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9 - Septiembre\"/>
    </mc:Choice>
  </mc:AlternateContent>
  <xr:revisionPtr revIDLastSave="0" documentId="13_ncr:1_{3E03CD66-A6EE-426C-8868-D6928D65025D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56" i="2" l="1"/>
  <c r="E56" i="2" s="1"/>
  <c r="C16" i="2"/>
  <c r="C435" i="2"/>
  <c r="D440" i="2"/>
  <c r="E440" i="2" s="1"/>
  <c r="C483" i="2"/>
  <c r="C206" i="2"/>
  <c r="D130" i="2"/>
  <c r="E130" i="2" s="1"/>
  <c r="D174" i="2"/>
  <c r="E174" i="2" s="1"/>
  <c r="D52" i="2"/>
  <c r="E52" i="2" s="1"/>
  <c r="C12" i="2"/>
  <c r="C292" i="2"/>
  <c r="B60" i="2"/>
  <c r="C8" i="2"/>
  <c r="D48" i="2"/>
  <c r="E48" i="2" s="1"/>
  <c r="C50" i="2"/>
  <c r="C397" i="2"/>
  <c r="C330" i="2"/>
  <c r="D53" i="2"/>
  <c r="E53" i="2" s="1"/>
  <c r="C13" i="2"/>
  <c r="D94" i="2"/>
  <c r="E94" i="2" s="1"/>
  <c r="D326" i="2"/>
  <c r="E326" i="2" s="1"/>
  <c r="C369" i="2"/>
  <c r="C216" i="2"/>
  <c r="C282" i="2"/>
  <c r="C293" i="2" s="1"/>
  <c r="G287" i="2" s="1"/>
  <c r="B50" i="2"/>
  <c r="D482" i="2"/>
  <c r="E482" i="2" s="1"/>
  <c r="D172" i="2"/>
  <c r="E172" i="2" s="1"/>
  <c r="C320" i="2"/>
  <c r="C407" i="2"/>
  <c r="C254" i="2"/>
  <c r="D129" i="2"/>
  <c r="E129" i="2" s="1"/>
  <c r="C138" i="2"/>
  <c r="D442" i="2"/>
  <c r="E442" i="2" s="1"/>
  <c r="D475" i="2"/>
  <c r="E475" i="2" s="1"/>
  <c r="G481" i="2"/>
  <c r="C19" i="2"/>
  <c r="D59" i="2"/>
  <c r="E59" i="2" s="1"/>
  <c r="D480" i="2"/>
  <c r="E480" i="2" s="1"/>
  <c r="G480" i="2"/>
  <c r="C167" i="2"/>
  <c r="D165" i="2"/>
  <c r="E165" i="2" s="1"/>
  <c r="C244" i="2"/>
  <c r="G285" i="2"/>
  <c r="D97" i="2"/>
  <c r="E97" i="2" s="1"/>
  <c r="C445" i="2"/>
  <c r="D471" i="2"/>
  <c r="E471" i="2" s="1"/>
  <c r="C473" i="2"/>
  <c r="C484" i="2" s="1"/>
  <c r="G474" i="2" s="1"/>
  <c r="G471" i="2"/>
  <c r="D49" i="2"/>
  <c r="E49" i="2" s="1"/>
  <c r="C9" i="2"/>
  <c r="B12" i="2"/>
  <c r="G476" i="2"/>
  <c r="D246" i="2"/>
  <c r="E246" i="2" s="1"/>
  <c r="C359" i="2"/>
  <c r="D357" i="2"/>
  <c r="E357" i="2" s="1"/>
  <c r="D396" i="2"/>
  <c r="E396" i="2" s="1"/>
  <c r="D441" i="2"/>
  <c r="E441" i="2" s="1"/>
  <c r="C15" i="2"/>
  <c r="D55" i="2"/>
  <c r="E55" i="2" s="1"/>
  <c r="D252" i="2"/>
  <c r="E252" i="2" s="1"/>
  <c r="D54" i="2"/>
  <c r="E54" i="2" s="1"/>
  <c r="C14" i="2"/>
  <c r="G284" i="2"/>
  <c r="C177" i="2"/>
  <c r="C60" i="2"/>
  <c r="D60" i="2" s="1"/>
  <c r="E60" i="2" s="1"/>
  <c r="D51" i="2"/>
  <c r="E51" i="2" s="1"/>
  <c r="C11" i="2"/>
  <c r="C17" i="2"/>
  <c r="D57" i="2"/>
  <c r="E57" i="2" s="1"/>
  <c r="D213" i="2"/>
  <c r="E213" i="2" s="1"/>
  <c r="C99" i="2"/>
  <c r="D90" i="2"/>
  <c r="E90" i="2" s="1"/>
  <c r="G478" i="2"/>
  <c r="D95" i="2"/>
  <c r="E95" i="2" s="1"/>
  <c r="D327" i="2"/>
  <c r="E327" i="2" s="1"/>
  <c r="D472" i="2"/>
  <c r="E472" i="2" s="1"/>
  <c r="G472" i="2"/>
  <c r="D328" i="2"/>
  <c r="E328" i="2" s="1"/>
  <c r="D325" i="2"/>
  <c r="E325" i="2" s="1"/>
  <c r="G479" i="2"/>
  <c r="D329" i="2"/>
  <c r="E329" i="2" s="1"/>
  <c r="B19" i="2"/>
  <c r="D131" i="2"/>
  <c r="E131" i="2" s="1"/>
  <c r="C89" i="2"/>
  <c r="B8" i="2"/>
  <c r="D132" i="2"/>
  <c r="E132" i="2" s="1"/>
  <c r="C18" i="2"/>
  <c r="D58" i="2"/>
  <c r="E58" i="2" s="1"/>
  <c r="D477" i="2"/>
  <c r="E477" i="2" s="1"/>
  <c r="G477" i="2"/>
  <c r="C128" i="2"/>
  <c r="D399" i="2"/>
  <c r="E399" i="2" s="1"/>
  <c r="G475" i="2" l="1"/>
  <c r="G289" i="2"/>
  <c r="G288" i="2"/>
  <c r="B17" i="2"/>
  <c r="D17" i="2" s="1"/>
  <c r="E17" i="2" s="1"/>
  <c r="G290" i="2"/>
  <c r="G291" i="2"/>
  <c r="G281" i="2"/>
  <c r="G280" i="2"/>
  <c r="G286" i="2"/>
  <c r="D8" i="2"/>
  <c r="E8" i="2" s="1"/>
  <c r="D19" i="2"/>
  <c r="E19" i="2" s="1"/>
  <c r="D364" i="2"/>
  <c r="E364" i="2" s="1"/>
  <c r="D91" i="2"/>
  <c r="E91" i="2" s="1"/>
  <c r="D247" i="2"/>
  <c r="E247" i="2" s="1"/>
  <c r="D286" i="2"/>
  <c r="E286" i="2" s="1"/>
  <c r="D205" i="2"/>
  <c r="E205" i="2" s="1"/>
  <c r="D291" i="2"/>
  <c r="E291" i="2" s="1"/>
  <c r="B445" i="2"/>
  <c r="D445" i="2" s="1"/>
  <c r="E445" i="2" s="1"/>
  <c r="D166" i="2"/>
  <c r="E166" i="2" s="1"/>
  <c r="D404" i="2"/>
  <c r="E404" i="2" s="1"/>
  <c r="D402" i="2"/>
  <c r="E402" i="2" s="1"/>
  <c r="D93" i="2"/>
  <c r="E93" i="2" s="1"/>
  <c r="B99" i="2"/>
  <c r="D99" i="2" s="1"/>
  <c r="E99" i="2" s="1"/>
  <c r="D284" i="2"/>
  <c r="E284" i="2" s="1"/>
  <c r="D403" i="2"/>
  <c r="E403" i="2" s="1"/>
  <c r="B14" i="2"/>
  <c r="D319" i="2"/>
  <c r="E319" i="2" s="1"/>
  <c r="D243" i="2"/>
  <c r="E243" i="2" s="1"/>
  <c r="D92" i="2"/>
  <c r="E92" i="2" s="1"/>
  <c r="D88" i="2"/>
  <c r="E88" i="2" s="1"/>
  <c r="D481" i="2"/>
  <c r="E481" i="2" s="1"/>
  <c r="D439" i="2"/>
  <c r="E439" i="2" s="1"/>
  <c r="B61" i="2"/>
  <c r="D169" i="2"/>
  <c r="E169" i="2" s="1"/>
  <c r="B11" i="2"/>
  <c r="D433" i="2"/>
  <c r="E433" i="2" s="1"/>
  <c r="B435" i="2"/>
  <c r="C139" i="2"/>
  <c r="D368" i="2"/>
  <c r="E368" i="2" s="1"/>
  <c r="D250" i="2"/>
  <c r="E250" i="2" s="1"/>
  <c r="D133" i="2"/>
  <c r="E133" i="2" s="1"/>
  <c r="D208" i="2"/>
  <c r="E208" i="2" s="1"/>
  <c r="G473" i="2"/>
  <c r="D398" i="2"/>
  <c r="E398" i="2" s="1"/>
  <c r="B407" i="2"/>
  <c r="D407" i="2" s="1"/>
  <c r="E407" i="2" s="1"/>
  <c r="D367" i="2"/>
  <c r="E367" i="2" s="1"/>
  <c r="G282" i="2"/>
  <c r="D395" i="2"/>
  <c r="E395" i="2" s="1"/>
  <c r="B397" i="2"/>
  <c r="D474" i="2"/>
  <c r="E474" i="2" s="1"/>
  <c r="B483" i="2"/>
  <c r="D483" i="2" s="1"/>
  <c r="E483" i="2" s="1"/>
  <c r="C446" i="2"/>
  <c r="D435" i="2"/>
  <c r="E435" i="2" s="1"/>
  <c r="D362" i="2"/>
  <c r="E362" i="2" s="1"/>
  <c r="D87" i="2"/>
  <c r="E87" i="2" s="1"/>
  <c r="B89" i="2"/>
  <c r="D136" i="2"/>
  <c r="E136" i="2" s="1"/>
  <c r="D323" i="2"/>
  <c r="E323" i="2" s="1"/>
  <c r="D214" i="2"/>
  <c r="E214" i="2" s="1"/>
  <c r="D365" i="2"/>
  <c r="E365" i="2" s="1"/>
  <c r="D96" i="2"/>
  <c r="E96" i="2" s="1"/>
  <c r="B138" i="2"/>
  <c r="D138" i="2" s="1"/>
  <c r="E138" i="2" s="1"/>
  <c r="D363" i="2"/>
  <c r="E363" i="2" s="1"/>
  <c r="D137" i="2"/>
  <c r="E137" i="2" s="1"/>
  <c r="D434" i="2"/>
  <c r="E434" i="2" s="1"/>
  <c r="C408" i="2"/>
  <c r="G283" i="2"/>
  <c r="D289" i="2"/>
  <c r="E289" i="2" s="1"/>
  <c r="D478" i="2"/>
  <c r="E478" i="2" s="1"/>
  <c r="D12" i="2"/>
  <c r="E12" i="2" s="1"/>
  <c r="D249" i="2"/>
  <c r="E249" i="2" s="1"/>
  <c r="B15" i="2"/>
  <c r="D170" i="2"/>
  <c r="E170" i="2" s="1"/>
  <c r="D322" i="2"/>
  <c r="E322" i="2" s="1"/>
  <c r="B16" i="2"/>
  <c r="D16" i="2" s="1"/>
  <c r="E16" i="2" s="1"/>
  <c r="B359" i="2"/>
  <c r="D359" i="2" s="1"/>
  <c r="E359" i="2" s="1"/>
  <c r="D210" i="2"/>
  <c r="E210" i="2" s="1"/>
  <c r="B13" i="2"/>
  <c r="D285" i="2"/>
  <c r="E285" i="2" s="1"/>
  <c r="B167" i="2"/>
  <c r="D215" i="2"/>
  <c r="E215" i="2" s="1"/>
  <c r="G482" i="2"/>
  <c r="D280" i="2"/>
  <c r="E280" i="2" s="1"/>
  <c r="B282" i="2"/>
  <c r="D283" i="2"/>
  <c r="E283" i="2" s="1"/>
  <c r="B292" i="2"/>
  <c r="D292" i="2" s="1"/>
  <c r="E292" i="2" s="1"/>
  <c r="D444" i="2"/>
  <c r="E444" i="2" s="1"/>
  <c r="C217" i="2"/>
  <c r="D212" i="2"/>
  <c r="E212" i="2" s="1"/>
  <c r="D443" i="2"/>
  <c r="E443" i="2" s="1"/>
  <c r="C20" i="2"/>
  <c r="D126" i="2"/>
  <c r="E126" i="2" s="1"/>
  <c r="B128" i="2"/>
  <c r="D128" i="2" s="1"/>
  <c r="E128" i="2" s="1"/>
  <c r="C100" i="2"/>
  <c r="D127" i="2"/>
  <c r="E127" i="2" s="1"/>
  <c r="B18" i="2"/>
  <c r="D288" i="2"/>
  <c r="E288" i="2" s="1"/>
  <c r="D171" i="2"/>
  <c r="E171" i="2" s="1"/>
  <c r="D324" i="2"/>
  <c r="E324" i="2" s="1"/>
  <c r="D98" i="2"/>
  <c r="E98" i="2" s="1"/>
  <c r="C370" i="2"/>
  <c r="B473" i="2"/>
  <c r="D134" i="2"/>
  <c r="E134" i="2" s="1"/>
  <c r="B9" i="2"/>
  <c r="B10" i="2" s="1"/>
  <c r="D436" i="2"/>
  <c r="E436" i="2" s="1"/>
  <c r="C178" i="2"/>
  <c r="D167" i="2"/>
  <c r="E167" i="2" s="1"/>
  <c r="D358" i="2"/>
  <c r="E358" i="2" s="1"/>
  <c r="D248" i="2"/>
  <c r="E248" i="2" s="1"/>
  <c r="D287" i="2"/>
  <c r="E287" i="2" s="1"/>
  <c r="D400" i="2"/>
  <c r="E400" i="2" s="1"/>
  <c r="D318" i="2"/>
  <c r="E318" i="2" s="1"/>
  <c r="B320" i="2"/>
  <c r="B331" i="2" s="1"/>
  <c r="F328" i="2" s="1"/>
  <c r="D321" i="2"/>
  <c r="E321" i="2" s="1"/>
  <c r="B330" i="2"/>
  <c r="D330" i="2" s="1"/>
  <c r="E330" i="2" s="1"/>
  <c r="C61" i="2"/>
  <c r="D50" i="2"/>
  <c r="E50" i="2" s="1"/>
  <c r="D438" i="2"/>
  <c r="E438" i="2" s="1"/>
  <c r="D204" i="2"/>
  <c r="E204" i="2" s="1"/>
  <c r="B206" i="2"/>
  <c r="D175" i="2"/>
  <c r="E175" i="2" s="1"/>
  <c r="D209" i="2"/>
  <c r="E209" i="2" s="1"/>
  <c r="D476" i="2"/>
  <c r="E476" i="2" s="1"/>
  <c r="D242" i="2"/>
  <c r="E242" i="2" s="1"/>
  <c r="B244" i="2"/>
  <c r="C331" i="2"/>
  <c r="D320" i="2"/>
  <c r="E320" i="2" s="1"/>
  <c r="D406" i="2"/>
  <c r="E406" i="2" s="1"/>
  <c r="D207" i="2"/>
  <c r="E207" i="2" s="1"/>
  <c r="B216" i="2"/>
  <c r="D216" i="2" s="1"/>
  <c r="E216" i="2" s="1"/>
  <c r="D360" i="2"/>
  <c r="E360" i="2" s="1"/>
  <c r="B369" i="2"/>
  <c r="D369" i="2" s="1"/>
  <c r="E369" i="2" s="1"/>
  <c r="D401" i="2"/>
  <c r="E401" i="2" s="1"/>
  <c r="D135" i="2"/>
  <c r="E135" i="2" s="1"/>
  <c r="D437" i="2"/>
  <c r="E437" i="2" s="1"/>
  <c r="D176" i="2"/>
  <c r="E176" i="2" s="1"/>
  <c r="D405" i="2"/>
  <c r="E405" i="2" s="1"/>
  <c r="D479" i="2"/>
  <c r="E479" i="2" s="1"/>
  <c r="D168" i="2"/>
  <c r="E168" i="2" s="1"/>
  <c r="B177" i="2"/>
  <c r="D177" i="2" s="1"/>
  <c r="E177" i="2" s="1"/>
  <c r="D251" i="2"/>
  <c r="E251" i="2" s="1"/>
  <c r="C255" i="2"/>
  <c r="D244" i="2"/>
  <c r="E244" i="2" s="1"/>
  <c r="D361" i="2"/>
  <c r="E361" i="2" s="1"/>
  <c r="D366" i="2"/>
  <c r="E366" i="2" s="1"/>
  <c r="D281" i="2"/>
  <c r="E281" i="2" s="1"/>
  <c r="D245" i="2"/>
  <c r="E245" i="2" s="1"/>
  <c r="B254" i="2"/>
  <c r="D254" i="2" s="1"/>
  <c r="E254" i="2" s="1"/>
  <c r="C10" i="2"/>
  <c r="D173" i="2"/>
  <c r="E173" i="2" s="1"/>
  <c r="D253" i="2"/>
  <c r="E253" i="2" s="1"/>
  <c r="D211" i="2"/>
  <c r="E211" i="2" s="1"/>
  <c r="D290" i="2"/>
  <c r="E290" i="2" s="1"/>
  <c r="G292" i="2" l="1"/>
  <c r="G293" i="2" s="1"/>
  <c r="B446" i="2"/>
  <c r="F433" i="2" s="1"/>
  <c r="B255" i="2"/>
  <c r="G483" i="2"/>
  <c r="F323" i="2"/>
  <c r="D10" i="2"/>
  <c r="E10" i="2" s="1"/>
  <c r="F326" i="2"/>
  <c r="F327" i="2"/>
  <c r="G91" i="2"/>
  <c r="G90" i="2"/>
  <c r="G95" i="2"/>
  <c r="G98" i="2"/>
  <c r="G94" i="2"/>
  <c r="G96" i="2"/>
  <c r="G87" i="2"/>
  <c r="G93" i="2"/>
  <c r="G88" i="2"/>
  <c r="G92" i="2"/>
  <c r="G97" i="2"/>
  <c r="F249" i="2"/>
  <c r="F251" i="2"/>
  <c r="F242" i="2"/>
  <c r="B178" i="2"/>
  <c r="B370" i="2"/>
  <c r="G132" i="2"/>
  <c r="G135" i="2"/>
  <c r="G127" i="2"/>
  <c r="G134" i="2"/>
  <c r="G136" i="2"/>
  <c r="G131" i="2"/>
  <c r="G137" i="2"/>
  <c r="G133" i="2"/>
  <c r="G126" i="2"/>
  <c r="G128" i="2" s="1"/>
  <c r="G130" i="2"/>
  <c r="G129" i="2"/>
  <c r="F325" i="2"/>
  <c r="D89" i="2"/>
  <c r="E89" i="2" s="1"/>
  <c r="B100" i="2"/>
  <c r="F48" i="2"/>
  <c r="F50" i="2" s="1"/>
  <c r="F57" i="2"/>
  <c r="F59" i="2"/>
  <c r="F49" i="2"/>
  <c r="F53" i="2"/>
  <c r="F56" i="2"/>
  <c r="F55" i="2"/>
  <c r="F52" i="2"/>
  <c r="F58" i="2"/>
  <c r="F51" i="2"/>
  <c r="F54" i="2"/>
  <c r="D15" i="2"/>
  <c r="E15" i="2" s="1"/>
  <c r="D61" i="2"/>
  <c r="E61" i="2" s="1"/>
  <c r="G53" i="2"/>
  <c r="G49" i="2"/>
  <c r="G54" i="2"/>
  <c r="G57" i="2"/>
  <c r="G56" i="2"/>
  <c r="G58" i="2"/>
  <c r="G48" i="2"/>
  <c r="G59" i="2"/>
  <c r="G51" i="2"/>
  <c r="G52" i="2"/>
  <c r="G55" i="2"/>
  <c r="G172" i="2"/>
  <c r="G166" i="2"/>
  <c r="G173" i="2"/>
  <c r="G168" i="2"/>
  <c r="G175" i="2"/>
  <c r="G176" i="2"/>
  <c r="G171" i="2"/>
  <c r="G170" i="2"/>
  <c r="G165" i="2"/>
  <c r="G167" i="2" s="1"/>
  <c r="G174" i="2"/>
  <c r="G169" i="2"/>
  <c r="G366" i="2"/>
  <c r="G361" i="2"/>
  <c r="G364" i="2"/>
  <c r="G360" i="2"/>
  <c r="G358" i="2"/>
  <c r="G363" i="2"/>
  <c r="G365" i="2"/>
  <c r="G357" i="2"/>
  <c r="G362" i="2"/>
  <c r="G367" i="2"/>
  <c r="G368" i="2"/>
  <c r="B139" i="2"/>
  <c r="G205" i="2"/>
  <c r="G211" i="2"/>
  <c r="G207" i="2"/>
  <c r="G209" i="2"/>
  <c r="G212" i="2"/>
  <c r="G204" i="2"/>
  <c r="G215" i="2"/>
  <c r="G210" i="2"/>
  <c r="G213" i="2"/>
  <c r="G214" i="2"/>
  <c r="G208" i="2"/>
  <c r="D282" i="2"/>
  <c r="E282" i="2" s="1"/>
  <c r="B293" i="2"/>
  <c r="C21" i="2"/>
  <c r="F321" i="2"/>
  <c r="F322" i="2"/>
  <c r="F250" i="2"/>
  <c r="F329" i="2"/>
  <c r="F247" i="2"/>
  <c r="F246" i="2"/>
  <c r="D18" i="2"/>
  <c r="E18" i="2" s="1"/>
  <c r="G405" i="2"/>
  <c r="G399" i="2"/>
  <c r="G401" i="2"/>
  <c r="G406" i="2"/>
  <c r="G396" i="2"/>
  <c r="G400" i="2"/>
  <c r="G395" i="2"/>
  <c r="G397" i="2" s="1"/>
  <c r="G398" i="2"/>
  <c r="G402" i="2"/>
  <c r="G404" i="2"/>
  <c r="G403" i="2"/>
  <c r="F439" i="2"/>
  <c r="F243" i="2"/>
  <c r="D13" i="2"/>
  <c r="E13" i="2" s="1"/>
  <c r="D397" i="2"/>
  <c r="E397" i="2" s="1"/>
  <c r="B408" i="2"/>
  <c r="D408" i="2" s="1"/>
  <c r="E408" i="2" s="1"/>
  <c r="F318" i="2"/>
  <c r="F324" i="2"/>
  <c r="G484" i="2"/>
  <c r="D11" i="2"/>
  <c r="E11" i="2" s="1"/>
  <c r="B20" i="2"/>
  <c r="D20" i="2" s="1"/>
  <c r="E20" i="2" s="1"/>
  <c r="F319" i="2"/>
  <c r="G437" i="2"/>
  <c r="G442" i="2"/>
  <c r="G438" i="2"/>
  <c r="G436" i="2"/>
  <c r="G443" i="2"/>
  <c r="G440" i="2"/>
  <c r="G444" i="2"/>
  <c r="G434" i="2"/>
  <c r="G441" i="2"/>
  <c r="G433" i="2"/>
  <c r="G439" i="2"/>
  <c r="D206" i="2"/>
  <c r="E206" i="2" s="1"/>
  <c r="B217" i="2"/>
  <c r="D255" i="2"/>
  <c r="E255" i="2" s="1"/>
  <c r="G247" i="2"/>
  <c r="G253" i="2"/>
  <c r="G245" i="2"/>
  <c r="G251" i="2"/>
  <c r="G246" i="2"/>
  <c r="G242" i="2"/>
  <c r="G244" i="2" s="1"/>
  <c r="G252" i="2"/>
  <c r="G248" i="2"/>
  <c r="G249" i="2"/>
  <c r="G250" i="2"/>
  <c r="G243" i="2"/>
  <c r="D331" i="2"/>
  <c r="E331" i="2" s="1"/>
  <c r="G326" i="2"/>
  <c r="G329" i="2"/>
  <c r="G327" i="2"/>
  <c r="G328" i="2"/>
  <c r="G322" i="2"/>
  <c r="G321" i="2"/>
  <c r="G318" i="2"/>
  <c r="G324" i="2"/>
  <c r="G323" i="2"/>
  <c r="G325" i="2"/>
  <c r="G319" i="2"/>
  <c r="D473" i="2"/>
  <c r="E473" i="2" s="1"/>
  <c r="B484" i="2"/>
  <c r="D14" i="2"/>
  <c r="E14" i="2" s="1"/>
  <c r="D9" i="2"/>
  <c r="E9" i="2" s="1"/>
  <c r="F330" i="2" l="1"/>
  <c r="G60" i="2"/>
  <c r="G206" i="2"/>
  <c r="F441" i="2"/>
  <c r="F444" i="2"/>
  <c r="F434" i="2"/>
  <c r="F435" i="2" s="1"/>
  <c r="F438" i="2"/>
  <c r="F445" i="2" s="1"/>
  <c r="F446" i="2" s="1"/>
  <c r="F443" i="2"/>
  <c r="F440" i="2"/>
  <c r="F437" i="2"/>
  <c r="F442" i="2"/>
  <c r="D446" i="2"/>
  <c r="E446" i="2" s="1"/>
  <c r="F436" i="2"/>
  <c r="G138" i="2"/>
  <c r="F253" i="2"/>
  <c r="F245" i="2"/>
  <c r="F248" i="2"/>
  <c r="F252" i="2"/>
  <c r="G16" i="2"/>
  <c r="G9" i="2"/>
  <c r="G14" i="2"/>
  <c r="G12" i="2"/>
  <c r="G15" i="2"/>
  <c r="G13" i="2"/>
  <c r="G17" i="2"/>
  <c r="G11" i="2"/>
  <c r="G18" i="2"/>
  <c r="G8" i="2"/>
  <c r="G10" i="2" s="1"/>
  <c r="G19" i="2"/>
  <c r="G89" i="2"/>
  <c r="G320" i="2"/>
  <c r="G254" i="2"/>
  <c r="G435" i="2"/>
  <c r="G359" i="2"/>
  <c r="G445" i="2"/>
  <c r="G217" i="2"/>
  <c r="F94" i="2"/>
  <c r="F95" i="2"/>
  <c r="F96" i="2"/>
  <c r="F97" i="2"/>
  <c r="F90" i="2"/>
  <c r="F98" i="2"/>
  <c r="F92" i="2"/>
  <c r="F91" i="2"/>
  <c r="F87" i="2"/>
  <c r="F88" i="2"/>
  <c r="F93" i="2"/>
  <c r="G330" i="2"/>
  <c r="G216" i="2"/>
  <c r="D217" i="2"/>
  <c r="E217" i="2" s="1"/>
  <c r="F213" i="2"/>
  <c r="F205" i="2"/>
  <c r="F210" i="2"/>
  <c r="F209" i="2"/>
  <c r="F215" i="2"/>
  <c r="F204" i="2"/>
  <c r="F211" i="2"/>
  <c r="F214" i="2"/>
  <c r="F208" i="2"/>
  <c r="F207" i="2"/>
  <c r="F212" i="2"/>
  <c r="F472" i="2"/>
  <c r="F475" i="2"/>
  <c r="F471" i="2"/>
  <c r="F480" i="2"/>
  <c r="F481" i="2"/>
  <c r="F478" i="2"/>
  <c r="D484" i="2"/>
  <c r="E484" i="2" s="1"/>
  <c r="F476" i="2"/>
  <c r="F482" i="2"/>
  <c r="F477" i="2"/>
  <c r="F479" i="2"/>
  <c r="F474" i="2"/>
  <c r="F320" i="2"/>
  <c r="F331" i="2" s="1"/>
  <c r="B21" i="2"/>
  <c r="F399" i="2"/>
  <c r="F406" i="2"/>
  <c r="F404" i="2"/>
  <c r="F395" i="2"/>
  <c r="F401" i="2"/>
  <c r="F405" i="2"/>
  <c r="F396" i="2"/>
  <c r="F398" i="2"/>
  <c r="F402" i="2"/>
  <c r="F403" i="2"/>
  <c r="F400" i="2"/>
  <c r="F60" i="2"/>
  <c r="G99" i="2"/>
  <c r="D139" i="2"/>
  <c r="E139" i="2" s="1"/>
  <c r="F132" i="2"/>
  <c r="F134" i="2"/>
  <c r="F127" i="2"/>
  <c r="F129" i="2"/>
  <c r="F130" i="2"/>
  <c r="F131" i="2"/>
  <c r="F135" i="2"/>
  <c r="F133" i="2"/>
  <c r="F126" i="2"/>
  <c r="F137" i="2"/>
  <c r="F136" i="2"/>
  <c r="G369" i="2"/>
  <c r="F61" i="2"/>
  <c r="G139" i="2"/>
  <c r="G255" i="2"/>
  <c r="G407" i="2"/>
  <c r="G408" i="2" s="1"/>
  <c r="D370" i="2"/>
  <c r="E370" i="2" s="1"/>
  <c r="F367" i="2"/>
  <c r="F361" i="2"/>
  <c r="F364" i="2"/>
  <c r="F368" i="2"/>
  <c r="F360" i="2"/>
  <c r="F362" i="2"/>
  <c r="F366" i="2"/>
  <c r="F363" i="2"/>
  <c r="F358" i="2"/>
  <c r="F365" i="2"/>
  <c r="F357" i="2"/>
  <c r="D100" i="2"/>
  <c r="E100" i="2" s="1"/>
  <c r="D178" i="2"/>
  <c r="E178" i="2" s="1"/>
  <c r="F166" i="2"/>
  <c r="F169" i="2"/>
  <c r="F175" i="2"/>
  <c r="F173" i="2"/>
  <c r="F170" i="2"/>
  <c r="F176" i="2"/>
  <c r="F168" i="2"/>
  <c r="F172" i="2"/>
  <c r="F174" i="2"/>
  <c r="F165" i="2"/>
  <c r="F167" i="2" s="1"/>
  <c r="F171" i="2"/>
  <c r="D293" i="2"/>
  <c r="E293" i="2" s="1"/>
  <c r="F283" i="2"/>
  <c r="F291" i="2"/>
  <c r="F284" i="2"/>
  <c r="F287" i="2"/>
  <c r="F285" i="2"/>
  <c r="F288" i="2"/>
  <c r="F290" i="2"/>
  <c r="F286" i="2"/>
  <c r="F289" i="2"/>
  <c r="F280" i="2"/>
  <c r="F281" i="2"/>
  <c r="G177" i="2"/>
  <c r="G178" i="2" s="1"/>
  <c r="G50" i="2"/>
  <c r="G61" i="2" s="1"/>
  <c r="F244" i="2"/>
  <c r="G20" i="2" l="1"/>
  <c r="G21" i="2" s="1"/>
  <c r="F473" i="2"/>
  <c r="F254" i="2"/>
  <c r="F255" i="2" s="1"/>
  <c r="F282" i="2"/>
  <c r="F397" i="2"/>
  <c r="F206" i="2"/>
  <c r="F99" i="2"/>
  <c r="G446" i="2"/>
  <c r="F292" i="2"/>
  <c r="F359" i="2"/>
  <c r="G370" i="2"/>
  <c r="F138" i="2"/>
  <c r="G331" i="2"/>
  <c r="G100" i="2"/>
  <c r="F407" i="2"/>
  <c r="F8" i="2"/>
  <c r="F12" i="2"/>
  <c r="F19" i="2"/>
  <c r="F17" i="2"/>
  <c r="F15" i="2"/>
  <c r="F18" i="2"/>
  <c r="F13" i="2"/>
  <c r="F11" i="2"/>
  <c r="F16" i="2"/>
  <c r="F9" i="2"/>
  <c r="F14" i="2"/>
  <c r="F216" i="2"/>
  <c r="F89" i="2"/>
  <c r="F128" i="2"/>
  <c r="F139" i="2" s="1"/>
  <c r="F483" i="2"/>
  <c r="F484" i="2" s="1"/>
  <c r="D21" i="2"/>
  <c r="E21" i="2" s="1"/>
  <c r="F177" i="2"/>
  <c r="F178" i="2" s="1"/>
  <c r="F369" i="2"/>
  <c r="F408" i="2" l="1"/>
  <c r="F100" i="2"/>
  <c r="F10" i="2"/>
  <c r="F370" i="2"/>
  <c r="F20" i="2"/>
  <c r="F21" i="2" s="1"/>
  <c r="F217" i="2"/>
  <c r="F293" i="2"/>
  <c r="Y184" i="5" l="1"/>
  <c r="J203" i="1" s="1"/>
  <c r="V505" i="5"/>
  <c r="I568" i="1" s="1"/>
  <c r="J682" i="5"/>
  <c r="E765" i="1" s="1"/>
  <c r="M505" i="5"/>
  <c r="F568" i="1" s="1"/>
  <c r="P631" i="5"/>
  <c r="G708" i="1" s="1"/>
  <c r="P674" i="5"/>
  <c r="G755" i="1" s="1"/>
  <c r="Y513" i="5"/>
  <c r="J575" i="1" s="1"/>
  <c r="AB505" i="5"/>
  <c r="K568" i="1" s="1"/>
  <c r="AE141" i="5"/>
  <c r="L152" i="1" s="1"/>
  <c r="AB470" i="5"/>
  <c r="K524" i="1" s="1"/>
  <c r="AK454" i="5"/>
  <c r="N509" i="1" s="1"/>
  <c r="AK631" i="5"/>
  <c r="N708" i="1" s="1"/>
  <c r="S513" i="5"/>
  <c r="H575" i="1" s="1"/>
  <c r="AB285" i="5"/>
  <c r="K318" i="1" s="1"/>
  <c r="AK549" i="5"/>
  <c r="N619" i="1" s="1"/>
  <c r="J454" i="5"/>
  <c r="E509" i="1" s="1"/>
  <c r="AK352" i="5"/>
  <c r="N387" i="1" s="1"/>
  <c r="AE199" i="5"/>
  <c r="L217" i="1" s="1"/>
  <c r="P615" i="5"/>
  <c r="G693" i="1" s="1"/>
  <c r="P227" i="5"/>
  <c r="G251" i="1" s="1"/>
  <c r="S176" i="5"/>
  <c r="H193" i="1" s="1"/>
  <c r="AH227" i="5"/>
  <c r="M251" i="1" s="1"/>
  <c r="AE125" i="5"/>
  <c r="L136" i="1" s="1"/>
  <c r="Y631" i="5"/>
  <c r="J708" i="1" s="1"/>
  <c r="Y235" i="5"/>
  <c r="J260" i="1" s="1"/>
  <c r="M199" i="5"/>
  <c r="F217" i="1" s="1"/>
  <c r="AE301" i="5"/>
  <c r="L332" i="1" s="1"/>
  <c r="J352" i="5"/>
  <c r="E387" i="1" s="1"/>
  <c r="AE133" i="5"/>
  <c r="L144" i="1" s="1"/>
  <c r="J199" i="5"/>
  <c r="E217" i="1" s="1"/>
  <c r="AB387" i="5"/>
  <c r="K434" i="1" s="1"/>
  <c r="S199" i="5"/>
  <c r="H217" i="1" s="1"/>
  <c r="P403" i="5"/>
  <c r="G454" i="1" s="1"/>
  <c r="S470" i="5"/>
  <c r="H524" i="1" s="1"/>
  <c r="Y505" i="5"/>
  <c r="J568" i="1" s="1"/>
  <c r="AH141" i="5"/>
  <c r="M152" i="1" s="1"/>
  <c r="J615" i="5"/>
  <c r="E693" i="1" s="1"/>
  <c r="Y674" i="5"/>
  <c r="J755" i="1" s="1"/>
  <c r="AE439" i="5"/>
  <c r="L494" i="1" s="1"/>
  <c r="J243" i="5"/>
  <c r="E265" i="1" s="1"/>
  <c r="P506" i="5"/>
  <c r="G569" i="1" s="1"/>
  <c r="V141" i="5"/>
  <c r="I152" i="1" s="1"/>
  <c r="AH176" i="5"/>
  <c r="M193" i="1" s="1"/>
  <c r="AB199" i="5"/>
  <c r="K217" i="1" s="1"/>
  <c r="J285" i="5"/>
  <c r="E318" i="1" s="1"/>
  <c r="P200" i="5"/>
  <c r="G218" i="1" s="1"/>
  <c r="AK176" i="5"/>
  <c r="N193" i="1" s="1"/>
  <c r="V564" i="5"/>
  <c r="I632" i="1" s="1"/>
  <c r="AB125" i="5"/>
  <c r="K136" i="1" s="1"/>
  <c r="V184" i="5"/>
  <c r="I203" i="1" s="1"/>
  <c r="P455" i="5"/>
  <c r="G511" i="1" s="1"/>
  <c r="M336" i="5"/>
  <c r="F374" i="1" s="1"/>
  <c r="AK513" i="5"/>
  <c r="N575" i="1" s="1"/>
  <c r="M455" i="5"/>
  <c r="F511" i="1" s="1"/>
  <c r="AH498" i="5"/>
  <c r="M560" i="1" s="1"/>
  <c r="J403" i="5"/>
  <c r="E454" i="1" s="1"/>
  <c r="AK251" i="5"/>
  <c r="N275" i="1" s="1"/>
  <c r="Y470" i="5"/>
  <c r="J524" i="1" s="1"/>
  <c r="AH286" i="5"/>
  <c r="M319" i="1" s="1"/>
  <c r="AK463" i="5"/>
  <c r="N519" i="1" s="1"/>
  <c r="AE564" i="5"/>
  <c r="L632" i="1" s="1"/>
  <c r="S301" i="5"/>
  <c r="H332" i="1" s="1"/>
  <c r="AK149" i="5"/>
  <c r="N159" i="1" s="1"/>
  <c r="J674" i="5"/>
  <c r="E755" i="1" s="1"/>
  <c r="P285" i="5"/>
  <c r="G318" i="1" s="1"/>
  <c r="AH336" i="5"/>
  <c r="M374" i="1" s="1"/>
  <c r="J176" i="5"/>
  <c r="E193" i="1" s="1"/>
  <c r="V470" i="5"/>
  <c r="I524" i="1" s="1"/>
  <c r="J336" i="5"/>
  <c r="E374" i="1" s="1"/>
  <c r="J345" i="5"/>
  <c r="E384" i="1" s="1"/>
  <c r="J310" i="5"/>
  <c r="E343" i="1" s="1"/>
  <c r="Y557" i="5"/>
  <c r="J628" i="1" s="1"/>
  <c r="AK522" i="5"/>
  <c r="N583" i="1" s="1"/>
  <c r="M352" i="5"/>
  <c r="F387" i="1" s="1"/>
  <c r="Y294" i="5"/>
  <c r="J329" i="1" s="1"/>
  <c r="S454" i="5"/>
  <c r="H509" i="1" s="1"/>
  <c r="V336" i="5"/>
  <c r="I374" i="1" s="1"/>
  <c r="AK682" i="5"/>
  <c r="N765" i="1" s="1"/>
  <c r="P184" i="5"/>
  <c r="G203" i="1" s="1"/>
  <c r="S352" i="5"/>
  <c r="H387" i="1" s="1"/>
  <c r="V235" i="5"/>
  <c r="I260" i="1" s="1"/>
  <c r="AE454" i="5"/>
  <c r="L509" i="1" s="1"/>
  <c r="M184" i="5"/>
  <c r="F203" i="1" s="1"/>
  <c r="AB302" i="5"/>
  <c r="K335" i="1" s="1"/>
  <c r="AH412" i="5"/>
  <c r="M459" i="1" s="1"/>
  <c r="AK353" i="5"/>
  <c r="N391" i="1" s="1"/>
  <c r="J439" i="5"/>
  <c r="E494" i="1" s="1"/>
  <c r="J505" i="5"/>
  <c r="E568" i="1" s="1"/>
  <c r="AH682" i="5"/>
  <c r="M765" i="1" s="1"/>
  <c r="AE337" i="5"/>
  <c r="L375" i="1" s="1"/>
  <c r="AE344" i="5"/>
  <c r="L383" i="1" s="1"/>
  <c r="P470" i="5"/>
  <c r="G524" i="1" s="1"/>
  <c r="S243" i="5"/>
  <c r="H265" i="1" s="1"/>
  <c r="AE522" i="5"/>
  <c r="L583" i="1" s="1"/>
  <c r="Y412" i="5"/>
  <c r="J459" i="1" s="1"/>
  <c r="AH505" i="5"/>
  <c r="M568" i="1" s="1"/>
  <c r="AK336" i="5"/>
  <c r="N374" i="1" s="1"/>
  <c r="Y345" i="5"/>
  <c r="J384" i="1" s="1"/>
  <c r="P337" i="5"/>
  <c r="G375" i="1" s="1"/>
  <c r="AE352" i="5"/>
  <c r="L387" i="1" s="1"/>
  <c r="Y498" i="5"/>
  <c r="J560" i="1" s="1"/>
  <c r="J455" i="5"/>
  <c r="E511" i="1" s="1"/>
  <c r="S200" i="5"/>
  <c r="H218" i="1" s="1"/>
  <c r="S522" i="5"/>
  <c r="H583" i="1" s="1"/>
  <c r="M470" i="5"/>
  <c r="F524" i="1" s="1"/>
  <c r="P454" i="5"/>
  <c r="G509" i="1" s="1"/>
  <c r="J404" i="5"/>
  <c r="E452" i="1" s="1"/>
  <c r="AB251" i="5"/>
  <c r="K275" i="1" s="1"/>
  <c r="AE310" i="5"/>
  <c r="L343" i="1" s="1"/>
  <c r="Y337" i="5"/>
  <c r="J375" i="1" s="1"/>
  <c r="AE565" i="5"/>
  <c r="L636" i="1" s="1"/>
  <c r="AH403" i="5"/>
  <c r="M454" i="1" s="1"/>
  <c r="AB463" i="5"/>
  <c r="K519" i="1" s="1"/>
  <c r="J565" i="5"/>
  <c r="E636" i="1" s="1"/>
  <c r="P549" i="5"/>
  <c r="G619" i="1" s="1"/>
  <c r="AH199" i="5"/>
  <c r="M217" i="1" s="1"/>
  <c r="AB439" i="5"/>
  <c r="K494" i="1" s="1"/>
  <c r="AH361" i="5"/>
  <c r="M399" i="1" s="1"/>
  <c r="V301" i="5"/>
  <c r="I332" i="1" s="1"/>
  <c r="AB176" i="5"/>
  <c r="K193" i="1" s="1"/>
  <c r="AE455" i="5"/>
  <c r="L511" i="1" s="1"/>
  <c r="AK514" i="5"/>
  <c r="N577" i="1" s="1"/>
  <c r="V176" i="5"/>
  <c r="I193" i="1" s="1"/>
  <c r="Y199" i="5"/>
  <c r="J217" i="1" s="1"/>
  <c r="AB133" i="5"/>
  <c r="K144" i="1" s="1"/>
  <c r="AH352" i="5"/>
  <c r="M387" i="1" s="1"/>
  <c r="J301" i="5"/>
  <c r="E332" i="1" s="1"/>
  <c r="V404" i="5"/>
  <c r="I452" i="1" s="1"/>
  <c r="AE302" i="5"/>
  <c r="L335" i="1" s="1"/>
  <c r="P235" i="5"/>
  <c r="G260" i="1" s="1"/>
  <c r="P199" i="5"/>
  <c r="G217" i="1" s="1"/>
  <c r="S404" i="5"/>
  <c r="H452" i="1" s="1"/>
  <c r="AB454" i="5"/>
  <c r="K509" i="1" s="1"/>
  <c r="AK403" i="5"/>
  <c r="N454" i="1" s="1"/>
  <c r="J514" i="5"/>
  <c r="E577" i="1" s="1"/>
  <c r="M227" i="5"/>
  <c r="F251" i="1" s="1"/>
  <c r="J235" i="5"/>
  <c r="E260" i="1" s="1"/>
  <c r="AK184" i="5"/>
  <c r="N203" i="1" s="1"/>
  <c r="M293" i="5"/>
  <c r="F325" i="1" s="1"/>
  <c r="S242" i="5"/>
  <c r="H264" i="1" s="1"/>
  <c r="M353" i="5"/>
  <c r="F391" i="1" s="1"/>
  <c r="P505" i="5"/>
  <c r="G568" i="1" s="1"/>
  <c r="AB403" i="5"/>
  <c r="K454" i="1" s="1"/>
  <c r="AE387" i="5"/>
  <c r="L434" i="1" s="1"/>
  <c r="AH301" i="5"/>
  <c r="M332" i="1" s="1"/>
  <c r="D513" i="5"/>
  <c r="H456" i="3" s="1"/>
  <c r="D454" i="5"/>
  <c r="H403" i="3" s="1"/>
  <c r="AH549" i="5"/>
  <c r="M619" i="1" s="1"/>
  <c r="Y125" i="5"/>
  <c r="J136" i="1" s="1"/>
  <c r="AB192" i="5"/>
  <c r="K210" i="1" s="1"/>
  <c r="AK447" i="5"/>
  <c r="N502" i="1" s="1"/>
  <c r="J412" i="5"/>
  <c r="E459" i="1" s="1"/>
  <c r="AB286" i="5"/>
  <c r="K319" i="1" s="1"/>
  <c r="AK337" i="5"/>
  <c r="N375" i="1" s="1"/>
  <c r="V454" i="5"/>
  <c r="I509" i="1" s="1"/>
  <c r="Y548" i="5"/>
  <c r="J617" i="1" s="1"/>
  <c r="S184" i="5"/>
  <c r="H203" i="1" s="1"/>
  <c r="AB565" i="5"/>
  <c r="K636" i="1" s="1"/>
  <c r="S447" i="5"/>
  <c r="H502" i="1" s="1"/>
  <c r="V192" i="5"/>
  <c r="I210" i="1" s="1"/>
  <c r="J631" i="5"/>
  <c r="E708" i="1" s="1"/>
  <c r="P667" i="5"/>
  <c r="G753" i="1" s="1"/>
  <c r="AB227" i="5"/>
  <c r="K251" i="1" s="1"/>
  <c r="P624" i="5"/>
  <c r="G700" i="1" s="1"/>
  <c r="P404" i="5"/>
  <c r="G452" i="1" s="1"/>
  <c r="S549" i="5"/>
  <c r="H619" i="1" s="1"/>
  <c r="S616" i="5"/>
  <c r="H692" i="1" s="1"/>
  <c r="M337" i="5"/>
  <c r="F375" i="1" s="1"/>
  <c r="AE573" i="5"/>
  <c r="L643" i="1" s="1"/>
  <c r="AB396" i="5"/>
  <c r="K444" i="1" s="1"/>
  <c r="AK616" i="5"/>
  <c r="N692" i="1" s="1"/>
  <c r="J286" i="5"/>
  <c r="E319" i="1" s="1"/>
  <c r="AH149" i="5"/>
  <c r="M159" i="1" s="1"/>
  <c r="Y200" i="5"/>
  <c r="J218" i="1" s="1"/>
  <c r="AH446" i="5"/>
  <c r="M501" i="1" s="1"/>
  <c r="J337" i="5"/>
  <c r="E375" i="1" s="1"/>
  <c r="AE412" i="5"/>
  <c r="L459" i="1" s="1"/>
  <c r="Y463" i="5"/>
  <c r="J519" i="1" s="1"/>
  <c r="AK227" i="5"/>
  <c r="N251" i="1" s="1"/>
  <c r="V345" i="5"/>
  <c r="I384" i="1" s="1"/>
  <c r="AE521" i="5"/>
  <c r="L584" i="1" s="1"/>
  <c r="Y573" i="5"/>
  <c r="J643" i="1" s="1"/>
  <c r="S388" i="5"/>
  <c r="H436" i="1" s="1"/>
  <c r="J616" i="5"/>
  <c r="E692" i="1" s="1"/>
  <c r="P150" i="5"/>
  <c r="G161" i="1" s="1"/>
  <c r="S396" i="5"/>
  <c r="H444" i="1" s="1"/>
  <c r="M462" i="5"/>
  <c r="F516" i="1" s="1"/>
  <c r="Y309" i="5"/>
  <c r="J341" i="1" s="1"/>
  <c r="AK388" i="5"/>
  <c r="N436" i="1" s="1"/>
  <c r="AK521" i="5"/>
  <c r="N584" i="1" s="1"/>
  <c r="Y608" i="5"/>
  <c r="J686" i="1" s="1"/>
  <c r="Y514" i="5"/>
  <c r="J577" i="1" s="1"/>
  <c r="AB675" i="5"/>
  <c r="K756" i="1" s="1"/>
  <c r="J353" i="5"/>
  <c r="E391" i="1" s="1"/>
  <c r="AB242" i="5"/>
  <c r="K264" i="1" s="1"/>
  <c r="J200" i="5"/>
  <c r="E218" i="1" s="1"/>
  <c r="P388" i="5"/>
  <c r="G436" i="1" s="1"/>
  <c r="J446" i="5"/>
  <c r="E501" i="1" s="1"/>
  <c r="J395" i="5"/>
  <c r="E442" i="1" s="1"/>
  <c r="AK600" i="5"/>
  <c r="N677" i="1" s="1"/>
  <c r="AB616" i="5"/>
  <c r="K692" i="1" s="1"/>
  <c r="AB150" i="5"/>
  <c r="K161" i="1" s="1"/>
  <c r="S624" i="5"/>
  <c r="H700" i="1" s="1"/>
  <c r="AE294" i="5"/>
  <c r="L329" i="1" s="1"/>
  <c r="AH411" i="5"/>
  <c r="M458" i="1" s="1"/>
  <c r="J396" i="5"/>
  <c r="E444" i="1" s="1"/>
  <c r="V243" i="5"/>
  <c r="I265" i="1" s="1"/>
  <c r="AK345" i="5"/>
  <c r="N384" i="1" s="1"/>
  <c r="V228" i="5"/>
  <c r="I253" i="1" s="1"/>
  <c r="S285" i="5"/>
  <c r="H318" i="1" s="1"/>
  <c r="P521" i="5"/>
  <c r="G584" i="1" s="1"/>
  <c r="P675" i="5"/>
  <c r="G756" i="1" s="1"/>
  <c r="M285" i="5"/>
  <c r="F318" i="1" s="1"/>
  <c r="S565" i="5"/>
  <c r="H636" i="1" s="1"/>
  <c r="AH600" i="5"/>
  <c r="M677" i="1" s="1"/>
  <c r="AE659" i="5"/>
  <c r="L744" i="1" s="1"/>
  <c r="AK286" i="5"/>
  <c r="N319" i="1" s="1"/>
  <c r="AE411" i="5"/>
  <c r="L458" i="1" s="1"/>
  <c r="J521" i="5"/>
  <c r="E584" i="1" s="1"/>
  <c r="J607" i="5"/>
  <c r="E683" i="1" s="1"/>
  <c r="S455" i="5"/>
  <c r="H511" i="1" s="1"/>
  <c r="AH462" i="5"/>
  <c r="M516" i="1" s="1"/>
  <c r="M506" i="5"/>
  <c r="F569" i="1" s="1"/>
  <c r="AE446" i="5"/>
  <c r="L501" i="1" s="1"/>
  <c r="V683" i="5"/>
  <c r="I767" i="1" s="1"/>
  <c r="AE607" i="5"/>
  <c r="L683" i="1" s="1"/>
  <c r="P564" i="5"/>
  <c r="G632" i="1" s="1"/>
  <c r="AB236" i="5"/>
  <c r="K259" i="1" s="1"/>
  <c r="AB411" i="5"/>
  <c r="K458" i="1" s="1"/>
  <c r="AB388" i="5"/>
  <c r="K436" i="1" s="1"/>
  <c r="AB185" i="5"/>
  <c r="K204" i="1" s="1"/>
  <c r="Y447" i="5"/>
  <c r="J502" i="1" s="1"/>
  <c r="AB573" i="5"/>
  <c r="K643" i="1" s="1"/>
  <c r="AB336" i="5"/>
  <c r="K374" i="1" s="1"/>
  <c r="J498" i="5"/>
  <c r="E560" i="1" s="1"/>
  <c r="M463" i="5"/>
  <c r="F519" i="1" s="1"/>
  <c r="M513" i="5"/>
  <c r="F575" i="1" s="1"/>
  <c r="AB667" i="5"/>
  <c r="K753" i="1" s="1"/>
  <c r="AH404" i="5"/>
  <c r="M452" i="1" s="1"/>
  <c r="S295" i="5"/>
  <c r="H327" i="1" s="1"/>
  <c r="Y252" i="5"/>
  <c r="J274" i="1" s="1"/>
  <c r="AB572" i="5"/>
  <c r="K642" i="1" s="1"/>
  <c r="AK506" i="5"/>
  <c r="N569" i="1" s="1"/>
  <c r="M396" i="5"/>
  <c r="F444" i="1" s="1"/>
  <c r="M192" i="5"/>
  <c r="F210" i="1" s="1"/>
  <c r="AH659" i="5"/>
  <c r="M744" i="1" s="1"/>
  <c r="AB682" i="5"/>
  <c r="K765" i="1" s="1"/>
  <c r="S506" i="5"/>
  <c r="H569" i="1" s="1"/>
  <c r="V498" i="5"/>
  <c r="I560" i="1" s="1"/>
  <c r="AK667" i="5"/>
  <c r="N753" i="1" s="1"/>
  <c r="AB395" i="5"/>
  <c r="K442" i="1" s="1"/>
  <c r="Y666" i="5"/>
  <c r="J751" i="1" s="1"/>
  <c r="Y285" i="5"/>
  <c r="J318" i="1" s="1"/>
  <c r="V521" i="5"/>
  <c r="I584" i="1" s="1"/>
  <c r="AK126" i="5"/>
  <c r="N137" i="1" s="1"/>
  <c r="AK397" i="5"/>
  <c r="N445" i="1" s="1"/>
  <c r="S287" i="5"/>
  <c r="H320" i="1" s="1"/>
  <c r="S236" i="5"/>
  <c r="H259" i="1" s="1"/>
  <c r="J624" i="5"/>
  <c r="E700" i="1" s="1"/>
  <c r="AB397" i="5"/>
  <c r="K445" i="1" s="1"/>
  <c r="D682" i="5"/>
  <c r="H601" i="3" s="1"/>
  <c r="Y439" i="5"/>
  <c r="J494" i="1" s="1"/>
  <c r="J549" i="5"/>
  <c r="E619" i="1" s="1"/>
  <c r="M244" i="5"/>
  <c r="F268" i="1" s="1"/>
  <c r="J251" i="5"/>
  <c r="E275" i="1" s="1"/>
  <c r="J309" i="5"/>
  <c r="E341" i="1" s="1"/>
  <c r="J462" i="5"/>
  <c r="E516" i="1" s="1"/>
  <c r="AE667" i="5"/>
  <c r="L753" i="1" s="1"/>
  <c r="AE242" i="5"/>
  <c r="L264" i="1" s="1"/>
  <c r="AB412" i="5"/>
  <c r="K459" i="1" s="1"/>
  <c r="P344" i="5"/>
  <c r="G383" i="1" s="1"/>
  <c r="M412" i="5"/>
  <c r="F459" i="1" s="1"/>
  <c r="V462" i="5"/>
  <c r="I516" i="1" s="1"/>
  <c r="S556" i="5"/>
  <c r="H626" i="1" s="1"/>
  <c r="AB228" i="5"/>
  <c r="K253" i="1" s="1"/>
  <c r="J150" i="5"/>
  <c r="E161" i="1" s="1"/>
  <c r="J201" i="5"/>
  <c r="E216" i="1" s="1"/>
  <c r="M302" i="5"/>
  <c r="F335" i="1" s="1"/>
  <c r="S389" i="5"/>
  <c r="H435" i="1" s="1"/>
  <c r="J294" i="5"/>
  <c r="E329" i="1" s="1"/>
  <c r="V607" i="5"/>
  <c r="I683" i="1" s="1"/>
  <c r="AH464" i="5"/>
  <c r="M518" i="1" s="1"/>
  <c r="AH455" i="5"/>
  <c r="M511" i="1" s="1"/>
  <c r="AB522" i="5"/>
  <c r="K583" i="1" s="1"/>
  <c r="M446" i="5"/>
  <c r="F501" i="1" s="1"/>
  <c r="J497" i="5"/>
  <c r="E562" i="1" s="1"/>
  <c r="J658" i="5"/>
  <c r="E741" i="1" s="1"/>
  <c r="P463" i="5"/>
  <c r="G519" i="1" s="1"/>
  <c r="J609" i="5"/>
  <c r="E684" i="1" s="1"/>
  <c r="M242" i="5"/>
  <c r="F264" i="1" s="1"/>
  <c r="AH346" i="5"/>
  <c r="M379" i="1" s="1"/>
  <c r="AK236" i="5"/>
  <c r="N259" i="1" s="1"/>
  <c r="M624" i="5"/>
  <c r="F700" i="1" s="1"/>
  <c r="AK185" i="5"/>
  <c r="N204" i="1" s="1"/>
  <c r="Y303" i="5"/>
  <c r="J336" i="1" s="1"/>
  <c r="AH675" i="5"/>
  <c r="M756" i="1" s="1"/>
  <c r="AB293" i="5"/>
  <c r="K325" i="1" s="1"/>
  <c r="AB344" i="5"/>
  <c r="K383" i="1" s="1"/>
  <c r="Y389" i="5"/>
  <c r="J435" i="1" s="1"/>
  <c r="M354" i="5"/>
  <c r="F390" i="1" s="1"/>
  <c r="Y446" i="5"/>
  <c r="J501" i="1" s="1"/>
  <c r="AB337" i="5"/>
  <c r="K375" i="1" s="1"/>
  <c r="J556" i="5"/>
  <c r="E626" i="1" s="1"/>
  <c r="AE396" i="5"/>
  <c r="L444" i="1" s="1"/>
  <c r="AB462" i="5"/>
  <c r="K516" i="1" s="1"/>
  <c r="AH470" i="5"/>
  <c r="M524" i="1" s="1"/>
  <c r="AK193" i="5"/>
  <c r="N211" i="1" s="1"/>
  <c r="AH572" i="5"/>
  <c r="M642" i="1" s="1"/>
  <c r="P141" i="5"/>
  <c r="G152" i="1" s="1"/>
  <c r="AK201" i="5"/>
  <c r="N216" i="1" s="1"/>
  <c r="AB279" i="5"/>
  <c r="K312" i="1" s="1"/>
  <c r="S303" i="5"/>
  <c r="H336" i="1" s="1"/>
  <c r="P287" i="5"/>
  <c r="G320" i="1" s="1"/>
  <c r="AH413" i="5"/>
  <c r="M460" i="1" s="1"/>
  <c r="AB448" i="5"/>
  <c r="K503" i="1" s="1"/>
  <c r="J244" i="5"/>
  <c r="E268" i="1" s="1"/>
  <c r="Y616" i="5"/>
  <c r="J692" i="1" s="1"/>
  <c r="AK134" i="5"/>
  <c r="N146" i="1" s="1"/>
  <c r="V623" i="5"/>
  <c r="I699" i="1" s="1"/>
  <c r="V514" i="5"/>
  <c r="I577" i="1" s="1"/>
  <c r="S228" i="5"/>
  <c r="H253" i="1" s="1"/>
  <c r="AH608" i="5"/>
  <c r="M686" i="1" s="1"/>
  <c r="P411" i="5"/>
  <c r="G458" i="1" s="1"/>
  <c r="AH623" i="5"/>
  <c r="M699" i="1" s="1"/>
  <c r="AE134" i="5"/>
  <c r="L146" i="1" s="1"/>
  <c r="S607" i="5"/>
  <c r="H683" i="1" s="1"/>
  <c r="V303" i="5"/>
  <c r="I336" i="1" s="1"/>
  <c r="V556" i="5"/>
  <c r="I626" i="1" s="1"/>
  <c r="AK572" i="5"/>
  <c r="N642" i="1" s="1"/>
  <c r="P395" i="5"/>
  <c r="G442" i="1" s="1"/>
  <c r="V242" i="5"/>
  <c r="I264" i="1" s="1"/>
  <c r="AE228" i="5"/>
  <c r="L253" i="1" s="1"/>
  <c r="AK411" i="5"/>
  <c r="N458" i="1" s="1"/>
  <c r="V360" i="5"/>
  <c r="I397" i="1" s="1"/>
  <c r="V396" i="5"/>
  <c r="I444" i="1" s="1"/>
  <c r="V346" i="5"/>
  <c r="I379" i="1" s="1"/>
  <c r="Y675" i="5"/>
  <c r="J756" i="1" s="1"/>
  <c r="P573" i="5"/>
  <c r="G643" i="1" s="1"/>
  <c r="Y244" i="5"/>
  <c r="J268" i="1" s="1"/>
  <c r="AH440" i="5"/>
  <c r="M495" i="1" s="1"/>
  <c r="Y397" i="5"/>
  <c r="J445" i="1" s="1"/>
  <c r="AE623" i="5"/>
  <c r="L699" i="1" s="1"/>
  <c r="Y126" i="5"/>
  <c r="J137" i="1" s="1"/>
  <c r="V572" i="5"/>
  <c r="I642" i="1" s="1"/>
  <c r="P338" i="5"/>
  <c r="G376" i="1" s="1"/>
  <c r="Y556" i="5"/>
  <c r="J626" i="1" s="1"/>
  <c r="J360" i="5"/>
  <c r="E397" i="1" s="1"/>
  <c r="M397" i="5"/>
  <c r="F445" i="1" s="1"/>
  <c r="V133" i="5"/>
  <c r="I144" i="1" s="1"/>
  <c r="V134" i="5"/>
  <c r="I146" i="1" s="1"/>
  <c r="M411" i="5"/>
  <c r="F458" i="1" s="1"/>
  <c r="AK675" i="5"/>
  <c r="N756" i="1" s="1"/>
  <c r="J242" i="5"/>
  <c r="E264" i="1" s="1"/>
  <c r="M440" i="5"/>
  <c r="F495" i="1" s="1"/>
  <c r="V448" i="5"/>
  <c r="I503" i="1" s="1"/>
  <c r="AH624" i="5"/>
  <c r="M700" i="1" s="1"/>
  <c r="AK446" i="5"/>
  <c r="N501" i="1" s="1"/>
  <c r="AH521" i="5"/>
  <c r="M584" i="1" s="1"/>
  <c r="P572" i="5"/>
  <c r="G642" i="1" s="1"/>
  <c r="AK303" i="5"/>
  <c r="N336" i="1" s="1"/>
  <c r="M448" i="5"/>
  <c r="F503" i="1" s="1"/>
  <c r="AE150" i="5"/>
  <c r="L161" i="1" s="1"/>
  <c r="J141" i="5"/>
  <c r="E152" i="1" s="1"/>
  <c r="S279" i="5"/>
  <c r="H312" i="1" s="1"/>
  <c r="AK338" i="5"/>
  <c r="N376" i="1" s="1"/>
  <c r="J389" i="5"/>
  <c r="E435" i="1" s="1"/>
  <c r="J405" i="5"/>
  <c r="E451" i="1" s="1"/>
  <c r="S244" i="5"/>
  <c r="H268" i="1" s="1"/>
  <c r="P413" i="5"/>
  <c r="G460" i="1" s="1"/>
  <c r="AH134" i="5"/>
  <c r="M146" i="1" s="1"/>
  <c r="M564" i="5"/>
  <c r="F632" i="1" s="1"/>
  <c r="M600" i="5"/>
  <c r="F677" i="1" s="1"/>
  <c r="P566" i="5"/>
  <c r="G635" i="1" s="1"/>
  <c r="AE252" i="5"/>
  <c r="L274" i="1" s="1"/>
  <c r="Y236" i="5"/>
  <c r="J259" i="1" s="1"/>
  <c r="D201" i="5"/>
  <c r="H180" i="3" s="1"/>
  <c r="AH439" i="5"/>
  <c r="M494" i="1" s="1"/>
  <c r="S600" i="5"/>
  <c r="H677" i="1" s="1"/>
  <c r="AK287" i="5"/>
  <c r="N320" i="1" s="1"/>
  <c r="AK624" i="5"/>
  <c r="N700" i="1" s="1"/>
  <c r="S667" i="5"/>
  <c r="H753" i="1" s="1"/>
  <c r="S293" i="5"/>
  <c r="H325" i="1" s="1"/>
  <c r="AE185" i="5"/>
  <c r="L204" i="1" s="1"/>
  <c r="D242" i="5"/>
  <c r="H213" i="3" s="1"/>
  <c r="J193" i="5"/>
  <c r="E211" i="1" s="1"/>
  <c r="AE600" i="5"/>
  <c r="L677" i="1" s="1"/>
  <c r="AE309" i="5"/>
  <c r="L341" i="1" s="1"/>
  <c r="J506" i="5"/>
  <c r="E569" i="1" s="1"/>
  <c r="AE456" i="5"/>
  <c r="L515" i="1" s="1"/>
  <c r="Y624" i="5"/>
  <c r="J700" i="1" s="1"/>
  <c r="Y287" i="5"/>
  <c r="J320" i="1" s="1"/>
  <c r="AE668" i="5"/>
  <c r="L752" i="1" s="1"/>
  <c r="M607" i="5"/>
  <c r="F683" i="1" s="1"/>
  <c r="Y464" i="5"/>
  <c r="J518" i="1" s="1"/>
  <c r="AK362" i="5"/>
  <c r="N400" i="1" s="1"/>
  <c r="S666" i="5"/>
  <c r="H751" i="1" s="1"/>
  <c r="Y150" i="5"/>
  <c r="J161" i="1" s="1"/>
  <c r="P236" i="5"/>
  <c r="G259" i="1" s="1"/>
  <c r="S344" i="5"/>
  <c r="H383" i="1" s="1"/>
  <c r="D412" i="5"/>
  <c r="H367" i="3" s="1"/>
  <c r="AE175" i="5"/>
  <c r="L192" i="1" s="1"/>
  <c r="P617" i="5"/>
  <c r="G696" i="1" s="1"/>
  <c r="M456" i="5"/>
  <c r="F515" i="1" s="1"/>
  <c r="P295" i="5"/>
  <c r="G327" i="1" s="1"/>
  <c r="AB338" i="5"/>
  <c r="K376" i="1" s="1"/>
  <c r="AB551" i="5"/>
  <c r="K621" i="1" s="1"/>
  <c r="J676" i="5"/>
  <c r="E759" i="1" s="1"/>
  <c r="AK440" i="5"/>
  <c r="N495" i="1" s="1"/>
  <c r="Y617" i="5"/>
  <c r="J696" i="1" s="1"/>
  <c r="S411" i="5"/>
  <c r="H458" i="1" s="1"/>
  <c r="P660" i="5"/>
  <c r="G742" i="1" s="1"/>
  <c r="AH228" i="5"/>
  <c r="M253" i="1" s="1"/>
  <c r="J362" i="5"/>
  <c r="E400" i="1" s="1"/>
  <c r="S499" i="5"/>
  <c r="H561" i="1" s="1"/>
  <c r="AB464" i="5"/>
  <c r="K518" i="1" s="1"/>
  <c r="M609" i="5"/>
  <c r="F684" i="1" s="1"/>
  <c r="M288" i="5"/>
  <c r="F321" i="1" s="1"/>
  <c r="AE625" i="5"/>
  <c r="L704" i="1" s="1"/>
  <c r="AE572" i="5"/>
  <c r="L642" i="1" s="1"/>
  <c r="J397" i="5"/>
  <c r="E445" i="1" s="1"/>
  <c r="P456" i="5"/>
  <c r="G515" i="1" s="1"/>
  <c r="Y230" i="5"/>
  <c r="J254" i="1" s="1"/>
  <c r="Y338" i="5"/>
  <c r="J376" i="1" s="1"/>
  <c r="AE440" i="5"/>
  <c r="L495" i="1" s="1"/>
  <c r="J550" i="5"/>
  <c r="E620" i="1" s="1"/>
  <c r="S550" i="5"/>
  <c r="H620" i="1" s="1"/>
  <c r="S668" i="5"/>
  <c r="H752" i="1" s="1"/>
  <c r="AE609" i="5"/>
  <c r="L684" i="1" s="1"/>
  <c r="P193" i="5"/>
  <c r="G211" i="1" s="1"/>
  <c r="Y143" i="5"/>
  <c r="J154" i="1" s="1"/>
  <c r="S566" i="5"/>
  <c r="H635" i="1" s="1"/>
  <c r="M120" i="5"/>
  <c r="F131" i="1" s="1"/>
  <c r="M497" i="5"/>
  <c r="F562" i="1" s="1"/>
  <c r="S658" i="5"/>
  <c r="H741" i="1" s="1"/>
  <c r="P684" i="5"/>
  <c r="G766" i="1" s="1"/>
  <c r="AH201" i="5"/>
  <c r="M216" i="1" s="1"/>
  <c r="M250" i="5"/>
  <c r="F276" i="1" s="1"/>
  <c r="M338" i="5"/>
  <c r="F376" i="1" s="1"/>
  <c r="AE201" i="5"/>
  <c r="L216" i="1" s="1"/>
  <c r="AB201" i="5"/>
  <c r="K216" i="1" s="1"/>
  <c r="AB136" i="5"/>
  <c r="K151" i="1" s="1"/>
  <c r="S523" i="5"/>
  <c r="H586" i="1" s="1"/>
  <c r="V497" i="5"/>
  <c r="I562" i="1" s="1"/>
  <c r="V355" i="5"/>
  <c r="I392" i="1" s="1"/>
  <c r="AK354" i="5"/>
  <c r="N390" i="1" s="1"/>
  <c r="AB362" i="5"/>
  <c r="K400" i="1" s="1"/>
  <c r="V439" i="5"/>
  <c r="I494" i="1" s="1"/>
  <c r="AB142" i="5"/>
  <c r="K153" i="1" s="1"/>
  <c r="AE666" i="5"/>
  <c r="L751" i="1" s="1"/>
  <c r="J457" i="5"/>
  <c r="E510" i="1" s="1"/>
  <c r="M142" i="5"/>
  <c r="F153" i="1" s="1"/>
  <c r="P523" i="5"/>
  <c r="G586" i="1" s="1"/>
  <c r="M447" i="5"/>
  <c r="F502" i="1" s="1"/>
  <c r="Y346" i="5"/>
  <c r="J379" i="1" s="1"/>
  <c r="V288" i="5"/>
  <c r="I321" i="1" s="1"/>
  <c r="AK405" i="5"/>
  <c r="N451" i="1" s="1"/>
  <c r="AE558" i="5"/>
  <c r="L640" i="1" s="1"/>
  <c r="J134" i="5"/>
  <c r="E146" i="1" s="1"/>
  <c r="AH354" i="5"/>
  <c r="M390" i="1" s="1"/>
  <c r="AE617" i="5"/>
  <c r="L696" i="1" s="1"/>
  <c r="M660" i="5"/>
  <c r="F742" i="1" s="1"/>
  <c r="AK178" i="5"/>
  <c r="N195" i="1" s="1"/>
  <c r="Y362" i="5"/>
  <c r="J400" i="1" s="1"/>
  <c r="M144" i="5"/>
  <c r="F155" i="1" s="1"/>
  <c r="AB346" i="5"/>
  <c r="K379" i="1" s="1"/>
  <c r="AK607" i="5"/>
  <c r="N683" i="1" s="1"/>
  <c r="Y142" i="5"/>
  <c r="J153" i="1" s="1"/>
  <c r="AB193" i="5"/>
  <c r="K211" i="1" s="1"/>
  <c r="AE464" i="5"/>
  <c r="L518" i="1" s="1"/>
  <c r="Y515" i="5"/>
  <c r="J579" i="1" s="1"/>
  <c r="M499" i="5"/>
  <c r="F561" i="1" s="1"/>
  <c r="AK389" i="5"/>
  <c r="N435" i="1" s="1"/>
  <c r="AK179" i="5"/>
  <c r="N196" i="1" s="1"/>
  <c r="P346" i="5"/>
  <c r="G379" i="1" s="1"/>
  <c r="V658" i="5"/>
  <c r="I741" i="1" s="1"/>
  <c r="AB179" i="5"/>
  <c r="K196" i="1" s="1"/>
  <c r="Y203" i="5"/>
  <c r="J221" i="1" s="1"/>
  <c r="AB499" i="5"/>
  <c r="K561" i="1" s="1"/>
  <c r="M119" i="5"/>
  <c r="F130" i="1" s="1"/>
  <c r="AH178" i="5"/>
  <c r="M195" i="1" s="1"/>
  <c r="AB124" i="5"/>
  <c r="K135" i="1" s="1"/>
  <c r="P457" i="5"/>
  <c r="G510" i="1" s="1"/>
  <c r="Y245" i="5"/>
  <c r="J267" i="1" s="1"/>
  <c r="S676" i="5"/>
  <c r="H759" i="1" s="1"/>
  <c r="M668" i="5"/>
  <c r="F752" i="1" s="1"/>
  <c r="J507" i="5"/>
  <c r="E573" i="1" s="1"/>
  <c r="Y516" i="5"/>
  <c r="J578" i="1" s="1"/>
  <c r="AB523" i="5"/>
  <c r="K586" i="1" s="1"/>
  <c r="AH617" i="5"/>
  <c r="M696" i="1" s="1"/>
  <c r="V250" i="5"/>
  <c r="I276" i="1" s="1"/>
  <c r="D497" i="5"/>
  <c r="H440" i="3" s="1"/>
  <c r="Y440" i="5"/>
  <c r="J495" i="1" s="1"/>
  <c r="V464" i="5"/>
  <c r="I518" i="1" s="1"/>
  <c r="AB625" i="5"/>
  <c r="K704" i="1" s="1"/>
  <c r="AK187" i="5"/>
  <c r="N202" i="1" s="1"/>
  <c r="J250" i="5"/>
  <c r="E276" i="1" s="1"/>
  <c r="AE517" i="5"/>
  <c r="L582" i="1" s="1"/>
  <c r="V340" i="5"/>
  <c r="I378" i="1" s="1"/>
  <c r="AH458" i="5"/>
  <c r="M513" i="1" s="1"/>
  <c r="AK250" i="5"/>
  <c r="N276" i="1" s="1"/>
  <c r="M355" i="5"/>
  <c r="F392" i="1" s="1"/>
  <c r="V356" i="5"/>
  <c r="I394" i="1" s="1"/>
  <c r="AE303" i="5"/>
  <c r="L336" i="1" s="1"/>
  <c r="J448" i="5"/>
  <c r="E503" i="1" s="1"/>
  <c r="V238" i="5"/>
  <c r="I266" i="1" s="1"/>
  <c r="AE230" i="5"/>
  <c r="L254" i="1" s="1"/>
  <c r="AK346" i="5"/>
  <c r="N379" i="1" s="1"/>
  <c r="Y297" i="5"/>
  <c r="J326" i="1" s="1"/>
  <c r="V179" i="5"/>
  <c r="I196" i="1" s="1"/>
  <c r="AB303" i="5"/>
  <c r="K336" i="1" s="1"/>
  <c r="S678" i="5"/>
  <c r="H760" i="1" s="1"/>
  <c r="AE246" i="5"/>
  <c r="L269" i="1" s="1"/>
  <c r="AH143" i="5"/>
  <c r="M154" i="1" s="1"/>
  <c r="V523" i="5"/>
  <c r="I586" i="1" s="1"/>
  <c r="AH676" i="5"/>
  <c r="M759" i="1" s="1"/>
  <c r="AH344" i="5"/>
  <c r="M383" i="1" s="1"/>
  <c r="M574" i="5"/>
  <c r="F644" i="1" s="1"/>
  <c r="AH492" i="5"/>
  <c r="M555" i="1" s="1"/>
  <c r="Y456" i="5"/>
  <c r="J515" i="1" s="1"/>
  <c r="M551" i="5"/>
  <c r="F621" i="1" s="1"/>
  <c r="M201" i="5"/>
  <c r="F216" i="1" s="1"/>
  <c r="AB178" i="5"/>
  <c r="K195" i="1" s="1"/>
  <c r="J407" i="5"/>
  <c r="E453" i="1" s="1"/>
  <c r="M364" i="5"/>
  <c r="F402" i="1" s="1"/>
  <c r="S516" i="5"/>
  <c r="H578" i="1" s="1"/>
  <c r="V229" i="5"/>
  <c r="I252" i="1" s="1"/>
  <c r="J623" i="5"/>
  <c r="E699" i="1" s="1"/>
  <c r="V144" i="5"/>
  <c r="I155" i="1" s="1"/>
  <c r="V203" i="5"/>
  <c r="I221" i="1" s="1"/>
  <c r="AB355" i="5"/>
  <c r="K392" i="1" s="1"/>
  <c r="V415" i="5"/>
  <c r="I463" i="1" s="1"/>
  <c r="M391" i="5"/>
  <c r="F438" i="1" s="1"/>
  <c r="AE179" i="5"/>
  <c r="L196" i="1" s="1"/>
  <c r="J390" i="5"/>
  <c r="E437" i="1" s="1"/>
  <c r="M552" i="5"/>
  <c r="F622" i="1" s="1"/>
  <c r="P254" i="5"/>
  <c r="G278" i="1" s="1"/>
  <c r="AH356" i="5"/>
  <c r="M394" i="1" s="1"/>
  <c r="V492" i="5"/>
  <c r="I555" i="1" s="1"/>
  <c r="Y188" i="5"/>
  <c r="J205" i="1" s="1"/>
  <c r="J338" i="5"/>
  <c r="E376" i="1" s="1"/>
  <c r="P668" i="5"/>
  <c r="G752" i="1" s="1"/>
  <c r="AH456" i="5"/>
  <c r="M515" i="1" s="1"/>
  <c r="M238" i="5"/>
  <c r="F266" i="1" s="1"/>
  <c r="V201" i="5"/>
  <c r="I216" i="1" s="1"/>
  <c r="S625" i="5"/>
  <c r="H704" i="1" s="1"/>
  <c r="AE340" i="5"/>
  <c r="L378" i="1" s="1"/>
  <c r="M179" i="5"/>
  <c r="F196" i="1" s="1"/>
  <c r="AH230" i="5"/>
  <c r="M254" i="1" s="1"/>
  <c r="V230" i="5"/>
  <c r="I254" i="1" s="1"/>
  <c r="AE244" i="5"/>
  <c r="L268" i="1" s="1"/>
  <c r="V654" i="5"/>
  <c r="I738" i="1" s="1"/>
  <c r="S238" i="5"/>
  <c r="H266" i="1" s="1"/>
  <c r="AE574" i="5"/>
  <c r="L644" i="1" s="1"/>
  <c r="V684" i="5"/>
  <c r="I766" i="1" s="1"/>
  <c r="J303" i="5"/>
  <c r="E336" i="1" s="1"/>
  <c r="V389" i="5"/>
  <c r="I435" i="1" s="1"/>
  <c r="V440" i="5"/>
  <c r="I495" i="1" s="1"/>
  <c r="AH662" i="5"/>
  <c r="M745" i="1" s="1"/>
  <c r="AK202" i="5"/>
  <c r="N219" i="1" s="1"/>
  <c r="AB515" i="5"/>
  <c r="K579" i="1" s="1"/>
  <c r="AB457" i="5"/>
  <c r="K510" i="1" s="1"/>
  <c r="M175" i="5"/>
  <c r="F192" i="1" s="1"/>
  <c r="P201" i="5"/>
  <c r="G216" i="1" s="1"/>
  <c r="M617" i="5"/>
  <c r="F696" i="1" s="1"/>
  <c r="S456" i="5"/>
  <c r="H515" i="1" s="1"/>
  <c r="AE187" i="5"/>
  <c r="L202" i="1" s="1"/>
  <c r="S179" i="5"/>
  <c r="H196" i="1" s="1"/>
  <c r="M523" i="5"/>
  <c r="F586" i="1" s="1"/>
  <c r="AK499" i="5"/>
  <c r="N561" i="1" s="1"/>
  <c r="M230" i="5"/>
  <c r="F254" i="1" s="1"/>
  <c r="P611" i="5"/>
  <c r="G688" i="1" s="1"/>
  <c r="M202" i="5"/>
  <c r="F219" i="1" s="1"/>
  <c r="AH246" i="5"/>
  <c r="M269" i="1" s="1"/>
  <c r="S356" i="5"/>
  <c r="H394" i="1" s="1"/>
  <c r="AE144" i="5"/>
  <c r="L155" i="1" s="1"/>
  <c r="Y195" i="5"/>
  <c r="J213" i="1" s="1"/>
  <c r="J627" i="5"/>
  <c r="E703" i="1" s="1"/>
  <c r="AB203" i="5"/>
  <c r="K221" i="1" s="1"/>
  <c r="S297" i="5"/>
  <c r="H326" i="1" s="1"/>
  <c r="P517" i="5"/>
  <c r="G582" i="1" s="1"/>
  <c r="AE457" i="5"/>
  <c r="L510" i="1" s="1"/>
  <c r="AE450" i="5"/>
  <c r="L505" i="1" s="1"/>
  <c r="AE356" i="5"/>
  <c r="L394" i="1" s="1"/>
  <c r="AK676" i="5"/>
  <c r="N759" i="1" s="1"/>
  <c r="P464" i="5"/>
  <c r="G518" i="1" s="1"/>
  <c r="P492" i="5"/>
  <c r="G555" i="1" s="1"/>
  <c r="S626" i="5"/>
  <c r="H702" i="1" s="1"/>
  <c r="V619" i="5"/>
  <c r="I698" i="1" s="1"/>
  <c r="Y250" i="5"/>
  <c r="J276" i="1" s="1"/>
  <c r="Y179" i="5"/>
  <c r="J196" i="1" s="1"/>
  <c r="AH119" i="5"/>
  <c r="M130" i="1" s="1"/>
  <c r="AE501" i="5"/>
  <c r="L564" i="1" s="1"/>
  <c r="J144" i="5"/>
  <c r="E155" i="1" s="1"/>
  <c r="P499" i="5"/>
  <c r="G561" i="1" s="1"/>
  <c r="AH558" i="5"/>
  <c r="M640" i="1" s="1"/>
  <c r="AB288" i="5"/>
  <c r="K321" i="1" s="1"/>
  <c r="AK128" i="5"/>
  <c r="N139" i="1" s="1"/>
  <c r="AE603" i="5"/>
  <c r="L680" i="1" s="1"/>
  <c r="P415" i="5"/>
  <c r="G463" i="1" s="1"/>
  <c r="AK281" i="5"/>
  <c r="N314" i="1" s="1"/>
  <c r="M467" i="5"/>
  <c r="F522" i="1" s="1"/>
  <c r="AK448" i="5"/>
  <c r="N503" i="1" s="1"/>
  <c r="P195" i="5"/>
  <c r="G213" i="1" s="1"/>
  <c r="S391" i="5"/>
  <c r="H438" i="1" s="1"/>
  <c r="AK399" i="5"/>
  <c r="N447" i="1" s="1"/>
  <c r="J662" i="5"/>
  <c r="E745" i="1" s="1"/>
  <c r="V574" i="5"/>
  <c r="I644" i="1" s="1"/>
  <c r="S551" i="5"/>
  <c r="H621" i="1" s="1"/>
  <c r="M684" i="5"/>
  <c r="F766" i="1" s="1"/>
  <c r="AH551" i="5"/>
  <c r="M621" i="1" s="1"/>
  <c r="AE492" i="5"/>
  <c r="L555" i="1" s="1"/>
  <c r="AK305" i="5"/>
  <c r="N337" i="1" s="1"/>
  <c r="P399" i="5"/>
  <c r="G447" i="1" s="1"/>
  <c r="AE415" i="5"/>
  <c r="L463" i="1" s="1"/>
  <c r="AH576" i="5"/>
  <c r="M647" i="1" s="1"/>
  <c r="Y364" i="5"/>
  <c r="J402" i="1" s="1"/>
  <c r="S627" i="5"/>
  <c r="H703" i="1" s="1"/>
  <c r="AK415" i="5"/>
  <c r="N463" i="1" s="1"/>
  <c r="P507" i="5"/>
  <c r="G573" i="1" s="1"/>
  <c r="J364" i="5"/>
  <c r="E402" i="1" s="1"/>
  <c r="AB119" i="5"/>
  <c r="K130" i="1" s="1"/>
  <c r="S450" i="5"/>
  <c r="H505" i="1" s="1"/>
  <c r="AH497" i="5"/>
  <c r="M562" i="1" s="1"/>
  <c r="P124" i="5"/>
  <c r="G135" i="1" s="1"/>
  <c r="J230" i="5"/>
  <c r="E254" i="1" s="1"/>
  <c r="Y355" i="5"/>
  <c r="J392" i="1" s="1"/>
  <c r="S414" i="5"/>
  <c r="H461" i="1" s="1"/>
  <c r="P355" i="5"/>
  <c r="G392" i="1" s="1"/>
  <c r="M245" i="5"/>
  <c r="F267" i="1" s="1"/>
  <c r="S552" i="5"/>
  <c r="H622" i="1" s="1"/>
  <c r="D187" i="5"/>
  <c r="H166" i="3" s="1"/>
  <c r="J619" i="5"/>
  <c r="E698" i="1" s="1"/>
  <c r="AE626" i="5"/>
  <c r="L702" i="1" s="1"/>
  <c r="V145" i="5"/>
  <c r="I157" i="1" s="1"/>
  <c r="J178" i="5"/>
  <c r="E195" i="1" s="1"/>
  <c r="S281" i="5"/>
  <c r="H314" i="1" s="1"/>
  <c r="Y399" i="5"/>
  <c r="J447" i="1" s="1"/>
  <c r="AH670" i="5"/>
  <c r="M750" i="1" s="1"/>
  <c r="AH254" i="5"/>
  <c r="M278" i="1" s="1"/>
  <c r="Y202" i="5"/>
  <c r="J219" i="1" s="1"/>
  <c r="J668" i="5"/>
  <c r="E752" i="1" s="1"/>
  <c r="AK238" i="5"/>
  <c r="N266" i="1" s="1"/>
  <c r="S407" i="5"/>
  <c r="H453" i="1" s="1"/>
  <c r="Y144" i="5"/>
  <c r="J155" i="1" s="1"/>
  <c r="AH297" i="5"/>
  <c r="M326" i="1" s="1"/>
  <c r="M121" i="5"/>
  <c r="F132" i="1" s="1"/>
  <c r="V515" i="5"/>
  <c r="I579" i="1" s="1"/>
  <c r="AK627" i="5"/>
  <c r="N703" i="1" s="1"/>
  <c r="Y136" i="5"/>
  <c r="J151" i="1" s="1"/>
  <c r="P619" i="5"/>
  <c r="G698" i="1" s="1"/>
  <c r="AE552" i="5"/>
  <c r="L622" i="1" s="1"/>
  <c r="D464" i="5"/>
  <c r="H412" i="3" s="1"/>
  <c r="V124" i="5"/>
  <c r="I135" i="1" s="1"/>
  <c r="S660" i="5"/>
  <c r="H742" i="1" s="1"/>
  <c r="S289" i="5"/>
  <c r="H322" i="1" s="1"/>
  <c r="AK203" i="5"/>
  <c r="N221" i="1" s="1"/>
  <c r="AB340" i="5"/>
  <c r="K378" i="1" s="1"/>
  <c r="J450" i="5"/>
  <c r="E505" i="1" s="1"/>
  <c r="Y654" i="5"/>
  <c r="J738" i="1" s="1"/>
  <c r="V627" i="5"/>
  <c r="I703" i="1" s="1"/>
  <c r="AH148" i="5"/>
  <c r="M156" i="1" s="1"/>
  <c r="AE178" i="5"/>
  <c r="L195" i="1" s="1"/>
  <c r="Y492" i="5"/>
  <c r="J555" i="1" s="1"/>
  <c r="M603" i="5"/>
  <c r="F680" i="1" s="1"/>
  <c r="J238" i="5"/>
  <c r="E266" i="1" s="1"/>
  <c r="P356" i="5"/>
  <c r="G394" i="1" s="1"/>
  <c r="AE500" i="5"/>
  <c r="L563" i="1" s="1"/>
  <c r="P390" i="5"/>
  <c r="G437" i="1" s="1"/>
  <c r="Y450" i="5"/>
  <c r="J505" i="1" s="1"/>
  <c r="P450" i="5"/>
  <c r="G505" i="1" s="1"/>
  <c r="V204" i="5"/>
  <c r="I220" i="1" s="1"/>
  <c r="J601" i="5"/>
  <c r="E678" i="1" s="1"/>
  <c r="Y238" i="5"/>
  <c r="J266" i="1" s="1"/>
  <c r="AH399" i="5"/>
  <c r="M447" i="1" s="1"/>
  <c r="AB390" i="5"/>
  <c r="K437" i="1" s="1"/>
  <c r="AK196" i="5"/>
  <c r="N212" i="1" s="1"/>
  <c r="J661" i="5"/>
  <c r="E743" i="1" s="1"/>
  <c r="AE507" i="5"/>
  <c r="L573" i="1" s="1"/>
  <c r="AE297" i="5"/>
  <c r="L326" i="1" s="1"/>
  <c r="J440" i="5"/>
  <c r="E495" i="1" s="1"/>
  <c r="Y288" i="5"/>
  <c r="J321" i="1" s="1"/>
  <c r="AE516" i="5"/>
  <c r="L578" i="1" s="1"/>
  <c r="AB492" i="5"/>
  <c r="K555" i="1" s="1"/>
  <c r="V611" i="5"/>
  <c r="I688" i="1" s="1"/>
  <c r="AK576" i="5"/>
  <c r="N647" i="1" s="1"/>
  <c r="AE670" i="5"/>
  <c r="L750" i="1" s="1"/>
  <c r="S576" i="5"/>
  <c r="H647" i="1" s="1"/>
  <c r="AK255" i="5"/>
  <c r="N279" i="1" s="1"/>
  <c r="J281" i="5"/>
  <c r="E314" i="1" s="1"/>
  <c r="AK356" i="5"/>
  <c r="N394" i="1" s="1"/>
  <c r="AE493" i="5"/>
  <c r="L557" i="1" s="1"/>
  <c r="Y415" i="5"/>
  <c r="J463" i="1" s="1"/>
  <c r="P551" i="5"/>
  <c r="G621" i="1" s="1"/>
  <c r="M458" i="5"/>
  <c r="F513" i="1" s="1"/>
  <c r="AB609" i="5"/>
  <c r="K684" i="1" s="1"/>
  <c r="AB254" i="5"/>
  <c r="K278" i="1" s="1"/>
  <c r="AH493" i="5"/>
  <c r="M557" i="1" s="1"/>
  <c r="AE560" i="5"/>
  <c r="L629" i="1" s="1"/>
  <c r="V466" i="5"/>
  <c r="I521" i="1" s="1"/>
  <c r="AB399" i="5"/>
  <c r="K447" i="1" s="1"/>
  <c r="AK449" i="5"/>
  <c r="N504" i="1" s="1"/>
  <c r="J391" i="5"/>
  <c r="E438" i="1" s="1"/>
  <c r="AK407" i="5"/>
  <c r="N453" i="1" s="1"/>
  <c r="M558" i="5"/>
  <c r="F640" i="1" s="1"/>
  <c r="D551" i="5"/>
  <c r="H486" i="3" s="1"/>
  <c r="M618" i="5"/>
  <c r="F695" i="1" s="1"/>
  <c r="V558" i="5"/>
  <c r="I640" i="1" s="1"/>
  <c r="P142" i="5"/>
  <c r="G153" i="1" s="1"/>
  <c r="J566" i="5"/>
  <c r="E635" i="1" s="1"/>
  <c r="S247" i="5"/>
  <c r="H271" i="1" s="1"/>
  <c r="P509" i="5"/>
  <c r="G571" i="1" s="1"/>
  <c r="S254" i="5"/>
  <c r="H278" i="1" s="1"/>
  <c r="J603" i="5"/>
  <c r="E680" i="1" s="1"/>
  <c r="S500" i="5"/>
  <c r="H563" i="1" s="1"/>
  <c r="Y231" i="5"/>
  <c r="J255" i="1" s="1"/>
  <c r="M442" i="5"/>
  <c r="F497" i="1" s="1"/>
  <c r="V143" i="5"/>
  <c r="I154" i="1" s="1"/>
  <c r="V391" i="5"/>
  <c r="I438" i="1" s="1"/>
  <c r="V407" i="5"/>
  <c r="I453" i="1" s="1"/>
  <c r="Y465" i="5"/>
  <c r="J520" i="1" s="1"/>
  <c r="AE255" i="5"/>
  <c r="L279" i="1" s="1"/>
  <c r="M407" i="5"/>
  <c r="F453" i="1" s="1"/>
  <c r="AB415" i="5"/>
  <c r="K463" i="1" s="1"/>
  <c r="AB500" i="5"/>
  <c r="K563" i="1" s="1"/>
  <c r="Y356" i="5"/>
  <c r="J394" i="1" s="1"/>
  <c r="P145" i="5"/>
  <c r="G157" i="1" s="1"/>
  <c r="S560" i="5"/>
  <c r="H629" i="1" s="1"/>
  <c r="J493" i="5"/>
  <c r="E557" i="1" s="1"/>
  <c r="M559" i="5"/>
  <c r="F627" i="1" s="1"/>
  <c r="Y408" i="5"/>
  <c r="J455" i="1" s="1"/>
  <c r="J677" i="5"/>
  <c r="E761" i="1" s="1"/>
  <c r="AE627" i="5"/>
  <c r="L703" i="1" s="1"/>
  <c r="AH188" i="5"/>
  <c r="M205" i="1" s="1"/>
  <c r="AK551" i="5"/>
  <c r="N621" i="1" s="1"/>
  <c r="P230" i="5"/>
  <c r="G254" i="1" s="1"/>
  <c r="AK654" i="5"/>
  <c r="N738" i="1" s="1"/>
  <c r="AE135" i="5"/>
  <c r="L147" i="1" s="1"/>
  <c r="AK619" i="5"/>
  <c r="N698" i="1" s="1"/>
  <c r="AH282" i="5"/>
  <c r="M315" i="1" s="1"/>
  <c r="V255" i="5"/>
  <c r="I279" i="1" s="1"/>
  <c r="Y405" i="5"/>
  <c r="J451" i="1" s="1"/>
  <c r="J245" i="5"/>
  <c r="E267" i="1" s="1"/>
  <c r="Y305" i="5"/>
  <c r="J337" i="1" s="1"/>
  <c r="AH122" i="5"/>
  <c r="M134" i="1" s="1"/>
  <c r="J188" i="5"/>
  <c r="E205" i="1" s="1"/>
  <c r="S399" i="5"/>
  <c r="H447" i="1" s="1"/>
  <c r="J509" i="5"/>
  <c r="E571" i="1" s="1"/>
  <c r="AE357" i="5"/>
  <c r="L395" i="1" s="1"/>
  <c r="AB365" i="5"/>
  <c r="K403" i="1" s="1"/>
  <c r="Y196" i="5"/>
  <c r="J212" i="1" s="1"/>
  <c r="AK246" i="5"/>
  <c r="N269" i="1" s="1"/>
  <c r="Y493" i="5"/>
  <c r="J557" i="1" s="1"/>
  <c r="Y304" i="5"/>
  <c r="J338" i="1" s="1"/>
  <c r="AB677" i="5"/>
  <c r="K761" i="1" s="1"/>
  <c r="M415" i="5"/>
  <c r="F463" i="1" s="1"/>
  <c r="S400" i="5"/>
  <c r="H446" i="1" s="1"/>
  <c r="M509" i="5"/>
  <c r="F571" i="1" s="1"/>
  <c r="AK670" i="5"/>
  <c r="N750" i="1" s="1"/>
  <c r="AB391" i="5"/>
  <c r="K438" i="1" s="1"/>
  <c r="J181" i="5"/>
  <c r="E199" i="1" s="1"/>
  <c r="AK517" i="5"/>
  <c r="N582" i="1" s="1"/>
  <c r="P625" i="5"/>
  <c r="G704" i="1" s="1"/>
  <c r="AK254" i="5"/>
  <c r="N278" i="1" s="1"/>
  <c r="AK204" i="5"/>
  <c r="N220" i="1" s="1"/>
  <c r="AH559" i="5"/>
  <c r="M627" i="1" s="1"/>
  <c r="S203" i="5"/>
  <c r="H221" i="1" s="1"/>
  <c r="AB144" i="5"/>
  <c r="K155" i="1" s="1"/>
  <c r="AB552" i="5"/>
  <c r="K622" i="1" s="1"/>
  <c r="AE132" i="5"/>
  <c r="L143" i="1" s="1"/>
  <c r="AB678" i="5"/>
  <c r="K760" i="1" s="1"/>
  <c r="J451" i="5"/>
  <c r="E506" i="1" s="1"/>
  <c r="M679" i="5"/>
  <c r="F762" i="1" s="1"/>
  <c r="S201" i="5"/>
  <c r="H216" i="1" s="1"/>
  <c r="S195" i="5"/>
  <c r="H213" i="1" s="1"/>
  <c r="J229" i="5"/>
  <c r="E252" i="1" s="1"/>
  <c r="J121" i="5"/>
  <c r="E132" i="1" s="1"/>
  <c r="AB121" i="5"/>
  <c r="K132" i="1" s="1"/>
  <c r="AB282" i="5"/>
  <c r="K315" i="1" s="1"/>
  <c r="AH189" i="5"/>
  <c r="M206" i="1" s="1"/>
  <c r="M390" i="5"/>
  <c r="F437" i="1" s="1"/>
  <c r="Y279" i="5"/>
  <c r="J312" i="1" s="1"/>
  <c r="AH364" i="5"/>
  <c r="M402" i="1" s="1"/>
  <c r="P391" i="5"/>
  <c r="G438" i="1" s="1"/>
  <c r="AH414" i="5"/>
  <c r="M461" i="1" s="1"/>
  <c r="M231" i="5"/>
  <c r="F255" i="1" s="1"/>
  <c r="V458" i="5"/>
  <c r="I513" i="1" s="1"/>
  <c r="AK662" i="5"/>
  <c r="N745" i="1" s="1"/>
  <c r="V442" i="5"/>
  <c r="I497" i="1" s="1"/>
  <c r="S230" i="5"/>
  <c r="H254" i="1" s="1"/>
  <c r="AB670" i="5"/>
  <c r="K750" i="1" s="1"/>
  <c r="AB196" i="5"/>
  <c r="K212" i="1" s="1"/>
  <c r="AB297" i="5"/>
  <c r="K326" i="1" s="1"/>
  <c r="V662" i="5"/>
  <c r="I745" i="1" s="1"/>
  <c r="Y128" i="5"/>
  <c r="J139" i="1" s="1"/>
  <c r="P663" i="5"/>
  <c r="G746" i="1" s="1"/>
  <c r="S148" i="5"/>
  <c r="H156" i="1" s="1"/>
  <c r="V617" i="5"/>
  <c r="I696" i="1" s="1"/>
  <c r="AE204" i="5"/>
  <c r="L220" i="1" s="1"/>
  <c r="S510" i="5"/>
  <c r="H574" i="1" s="1"/>
  <c r="J569" i="5"/>
  <c r="E638" i="1" s="1"/>
  <c r="S466" i="5"/>
  <c r="H521" i="1" s="1"/>
  <c r="AB289" i="5"/>
  <c r="K322" i="1" s="1"/>
  <c r="J355" i="5"/>
  <c r="E392" i="1" s="1"/>
  <c r="Y627" i="5"/>
  <c r="J703" i="1" s="1"/>
  <c r="AH305" i="5"/>
  <c r="M337" i="1" s="1"/>
  <c r="AH196" i="5"/>
  <c r="M212" i="1" s="1"/>
  <c r="S628" i="5"/>
  <c r="H705" i="1" s="1"/>
  <c r="AK493" i="5"/>
  <c r="N557" i="1" s="1"/>
  <c r="J296" i="5"/>
  <c r="E334" i="1" s="1"/>
  <c r="V671" i="5"/>
  <c r="I749" i="1" s="1"/>
  <c r="V195" i="5"/>
  <c r="I213" i="1" s="1"/>
  <c r="Y392" i="5"/>
  <c r="J439" i="1" s="1"/>
  <c r="M282" i="5"/>
  <c r="F315" i="1" s="1"/>
  <c r="V390" i="5"/>
  <c r="I437" i="1" s="1"/>
  <c r="J175" i="5"/>
  <c r="E192" i="1" s="1"/>
  <c r="J399" i="5"/>
  <c r="E447" i="1" s="1"/>
  <c r="Y237" i="5"/>
  <c r="J261" i="1" s="1"/>
  <c r="J297" i="5"/>
  <c r="E326" i="1" s="1"/>
  <c r="M568" i="5"/>
  <c r="F637" i="1" s="1"/>
  <c r="AK560" i="5"/>
  <c r="N629" i="1" s="1"/>
  <c r="S559" i="5"/>
  <c r="H627" i="1" s="1"/>
  <c r="AE355" i="5"/>
  <c r="L392" i="1" s="1"/>
  <c r="AH627" i="5"/>
  <c r="M703" i="1" s="1"/>
  <c r="P340" i="5"/>
  <c r="G378" i="1" s="1"/>
  <c r="M517" i="5"/>
  <c r="F582" i="1" s="1"/>
  <c r="M290" i="5"/>
  <c r="F324" i="1" s="1"/>
  <c r="AB281" i="5"/>
  <c r="K314" i="1" s="1"/>
  <c r="M466" i="5"/>
  <c r="F521" i="1" s="1"/>
  <c r="AK518" i="5"/>
  <c r="N580" i="1" s="1"/>
  <c r="AH575" i="5"/>
  <c r="M645" i="1" s="1"/>
  <c r="J173" i="5"/>
  <c r="E191" i="1" s="1"/>
  <c r="M357" i="5"/>
  <c r="F395" i="1" s="1"/>
  <c r="AK122" i="5"/>
  <c r="N134" i="1" s="1"/>
  <c r="V465" i="5"/>
  <c r="I520" i="1" s="1"/>
  <c r="AH459" i="5"/>
  <c r="M514" i="1" s="1"/>
  <c r="AE289" i="5"/>
  <c r="L322" i="1" s="1"/>
  <c r="AK296" i="5"/>
  <c r="N334" i="1" s="1"/>
  <c r="AK339" i="5"/>
  <c r="N377" i="1" s="1"/>
  <c r="Y625" i="5"/>
  <c r="J704" i="1" s="1"/>
  <c r="AE239" i="5"/>
  <c r="L273" i="1" s="1"/>
  <c r="M414" i="5"/>
  <c r="F461" i="1" s="1"/>
  <c r="J349" i="5"/>
  <c r="E388" i="1" s="1"/>
  <c r="AH678" i="5"/>
  <c r="M760" i="1" s="1"/>
  <c r="M138" i="5"/>
  <c r="F145" i="1" s="1"/>
  <c r="S202" i="5"/>
  <c r="H219" i="1" s="1"/>
  <c r="J197" i="5"/>
  <c r="E214" i="1" s="1"/>
  <c r="AE654" i="5"/>
  <c r="L738" i="1" s="1"/>
  <c r="P612" i="5"/>
  <c r="G701" i="1" s="1"/>
  <c r="AH416" i="5"/>
  <c r="M462" i="1" s="1"/>
  <c r="AH299" i="5"/>
  <c r="M333" i="1" s="1"/>
  <c r="AB148" i="5"/>
  <c r="K156" i="1" s="1"/>
  <c r="V618" i="5"/>
  <c r="I695" i="1" s="1"/>
  <c r="AH194" i="5"/>
  <c r="M209" i="1" s="1"/>
  <c r="Y137" i="5"/>
  <c r="J148" i="1" s="1"/>
  <c r="P255" i="5"/>
  <c r="G279" i="1" s="1"/>
  <c r="M399" i="5"/>
  <c r="F447" i="1" s="1"/>
  <c r="AH569" i="5"/>
  <c r="M638" i="1" s="1"/>
  <c r="AB518" i="5"/>
  <c r="K580" i="1" s="1"/>
  <c r="AK500" i="5"/>
  <c r="N563" i="1" s="1"/>
  <c r="AK197" i="5"/>
  <c r="N214" i="1" s="1"/>
  <c r="V132" i="5"/>
  <c r="I143" i="1" s="1"/>
  <c r="V121" i="5"/>
  <c r="I132" i="1" s="1"/>
  <c r="V457" i="5"/>
  <c r="I510" i="1" s="1"/>
  <c r="M510" i="5"/>
  <c r="F574" i="1" s="1"/>
  <c r="AB516" i="5"/>
  <c r="K578" i="1" s="1"/>
  <c r="AE620" i="5"/>
  <c r="L694" i="1" s="1"/>
  <c r="M187" i="5"/>
  <c r="F202" i="1" s="1"/>
  <c r="AE465" i="5"/>
  <c r="L520" i="1" s="1"/>
  <c r="V231" i="5"/>
  <c r="I255" i="1" s="1"/>
  <c r="S255" i="5"/>
  <c r="H279" i="1" s="1"/>
  <c r="S392" i="5"/>
  <c r="H439" i="1" s="1"/>
  <c r="P443" i="5"/>
  <c r="G498" i="1" s="1"/>
  <c r="J459" i="5"/>
  <c r="E514" i="1" s="1"/>
  <c r="AH247" i="5"/>
  <c r="M271" i="1" s="1"/>
  <c r="AH183" i="5"/>
  <c r="M200" i="1" s="1"/>
  <c r="AE304" i="5"/>
  <c r="L338" i="1" s="1"/>
  <c r="AB450" i="5"/>
  <c r="K505" i="1" s="1"/>
  <c r="AH204" i="5"/>
  <c r="M220" i="1" s="1"/>
  <c r="J365" i="5"/>
  <c r="E403" i="1" s="1"/>
  <c r="V188" i="5"/>
  <c r="I205" i="1" s="1"/>
  <c r="S568" i="5"/>
  <c r="H637" i="1" s="1"/>
  <c r="P138" i="5"/>
  <c r="G145" i="1" s="1"/>
  <c r="J567" i="5"/>
  <c r="E633" i="1" s="1"/>
  <c r="J232" i="5"/>
  <c r="E256" i="1" s="1"/>
  <c r="AE188" i="5"/>
  <c r="L205" i="1" s="1"/>
  <c r="V493" i="5"/>
  <c r="I557" i="1" s="1"/>
  <c r="AB409" i="5"/>
  <c r="K456" i="1" s="1"/>
  <c r="Y140" i="5"/>
  <c r="J150" i="1" s="1"/>
  <c r="Y551" i="5"/>
  <c r="J621" i="1" s="1"/>
  <c r="AB408" i="5"/>
  <c r="K455" i="1" s="1"/>
  <c r="AH450" i="5"/>
  <c r="M505" i="1" s="1"/>
  <c r="S415" i="5"/>
  <c r="H463" i="1" s="1"/>
  <c r="AH231" i="5"/>
  <c r="M255" i="1" s="1"/>
  <c r="P459" i="5"/>
  <c r="G514" i="1" s="1"/>
  <c r="J678" i="5"/>
  <c r="E760" i="1" s="1"/>
  <c r="V577" i="5"/>
  <c r="I646" i="1" s="1"/>
  <c r="AK183" i="5"/>
  <c r="N200" i="1" s="1"/>
  <c r="Y664" i="5"/>
  <c r="J747" i="1" s="1"/>
  <c r="M627" i="5"/>
  <c r="F703" i="1" s="1"/>
  <c r="AH443" i="5"/>
  <c r="M498" i="1" s="1"/>
  <c r="M196" i="5"/>
  <c r="F212" i="1" s="1"/>
  <c r="P282" i="5"/>
  <c r="G315" i="1" s="1"/>
  <c r="S290" i="5"/>
  <c r="H324" i="1" s="1"/>
  <c r="D250" i="5"/>
  <c r="H225" i="3" s="1"/>
  <c r="AK129" i="5"/>
  <c r="N140" i="1" s="1"/>
  <c r="V357" i="5"/>
  <c r="I395" i="1" s="1"/>
  <c r="S443" i="5"/>
  <c r="H498" i="1" s="1"/>
  <c r="AE561" i="5"/>
  <c r="L630" i="1" s="1"/>
  <c r="M577" i="5"/>
  <c r="F646" i="1" s="1"/>
  <c r="AE618" i="5"/>
  <c r="L695" i="1" s="1"/>
  <c r="P451" i="5"/>
  <c r="G506" i="1" s="1"/>
  <c r="AK561" i="5"/>
  <c r="N630" i="1" s="1"/>
  <c r="M135" i="5"/>
  <c r="F147" i="1" s="1"/>
  <c r="AH654" i="5"/>
  <c r="M738" i="1" s="1"/>
  <c r="AK248" i="5"/>
  <c r="N270" i="1" s="1"/>
  <c r="AH306" i="5"/>
  <c r="M339" i="1" s="1"/>
  <c r="J620" i="5"/>
  <c r="E694" i="1" s="1"/>
  <c r="S619" i="5"/>
  <c r="H698" i="1" s="1"/>
  <c r="S546" i="5"/>
  <c r="H616" i="1" s="1"/>
  <c r="AH340" i="5"/>
  <c r="M378" i="1" s="1"/>
  <c r="AE663" i="5"/>
  <c r="L746" i="1" s="1"/>
  <c r="AE120" i="5"/>
  <c r="L131" i="1" s="1"/>
  <c r="Y603" i="5"/>
  <c r="J680" i="1" s="1"/>
  <c r="AB502" i="5"/>
  <c r="K566" i="1" s="1"/>
  <c r="M518" i="5"/>
  <c r="F580" i="1" s="1"/>
  <c r="J494" i="5"/>
  <c r="E556" i="1" s="1"/>
  <c r="S248" i="5"/>
  <c r="H270" i="1" s="1"/>
  <c r="AB627" i="5"/>
  <c r="K703" i="1" s="1"/>
  <c r="V196" i="5"/>
  <c r="I212" i="1" s="1"/>
  <c r="M255" i="5"/>
  <c r="F279" i="1" s="1"/>
  <c r="S196" i="5"/>
  <c r="H212" i="1" s="1"/>
  <c r="AK400" i="5"/>
  <c r="N446" i="1" s="1"/>
  <c r="AH518" i="5"/>
  <c r="M580" i="1" s="1"/>
  <c r="S569" i="5"/>
  <c r="H638" i="1" s="1"/>
  <c r="AB401" i="5"/>
  <c r="K449" i="1" s="1"/>
  <c r="Y341" i="5"/>
  <c r="J380" i="1" s="1"/>
  <c r="AK611" i="5"/>
  <c r="N688" i="1" s="1"/>
  <c r="J340" i="5"/>
  <c r="E378" i="1" s="1"/>
  <c r="V392" i="5"/>
  <c r="I439" i="1" s="1"/>
  <c r="AE400" i="5"/>
  <c r="L446" i="1" s="1"/>
  <c r="P416" i="5"/>
  <c r="G462" i="1" s="1"/>
  <c r="AK678" i="5"/>
  <c r="N760" i="1" s="1"/>
  <c r="AB611" i="5"/>
  <c r="K688" i="1" s="1"/>
  <c r="V567" i="5"/>
  <c r="I633" i="1" s="1"/>
  <c r="AK655" i="5"/>
  <c r="N737" i="1" s="1"/>
  <c r="P604" i="5"/>
  <c r="G681" i="1" s="1"/>
  <c r="AH138" i="5"/>
  <c r="M145" i="1" s="1"/>
  <c r="AB559" i="5"/>
  <c r="K627" i="1" s="1"/>
  <c r="AB339" i="5"/>
  <c r="K377" i="1" s="1"/>
  <c r="AK188" i="5"/>
  <c r="N205" i="1" s="1"/>
  <c r="S465" i="5"/>
  <c r="H520" i="1" s="1"/>
  <c r="V122" i="5"/>
  <c r="I134" i="1" s="1"/>
  <c r="AK458" i="5"/>
  <c r="N513" i="1" s="1"/>
  <c r="S231" i="5"/>
  <c r="H255" i="1" s="1"/>
  <c r="S181" i="5"/>
  <c r="H199" i="1" s="1"/>
  <c r="J298" i="5"/>
  <c r="E328" i="1" s="1"/>
  <c r="J356" i="5"/>
  <c r="E394" i="1" s="1"/>
  <c r="AE240" i="5"/>
  <c r="L262" i="1" s="1"/>
  <c r="S298" i="5"/>
  <c r="H328" i="1" s="1"/>
  <c r="S204" i="5"/>
  <c r="H220" i="1" s="1"/>
  <c r="P298" i="5"/>
  <c r="G328" i="1" s="1"/>
  <c r="J441" i="5"/>
  <c r="E496" i="1" s="1"/>
  <c r="J679" i="5"/>
  <c r="E762" i="1" s="1"/>
  <c r="J138" i="5"/>
  <c r="E145" i="1" s="1"/>
  <c r="P559" i="5"/>
  <c r="G627" i="1" s="1"/>
  <c r="M340" i="5"/>
  <c r="F378" i="1" s="1"/>
  <c r="Y247" i="5"/>
  <c r="J271" i="1" s="1"/>
  <c r="P400" i="5"/>
  <c r="G446" i="1" s="1"/>
  <c r="M392" i="5"/>
  <c r="F439" i="1" s="1"/>
  <c r="P408" i="5"/>
  <c r="G455" i="1" s="1"/>
  <c r="J416" i="5"/>
  <c r="E462" i="1" s="1"/>
  <c r="Y283" i="5"/>
  <c r="J316" i="1" s="1"/>
  <c r="AB202" i="5"/>
  <c r="K219" i="1" s="1"/>
  <c r="AE502" i="5"/>
  <c r="L566" i="1" s="1"/>
  <c r="P553" i="5"/>
  <c r="G623" i="1" s="1"/>
  <c r="AB603" i="5"/>
  <c r="K680" i="1" s="1"/>
  <c r="J282" i="5"/>
  <c r="E315" i="1" s="1"/>
  <c r="M604" i="5"/>
  <c r="F681" i="1" s="1"/>
  <c r="AK441" i="5"/>
  <c r="N496" i="1" s="1"/>
  <c r="P129" i="5"/>
  <c r="G140" i="1" s="1"/>
  <c r="V516" i="5"/>
  <c r="I578" i="1" s="1"/>
  <c r="J304" i="5"/>
  <c r="E338" i="1" s="1"/>
  <c r="AE495" i="5"/>
  <c r="L558" i="1" s="1"/>
  <c r="P350" i="5"/>
  <c r="G389" i="1" s="1"/>
  <c r="M519" i="5"/>
  <c r="F581" i="1" s="1"/>
  <c r="J393" i="5"/>
  <c r="E440" i="1" s="1"/>
  <c r="AE282" i="5"/>
  <c r="L315" i="1" s="1"/>
  <c r="S357" i="5"/>
  <c r="H395" i="1" s="1"/>
  <c r="S183" i="5"/>
  <c r="H200" i="1" s="1"/>
  <c r="AB180" i="5"/>
  <c r="K197" i="1" s="1"/>
  <c r="AH619" i="5"/>
  <c r="M698" i="1" s="1"/>
  <c r="Y604" i="5"/>
  <c r="J681" i="1" s="1"/>
  <c r="P232" i="5"/>
  <c r="G256" i="1" s="1"/>
  <c r="AH304" i="5"/>
  <c r="M338" i="1" s="1"/>
  <c r="Y406" i="5"/>
  <c r="J450" i="1" s="1"/>
  <c r="P414" i="5"/>
  <c r="G461" i="1" s="1"/>
  <c r="Y610" i="5"/>
  <c r="J687" i="1" s="1"/>
  <c r="P143" i="5"/>
  <c r="G154" i="1" s="1"/>
  <c r="P449" i="5"/>
  <c r="G504" i="1" s="1"/>
  <c r="J137" i="5"/>
  <c r="E148" i="1" s="1"/>
  <c r="M229" i="5"/>
  <c r="F252" i="1" s="1"/>
  <c r="AK173" i="5"/>
  <c r="N191" i="1" s="1"/>
  <c r="S189" i="5"/>
  <c r="H206" i="1" s="1"/>
  <c r="Y619" i="5"/>
  <c r="J698" i="1" s="1"/>
  <c r="AH256" i="5"/>
  <c r="M280" i="1" s="1"/>
  <c r="P246" i="5"/>
  <c r="G269" i="1" s="1"/>
  <c r="M441" i="5"/>
  <c r="F496" i="1" s="1"/>
  <c r="P132" i="5"/>
  <c r="G143" i="1" s="1"/>
  <c r="V406" i="5"/>
  <c r="I450" i="1" s="1"/>
  <c r="J400" i="5"/>
  <c r="E446" i="1" s="1"/>
  <c r="AH663" i="5"/>
  <c r="M746" i="1" s="1"/>
  <c r="AH130" i="5"/>
  <c r="M142" i="1" s="1"/>
  <c r="Y443" i="5"/>
  <c r="J498" i="1" s="1"/>
  <c r="S610" i="5"/>
  <c r="H687" i="1" s="1"/>
  <c r="J180" i="5"/>
  <c r="E197" i="1" s="1"/>
  <c r="V672" i="5"/>
  <c r="I758" i="1" s="1"/>
  <c r="J501" i="5"/>
  <c r="E564" i="1" s="1"/>
  <c r="V306" i="5"/>
  <c r="I339" i="1" s="1"/>
  <c r="Y183" i="5"/>
  <c r="J200" i="1" s="1"/>
  <c r="AB189" i="5"/>
  <c r="K206" i="1" s="1"/>
  <c r="P229" i="5"/>
  <c r="G252" i="1" s="1"/>
  <c r="AH655" i="5"/>
  <c r="M737" i="1" s="1"/>
  <c r="P569" i="5"/>
  <c r="G638" i="1" s="1"/>
  <c r="D144" i="5"/>
  <c r="H132" i="3" s="1"/>
  <c r="S245" i="5"/>
  <c r="H267" i="1" s="1"/>
  <c r="J663" i="5"/>
  <c r="E746" i="1" s="1"/>
  <c r="AE551" i="5"/>
  <c r="L621" i="1" s="1"/>
  <c r="M181" i="5"/>
  <c r="F199" i="1" s="1"/>
  <c r="M406" i="5"/>
  <c r="F450" i="1" s="1"/>
  <c r="P349" i="5"/>
  <c r="G388" i="1" s="1"/>
  <c r="AB661" i="5"/>
  <c r="K743" i="1" s="1"/>
  <c r="V443" i="5"/>
  <c r="I498" i="1" s="1"/>
  <c r="V467" i="5"/>
  <c r="I522" i="1" s="1"/>
  <c r="AH546" i="5"/>
  <c r="M616" i="1" s="1"/>
  <c r="V612" i="5"/>
  <c r="I701" i="1" s="1"/>
  <c r="AB553" i="5"/>
  <c r="K623" i="1" s="1"/>
  <c r="S511" i="5"/>
  <c r="H576" i="1" s="1"/>
  <c r="AB357" i="5"/>
  <c r="K395" i="1" s="1"/>
  <c r="AB296" i="5"/>
  <c r="K334" i="1" s="1"/>
  <c r="Y180" i="5"/>
  <c r="J197" i="1" s="1"/>
  <c r="Y509" i="5"/>
  <c r="J571" i="1" s="1"/>
  <c r="P465" i="5"/>
  <c r="G520" i="1" s="1"/>
  <c r="S350" i="5"/>
  <c r="H389" i="1" s="1"/>
  <c r="AB443" i="5"/>
  <c r="K498" i="1" s="1"/>
  <c r="AK459" i="5"/>
  <c r="N514" i="1" s="1"/>
  <c r="AK365" i="5"/>
  <c r="N403" i="1" s="1"/>
  <c r="J502" i="5"/>
  <c r="E566" i="1" s="1"/>
  <c r="V202" i="5"/>
  <c r="I219" i="1" s="1"/>
  <c r="AB414" i="5"/>
  <c r="K461" i="1" s="1"/>
  <c r="Y122" i="5"/>
  <c r="J134" i="1" s="1"/>
  <c r="AK577" i="5"/>
  <c r="N646" i="1" s="1"/>
  <c r="AK553" i="5"/>
  <c r="N623" i="1" s="1"/>
  <c r="V183" i="5"/>
  <c r="I200" i="1" s="1"/>
  <c r="AE229" i="5"/>
  <c r="L252" i="1" s="1"/>
  <c r="AB173" i="5"/>
  <c r="K191" i="1" s="1"/>
  <c r="M130" i="5"/>
  <c r="F142" i="1" s="1"/>
  <c r="P197" i="5"/>
  <c r="G214" i="1" s="1"/>
  <c r="J618" i="5"/>
  <c r="E695" i="1" s="1"/>
  <c r="AK127" i="5"/>
  <c r="N138" i="1" s="1"/>
  <c r="D180" i="5"/>
  <c r="H161" i="3" s="1"/>
  <c r="J417" i="5"/>
  <c r="E464" i="1" s="1"/>
  <c r="M197" i="5"/>
  <c r="F214" i="1" s="1"/>
  <c r="P677" i="5"/>
  <c r="G761" i="1" s="1"/>
  <c r="AK123" i="5"/>
  <c r="N133" i="1" s="1"/>
  <c r="J307" i="5"/>
  <c r="E340" i="1" s="1"/>
  <c r="V518" i="5"/>
  <c r="I580" i="1" s="1"/>
  <c r="AE619" i="5"/>
  <c r="L698" i="1" s="1"/>
  <c r="AK298" i="5"/>
  <c r="N328" i="1" s="1"/>
  <c r="S282" i="5"/>
  <c r="H315" i="1" s="1"/>
  <c r="AE296" i="5"/>
  <c r="L334" i="1" s="1"/>
  <c r="P365" i="5"/>
  <c r="G403" i="1" s="1"/>
  <c r="V680" i="5"/>
  <c r="I763" i="1" s="1"/>
  <c r="J237" i="5"/>
  <c r="E261" i="1" s="1"/>
  <c r="V414" i="5"/>
  <c r="I461" i="1" s="1"/>
  <c r="Y444" i="5"/>
  <c r="J499" i="1" s="1"/>
  <c r="S145" i="5"/>
  <c r="H157" i="1" s="1"/>
  <c r="AB604" i="5"/>
  <c r="K681" i="1" s="1"/>
  <c r="AK495" i="5"/>
  <c r="N558" i="1" s="1"/>
  <c r="AB494" i="5"/>
  <c r="K556" i="1" s="1"/>
  <c r="M546" i="5"/>
  <c r="F616" i="1" s="1"/>
  <c r="M348" i="5"/>
  <c r="F386" i="1" s="1"/>
  <c r="Y248" i="5"/>
  <c r="J270" i="1" s="1"/>
  <c r="AK417" i="5"/>
  <c r="N464" i="1" s="1"/>
  <c r="AK612" i="5"/>
  <c r="N701" i="1" s="1"/>
  <c r="S681" i="5"/>
  <c r="H764" i="1" s="1"/>
  <c r="M136" i="5"/>
  <c r="F151" i="1" s="1"/>
  <c r="Y519" i="5"/>
  <c r="J581" i="1" s="1"/>
  <c r="V562" i="5"/>
  <c r="I631" i="1" s="1"/>
  <c r="S567" i="5"/>
  <c r="H633" i="1" s="1"/>
  <c r="AE401" i="5"/>
  <c r="L449" i="1" s="1"/>
  <c r="S468" i="5"/>
  <c r="H523" i="1" s="1"/>
  <c r="M256" i="5"/>
  <c r="F280" i="1" s="1"/>
  <c r="J604" i="5"/>
  <c r="E681" i="1" s="1"/>
  <c r="AB628" i="5"/>
  <c r="K705" i="1" s="1"/>
  <c r="AK460" i="5"/>
  <c r="N512" i="1" s="1"/>
  <c r="J334" i="5"/>
  <c r="E372" i="1" s="1"/>
  <c r="J561" i="5"/>
  <c r="E630" i="1" s="1"/>
  <c r="J240" i="5"/>
  <c r="E262" i="1" s="1"/>
  <c r="AH232" i="5"/>
  <c r="M256" i="1" s="1"/>
  <c r="AK291" i="5"/>
  <c r="N330" i="1" s="1"/>
  <c r="AB563" i="5"/>
  <c r="K634" i="1" s="1"/>
  <c r="S233" i="5"/>
  <c r="H257" i="1" s="1"/>
  <c r="M496" i="5"/>
  <c r="F559" i="1" s="1"/>
  <c r="Y123" i="5"/>
  <c r="J133" i="1" s="1"/>
  <c r="R37" i="5"/>
  <c r="P231" i="5"/>
  <c r="G255" i="1" s="1"/>
  <c r="S342" i="5"/>
  <c r="H381" i="1" s="1"/>
  <c r="M234" i="5"/>
  <c r="F258" i="1" s="1"/>
  <c r="Y468" i="5"/>
  <c r="J523" i="1" s="1"/>
  <c r="V248" i="5"/>
  <c r="I270" i="1" s="1"/>
  <c r="AH669" i="5"/>
  <c r="M754" i="1" s="1"/>
  <c r="AB181" i="5"/>
  <c r="K199" i="1" s="1"/>
  <c r="P512" i="5"/>
  <c r="G567" i="1" s="1"/>
  <c r="J406" i="5"/>
  <c r="E450" i="1" s="1"/>
  <c r="AE393" i="5"/>
  <c r="L440" i="1" s="1"/>
  <c r="P613" i="5"/>
  <c r="G689" i="1" s="1"/>
  <c r="Y503" i="5"/>
  <c r="J565" i="1" s="1"/>
  <c r="P511" i="5"/>
  <c r="G576" i="1" s="1"/>
  <c r="AB407" i="5"/>
  <c r="K453" i="1" s="1"/>
  <c r="D188" i="5"/>
  <c r="H169" i="3" s="1"/>
  <c r="AE122" i="5"/>
  <c r="L134" i="1" s="1"/>
  <c r="M495" i="5"/>
  <c r="F558" i="1" s="1"/>
  <c r="AK504" i="5"/>
  <c r="N572" i="1" s="1"/>
  <c r="S519" i="5"/>
  <c r="H581" i="1" s="1"/>
  <c r="S562" i="5"/>
  <c r="H631" i="1" s="1"/>
  <c r="V305" i="5"/>
  <c r="I337" i="1" s="1"/>
  <c r="AK443" i="5"/>
  <c r="N498" i="1" s="1"/>
  <c r="S561" i="5"/>
  <c r="H630" i="1" s="1"/>
  <c r="AE655" i="5"/>
  <c r="L737" i="1" s="1"/>
  <c r="AH409" i="5"/>
  <c r="M456" i="1" s="1"/>
  <c r="S547" i="5"/>
  <c r="H618" i="1" s="1"/>
  <c r="J512" i="5"/>
  <c r="E567" i="1" s="1"/>
  <c r="V173" i="5"/>
  <c r="I191" i="1" s="1"/>
  <c r="P500" i="5"/>
  <c r="G563" i="1" s="1"/>
  <c r="S291" i="5"/>
  <c r="H330" i="1" s="1"/>
  <c r="P393" i="5"/>
  <c r="G440" i="1" s="1"/>
  <c r="Y307" i="5"/>
  <c r="J340" i="1" s="1"/>
  <c r="AJ36" i="5"/>
  <c r="AE197" i="5"/>
  <c r="L214" i="1" s="1"/>
  <c r="AK350" i="5"/>
  <c r="N389" i="1" s="1"/>
  <c r="AB417" i="5"/>
  <c r="K464" i="1" s="1"/>
  <c r="M554" i="5"/>
  <c r="F624" i="1" s="1"/>
  <c r="AK511" i="5"/>
  <c r="N576" i="1" s="1"/>
  <c r="P546" i="5"/>
  <c r="G616" i="1" s="1"/>
  <c r="J300" i="5"/>
  <c r="E331" i="1" s="1"/>
  <c r="AE562" i="5"/>
  <c r="L631" i="1" s="1"/>
  <c r="AB445" i="5"/>
  <c r="K500" i="1" s="1"/>
  <c r="S138" i="5"/>
  <c r="H145" i="1" s="1"/>
  <c r="AB283" i="5"/>
  <c r="K316" i="1" s="1"/>
  <c r="P363" i="5"/>
  <c r="G401" i="1" s="1"/>
  <c r="M567" i="5"/>
  <c r="F633" i="1" s="1"/>
  <c r="AB451" i="5"/>
  <c r="K506" i="1" s="1"/>
  <c r="S237" i="5"/>
  <c r="H261" i="1" s="1"/>
  <c r="AH500" i="5"/>
  <c r="M563" i="1" s="1"/>
  <c r="Y510" i="5"/>
  <c r="J574" i="1" s="1"/>
  <c r="V256" i="5"/>
  <c r="I280" i="1" s="1"/>
  <c r="J398" i="5"/>
  <c r="E441" i="1" s="1"/>
  <c r="J127" i="5"/>
  <c r="E138" i="1" s="1"/>
  <c r="P347" i="5"/>
  <c r="G385" i="1" s="1"/>
  <c r="J132" i="5"/>
  <c r="E143" i="1" s="1"/>
  <c r="AB233" i="5"/>
  <c r="K257" i="1" s="1"/>
  <c r="V679" i="5"/>
  <c r="I762" i="1" s="1"/>
  <c r="AB460" i="5"/>
  <c r="K512" i="1" s="1"/>
  <c r="AH147" i="5"/>
  <c r="M160" i="1" s="1"/>
  <c r="Y349" i="5"/>
  <c r="J388" i="1" s="1"/>
  <c r="V614" i="5"/>
  <c r="I691" i="1" s="1"/>
  <c r="Y347" i="5"/>
  <c r="J385" i="1" s="1"/>
  <c r="AE570" i="5"/>
  <c r="L639" i="1" s="1"/>
  <c r="V460" i="5"/>
  <c r="I512" i="1" s="1"/>
  <c r="Y401" i="5"/>
  <c r="J449" i="1" s="1"/>
  <c r="V554" i="5"/>
  <c r="I624" i="1" s="1"/>
  <c r="AH417" i="5"/>
  <c r="M464" i="1" s="1"/>
  <c r="J256" i="5"/>
  <c r="E280" i="1" s="1"/>
  <c r="P342" i="5"/>
  <c r="G381" i="1" s="1"/>
  <c r="AK502" i="5"/>
  <c r="N566" i="1" s="1"/>
  <c r="J614" i="5"/>
  <c r="E691" i="1" s="1"/>
  <c r="J401" i="5"/>
  <c r="E449" i="1" s="1"/>
  <c r="J120" i="5"/>
  <c r="E131" i="1" s="1"/>
  <c r="Y460" i="5"/>
  <c r="J512" i="1" s="1"/>
  <c r="P570" i="5"/>
  <c r="G639" i="1" s="1"/>
  <c r="AH570" i="5"/>
  <c r="M639" i="1" s="1"/>
  <c r="P284" i="5"/>
  <c r="G317" i="1" s="1"/>
  <c r="S618" i="5"/>
  <c r="H695" i="1" s="1"/>
  <c r="AB671" i="5"/>
  <c r="K749" i="1" s="1"/>
  <c r="J630" i="5"/>
  <c r="E707" i="1" s="1"/>
  <c r="AE292" i="5"/>
  <c r="L323" i="1" s="1"/>
  <c r="AH554" i="5"/>
  <c r="M624" i="1" s="1"/>
  <c r="J258" i="5"/>
  <c r="E281" i="1" s="1"/>
  <c r="AH146" i="5"/>
  <c r="M158" i="1" s="1"/>
  <c r="M342" i="5"/>
  <c r="F381" i="1" s="1"/>
  <c r="P339" i="5"/>
  <c r="G377" i="1" s="1"/>
  <c r="J605" i="5"/>
  <c r="E685" i="1" s="1"/>
  <c r="AE342" i="5"/>
  <c r="L381" i="1" s="1"/>
  <c r="AB253" i="5"/>
  <c r="K277" i="1" s="1"/>
  <c r="S570" i="5"/>
  <c r="H639" i="1" s="1"/>
  <c r="J146" i="5"/>
  <c r="E158" i="1" s="1"/>
  <c r="Y602" i="5"/>
  <c r="J679" i="1" s="1"/>
  <c r="AB191" i="5"/>
  <c r="K207" i="1" s="1"/>
  <c r="AE510" i="5"/>
  <c r="L574" i="1" s="1"/>
  <c r="S417" i="5"/>
  <c r="H464" i="1" s="1"/>
  <c r="S232" i="5"/>
  <c r="H256" i="1" s="1"/>
  <c r="AB629" i="5"/>
  <c r="K706" i="1" s="1"/>
  <c r="P191" i="5"/>
  <c r="G207" i="1" s="1"/>
  <c r="P627" i="5"/>
  <c r="G703" i="1" s="1"/>
  <c r="P656" i="5"/>
  <c r="G739" i="1" s="1"/>
  <c r="M669" i="5"/>
  <c r="F754" i="1" s="1"/>
  <c r="V606" i="5"/>
  <c r="I682" i="1" s="1"/>
  <c r="S621" i="5"/>
  <c r="H690" i="1" s="1"/>
  <c r="D197" i="5"/>
  <c r="H178" i="3" s="1"/>
  <c r="AH562" i="5"/>
  <c r="M631" i="1" s="1"/>
  <c r="AK671" i="5"/>
  <c r="N749" i="1" s="1"/>
  <c r="AB567" i="5"/>
  <c r="K633" i="1" s="1"/>
  <c r="AH334" i="5"/>
  <c r="M372" i="1" s="1"/>
  <c r="AE563" i="5"/>
  <c r="L634" i="1" s="1"/>
  <c r="M562" i="5"/>
  <c r="F631" i="1" s="1"/>
  <c r="AA13" i="5"/>
  <c r="P466" i="5"/>
  <c r="G521" i="1" s="1"/>
  <c r="P398" i="5"/>
  <c r="G441" i="1" s="1"/>
  <c r="Y461" i="5"/>
  <c r="J517" i="1" s="1"/>
  <c r="AE234" i="5"/>
  <c r="L258" i="1" s="1"/>
  <c r="AK237" i="5"/>
  <c r="N261" i="1" s="1"/>
  <c r="AK363" i="5"/>
  <c r="N401" i="1" s="1"/>
  <c r="P343" i="5"/>
  <c r="G382" i="1" s="1"/>
  <c r="Y402" i="5"/>
  <c r="J448" i="1" s="1"/>
  <c r="AH469" i="5"/>
  <c r="M525" i="1" s="1"/>
  <c r="Y662" i="5"/>
  <c r="J745" i="1" s="1"/>
  <c r="Y567" i="5"/>
  <c r="J633" i="1" s="1"/>
  <c r="AE140" i="5"/>
  <c r="L150" i="1" s="1"/>
  <c r="AH621" i="5"/>
  <c r="M690" i="1" s="1"/>
  <c r="AH137" i="5"/>
  <c r="M148" i="1" s="1"/>
  <c r="J628" i="5"/>
  <c r="E705" i="1" s="1"/>
  <c r="AB386" i="5"/>
  <c r="K433" i="1" s="1"/>
  <c r="AE496" i="5"/>
  <c r="L559" i="1" s="1"/>
  <c r="Y350" i="5"/>
  <c r="J389" i="1" s="1"/>
  <c r="AB257" i="5"/>
  <c r="K282" i="1" s="1"/>
  <c r="AB685" i="5"/>
  <c r="K768" i="1" s="1"/>
  <c r="AH233" i="5"/>
  <c r="M257" i="1" s="1"/>
  <c r="AH552" i="5"/>
  <c r="M622" i="1" s="1"/>
  <c r="P417" i="5"/>
  <c r="G464" i="1" s="1"/>
  <c r="AK467" i="5"/>
  <c r="N522" i="1" s="1"/>
  <c r="AE604" i="5"/>
  <c r="L681" i="1" s="1"/>
  <c r="AE130" i="5"/>
  <c r="L142" i="1" s="1"/>
  <c r="M292" i="5"/>
  <c r="F323" i="1" s="1"/>
  <c r="AB245" i="5"/>
  <c r="K267" i="1" s="1"/>
  <c r="V685" i="5"/>
  <c r="I768" i="1" s="1"/>
  <c r="S390" i="5"/>
  <c r="H437" i="1" s="1"/>
  <c r="AK349" i="5"/>
  <c r="N388" i="1" s="1"/>
  <c r="V550" i="5"/>
  <c r="I620" i="1" s="1"/>
  <c r="Y612" i="5"/>
  <c r="J701" i="1" s="1"/>
  <c r="AH365" i="5"/>
  <c r="M403" i="1" s="1"/>
  <c r="D181" i="5"/>
  <c r="H163" i="3" s="1"/>
  <c r="AE283" i="5"/>
  <c r="L316" i="1" s="1"/>
  <c r="P629" i="5"/>
  <c r="G706" i="1" s="1"/>
  <c r="AH335" i="5"/>
  <c r="M373" i="1" s="1"/>
  <c r="V386" i="5"/>
  <c r="I433" i="1" s="1"/>
  <c r="Y622" i="5"/>
  <c r="J697" i="1" s="1"/>
  <c r="AB129" i="5"/>
  <c r="K140" i="1" s="1"/>
  <c r="P621" i="5"/>
  <c r="G690" i="1" s="1"/>
  <c r="S283" i="5"/>
  <c r="H316" i="1" s="1"/>
  <c r="J350" i="5"/>
  <c r="E389" i="1" s="1"/>
  <c r="Y553" i="5"/>
  <c r="J623" i="1" s="1"/>
  <c r="P495" i="5"/>
  <c r="G558" i="1" s="1"/>
  <c r="J570" i="5"/>
  <c r="E639" i="1" s="1"/>
  <c r="AB669" i="5"/>
  <c r="K754" i="1" s="1"/>
  <c r="Y563" i="5"/>
  <c r="J634" i="1" s="1"/>
  <c r="AH132" i="5"/>
  <c r="M143" i="1" s="1"/>
  <c r="J571" i="5"/>
  <c r="E641" i="1" s="1"/>
  <c r="AK392" i="5"/>
  <c r="N439" i="1" s="1"/>
  <c r="AJ18" i="5"/>
  <c r="AK191" i="5"/>
  <c r="N207" i="1" s="1"/>
  <c r="Y191" i="5"/>
  <c r="J207" i="1" s="1"/>
  <c r="Y605" i="5"/>
  <c r="J685" i="1" s="1"/>
  <c r="S461" i="5"/>
  <c r="H517" i="1" s="1"/>
  <c r="V174" i="5"/>
  <c r="I190" i="1" s="1"/>
  <c r="AE460" i="5"/>
  <c r="L512" i="1" s="1"/>
  <c r="AE391" i="5"/>
  <c r="L438" i="1" s="1"/>
  <c r="AB406" i="5"/>
  <c r="K450" i="1" s="1"/>
  <c r="AB358" i="5"/>
  <c r="K396" i="1" s="1"/>
  <c r="AB394" i="5"/>
  <c r="K443" i="1" s="1"/>
  <c r="S304" i="5"/>
  <c r="H338" i="1" s="1"/>
  <c r="S339" i="5"/>
  <c r="H377" i="1" s="1"/>
  <c r="AK569" i="5"/>
  <c r="N638" i="1" s="1"/>
  <c r="S444" i="5"/>
  <c r="H499" i="1" s="1"/>
  <c r="S460" i="5"/>
  <c r="H512" i="1" s="1"/>
  <c r="S469" i="5"/>
  <c r="H525" i="1" s="1"/>
  <c r="V511" i="5"/>
  <c r="I576" i="1" s="1"/>
  <c r="Y393" i="5"/>
  <c r="J440" i="1" s="1"/>
  <c r="M469" i="5"/>
  <c r="F525" i="1" s="1"/>
  <c r="P401" i="5"/>
  <c r="G449" i="1" s="1"/>
  <c r="AK342" i="5"/>
  <c r="N381" i="1" s="1"/>
  <c r="J299" i="5"/>
  <c r="E333" i="1" s="1"/>
  <c r="AK307" i="5"/>
  <c r="N340" i="1" s="1"/>
  <c r="Y555" i="5"/>
  <c r="J625" i="1" s="1"/>
  <c r="P655" i="5"/>
  <c r="G737" i="1" s="1"/>
  <c r="S140" i="5"/>
  <c r="H150" i="1" s="1"/>
  <c r="J503" i="5"/>
  <c r="E565" i="1" s="1"/>
  <c r="J308" i="5"/>
  <c r="E342" i="1" s="1"/>
  <c r="Y292" i="5"/>
  <c r="J323" i="1" s="1"/>
  <c r="M628" i="5"/>
  <c r="F705" i="1" s="1"/>
  <c r="Y452" i="5"/>
  <c r="J508" i="1" s="1"/>
  <c r="V452" i="5"/>
  <c r="I508" i="1" s="1"/>
  <c r="AB452" i="5"/>
  <c r="K508" i="1" s="1"/>
  <c r="AH453" i="5"/>
  <c r="M507" i="1" s="1"/>
  <c r="AB190" i="5"/>
  <c r="K208" i="1" s="1"/>
  <c r="V241" i="5"/>
  <c r="I263" i="1" s="1"/>
  <c r="U39" i="5"/>
  <c r="S416" i="5"/>
  <c r="H462" i="1" s="1"/>
  <c r="AG41" i="5"/>
  <c r="AH349" i="5"/>
  <c r="M388" i="1" s="1"/>
  <c r="J621" i="5"/>
  <c r="E690" i="1" s="1"/>
  <c r="J672" i="5"/>
  <c r="E758" i="1" s="1"/>
  <c r="S146" i="5"/>
  <c r="H158" i="1" s="1"/>
  <c r="P127" i="5"/>
  <c r="G138" i="1" s="1"/>
  <c r="V307" i="5"/>
  <c r="I340" i="1" s="1"/>
  <c r="AJ12" i="5"/>
  <c r="V334" i="5"/>
  <c r="I372" i="1" s="1"/>
  <c r="L14" i="5"/>
  <c r="S393" i="5"/>
  <c r="H440" i="1" s="1"/>
  <c r="Y656" i="5"/>
  <c r="J739" i="1" s="1"/>
  <c r="Y669" i="5"/>
  <c r="J754" i="1" s="1"/>
  <c r="AK358" i="5"/>
  <c r="N396" i="1" s="1"/>
  <c r="M402" i="5"/>
  <c r="F448" i="1" s="1"/>
  <c r="AH186" i="5"/>
  <c r="M201" i="1" s="1"/>
  <c r="AA30" i="5"/>
  <c r="O17" i="5"/>
  <c r="R33" i="5"/>
  <c r="AD31" i="5"/>
  <c r="J291" i="5"/>
  <c r="E330" i="1" s="1"/>
  <c r="AE571" i="5"/>
  <c r="L641" i="1" s="1"/>
  <c r="AE656" i="5"/>
  <c r="L739" i="1" s="1"/>
  <c r="O26" i="5"/>
  <c r="AD33" i="5"/>
  <c r="AB343" i="5"/>
  <c r="K382" i="1" s="1"/>
  <c r="M614" i="5"/>
  <c r="F691" i="1" s="1"/>
  <c r="M453" i="5"/>
  <c r="F507" i="1" s="1"/>
  <c r="AK253" i="5"/>
  <c r="N277" i="1" s="1"/>
  <c r="S363" i="5"/>
  <c r="H401" i="1" s="1"/>
  <c r="AE182" i="5"/>
  <c r="L198" i="1" s="1"/>
  <c r="AD36" i="5"/>
  <c r="AE248" i="5"/>
  <c r="L270" i="1" s="1"/>
  <c r="M127" i="5"/>
  <c r="F138" i="1" s="1"/>
  <c r="J629" i="5"/>
  <c r="E706" i="1" s="1"/>
  <c r="AB570" i="5"/>
  <c r="K639" i="1" s="1"/>
  <c r="AH386" i="5"/>
  <c r="M433" i="1" s="1"/>
  <c r="AE657" i="5"/>
  <c r="L740" i="1" s="1"/>
  <c r="AE445" i="5"/>
  <c r="L500" i="1" s="1"/>
  <c r="AG20" i="5"/>
  <c r="S409" i="5"/>
  <c r="H456" i="1" s="1"/>
  <c r="O25" i="5"/>
  <c r="L21" i="5"/>
  <c r="O30" i="5"/>
  <c r="L26" i="5"/>
  <c r="Y241" i="5"/>
  <c r="J263" i="1" s="1"/>
  <c r="S630" i="5"/>
  <c r="H707" i="1" s="1"/>
  <c r="AK335" i="5"/>
  <c r="N373" i="1" s="1"/>
  <c r="AK282" i="5"/>
  <c r="N315" i="1" s="1"/>
  <c r="J342" i="5"/>
  <c r="E381" i="1" s="1"/>
  <c r="AK292" i="5"/>
  <c r="N323" i="1" s="1"/>
  <c r="Y190" i="5"/>
  <c r="J208" i="1" s="1"/>
  <c r="U12" i="5"/>
  <c r="AB577" i="5"/>
  <c r="K646" i="1" s="1"/>
  <c r="AE629" i="5"/>
  <c r="L706" i="1" s="1"/>
  <c r="S571" i="5"/>
  <c r="H641" i="1" s="1"/>
  <c r="S555" i="5"/>
  <c r="H625" i="1" s="1"/>
  <c r="AG37" i="5"/>
  <c r="M363" i="5"/>
  <c r="F401" i="1" s="1"/>
  <c r="AH123" i="5"/>
  <c r="M133" i="1" s="1"/>
  <c r="AE443" i="5"/>
  <c r="L498" i="1" s="1"/>
  <c r="Y127" i="5"/>
  <c r="J138" i="1" s="1"/>
  <c r="Y284" i="5"/>
  <c r="J317" i="1" s="1"/>
  <c r="M452" i="5"/>
  <c r="F508" i="1" s="1"/>
  <c r="X17" i="5"/>
  <c r="J518" i="5"/>
  <c r="E580" i="1" s="1"/>
  <c r="I28" i="5"/>
  <c r="M283" i="5"/>
  <c r="F316" i="1" s="1"/>
  <c r="AA10" i="5"/>
  <c r="AJ13" i="5"/>
  <c r="I25" i="5"/>
  <c r="AK300" i="5"/>
  <c r="N331" i="1" s="1"/>
  <c r="AE198" i="5"/>
  <c r="L215" i="1" s="1"/>
  <c r="R31" i="5"/>
  <c r="Y520" i="5"/>
  <c r="J585" i="1" s="1"/>
  <c r="AE467" i="5"/>
  <c r="L522" i="1" s="1"/>
  <c r="AB307" i="5"/>
  <c r="K340" i="1" s="1"/>
  <c r="AB231" i="5"/>
  <c r="K255" i="1" s="1"/>
  <c r="S575" i="5"/>
  <c r="H645" i="1" s="1"/>
  <c r="V140" i="5"/>
  <c r="I150" i="1" s="1"/>
  <c r="P280" i="5"/>
  <c r="G313" i="1" s="1"/>
  <c r="Y145" i="5"/>
  <c r="J157" i="1" s="1"/>
  <c r="AH197" i="5"/>
  <c r="M214" i="1" s="1"/>
  <c r="J469" i="5"/>
  <c r="E525" i="1" s="1"/>
  <c r="AH359" i="5"/>
  <c r="M398" i="1" s="1"/>
  <c r="J343" i="5"/>
  <c r="E382" i="1" s="1"/>
  <c r="AK602" i="5"/>
  <c r="N679" i="1" s="1"/>
  <c r="AE300" i="5"/>
  <c r="L331" i="1" s="1"/>
  <c r="Y630" i="5"/>
  <c r="J707" i="1" s="1"/>
  <c r="J190" i="5"/>
  <c r="E208" i="1" s="1"/>
  <c r="AA36" i="5"/>
  <c r="L38" i="5"/>
  <c r="P131" i="5"/>
  <c r="G141" i="1" s="1"/>
  <c r="AH567" i="5"/>
  <c r="M633" i="1" s="1"/>
  <c r="U13" i="5"/>
  <c r="AD19" i="5"/>
  <c r="R29" i="5"/>
  <c r="AE503" i="5"/>
  <c r="L565" i="1" s="1"/>
  <c r="AH630" i="5"/>
  <c r="M707" i="1" s="1"/>
  <c r="P358" i="5"/>
  <c r="G396" i="1" s="1"/>
  <c r="Y398" i="5"/>
  <c r="J441" i="1" s="1"/>
  <c r="Y198" i="5"/>
  <c r="J215" i="1" s="1"/>
  <c r="AK563" i="5"/>
  <c r="N634" i="1" s="1"/>
  <c r="M147" i="5"/>
  <c r="F160" i="1" s="1"/>
  <c r="D569" i="5"/>
  <c r="H503" i="3" s="1"/>
  <c r="D603" i="5"/>
  <c r="H529" i="3" s="1"/>
  <c r="J283" i="5"/>
  <c r="E316" i="1" s="1"/>
  <c r="AH339" i="5"/>
  <c r="M377" i="1" s="1"/>
  <c r="J136" i="5"/>
  <c r="E151" i="1" s="1"/>
  <c r="V365" i="5"/>
  <c r="I403" i="1" s="1"/>
  <c r="AB363" i="5"/>
  <c r="K401" i="1" s="1"/>
  <c r="J445" i="5"/>
  <c r="E500" i="1" s="1"/>
  <c r="AG10" i="5"/>
  <c r="J408" i="5"/>
  <c r="E455" i="1" s="1"/>
  <c r="AK669" i="5"/>
  <c r="N754" i="1" s="1"/>
  <c r="AB681" i="5"/>
  <c r="K764" i="1" s="1"/>
  <c r="X25" i="5"/>
  <c r="V657" i="5"/>
  <c r="I740" i="1" s="1"/>
  <c r="AK410" i="5"/>
  <c r="N457" i="1" s="1"/>
  <c r="AE673" i="5"/>
  <c r="L757" i="1" s="1"/>
  <c r="J386" i="5"/>
  <c r="E433" i="1" s="1"/>
  <c r="AA25" i="5"/>
  <c r="M258" i="5"/>
  <c r="F281" i="1" s="1"/>
  <c r="Y511" i="5"/>
  <c r="J576" i="1" s="1"/>
  <c r="L23" i="5"/>
  <c r="R15" i="5"/>
  <c r="J460" i="5"/>
  <c r="E512" i="1" s="1"/>
  <c r="V292" i="5"/>
  <c r="I323" i="1" s="1"/>
  <c r="M280" i="5"/>
  <c r="F313" i="1" s="1"/>
  <c r="L27" i="5"/>
  <c r="Y291" i="5"/>
  <c r="J330" i="1" s="1"/>
  <c r="S563" i="5"/>
  <c r="H634" i="1" s="1"/>
  <c r="U24" i="5"/>
  <c r="Y496" i="5"/>
  <c r="J559" i="1" s="1"/>
  <c r="AH139" i="5"/>
  <c r="M149" i="1" s="1"/>
  <c r="AH182" i="5"/>
  <c r="M198" i="1" s="1"/>
  <c r="S190" i="5"/>
  <c r="H208" i="1" s="1"/>
  <c r="AE444" i="5"/>
  <c r="L499" i="1" s="1"/>
  <c r="AH496" i="5"/>
  <c r="M559" i="1" s="1"/>
  <c r="AB194" i="5"/>
  <c r="K209" i="1" s="1"/>
  <c r="L33" i="5"/>
  <c r="AB673" i="5"/>
  <c r="K757" i="1" s="1"/>
  <c r="AG17" i="5"/>
  <c r="J685" i="5"/>
  <c r="E768" i="1" s="1"/>
  <c r="AE351" i="5"/>
  <c r="L393" i="1" s="1"/>
  <c r="AK283" i="5"/>
  <c r="N316" i="1" s="1"/>
  <c r="Y258" i="5"/>
  <c r="J281" i="1" s="1"/>
  <c r="AB186" i="5"/>
  <c r="K201" i="1" s="1"/>
  <c r="D562" i="5"/>
  <c r="H496" i="3" s="1"/>
  <c r="AH657" i="5"/>
  <c r="M740" i="1" s="1"/>
  <c r="S402" i="5"/>
  <c r="H448" i="1" s="1"/>
  <c r="M493" i="5"/>
  <c r="F557" i="1" s="1"/>
  <c r="J414" i="5"/>
  <c r="E461" i="1" s="1"/>
  <c r="M401" i="5"/>
  <c r="F449" i="1" s="1"/>
  <c r="M468" i="5"/>
  <c r="F523" i="1" s="1"/>
  <c r="J410" i="5"/>
  <c r="E457" i="1" s="1"/>
  <c r="J496" i="5"/>
  <c r="E559" i="1" s="1"/>
  <c r="O12" i="5"/>
  <c r="AB459" i="5"/>
  <c r="K514" i="1" s="1"/>
  <c r="S452" i="5"/>
  <c r="H508" i="1" s="1"/>
  <c r="V520" i="5"/>
  <c r="I585" i="1" s="1"/>
  <c r="V555" i="5"/>
  <c r="I625" i="1" s="1"/>
  <c r="R36" i="5"/>
  <c r="AG38" i="5"/>
  <c r="AB393" i="5"/>
  <c r="K440" i="1" s="1"/>
  <c r="M249" i="5"/>
  <c r="F272" i="1" s="1"/>
  <c r="AJ16" i="5"/>
  <c r="V198" i="5"/>
  <c r="I215" i="1" s="1"/>
  <c r="AG34" i="5"/>
  <c r="O41" i="5"/>
  <c r="P562" i="5"/>
  <c r="G631" i="1" s="1"/>
  <c r="D248" i="5"/>
  <c r="H219" i="3" s="1"/>
  <c r="L32" i="5"/>
  <c r="AK622" i="5"/>
  <c r="N697" i="1" s="1"/>
  <c r="M547" i="5"/>
  <c r="F618" i="1" s="1"/>
  <c r="AH563" i="5"/>
  <c r="M634" i="1" s="1"/>
  <c r="AA37" i="5"/>
  <c r="AB504" i="5"/>
  <c r="K572" i="1" s="1"/>
  <c r="AD25" i="5"/>
  <c r="AB630" i="5"/>
  <c r="K707" i="1" s="1"/>
  <c r="O39" i="5"/>
  <c r="AJ33" i="5"/>
  <c r="I21" i="5"/>
  <c r="V402" i="5"/>
  <c r="I448" i="1" s="1"/>
  <c r="AK512" i="5"/>
  <c r="N567" i="1" s="1"/>
  <c r="S249" i="5"/>
  <c r="H272" i="1" s="1"/>
  <c r="P657" i="5"/>
  <c r="G740" i="1" s="1"/>
  <c r="V137" i="5"/>
  <c r="I148" i="1" s="1"/>
  <c r="V232" i="5"/>
  <c r="I256" i="1" s="1"/>
  <c r="S307" i="5"/>
  <c r="H340" i="1" s="1"/>
  <c r="S622" i="5"/>
  <c r="H697" i="1" s="1"/>
  <c r="U26" i="5"/>
  <c r="V247" i="5"/>
  <c r="I271" i="1" s="1"/>
  <c r="Y234" i="5"/>
  <c r="J258" i="1" s="1"/>
  <c r="M416" i="5"/>
  <c r="F462" i="1" s="1"/>
  <c r="P334" i="5"/>
  <c r="G372" i="1" s="1"/>
  <c r="P468" i="5"/>
  <c r="G523" i="1" s="1"/>
  <c r="AH173" i="5"/>
  <c r="M191" i="1" s="1"/>
  <c r="M233" i="5"/>
  <c r="F257" i="1" s="1"/>
  <c r="AE359" i="5"/>
  <c r="L398" i="1" s="1"/>
  <c r="P680" i="5"/>
  <c r="G763" i="1" s="1"/>
  <c r="AK620" i="5"/>
  <c r="N694" i="1" s="1"/>
  <c r="I36" i="5"/>
  <c r="AK241" i="5"/>
  <c r="N263" i="1" s="1"/>
  <c r="U17" i="5"/>
  <c r="AE520" i="5"/>
  <c r="L585" i="1" s="1"/>
  <c r="Y358" i="5"/>
  <c r="J396" i="1" s="1"/>
  <c r="AH512" i="5"/>
  <c r="M567" i="1" s="1"/>
  <c r="L15" i="5"/>
  <c r="AH665" i="5"/>
  <c r="M748" i="1" s="1"/>
  <c r="M343" i="5"/>
  <c r="F382" i="1" s="1"/>
  <c r="AE508" i="5"/>
  <c r="L570" i="1" s="1"/>
  <c r="S284" i="5"/>
  <c r="H317" i="1" s="1"/>
  <c r="I29" i="5"/>
  <c r="AG12" i="5"/>
  <c r="AK131" i="5"/>
  <c r="N141" i="1" s="1"/>
  <c r="U33" i="5"/>
  <c r="AK508" i="5"/>
  <c r="N570" i="1" s="1"/>
  <c r="AD29" i="5"/>
  <c r="AG40" i="5"/>
  <c r="R30" i="5"/>
  <c r="D628" i="5"/>
  <c r="H555" i="3" s="1"/>
  <c r="J139" i="5"/>
  <c r="E149" i="1" s="1"/>
  <c r="M198" i="5"/>
  <c r="F215" i="1" s="1"/>
  <c r="M300" i="5"/>
  <c r="F331" i="1" s="1"/>
  <c r="AJ28" i="5"/>
  <c r="AA16" i="5"/>
  <c r="AH249" i="5"/>
  <c r="M272" i="1" s="1"/>
  <c r="AE347" i="5"/>
  <c r="L385" i="1" s="1"/>
  <c r="O37" i="5"/>
  <c r="I35" i="5"/>
  <c r="S520" i="5"/>
  <c r="H585" i="1" s="1"/>
  <c r="X15" i="5"/>
  <c r="P258" i="5"/>
  <c r="G281" i="1" s="1"/>
  <c r="I31" i="5"/>
  <c r="S308" i="5"/>
  <c r="H342" i="1" s="1"/>
  <c r="L25" i="5"/>
  <c r="X33" i="5"/>
  <c r="S300" i="5"/>
  <c r="H331" i="1" s="1"/>
  <c r="L12" i="5"/>
  <c r="AH300" i="5"/>
  <c r="M331" i="1" s="1"/>
  <c r="AK630" i="5"/>
  <c r="N707" i="1" s="1"/>
  <c r="AG33" i="5"/>
  <c r="I32" i="5"/>
  <c r="L31" i="5"/>
  <c r="AJ29" i="5"/>
  <c r="U10" i="5"/>
  <c r="AE605" i="5"/>
  <c r="L685" i="1" s="1"/>
  <c r="AH135" i="5"/>
  <c r="M147" i="1" s="1"/>
  <c r="X26" i="5"/>
  <c r="AJ15" i="5"/>
  <c r="P563" i="5"/>
  <c r="G634" i="1" s="1"/>
  <c r="M673" i="5"/>
  <c r="F757" i="1" s="1"/>
  <c r="AB299" i="5"/>
  <c r="K333" i="1" s="1"/>
  <c r="AE247" i="5"/>
  <c r="L271" i="1" s="1"/>
  <c r="AE186" i="5"/>
  <c r="L201" i="1" s="1"/>
  <c r="V519" i="5"/>
  <c r="I581" i="1" s="1"/>
  <c r="M520" i="5"/>
  <c r="F585" i="1" s="1"/>
  <c r="J233" i="5"/>
  <c r="E257" i="1" s="1"/>
  <c r="AB547" i="5"/>
  <c r="K618" i="1" s="1"/>
  <c r="AH308" i="5"/>
  <c r="M342" i="1" s="1"/>
  <c r="AH611" i="5"/>
  <c r="M688" i="1" s="1"/>
  <c r="I27" i="5"/>
  <c r="V359" i="5"/>
  <c r="I398" i="1" s="1"/>
  <c r="I34" i="5"/>
  <c r="AE363" i="5"/>
  <c r="L401" i="1" s="1"/>
  <c r="R12" i="5"/>
  <c r="AJ17" i="5"/>
  <c r="D145" i="5"/>
  <c r="H134" i="3" s="1"/>
  <c r="AG36" i="5"/>
  <c r="D468" i="5"/>
  <c r="H417" i="3" s="1"/>
  <c r="X20" i="5"/>
  <c r="AD10" i="5"/>
  <c r="I13" i="5"/>
  <c r="U28" i="5"/>
  <c r="AA31" i="5"/>
  <c r="AA28" i="5"/>
  <c r="V656" i="5"/>
  <c r="I739" i="1" s="1"/>
  <c r="P469" i="5"/>
  <c r="G525" i="1" s="1"/>
  <c r="D182" i="5"/>
  <c r="H162" i="3" s="1"/>
  <c r="P249" i="5"/>
  <c r="G272" i="1" s="1"/>
  <c r="L35" i="5"/>
  <c r="M350" i="5"/>
  <c r="F389" i="1" s="1"/>
  <c r="J563" i="5"/>
  <c r="E634" i="1" s="1"/>
  <c r="O13" i="5"/>
  <c r="AK394" i="5"/>
  <c r="N443" i="1" s="1"/>
  <c r="AJ14" i="5"/>
  <c r="AB512" i="5"/>
  <c r="K567" i="1" s="1"/>
  <c r="P292" i="5"/>
  <c r="G323" i="1" s="1"/>
  <c r="AG23" i="5"/>
  <c r="O15" i="5"/>
  <c r="AD20" i="5"/>
  <c r="AK198" i="5"/>
  <c r="N215" i="1" s="1"/>
  <c r="AH198" i="5"/>
  <c r="M215" i="1" s="1"/>
  <c r="S182" i="5"/>
  <c r="H198" i="1" s="1"/>
  <c r="J249" i="5"/>
  <c r="E272" i="1" s="1"/>
  <c r="AD37" i="5"/>
  <c r="I37" i="5"/>
  <c r="P567" i="5"/>
  <c r="G633" i="1" s="1"/>
  <c r="P445" i="5"/>
  <c r="G500" i="1" s="1"/>
  <c r="AE630" i="5"/>
  <c r="L707" i="1" s="1"/>
  <c r="P402" i="5"/>
  <c r="G448" i="1" s="1"/>
  <c r="AK174" i="5"/>
  <c r="N190" i="1" s="1"/>
  <c r="AH174" i="5"/>
  <c r="M190" i="1" s="1"/>
  <c r="X34" i="5"/>
  <c r="AK657" i="5"/>
  <c r="N740" i="1" s="1"/>
  <c r="U25" i="5"/>
  <c r="AB546" i="5"/>
  <c r="K616" i="1" s="1"/>
  <c r="P181" i="5"/>
  <c r="G199" i="1" s="1"/>
  <c r="Y410" i="5"/>
  <c r="J457" i="1" s="1"/>
  <c r="AK147" i="5"/>
  <c r="N160" i="1" s="1"/>
  <c r="AH602" i="5"/>
  <c r="M679" i="1" s="1"/>
  <c r="J191" i="5"/>
  <c r="E207" i="1" s="1"/>
  <c r="AK672" i="5"/>
  <c r="N758" i="1" s="1"/>
  <c r="AE280" i="5"/>
  <c r="L313" i="1" s="1"/>
  <c r="AB398" i="5"/>
  <c r="K441" i="1" s="1"/>
  <c r="AK139" i="5"/>
  <c r="N149" i="1" s="1"/>
  <c r="AH571" i="5"/>
  <c r="M641" i="1" s="1"/>
  <c r="Y613" i="5"/>
  <c r="J689" i="1" s="1"/>
  <c r="AE406" i="5"/>
  <c r="L450" i="1" s="1"/>
  <c r="M139" i="5"/>
  <c r="F149" i="1" s="1"/>
  <c r="AB198" i="5"/>
  <c r="K215" i="1" s="1"/>
  <c r="U23" i="5"/>
  <c r="AB292" i="5"/>
  <c r="K323" i="1" s="1"/>
  <c r="AA33" i="5"/>
  <c r="J495" i="5"/>
  <c r="E558" i="1" s="1"/>
  <c r="I17" i="5"/>
  <c r="D335" i="5"/>
  <c r="H295" i="3" s="1"/>
  <c r="AE147" i="5"/>
  <c r="L160" i="1" s="1"/>
  <c r="V620" i="5"/>
  <c r="I694" i="1" s="1"/>
  <c r="Y663" i="5"/>
  <c r="J746" i="1" s="1"/>
  <c r="AB123" i="5"/>
  <c r="K133" i="1" s="1"/>
  <c r="V123" i="5"/>
  <c r="I133" i="1" s="1"/>
  <c r="AK445" i="5"/>
  <c r="N500" i="1" s="1"/>
  <c r="M512" i="5"/>
  <c r="F567" i="1" s="1"/>
  <c r="L37" i="5"/>
  <c r="Y249" i="5"/>
  <c r="J272" i="1" s="1"/>
  <c r="V350" i="5"/>
  <c r="I389" i="1" s="1"/>
  <c r="D619" i="5"/>
  <c r="H544" i="3" s="1"/>
  <c r="M410" i="5"/>
  <c r="F457" i="1" s="1"/>
  <c r="R28" i="5"/>
  <c r="AE680" i="5"/>
  <c r="L763" i="1" s="1"/>
  <c r="AD38" i="5"/>
  <c r="D386" i="5"/>
  <c r="H341" i="3" s="1"/>
  <c r="P256" i="5"/>
  <c r="G280" i="1" s="1"/>
  <c r="D393" i="5"/>
  <c r="H348" i="3" s="1"/>
  <c r="S174" i="5"/>
  <c r="H190" i="1" s="1"/>
  <c r="L36" i="5"/>
  <c r="X23" i="5"/>
  <c r="M394" i="5"/>
  <c r="F443" i="1" s="1"/>
  <c r="AB204" i="5"/>
  <c r="K220" i="1" s="1"/>
  <c r="V300" i="5"/>
  <c r="I331" i="1" s="1"/>
  <c r="P386" i="5"/>
  <c r="G433" i="1" s="1"/>
  <c r="P307" i="5"/>
  <c r="G340" i="1" s="1"/>
  <c r="V512" i="5"/>
  <c r="I567" i="1" s="1"/>
  <c r="X38" i="5"/>
  <c r="P555" i="5"/>
  <c r="G625" i="1" s="1"/>
  <c r="AE335" i="5"/>
  <c r="L373" i="1" s="1"/>
  <c r="AJ10" i="5"/>
  <c r="AJ34" i="5"/>
  <c r="AJ41" i="5"/>
  <c r="AE290" i="5"/>
  <c r="L324" i="1" s="1"/>
  <c r="AK519" i="5"/>
  <c r="N581" i="1" s="1"/>
  <c r="J122" i="5"/>
  <c r="E134" i="1" s="1"/>
  <c r="P602" i="5"/>
  <c r="G679" i="1" s="1"/>
  <c r="P308" i="5"/>
  <c r="G342" i="1" s="1"/>
  <c r="J284" i="5"/>
  <c r="E317" i="1" s="1"/>
  <c r="AG11" i="5"/>
  <c r="L30" i="5"/>
  <c r="X21" i="5"/>
  <c r="R32" i="5"/>
  <c r="Y512" i="5"/>
  <c r="J567" i="1" s="1"/>
  <c r="AB657" i="5"/>
  <c r="K740" i="1" s="1"/>
  <c r="U34" i="5"/>
  <c r="AE469" i="5"/>
  <c r="L525" i="1" s="1"/>
  <c r="P685" i="5"/>
  <c r="G768" i="1" s="1"/>
  <c r="AB520" i="5"/>
  <c r="K585" i="1" s="1"/>
  <c r="O23" i="5"/>
  <c r="P198" i="5"/>
  <c r="G215" i="1" s="1"/>
  <c r="L18" i="5"/>
  <c r="S554" i="5"/>
  <c r="H624" i="1" s="1"/>
  <c r="P681" i="5"/>
  <c r="G764" i="1" s="1"/>
  <c r="AK606" i="5"/>
  <c r="N682" i="1" s="1"/>
  <c r="AD13" i="5"/>
  <c r="U11" i="5"/>
  <c r="V257" i="5"/>
  <c r="I282" i="1" s="1"/>
  <c r="M257" i="5"/>
  <c r="F282" i="1" s="1"/>
  <c r="V417" i="5"/>
  <c r="I464" i="1" s="1"/>
  <c r="V308" i="5"/>
  <c r="I342" i="1" s="1"/>
  <c r="Y365" i="5"/>
  <c r="J403" i="1" s="1"/>
  <c r="U41" i="5"/>
  <c r="Y359" i="5"/>
  <c r="J398" i="1" s="1"/>
  <c r="L24" i="5"/>
  <c r="AH257" i="5"/>
  <c r="M282" i="1" s="1"/>
  <c r="V547" i="5"/>
  <c r="I618" i="1" s="1"/>
  <c r="I30" i="5"/>
  <c r="AB496" i="5"/>
  <c r="K559" i="1" s="1"/>
  <c r="J183" i="5"/>
  <c r="E200" i="1" s="1"/>
  <c r="S131" i="5"/>
  <c r="H141" i="1" s="1"/>
  <c r="M680" i="5"/>
  <c r="F763" i="1" s="1"/>
  <c r="AE555" i="5"/>
  <c r="L625" i="1" s="1"/>
  <c r="J665" i="5"/>
  <c r="E748" i="1" s="1"/>
  <c r="Y182" i="5"/>
  <c r="J198" i="1" s="1"/>
  <c r="I12" i="5"/>
  <c r="AG35" i="5"/>
  <c r="P496" i="5"/>
  <c r="G559" i="1" s="1"/>
  <c r="S673" i="5"/>
  <c r="H757" i="1" s="1"/>
  <c r="AB249" i="5"/>
  <c r="K272" i="1" s="1"/>
  <c r="AB469" i="5"/>
  <c r="K525" i="1" s="1"/>
  <c r="R34" i="5"/>
  <c r="AD14" i="5"/>
  <c r="R20" i="5"/>
  <c r="O40" i="5"/>
  <c r="I20" i="5"/>
  <c r="M504" i="5"/>
  <c r="F572" i="1" s="1"/>
  <c r="X14" i="5"/>
  <c r="AE386" i="5"/>
  <c r="L433" i="1" s="1"/>
  <c r="AA12" i="5"/>
  <c r="AK409" i="5"/>
  <c r="N456" i="1" s="1"/>
  <c r="AH547" i="5"/>
  <c r="M618" i="1" s="1"/>
  <c r="R13" i="5"/>
  <c r="M351" i="5"/>
  <c r="F393" i="1" s="1"/>
  <c r="X39" i="5"/>
  <c r="V496" i="5"/>
  <c r="I559" i="1" s="1"/>
  <c r="J253" i="5"/>
  <c r="E277" i="1" s="1"/>
  <c r="Y495" i="5" l="1"/>
  <c r="J558" i="1" s="1"/>
  <c r="X10" i="5"/>
  <c r="AH280" i="5"/>
  <c r="M313" i="1" s="1"/>
  <c r="V628" i="5"/>
  <c r="I705" i="1" s="1"/>
  <c r="AK240" i="5"/>
  <c r="N262" i="1" s="1"/>
  <c r="AH398" i="5"/>
  <c r="M441" i="1" s="1"/>
  <c r="AB569" i="5"/>
  <c r="K638" i="1" s="1"/>
  <c r="AK357" i="5"/>
  <c r="N395" i="1" s="1"/>
  <c r="AK132" i="5"/>
  <c r="N143" i="1" s="1"/>
  <c r="AK656" i="5"/>
  <c r="N739" i="1" s="1"/>
  <c r="S194" i="5"/>
  <c r="H209" i="1" s="1"/>
  <c r="AB239" i="5"/>
  <c r="K273" i="1" s="1"/>
  <c r="AB466" i="5"/>
  <c r="K521" i="1" s="1"/>
  <c r="AH136" i="5"/>
  <c r="M151" i="1" s="1"/>
  <c r="V609" i="5"/>
  <c r="I684" i="1" s="1"/>
  <c r="Y344" i="5"/>
  <c r="J383" i="1" s="1"/>
  <c r="P658" i="5"/>
  <c r="G741" i="1" s="1"/>
  <c r="J302" i="5"/>
  <c r="E335" i="1" s="1"/>
  <c r="V565" i="5"/>
  <c r="I636" i="1" s="1"/>
  <c r="P548" i="5"/>
  <c r="G617" i="1" s="1"/>
  <c r="M176" i="5"/>
  <c r="F193" i="1" s="1"/>
  <c r="D147" i="5"/>
  <c r="H137" i="3" s="1"/>
  <c r="AK257" i="5"/>
  <c r="N282" i="1" s="1"/>
  <c r="X19" i="5"/>
  <c r="U16" i="5"/>
  <c r="L41" i="5"/>
  <c r="AE461" i="5"/>
  <c r="L517" i="1" s="1"/>
  <c r="AB131" i="5"/>
  <c r="K141" i="1" s="1"/>
  <c r="L17" i="5"/>
  <c r="V553" i="5"/>
  <c r="I623" i="1" s="1"/>
  <c r="V138" i="5"/>
  <c r="I145" i="1" s="1"/>
  <c r="AB146" i="5"/>
  <c r="K158" i="1" s="1"/>
  <c r="AB517" i="5"/>
  <c r="K582" i="1" s="1"/>
  <c r="M365" i="5"/>
  <c r="F403" i="1" s="1"/>
  <c r="Y671" i="5"/>
  <c r="J749" i="1" s="1"/>
  <c r="AH237" i="5"/>
  <c r="M261" i="1" s="1"/>
  <c r="AB560" i="5"/>
  <c r="K629" i="1" s="1"/>
  <c r="V297" i="5"/>
  <c r="I326" i="1" s="1"/>
  <c r="AE407" i="5"/>
  <c r="L453" i="1" s="1"/>
  <c r="V245" i="5"/>
  <c r="I267" i="1" s="1"/>
  <c r="S239" i="5"/>
  <c r="H273" i="1" s="1"/>
  <c r="AB617" i="5"/>
  <c r="K696" i="1" s="1"/>
  <c r="AB120" i="5"/>
  <c r="K131" i="1" s="1"/>
  <c r="D607" i="5"/>
  <c r="H534" i="3" s="1"/>
  <c r="AH405" i="5"/>
  <c r="M451" i="1" s="1"/>
  <c r="M507" i="5"/>
  <c r="F573" i="1" s="1"/>
  <c r="V522" i="5"/>
  <c r="I583" i="1" s="1"/>
  <c r="V309" i="5"/>
  <c r="I341" i="1" s="1"/>
  <c r="AB607" i="5"/>
  <c r="K683" i="1" s="1"/>
  <c r="AE608" i="5"/>
  <c r="L686" i="1" s="1"/>
  <c r="M134" i="5"/>
  <c r="F146" i="1" s="1"/>
  <c r="S360" i="5"/>
  <c r="H397" i="1" s="1"/>
  <c r="V302" i="5"/>
  <c r="I335" i="1" s="1"/>
  <c r="AB497" i="5"/>
  <c r="K562" i="1" s="1"/>
  <c r="P310" i="5"/>
  <c r="G343" i="1" s="1"/>
  <c r="S353" i="5"/>
  <c r="H391" i="1" s="1"/>
  <c r="AK361" i="5"/>
  <c r="N399" i="1" s="1"/>
  <c r="AH243" i="5"/>
  <c r="M265" i="1" s="1"/>
  <c r="Y506" i="5"/>
  <c r="J569" i="1" s="1"/>
  <c r="AB184" i="5"/>
  <c r="K203" i="1" s="1"/>
  <c r="Y388" i="5"/>
  <c r="J436" i="1" s="1"/>
  <c r="Y361" i="5"/>
  <c r="J399" i="1" s="1"/>
  <c r="V513" i="5"/>
  <c r="I575" i="1" s="1"/>
  <c r="AK341" i="5"/>
  <c r="N380" i="1" s="1"/>
  <c r="Y414" i="5"/>
  <c r="J461" i="1" s="1"/>
  <c r="AK573" i="5"/>
  <c r="N643" i="1" s="1"/>
  <c r="M521" i="5"/>
  <c r="F584" i="1" s="1"/>
  <c r="S149" i="5"/>
  <c r="H159" i="1" s="1"/>
  <c r="O24" i="5"/>
  <c r="U40" i="5"/>
  <c r="U30" i="5"/>
  <c r="D198" i="5"/>
  <c r="H179" i="3" s="1"/>
  <c r="AA34" i="5"/>
  <c r="V669" i="5"/>
  <c r="I754" i="1" s="1"/>
  <c r="P452" i="5"/>
  <c r="G508" i="1" s="1"/>
  <c r="J241" i="5"/>
  <c r="E263" i="1" s="1"/>
  <c r="Y299" i="5"/>
  <c r="J333" i="1" s="1"/>
  <c r="AE196" i="5"/>
  <c r="L212" i="1" s="1"/>
  <c r="V670" i="5"/>
  <c r="I750" i="1" s="1"/>
  <c r="AB356" i="5"/>
  <c r="K394" i="1" s="1"/>
  <c r="AK466" i="5"/>
  <c r="N521" i="1" s="1"/>
  <c r="AB128" i="5"/>
  <c r="K139" i="1" s="1"/>
  <c r="AB507" i="5"/>
  <c r="K573" i="1" s="1"/>
  <c r="P558" i="5"/>
  <c r="G640" i="1" s="1"/>
  <c r="V625" i="5"/>
  <c r="I704" i="1" s="1"/>
  <c r="J354" i="5"/>
  <c r="E390" i="1" s="1"/>
  <c r="V244" i="5"/>
  <c r="I268" i="1" s="1"/>
  <c r="V666" i="5"/>
  <c r="I751" i="1" s="1"/>
  <c r="AH242" i="5"/>
  <c r="M264" i="1" s="1"/>
  <c r="AE514" i="5"/>
  <c r="L577" i="1" s="1"/>
  <c r="AH133" i="5"/>
  <c r="M144" i="1" s="1"/>
  <c r="AH616" i="5"/>
  <c r="M692" i="1" s="1"/>
  <c r="AK125" i="5"/>
  <c r="N136" i="1" s="1"/>
  <c r="J125" i="5"/>
  <c r="E136" i="1" s="1"/>
  <c r="AB514" i="5"/>
  <c r="K577" i="1" s="1"/>
  <c r="S302" i="5"/>
  <c r="H335" i="1" s="1"/>
  <c r="M200" i="5"/>
  <c r="F218" i="1" s="1"/>
  <c r="D258" i="5"/>
  <c r="H230" i="3" s="1"/>
  <c r="S258" i="5"/>
  <c r="H281" i="1" s="1"/>
  <c r="AB410" i="5"/>
  <c r="K457" i="1" s="1"/>
  <c r="V630" i="5"/>
  <c r="I707" i="1" s="1"/>
  <c r="V284" i="5"/>
  <c r="I317" i="1" s="1"/>
  <c r="L10" i="5"/>
  <c r="AA22" i="5"/>
  <c r="P299" i="5"/>
  <c r="G333" i="1" s="1"/>
  <c r="AB622" i="5"/>
  <c r="K697" i="1" s="1"/>
  <c r="I14" i="5"/>
  <c r="AJ20" i="5"/>
  <c r="R17" i="5"/>
  <c r="AH358" i="5"/>
  <c r="M396" i="1" s="1"/>
  <c r="AE249" i="5"/>
  <c r="L272" i="1" s="1"/>
  <c r="AK673" i="5"/>
  <c r="N757" i="1" s="1"/>
  <c r="Y680" i="5"/>
  <c r="J763" i="1" s="1"/>
  <c r="AB182" i="5"/>
  <c r="K198" i="1" s="1"/>
  <c r="M672" i="5"/>
  <c r="F758" i="1" s="1"/>
  <c r="AE146" i="5"/>
  <c r="L158" i="1" s="1"/>
  <c r="AB349" i="5"/>
  <c r="K388" i="1" s="1"/>
  <c r="AB441" i="5"/>
  <c r="K496" i="1" s="1"/>
  <c r="S130" i="5"/>
  <c r="H142" i="1" s="1"/>
  <c r="Y146" i="5"/>
  <c r="J158" i="1" s="1"/>
  <c r="AK348" i="5"/>
  <c r="N386" i="1" s="1"/>
  <c r="AK618" i="5"/>
  <c r="N695" i="1" s="1"/>
  <c r="P501" i="5"/>
  <c r="G564" i="1" s="1"/>
  <c r="P552" i="5"/>
  <c r="G622" i="1" s="1"/>
  <c r="AB493" i="5"/>
  <c r="K557" i="1" s="1"/>
  <c r="S175" i="5"/>
  <c r="H192" i="1" s="1"/>
  <c r="P493" i="5"/>
  <c r="G557" i="1" s="1"/>
  <c r="AK626" i="5"/>
  <c r="N702" i="1" s="1"/>
  <c r="S124" i="5"/>
  <c r="H135" i="1" s="1"/>
  <c r="J143" i="5"/>
  <c r="E154" i="1" s="1"/>
  <c r="AH295" i="5"/>
  <c r="M327" i="1" s="1"/>
  <c r="AH250" i="5"/>
  <c r="M276" i="1" s="1"/>
  <c r="P550" i="5"/>
  <c r="G620" i="1" s="1"/>
  <c r="J675" i="5"/>
  <c r="E756" i="1" s="1"/>
  <c r="J666" i="5"/>
  <c r="E751" i="1" s="1"/>
  <c r="V397" i="5"/>
  <c r="I445" i="1" s="1"/>
  <c r="J574" i="5"/>
  <c r="E644" i="1" s="1"/>
  <c r="V150" i="5"/>
  <c r="I161" i="1" s="1"/>
  <c r="Y411" i="5"/>
  <c r="J458" i="1" s="1"/>
  <c r="Y497" i="5"/>
  <c r="J562" i="1" s="1"/>
  <c r="M228" i="5"/>
  <c r="F253" i="1" s="1"/>
  <c r="S362" i="5"/>
  <c r="H400" i="1" s="1"/>
  <c r="Y607" i="5"/>
  <c r="J683" i="1" s="1"/>
  <c r="V463" i="5"/>
  <c r="I519" i="1" s="1"/>
  <c r="J133" i="5"/>
  <c r="E144" i="1" s="1"/>
  <c r="M404" i="5"/>
  <c r="F452" i="1" s="1"/>
  <c r="P149" i="5"/>
  <c r="G159" i="1" s="1"/>
  <c r="D404" i="5"/>
  <c r="H360" i="3" s="1"/>
  <c r="AH565" i="5"/>
  <c r="M636" i="1" s="1"/>
  <c r="M674" i="5"/>
  <c r="F755" i="1" s="1"/>
  <c r="D280" i="5"/>
  <c r="H248" i="3" s="1"/>
  <c r="U20" i="5"/>
  <c r="AA418" i="5"/>
  <c r="D241" i="5"/>
  <c r="H212" i="3" s="1"/>
  <c r="S512" i="5"/>
  <c r="H567" i="1" s="1"/>
  <c r="AA35" i="5"/>
  <c r="AG21" i="5"/>
  <c r="AG13" i="5"/>
  <c r="Y570" i="5"/>
  <c r="J639" i="1" s="1"/>
  <c r="AB468" i="5"/>
  <c r="K523" i="1" s="1"/>
  <c r="J280" i="5"/>
  <c r="E313" i="1" s="1"/>
  <c r="Y197" i="5"/>
  <c r="J214" i="1" s="1"/>
  <c r="V135" i="5"/>
  <c r="I147" i="1" s="1"/>
  <c r="S602" i="5"/>
  <c r="H679" i="1" s="1"/>
  <c r="AK135" i="5"/>
  <c r="N147" i="1" s="1"/>
  <c r="AE569" i="5"/>
  <c r="L638" i="1" s="1"/>
  <c r="AH494" i="5"/>
  <c r="M556" i="1" s="1"/>
  <c r="AK148" i="5"/>
  <c r="N156" i="1" s="1"/>
  <c r="S515" i="5"/>
  <c r="H579" i="1" s="1"/>
  <c r="AK558" i="5"/>
  <c r="N640" i="1" s="1"/>
  <c r="AE611" i="5"/>
  <c r="L688" i="1" s="1"/>
  <c r="AE145" i="5"/>
  <c r="L157" i="1" s="1"/>
  <c r="AK180" i="5"/>
  <c r="N197" i="1" s="1"/>
  <c r="M246" i="5"/>
  <c r="F269" i="1" s="1"/>
  <c r="M625" i="5"/>
  <c r="F704" i="1" s="1"/>
  <c r="AE236" i="5"/>
  <c r="L259" i="1" s="1"/>
  <c r="V295" i="5"/>
  <c r="I327" i="1" s="1"/>
  <c r="AH142" i="5"/>
  <c r="M153" i="1" s="1"/>
  <c r="Y659" i="5"/>
  <c r="J744" i="1" s="1"/>
  <c r="AE361" i="5"/>
  <c r="L399" i="1" s="1"/>
  <c r="J600" i="5"/>
  <c r="E677" i="1" s="1"/>
  <c r="V506" i="5"/>
  <c r="I569" i="1" s="1"/>
  <c r="V455" i="5"/>
  <c r="I511" i="1" s="1"/>
  <c r="X28" i="5"/>
  <c r="S665" i="5"/>
  <c r="H748" i="1" s="1"/>
  <c r="O36" i="5"/>
  <c r="O10" i="5"/>
  <c r="AG31" i="5"/>
  <c r="P123" i="5"/>
  <c r="G133" i="1" s="1"/>
  <c r="AB461" i="5"/>
  <c r="K517" i="1" s="1"/>
  <c r="V401" i="5"/>
  <c r="I449" i="1" s="1"/>
  <c r="V351" i="5"/>
  <c r="I393" i="1" s="1"/>
  <c r="M232" i="5"/>
  <c r="F256" i="1" s="1"/>
  <c r="S256" i="5"/>
  <c r="H280" i="1" s="1"/>
  <c r="J610" i="5"/>
  <c r="E687" i="1" s="1"/>
  <c r="S246" i="5"/>
  <c r="H269" i="1" s="1"/>
  <c r="V239" i="5"/>
  <c r="I273" i="1" s="1"/>
  <c r="M576" i="5"/>
  <c r="F647" i="1" s="1"/>
  <c r="S346" i="5"/>
  <c r="H379" i="1" s="1"/>
  <c r="J499" i="5"/>
  <c r="E561" i="1" s="1"/>
  <c r="AH338" i="5"/>
  <c r="M376" i="1" s="1"/>
  <c r="J293" i="5"/>
  <c r="E325" i="1" s="1"/>
  <c r="P177" i="5"/>
  <c r="G194" i="1" s="1"/>
  <c r="M346" i="5"/>
  <c r="F379" i="1" s="1"/>
  <c r="P659" i="5"/>
  <c r="G744" i="1" s="1"/>
  <c r="M395" i="5"/>
  <c r="F442" i="1" s="1"/>
  <c r="P309" i="5"/>
  <c r="G341" i="1" s="1"/>
  <c r="AB134" i="5"/>
  <c r="K146" i="1" s="1"/>
  <c r="S337" i="5"/>
  <c r="H375" i="1" s="1"/>
  <c r="V251" i="5"/>
  <c r="I275" i="1" s="1"/>
  <c r="V682" i="5"/>
  <c r="I765" i="1" s="1"/>
  <c r="V387" i="5"/>
  <c r="I434" i="1" s="1"/>
  <c r="AH235" i="5"/>
  <c r="M260" i="1" s="1"/>
  <c r="C653" i="5"/>
  <c r="G653" i="5"/>
  <c r="E686" i="5"/>
  <c r="V67" i="5"/>
  <c r="I73" i="1" s="1"/>
  <c r="T13" i="5"/>
  <c r="V13" i="5" s="1"/>
  <c r="Q24" i="5"/>
  <c r="S78" i="5"/>
  <c r="H83" i="1" s="1"/>
  <c r="AA9" i="5"/>
  <c r="AA97" i="5"/>
  <c r="G95" i="5"/>
  <c r="D99" i="1" s="1"/>
  <c r="C95" i="5"/>
  <c r="E41" i="5"/>
  <c r="P71" i="5"/>
  <c r="G77" i="1" s="1"/>
  <c r="N17" i="5"/>
  <c r="P17" i="5" s="1"/>
  <c r="V79" i="5"/>
  <c r="I85" i="1" s="1"/>
  <c r="T25" i="5"/>
  <c r="V25" i="5" s="1"/>
  <c r="Z29" i="5"/>
  <c r="AB83" i="5"/>
  <c r="K89" i="1" s="1"/>
  <c r="T26" i="5"/>
  <c r="V26" i="5" s="1"/>
  <c r="V80" i="5"/>
  <c r="I86" i="1" s="1"/>
  <c r="E22" i="5"/>
  <c r="C76" i="5"/>
  <c r="G76" i="5"/>
  <c r="D84" i="1" s="1"/>
  <c r="AF39" i="5"/>
  <c r="AH93" i="5"/>
  <c r="M100" i="1" s="1"/>
  <c r="D82" i="5"/>
  <c r="H78" i="3" s="1"/>
  <c r="F28" i="5"/>
  <c r="S72" i="5"/>
  <c r="H78" i="1" s="1"/>
  <c r="Q18" i="5"/>
  <c r="AE79" i="5"/>
  <c r="L85" i="1" s="1"/>
  <c r="AC25" i="5"/>
  <c r="AE25" i="5" s="1"/>
  <c r="K29" i="5"/>
  <c r="M83" i="5"/>
  <c r="F89" i="1" s="1"/>
  <c r="M65" i="5"/>
  <c r="F71" i="1" s="1"/>
  <c r="K11" i="5"/>
  <c r="AH95" i="5"/>
  <c r="M99" i="1" s="1"/>
  <c r="AF41" i="5"/>
  <c r="AH41" i="5" s="1"/>
  <c r="G71" i="5"/>
  <c r="D77" i="1" s="1"/>
  <c r="C71" i="5"/>
  <c r="E17" i="5"/>
  <c r="J83" i="5"/>
  <c r="E89" i="1" s="1"/>
  <c r="H29" i="5"/>
  <c r="J29" i="5" s="1"/>
  <c r="N29" i="5"/>
  <c r="P83" i="5"/>
  <c r="G89" i="1" s="1"/>
  <c r="P67" i="5"/>
  <c r="G73" i="1" s="1"/>
  <c r="N13" i="5"/>
  <c r="P13" i="5" s="1"/>
  <c r="V87" i="5"/>
  <c r="I91" i="1" s="1"/>
  <c r="T33" i="5"/>
  <c r="V33" i="5" s="1"/>
  <c r="D78" i="5"/>
  <c r="H74" i="3" s="1"/>
  <c r="F24" i="5"/>
  <c r="I22" i="5"/>
  <c r="Z37" i="5"/>
  <c r="AB37" i="5" s="1"/>
  <c r="AB91" i="5"/>
  <c r="K96" i="1" s="1"/>
  <c r="AB79" i="5"/>
  <c r="K85" i="1" s="1"/>
  <c r="Z25" i="5"/>
  <c r="AB25" i="5" s="1"/>
  <c r="V95" i="5"/>
  <c r="I99" i="1" s="1"/>
  <c r="T41" i="5"/>
  <c r="V41" i="5" s="1"/>
  <c r="W31" i="5"/>
  <c r="Y85" i="5"/>
  <c r="J90" i="1" s="1"/>
  <c r="AE74" i="5"/>
  <c r="L80" i="1" s="1"/>
  <c r="AC20" i="5"/>
  <c r="AE20" i="5" s="1"/>
  <c r="Z32" i="5"/>
  <c r="AB86" i="5"/>
  <c r="K93" i="1" s="1"/>
  <c r="C74" i="5"/>
  <c r="E20" i="5"/>
  <c r="G74" i="5"/>
  <c r="D80" i="1" s="1"/>
  <c r="AH92" i="5"/>
  <c r="M98" i="1" s="1"/>
  <c r="AF38" i="5"/>
  <c r="AH38" i="5" s="1"/>
  <c r="AC15" i="5"/>
  <c r="AE69" i="5"/>
  <c r="L76" i="1" s="1"/>
  <c r="AH64" i="5"/>
  <c r="M70" i="1" s="1"/>
  <c r="AF10" i="5"/>
  <c r="AH10" i="5" s="1"/>
  <c r="T32" i="5"/>
  <c r="V86" i="5"/>
  <c r="I93" i="1" s="1"/>
  <c r="C469" i="5"/>
  <c r="G469" i="5"/>
  <c r="D525" i="1" s="1"/>
  <c r="W22" i="5"/>
  <c r="Y76" i="5"/>
  <c r="J84" i="1" s="1"/>
  <c r="AH80" i="5"/>
  <c r="M86" i="1" s="1"/>
  <c r="AF26" i="5"/>
  <c r="Q17" i="5"/>
  <c r="S71" i="5"/>
  <c r="H77" i="1" s="1"/>
  <c r="K36" i="5"/>
  <c r="M36" i="5" s="1"/>
  <c r="M90" i="5"/>
  <c r="F97" i="1" s="1"/>
  <c r="D71" i="5"/>
  <c r="H68" i="3" s="1"/>
  <c r="F17" i="5"/>
  <c r="E14" i="5"/>
  <c r="G68" i="5"/>
  <c r="D74" i="1" s="1"/>
  <c r="C68" i="5"/>
  <c r="AF35" i="5"/>
  <c r="AH35" i="5" s="1"/>
  <c r="AH89" i="5"/>
  <c r="M95" i="1" s="1"/>
  <c r="AI11" i="5"/>
  <c r="AK65" i="5"/>
  <c r="N71" i="1" s="1"/>
  <c r="I9" i="5"/>
  <c r="I97" i="5"/>
  <c r="D73" i="5"/>
  <c r="H70" i="3" s="1"/>
  <c r="F19" i="5"/>
  <c r="AH91" i="5"/>
  <c r="M96" i="1" s="1"/>
  <c r="AF37" i="5"/>
  <c r="AH37" i="5" s="1"/>
  <c r="H39" i="5"/>
  <c r="J93" i="5"/>
  <c r="E100" i="1" s="1"/>
  <c r="AB94" i="5"/>
  <c r="K101" i="1" s="1"/>
  <c r="Z40" i="5"/>
  <c r="U18" i="5"/>
  <c r="X9" i="5"/>
  <c r="X97" i="5"/>
  <c r="Q12" i="5"/>
  <c r="S12" i="5" s="1"/>
  <c r="S66" i="5"/>
  <c r="H72" i="1" s="1"/>
  <c r="J71" i="5"/>
  <c r="E77" i="1" s="1"/>
  <c r="H17" i="5"/>
  <c r="J17" i="5" s="1"/>
  <c r="G299" i="5"/>
  <c r="D333" i="1" s="1"/>
  <c r="C299" i="5"/>
  <c r="M70" i="5"/>
  <c r="F75" i="1" s="1"/>
  <c r="K16" i="5"/>
  <c r="P80" i="5"/>
  <c r="G86" i="1" s="1"/>
  <c r="N26" i="5"/>
  <c r="P26" i="5" s="1"/>
  <c r="AK359" i="5"/>
  <c r="N398" i="1" s="1"/>
  <c r="AB81" i="5"/>
  <c r="K88" i="1" s="1"/>
  <c r="Z27" i="5"/>
  <c r="G85" i="5"/>
  <c r="D90" i="1" s="1"/>
  <c r="C85" i="5"/>
  <c r="E31" i="5"/>
  <c r="D94" i="5"/>
  <c r="H92" i="3" s="1"/>
  <c r="F40" i="5"/>
  <c r="AH73" i="5"/>
  <c r="M79" i="1" s="1"/>
  <c r="AF19" i="5"/>
  <c r="AI15" i="5"/>
  <c r="AK15" i="5" s="1"/>
  <c r="AK69" i="5"/>
  <c r="N76" i="1" s="1"/>
  <c r="S87" i="5"/>
  <c r="H91" i="1" s="1"/>
  <c r="Q33" i="5"/>
  <c r="S33" i="5" s="1"/>
  <c r="Y665" i="5"/>
  <c r="J748" i="1" s="1"/>
  <c r="E37" i="5"/>
  <c r="C91" i="5"/>
  <c r="G91" i="5"/>
  <c r="D96" i="1" s="1"/>
  <c r="Y174" i="5"/>
  <c r="J190" i="1" s="1"/>
  <c r="AE77" i="5"/>
  <c r="L81" i="1" s="1"/>
  <c r="AC23" i="5"/>
  <c r="S147" i="5"/>
  <c r="H160" i="1" s="1"/>
  <c r="P300" i="5"/>
  <c r="G331" i="1" s="1"/>
  <c r="P665" i="5"/>
  <c r="G748" i="1" s="1"/>
  <c r="AE89" i="5"/>
  <c r="L95" i="1" s="1"/>
  <c r="AC35" i="5"/>
  <c r="AF17" i="5"/>
  <c r="AH17" i="5" s="1"/>
  <c r="AH71" i="5"/>
  <c r="M77" i="1" s="1"/>
  <c r="R27" i="5"/>
  <c r="AE139" i="5"/>
  <c r="L149" i="1" s="1"/>
  <c r="D363" i="5"/>
  <c r="H323" i="3" s="1"/>
  <c r="I16" i="5"/>
  <c r="O34" i="5"/>
  <c r="S75" i="5"/>
  <c r="H82" i="1" s="1"/>
  <c r="Q21" i="5"/>
  <c r="D65" i="5"/>
  <c r="H62" i="3" s="1"/>
  <c r="F11" i="5"/>
  <c r="AK95" i="5"/>
  <c r="N99" i="1" s="1"/>
  <c r="AI41" i="5"/>
  <c r="AK41" i="5" s="1"/>
  <c r="AB66" i="5"/>
  <c r="K72" i="1" s="1"/>
  <c r="Z12" i="5"/>
  <c r="AB12" i="5" s="1"/>
  <c r="AB77" i="5"/>
  <c r="K81" i="1" s="1"/>
  <c r="Z23" i="5"/>
  <c r="AB241" i="5"/>
  <c r="K263" i="1" s="1"/>
  <c r="C452" i="5"/>
  <c r="G452" i="5"/>
  <c r="D508" i="1" s="1"/>
  <c r="I24" i="5"/>
  <c r="T20" i="5"/>
  <c r="V74" i="5"/>
  <c r="I80" i="1" s="1"/>
  <c r="N28" i="5"/>
  <c r="P82" i="5"/>
  <c r="G87" i="1" s="1"/>
  <c r="C342" i="5"/>
  <c r="G342" i="5"/>
  <c r="D381" i="1" s="1"/>
  <c r="V453" i="5"/>
  <c r="I507" i="1" s="1"/>
  <c r="R9" i="5"/>
  <c r="R97" i="5"/>
  <c r="O27" i="5"/>
  <c r="W33" i="5"/>
  <c r="Y33" i="5" s="1"/>
  <c r="Y87" i="5"/>
  <c r="J91" i="1" s="1"/>
  <c r="G308" i="5"/>
  <c r="D342" i="1" s="1"/>
  <c r="C308" i="5"/>
  <c r="I15" i="5"/>
  <c r="AA15" i="5"/>
  <c r="AH86" i="5"/>
  <c r="M93" i="1" s="1"/>
  <c r="AF32" i="5"/>
  <c r="AC36" i="5"/>
  <c r="AE36" i="5" s="1"/>
  <c r="AE90" i="5"/>
  <c r="L97" i="1" s="1"/>
  <c r="H22" i="5"/>
  <c r="J76" i="5"/>
  <c r="E84" i="1" s="1"/>
  <c r="D459" i="5"/>
  <c r="H408" i="3" s="1"/>
  <c r="L39" i="5"/>
  <c r="C602" i="5"/>
  <c r="G602" i="5"/>
  <c r="D679" i="1" s="1"/>
  <c r="V681" i="5"/>
  <c r="I764" i="1" s="1"/>
  <c r="K21" i="5"/>
  <c r="M21" i="5" s="1"/>
  <c r="M75" i="5"/>
  <c r="F82" i="1" s="1"/>
  <c r="N97" i="5"/>
  <c r="N9" i="5"/>
  <c r="P63" i="5"/>
  <c r="AH72" i="5"/>
  <c r="M78" i="1" s="1"/>
  <c r="AF18" i="5"/>
  <c r="AF14" i="5"/>
  <c r="AH68" i="5"/>
  <c r="M74" i="1" s="1"/>
  <c r="AD30" i="5"/>
  <c r="U9" i="5"/>
  <c r="U97" i="5"/>
  <c r="X32" i="5"/>
  <c r="AE284" i="5"/>
  <c r="L317" i="1" s="1"/>
  <c r="D95" i="5"/>
  <c r="H90" i="3" s="1"/>
  <c r="F41" i="5"/>
  <c r="AK386" i="5"/>
  <c r="N433" i="1" s="1"/>
  <c r="J622" i="5"/>
  <c r="E697" i="1" s="1"/>
  <c r="D139" i="5"/>
  <c r="H126" i="3" s="1"/>
  <c r="M386" i="5"/>
  <c r="F433" i="1" s="1"/>
  <c r="AH67" i="5"/>
  <c r="M73" i="1" s="1"/>
  <c r="AF13" i="5"/>
  <c r="AH13" i="5" s="1"/>
  <c r="AA38" i="5"/>
  <c r="V410" i="5"/>
  <c r="I457" i="1" s="1"/>
  <c r="J409" i="5"/>
  <c r="E456" i="1" s="1"/>
  <c r="K23" i="5"/>
  <c r="M23" i="5" s="1"/>
  <c r="M77" i="5"/>
  <c r="F81" i="1" s="1"/>
  <c r="AA17" i="5"/>
  <c r="U22" i="5"/>
  <c r="G123" i="5"/>
  <c r="D133" i="1" s="1"/>
  <c r="C123" i="5"/>
  <c r="S343" i="5"/>
  <c r="H382" i="1" s="1"/>
  <c r="G131" i="5"/>
  <c r="D141" i="1" s="1"/>
  <c r="C131" i="5"/>
  <c r="AE672" i="5"/>
  <c r="L758" i="1" s="1"/>
  <c r="W17" i="5"/>
  <c r="Y17" i="5" s="1"/>
  <c r="Y71" i="5"/>
  <c r="J77" i="1" s="1"/>
  <c r="P614" i="5"/>
  <c r="G691" i="1" s="1"/>
  <c r="AA18" i="5"/>
  <c r="I686" i="5"/>
  <c r="AI16" i="5"/>
  <c r="AK16" i="5" s="1"/>
  <c r="AK70" i="5"/>
  <c r="N75" i="1" s="1"/>
  <c r="C620" i="5"/>
  <c r="G620" i="5"/>
  <c r="D694" i="1" s="1"/>
  <c r="M606" i="5"/>
  <c r="F682" i="1" s="1"/>
  <c r="D394" i="5"/>
  <c r="H351" i="3" s="1"/>
  <c r="AG30" i="5"/>
  <c r="S614" i="5"/>
  <c r="H691" i="1" s="1"/>
  <c r="G335" i="5"/>
  <c r="D373" i="1" s="1"/>
  <c r="C335" i="5"/>
  <c r="C249" i="5"/>
  <c r="G249" i="5"/>
  <c r="D272" i="1" s="1"/>
  <c r="AB284" i="5"/>
  <c r="K317" i="1" s="1"/>
  <c r="D283" i="5"/>
  <c r="H251" i="3" s="1"/>
  <c r="C385" i="5"/>
  <c r="E418" i="5"/>
  <c r="G385" i="5"/>
  <c r="C606" i="5"/>
  <c r="G606" i="5"/>
  <c r="D682" i="1" s="1"/>
  <c r="V571" i="5"/>
  <c r="I641" i="1" s="1"/>
  <c r="AB555" i="5"/>
  <c r="K625" i="1" s="1"/>
  <c r="P508" i="5"/>
  <c r="G570" i="1" s="1"/>
  <c r="C234" i="5"/>
  <c r="G234" i="5"/>
  <c r="D258" i="1" s="1"/>
  <c r="AK401" i="5"/>
  <c r="N449" i="1" s="1"/>
  <c r="J669" i="5"/>
  <c r="E754" i="1" s="1"/>
  <c r="J554" i="5"/>
  <c r="E624" i="1" s="1"/>
  <c r="I41" i="5"/>
  <c r="AH460" i="5"/>
  <c r="M512" i="1" s="1"/>
  <c r="G665" i="5"/>
  <c r="D748" i="1" s="1"/>
  <c r="C665" i="5"/>
  <c r="AH75" i="5"/>
  <c r="M82" i="1" s="1"/>
  <c r="AF21" i="5"/>
  <c r="M131" i="5"/>
  <c r="F141" i="1" s="1"/>
  <c r="V358" i="5"/>
  <c r="I396" i="1" s="1"/>
  <c r="AE394" i="5"/>
  <c r="L443" i="1" s="1"/>
  <c r="D512" i="5"/>
  <c r="H453" i="3" s="1"/>
  <c r="AB140" i="5"/>
  <c r="K150" i="1" s="1"/>
  <c r="N31" i="5"/>
  <c r="P85" i="5"/>
  <c r="G90" i="1" s="1"/>
  <c r="J664" i="5"/>
  <c r="E747" i="1" s="1"/>
  <c r="AA23" i="5"/>
  <c r="AA11" i="5"/>
  <c r="AB280" i="5"/>
  <c r="K313" i="1" s="1"/>
  <c r="V459" i="5"/>
  <c r="I514" i="1" s="1"/>
  <c r="U205" i="5"/>
  <c r="K22" i="5"/>
  <c r="M76" i="5"/>
  <c r="F84" i="1" s="1"/>
  <c r="AH343" i="5"/>
  <c r="M382" i="1" s="1"/>
  <c r="M123" i="5"/>
  <c r="F133" i="1" s="1"/>
  <c r="G504" i="5"/>
  <c r="D572" i="1" s="1"/>
  <c r="C504" i="5"/>
  <c r="AD12" i="5"/>
  <c r="AB359" i="5"/>
  <c r="K398" i="1" s="1"/>
  <c r="O20" i="5"/>
  <c r="S257" i="5"/>
  <c r="H282" i="1" s="1"/>
  <c r="V182" i="5"/>
  <c r="I198" i="1" s="1"/>
  <c r="D664" i="5"/>
  <c r="H583" i="3" s="1"/>
  <c r="AB351" i="5"/>
  <c r="K393" i="1" s="1"/>
  <c r="S401" i="5"/>
  <c r="H449" i="1" s="1"/>
  <c r="C347" i="5"/>
  <c r="G347" i="5"/>
  <c r="D385" i="1" s="1"/>
  <c r="AE307" i="5"/>
  <c r="L340" i="1" s="1"/>
  <c r="AK614" i="5"/>
  <c r="N691" i="1" s="1"/>
  <c r="V629" i="5"/>
  <c r="I706" i="1" s="1"/>
  <c r="AE138" i="5"/>
  <c r="L145" i="1" s="1"/>
  <c r="G605" i="5"/>
  <c r="D685" i="1" s="1"/>
  <c r="C605" i="5"/>
  <c r="J511" i="5"/>
  <c r="E576" i="1" s="1"/>
  <c r="AB291" i="5"/>
  <c r="K330" i="1" s="1"/>
  <c r="Y409" i="5"/>
  <c r="J456" i="1" s="1"/>
  <c r="M602" i="5"/>
  <c r="F679" i="1" s="1"/>
  <c r="G500" i="5"/>
  <c r="D563" i="1" s="1"/>
  <c r="C500" i="5"/>
  <c r="AH672" i="5"/>
  <c r="M758" i="1" s="1"/>
  <c r="V570" i="5"/>
  <c r="I639" i="1" s="1"/>
  <c r="C256" i="5"/>
  <c r="G256" i="5"/>
  <c r="D280" i="1" s="1"/>
  <c r="Y653" i="5"/>
  <c r="W686" i="5"/>
  <c r="Y204" i="5"/>
  <c r="J220" i="1" s="1"/>
  <c r="AB232" i="5"/>
  <c r="K256" i="1" s="1"/>
  <c r="O578" i="5"/>
  <c r="AH400" i="5"/>
  <c r="M446" i="1" s="1"/>
  <c r="D81" i="5"/>
  <c r="H79" i="3" s="1"/>
  <c r="F27" i="5"/>
  <c r="AK575" i="5"/>
  <c r="N645" i="1" s="1"/>
  <c r="M575" i="5"/>
  <c r="F645" i="1" s="1"/>
  <c r="D452" i="5"/>
  <c r="H402" i="3" s="1"/>
  <c r="S280" i="5"/>
  <c r="H313" i="1" s="1"/>
  <c r="AD366" i="5"/>
  <c r="AH401" i="5"/>
  <c r="M449" i="1" s="1"/>
  <c r="P135" i="5"/>
  <c r="G147" i="1" s="1"/>
  <c r="G202" i="5"/>
  <c r="D219" i="1" s="1"/>
  <c r="C202" i="5"/>
  <c r="AK613" i="5"/>
  <c r="N689" i="1" s="1"/>
  <c r="V237" i="5"/>
  <c r="I261" i="1" s="1"/>
  <c r="G494" i="5"/>
  <c r="D556" i="1" s="1"/>
  <c r="C494" i="5"/>
  <c r="C393" i="5"/>
  <c r="G393" i="5"/>
  <c r="D440" i="1" s="1"/>
  <c r="AE131" i="5"/>
  <c r="L141" i="1" s="1"/>
  <c r="S139" i="5"/>
  <c r="H149" i="1" s="1"/>
  <c r="J519" i="5"/>
  <c r="E581" i="1" s="1"/>
  <c r="P335" i="5"/>
  <c r="G373" i="1" s="1"/>
  <c r="D561" i="5"/>
  <c r="H495" i="3" s="1"/>
  <c r="V194" i="5"/>
  <c r="I209" i="1" s="1"/>
  <c r="G283" i="5"/>
  <c r="D316" i="1" s="1"/>
  <c r="C283" i="5"/>
  <c r="C144" i="5"/>
  <c r="G144" i="5"/>
  <c r="D155" i="1" s="1"/>
  <c r="G466" i="5"/>
  <c r="D521" i="1" s="1"/>
  <c r="C466" i="5"/>
  <c r="AE253" i="5"/>
  <c r="L277" i="1" s="1"/>
  <c r="J247" i="5"/>
  <c r="E271" i="1" s="1"/>
  <c r="P630" i="5"/>
  <c r="G707" i="1" s="1"/>
  <c r="V400" i="5"/>
  <c r="I446" i="1" s="1"/>
  <c r="T578" i="5"/>
  <c r="V545" i="5"/>
  <c r="I615" i="1" s="1"/>
  <c r="AE459" i="5"/>
  <c r="L514" i="1" s="1"/>
  <c r="P460" i="5"/>
  <c r="G512" i="1" s="1"/>
  <c r="P576" i="5"/>
  <c r="G647" i="1" s="1"/>
  <c r="Y416" i="5"/>
  <c r="J462" i="1" s="1"/>
  <c r="V304" i="5"/>
  <c r="I338" i="1" s="1"/>
  <c r="D358" i="5"/>
  <c r="H318" i="3" s="1"/>
  <c r="M610" i="5"/>
  <c r="F687" i="1" s="1"/>
  <c r="AK559" i="5"/>
  <c r="N627" i="1" s="1"/>
  <c r="M663" i="5"/>
  <c r="F746" i="1" s="1"/>
  <c r="AK452" i="5"/>
  <c r="N508" i="1" s="1"/>
  <c r="S358" i="5"/>
  <c r="H396" i="1" s="1"/>
  <c r="C628" i="5"/>
  <c r="G628" i="5"/>
  <c r="D705" i="1" s="1"/>
  <c r="M191" i="5"/>
  <c r="F207" i="1" s="1"/>
  <c r="AK465" i="5"/>
  <c r="N520" i="1" s="1"/>
  <c r="V339" i="5"/>
  <c r="I377" i="1" s="1"/>
  <c r="AH553" i="5"/>
  <c r="M623" i="1" s="1"/>
  <c r="C390" i="5"/>
  <c r="G390" i="5"/>
  <c r="D437" i="1" s="1"/>
  <c r="X524" i="5"/>
  <c r="AB290" i="5"/>
  <c r="K324" i="1" s="1"/>
  <c r="J466" i="5"/>
  <c r="E521" i="1" s="1"/>
  <c r="P678" i="5"/>
  <c r="G760" i="1" s="1"/>
  <c r="J545" i="5"/>
  <c r="E615" i="1" s="1"/>
  <c r="H578" i="5"/>
  <c r="AB679" i="5"/>
  <c r="K762" i="1" s="1"/>
  <c r="G610" i="5"/>
  <c r="D687" i="1" s="1"/>
  <c r="C610" i="5"/>
  <c r="AK333" i="5"/>
  <c r="AI366" i="5"/>
  <c r="V408" i="5"/>
  <c r="I455" i="1" s="1"/>
  <c r="AK231" i="5"/>
  <c r="N255" i="1" s="1"/>
  <c r="S197" i="5"/>
  <c r="H214" i="1" s="1"/>
  <c r="G603" i="5"/>
  <c r="D680" i="1" s="1"/>
  <c r="C603" i="5"/>
  <c r="AK234" i="5"/>
  <c r="N258" i="1" s="1"/>
  <c r="V130" i="5"/>
  <c r="I142" i="1" s="1"/>
  <c r="J560" i="5"/>
  <c r="E629" i="1" s="1"/>
  <c r="Y189" i="5"/>
  <c r="J206" i="1" s="1"/>
  <c r="C128" i="5"/>
  <c r="G128" i="5"/>
  <c r="D139" i="1" s="1"/>
  <c r="AE392" i="5"/>
  <c r="L439" i="1" s="1"/>
  <c r="X578" i="5"/>
  <c r="O366" i="5"/>
  <c r="M451" i="5"/>
  <c r="F506" i="1" s="1"/>
  <c r="D296" i="5"/>
  <c r="H269" i="3" s="1"/>
  <c r="AB392" i="5"/>
  <c r="K439" i="1" s="1"/>
  <c r="AE195" i="5"/>
  <c r="L213" i="1" s="1"/>
  <c r="D333" i="5"/>
  <c r="F366" i="5"/>
  <c r="AB509" i="5"/>
  <c r="K571" i="1" s="1"/>
  <c r="S406" i="5"/>
  <c r="H450" i="1" s="1"/>
  <c r="AK230" i="5"/>
  <c r="N254" i="1" s="1"/>
  <c r="D204" i="5"/>
  <c r="H184" i="3" s="1"/>
  <c r="J231" i="5"/>
  <c r="E255" i="1" s="1"/>
  <c r="P297" i="5"/>
  <c r="G326" i="1" s="1"/>
  <c r="Y466" i="5"/>
  <c r="J521" i="1" s="1"/>
  <c r="AK604" i="5"/>
  <c r="N681" i="1" s="1"/>
  <c r="G661" i="5"/>
  <c r="D743" i="1" s="1"/>
  <c r="C661" i="5"/>
  <c r="Y678" i="5"/>
  <c r="J760" i="1" s="1"/>
  <c r="AK290" i="5"/>
  <c r="N324" i="1" s="1"/>
  <c r="P121" i="5"/>
  <c r="G132" i="1" s="1"/>
  <c r="D560" i="5"/>
  <c r="H494" i="3" s="1"/>
  <c r="AE414" i="5"/>
  <c r="L461" i="1" s="1"/>
  <c r="C501" i="5"/>
  <c r="G501" i="5"/>
  <c r="D564" i="1" s="1"/>
  <c r="P189" i="5"/>
  <c r="G206" i="1" s="1"/>
  <c r="P247" i="5"/>
  <c r="G271" i="1" s="1"/>
  <c r="M180" i="5"/>
  <c r="F197" i="1" s="1"/>
  <c r="AB612" i="5"/>
  <c r="K701" i="1" s="1"/>
  <c r="G196" i="5"/>
  <c r="D212" i="1" s="1"/>
  <c r="C196" i="5"/>
  <c r="D466" i="5"/>
  <c r="H415" i="3" s="1"/>
  <c r="AE509" i="5"/>
  <c r="L571" i="1" s="1"/>
  <c r="S355" i="5"/>
  <c r="H392" i="1" s="1"/>
  <c r="V296" i="5"/>
  <c r="I334" i="1" s="1"/>
  <c r="D668" i="5"/>
  <c r="H588" i="3" s="1"/>
  <c r="D552" i="5"/>
  <c r="H487" i="3" s="1"/>
  <c r="Y458" i="5"/>
  <c r="J513" i="1" s="1"/>
  <c r="J611" i="5"/>
  <c r="E688" i="1" s="1"/>
  <c r="Y670" i="5"/>
  <c r="J750" i="1" s="1"/>
  <c r="D577" i="5"/>
  <c r="H511" i="3" s="1"/>
  <c r="AE128" i="5"/>
  <c r="L139" i="1" s="1"/>
  <c r="AA205" i="5"/>
  <c r="AB229" i="5"/>
  <c r="K252" i="1" s="1"/>
  <c r="P618" i="5"/>
  <c r="G695" i="1" s="1"/>
  <c r="P348" i="5"/>
  <c r="G386" i="1" s="1"/>
  <c r="P407" i="5"/>
  <c r="G453" i="1" s="1"/>
  <c r="AE662" i="5"/>
  <c r="L745" i="1" s="1"/>
  <c r="S502" i="5"/>
  <c r="H566" i="1" s="1"/>
  <c r="P250" i="5"/>
  <c r="G276" i="1" s="1"/>
  <c r="M254" i="5"/>
  <c r="F278" i="1" s="1"/>
  <c r="V560" i="5"/>
  <c r="I629" i="1" s="1"/>
  <c r="C175" i="5"/>
  <c r="G175" i="5"/>
  <c r="D192" i="1" s="1"/>
  <c r="G559" i="5"/>
  <c r="D627" i="1" s="1"/>
  <c r="C559" i="5"/>
  <c r="J148" i="5"/>
  <c r="E156" i="1" s="1"/>
  <c r="D515" i="5"/>
  <c r="H457" i="3" s="1"/>
  <c r="P440" i="5"/>
  <c r="G495" i="1" s="1"/>
  <c r="D399" i="5"/>
  <c r="H355" i="3" s="1"/>
  <c r="S670" i="5"/>
  <c r="H750" i="1" s="1"/>
  <c r="V236" i="5"/>
  <c r="I259" i="1" s="1"/>
  <c r="S661" i="5"/>
  <c r="H743" i="1" s="1"/>
  <c r="AK501" i="5"/>
  <c r="N564" i="1" s="1"/>
  <c r="M413" i="5"/>
  <c r="F460" i="1" s="1"/>
  <c r="AH684" i="5"/>
  <c r="M766" i="1" s="1"/>
  <c r="AK288" i="5"/>
  <c r="N321" i="1" s="1"/>
  <c r="J289" i="5"/>
  <c r="E322" i="1" s="1"/>
  <c r="AH457" i="5"/>
  <c r="M510" i="1" s="1"/>
  <c r="AE442" i="5"/>
  <c r="L497" i="1" s="1"/>
  <c r="AH245" i="5"/>
  <c r="M267" i="1" s="1"/>
  <c r="AE684" i="5"/>
  <c r="L766" i="1" s="1"/>
  <c r="M492" i="5"/>
  <c r="F555" i="1" s="1"/>
  <c r="J684" i="5"/>
  <c r="E766" i="1" s="1"/>
  <c r="Y574" i="5"/>
  <c r="J644" i="1" s="1"/>
  <c r="AE124" i="5"/>
  <c r="L135" i="1" s="1"/>
  <c r="C626" i="5"/>
  <c r="G626" i="5"/>
  <c r="D702" i="1" s="1"/>
  <c r="AB626" i="5"/>
  <c r="K702" i="1" s="1"/>
  <c r="AB187" i="5"/>
  <c r="K202" i="1" s="1"/>
  <c r="M185" i="5"/>
  <c r="F204" i="1" s="1"/>
  <c r="Y175" i="5"/>
  <c r="J192" i="1" s="1"/>
  <c r="D136" i="5"/>
  <c r="H128" i="3" s="1"/>
  <c r="D355" i="5"/>
  <c r="H314" i="3" s="1"/>
  <c r="D193" i="5"/>
  <c r="H175" i="3" s="1"/>
  <c r="AK229" i="5"/>
  <c r="N252" i="1" s="1"/>
  <c r="D448" i="5"/>
  <c r="H397" i="3" s="1"/>
  <c r="AE550" i="5"/>
  <c r="L620" i="1" s="1"/>
  <c r="AB230" i="5"/>
  <c r="K254" i="1" s="1"/>
  <c r="S492" i="5"/>
  <c r="H555" i="1" s="1"/>
  <c r="Y609" i="5"/>
  <c r="J684" i="1" s="1"/>
  <c r="V128" i="5"/>
  <c r="I139" i="1" s="1"/>
  <c r="AH574" i="5"/>
  <c r="M644" i="1" s="1"/>
  <c r="D623" i="5"/>
  <c r="H550" i="3" s="1"/>
  <c r="AH550" i="5"/>
  <c r="M620" i="1" s="1"/>
  <c r="J346" i="5"/>
  <c r="E379" i="1" s="1"/>
  <c r="D142" i="5"/>
  <c r="H130" i="3" s="1"/>
  <c r="C228" i="5"/>
  <c r="G228" i="5"/>
  <c r="D253" i="1" s="1"/>
  <c r="AB684" i="5"/>
  <c r="K766" i="1" s="1"/>
  <c r="U151" i="5"/>
  <c r="AE126" i="5"/>
  <c r="L137" i="1" s="1"/>
  <c r="D119" i="5"/>
  <c r="H107" i="3" s="1"/>
  <c r="R524" i="5"/>
  <c r="D566" i="5"/>
  <c r="H500" i="3" s="1"/>
  <c r="G389" i="5"/>
  <c r="D435" i="1" s="1"/>
  <c r="C389" i="5"/>
  <c r="S507" i="5"/>
  <c r="H573" i="1" s="1"/>
  <c r="AH523" i="5"/>
  <c r="M586" i="1" s="1"/>
  <c r="G660" i="5"/>
  <c r="D742" i="1" s="1"/>
  <c r="C660" i="5"/>
  <c r="G523" i="5"/>
  <c r="D586" i="1" s="1"/>
  <c r="C523" i="5"/>
  <c r="D244" i="5"/>
  <c r="H217" i="3" s="1"/>
  <c r="Y177" i="5"/>
  <c r="J194" i="1" s="1"/>
  <c r="AE557" i="5"/>
  <c r="L628" i="1" s="1"/>
  <c r="S558" i="5"/>
  <c r="H640" i="1" s="1"/>
  <c r="D574" i="5"/>
  <c r="H509" i="3" s="1"/>
  <c r="M287" i="5"/>
  <c r="F320" i="1" s="1"/>
  <c r="AK118" i="5"/>
  <c r="AI151" i="5"/>
  <c r="G387" i="5"/>
  <c r="D434" i="1" s="1"/>
  <c r="C387" i="5"/>
  <c r="Y228" i="5"/>
  <c r="J253" i="1" s="1"/>
  <c r="V608" i="5"/>
  <c r="I686" i="1" s="1"/>
  <c r="D405" i="5"/>
  <c r="H359" i="3" s="1"/>
  <c r="AB244" i="5"/>
  <c r="K268" i="1" s="1"/>
  <c r="AH278" i="5"/>
  <c r="AF311" i="5"/>
  <c r="AB683" i="5"/>
  <c r="K767" i="1" s="1"/>
  <c r="AK497" i="5"/>
  <c r="N562" i="1" s="1"/>
  <c r="P303" i="5"/>
  <c r="G336" i="1" s="1"/>
  <c r="AE293" i="5"/>
  <c r="L325" i="1" s="1"/>
  <c r="G682" i="5"/>
  <c r="D765" i="1" s="1"/>
  <c r="C682" i="5"/>
  <c r="C666" i="5"/>
  <c r="G666" i="5"/>
  <c r="D751" i="1" s="1"/>
  <c r="M252" i="5"/>
  <c r="F274" i="1" s="1"/>
  <c r="P616" i="5"/>
  <c r="G692" i="1" s="1"/>
  <c r="D309" i="5"/>
  <c r="H276" i="3" s="1"/>
  <c r="AH556" i="5"/>
  <c r="M626" i="1" s="1"/>
  <c r="G675" i="5"/>
  <c r="D756" i="1" s="1"/>
  <c r="C675" i="5"/>
  <c r="G658" i="5"/>
  <c r="D741" i="1" s="1"/>
  <c r="C658" i="5"/>
  <c r="J287" i="5"/>
  <c r="E320" i="1" s="1"/>
  <c r="C360" i="5"/>
  <c r="G360" i="5"/>
  <c r="D397" i="1" s="1"/>
  <c r="J411" i="5"/>
  <c r="E458" i="1" s="1"/>
  <c r="AE193" i="5"/>
  <c r="L211" i="1" s="1"/>
  <c r="M126" i="5"/>
  <c r="F137" i="1" s="1"/>
  <c r="Y601" i="5"/>
  <c r="J678" i="1" s="1"/>
  <c r="M658" i="5"/>
  <c r="F741" i="1" s="1"/>
  <c r="Y550" i="5"/>
  <c r="J620" i="1" s="1"/>
  <c r="AE462" i="5"/>
  <c r="L516" i="1" s="1"/>
  <c r="D295" i="5"/>
  <c r="H262" i="3" s="1"/>
  <c r="S572" i="5"/>
  <c r="H642" i="1" s="1"/>
  <c r="D463" i="5"/>
  <c r="H413" i="3" s="1"/>
  <c r="AH667" i="5"/>
  <c r="M753" i="1" s="1"/>
  <c r="P439" i="5"/>
  <c r="G494" i="1" s="1"/>
  <c r="Y565" i="5"/>
  <c r="J636" i="1" s="1"/>
  <c r="C344" i="5"/>
  <c r="G344" i="5"/>
  <c r="D383" i="1" s="1"/>
  <c r="M514" i="5"/>
  <c r="F577" i="1" s="1"/>
  <c r="M439" i="5"/>
  <c r="F494" i="1" s="1"/>
  <c r="AH310" i="5"/>
  <c r="M343" i="1" s="1"/>
  <c r="S438" i="5"/>
  <c r="Q471" i="5"/>
  <c r="Y360" i="5"/>
  <c r="J397" i="1" s="1"/>
  <c r="P243" i="5"/>
  <c r="G265" i="1" s="1"/>
  <c r="M667" i="5"/>
  <c r="F753" i="1" s="1"/>
  <c r="N259" i="5"/>
  <c r="P226" i="5"/>
  <c r="S675" i="5"/>
  <c r="H756" i="1" s="1"/>
  <c r="G337" i="5"/>
  <c r="D375" i="1" s="1"/>
  <c r="C337" i="5"/>
  <c r="V549" i="5"/>
  <c r="I619" i="1" s="1"/>
  <c r="D439" i="5"/>
  <c r="H388" i="3" s="1"/>
  <c r="G455" i="5"/>
  <c r="D511" i="1" s="1"/>
  <c r="C455" i="5"/>
  <c r="AB294" i="5"/>
  <c r="K329" i="1" s="1"/>
  <c r="W151" i="5"/>
  <c r="Y118" i="5"/>
  <c r="AK413" i="5"/>
  <c r="N460" i="1" s="1"/>
  <c r="AB404" i="5"/>
  <c r="K452" i="1" s="1"/>
  <c r="Y353" i="5"/>
  <c r="J391" i="1" s="1"/>
  <c r="J667" i="5"/>
  <c r="E753" i="1" s="1"/>
  <c r="M631" i="5"/>
  <c r="F708" i="1" s="1"/>
  <c r="P242" i="5"/>
  <c r="G264" i="1" s="1"/>
  <c r="V659" i="5"/>
  <c r="I744" i="1" s="1"/>
  <c r="J361" i="5"/>
  <c r="E399" i="1" s="1"/>
  <c r="V199" i="5"/>
  <c r="I217" i="1" s="1"/>
  <c r="M251" i="5"/>
  <c r="F275" i="1" s="1"/>
  <c r="J149" i="5"/>
  <c r="E159" i="1" s="1"/>
  <c r="D387" i="5"/>
  <c r="H342" i="3" s="1"/>
  <c r="M294" i="5"/>
  <c r="F329" i="1" s="1"/>
  <c r="D403" i="5"/>
  <c r="H362" i="3" s="1"/>
  <c r="D243" i="5"/>
  <c r="H214" i="3" s="1"/>
  <c r="AK285" i="5"/>
  <c r="N318" i="1" s="1"/>
  <c r="P352" i="5"/>
  <c r="G387" i="1" s="1"/>
  <c r="G336" i="5"/>
  <c r="D374" i="1" s="1"/>
  <c r="C336" i="5"/>
  <c r="I259" i="5"/>
  <c r="S125" i="5"/>
  <c r="H136" i="1" s="1"/>
  <c r="S564" i="5"/>
  <c r="H632" i="1" s="1"/>
  <c r="D133" i="5"/>
  <c r="H121" i="3" s="1"/>
  <c r="C548" i="5"/>
  <c r="G548" i="5"/>
  <c r="D617" i="1" s="1"/>
  <c r="AK310" i="5"/>
  <c r="N343" i="1" s="1"/>
  <c r="C285" i="5"/>
  <c r="G285" i="5"/>
  <c r="D318" i="1" s="1"/>
  <c r="D336" i="5"/>
  <c r="H296" i="3" s="1"/>
  <c r="V674" i="5"/>
  <c r="I755" i="1" s="1"/>
  <c r="AH564" i="5"/>
  <c r="M632" i="1" s="1"/>
  <c r="H259" i="5"/>
  <c r="H262" i="5" s="1"/>
  <c r="J226" i="5"/>
  <c r="AE184" i="5"/>
  <c r="L203" i="1" s="1"/>
  <c r="AE631" i="5"/>
  <c r="L708" i="1" s="1"/>
  <c r="Y454" i="5"/>
  <c r="J509" i="1" s="1"/>
  <c r="O471" i="5"/>
  <c r="U632" i="5"/>
  <c r="V227" i="5"/>
  <c r="I251" i="1" s="1"/>
  <c r="AB141" i="5"/>
  <c r="K152" i="1" s="1"/>
  <c r="S387" i="5"/>
  <c r="H434" i="1" s="1"/>
  <c r="M387" i="5"/>
  <c r="F434" i="1" s="1"/>
  <c r="S133" i="5"/>
  <c r="H144" i="1" s="1"/>
  <c r="J548" i="5"/>
  <c r="E617" i="1" s="1"/>
  <c r="Y300" i="5"/>
  <c r="J331" i="1" s="1"/>
  <c r="M85" i="5"/>
  <c r="F90" i="1" s="1"/>
  <c r="K31" i="5"/>
  <c r="M31" i="5" s="1"/>
  <c r="AI29" i="5"/>
  <c r="AK29" i="5" s="1"/>
  <c r="AK83" i="5"/>
  <c r="N89" i="1" s="1"/>
  <c r="H97" i="5"/>
  <c r="H100" i="5" s="1"/>
  <c r="J63" i="5"/>
  <c r="H9" i="5"/>
  <c r="H28" i="5"/>
  <c r="J28" i="5" s="1"/>
  <c r="J82" i="5"/>
  <c r="E87" i="1" s="1"/>
  <c r="Q27" i="5"/>
  <c r="S27" i="5" s="1"/>
  <c r="S81" i="5"/>
  <c r="H88" i="1" s="1"/>
  <c r="V461" i="5"/>
  <c r="I517" i="1" s="1"/>
  <c r="T18" i="5"/>
  <c r="V18" i="5" s="1"/>
  <c r="V72" i="5"/>
  <c r="I78" i="1" s="1"/>
  <c r="J74" i="5"/>
  <c r="E80" i="1" s="1"/>
  <c r="H20" i="5"/>
  <c r="J20" i="5" s="1"/>
  <c r="J84" i="5"/>
  <c r="E92" i="1" s="1"/>
  <c r="E31" i="1" s="1"/>
  <c r="H30" i="5"/>
  <c r="J30" i="5" s="1"/>
  <c r="AE65" i="5"/>
  <c r="L71" i="1" s="1"/>
  <c r="AC11" i="5"/>
  <c r="AF40" i="5"/>
  <c r="AH40" i="5" s="1"/>
  <c r="AH94" i="5"/>
  <c r="M101" i="1" s="1"/>
  <c r="S91" i="5"/>
  <c r="H96" i="1" s="1"/>
  <c r="Q37" i="5"/>
  <c r="S37" i="5" s="1"/>
  <c r="F16" i="5"/>
  <c r="D70" i="5"/>
  <c r="H66" i="3" s="1"/>
  <c r="E23" i="5"/>
  <c r="G77" i="5"/>
  <c r="D81" i="1" s="1"/>
  <c r="C77" i="5"/>
  <c r="W30" i="5"/>
  <c r="Y84" i="5"/>
  <c r="J92" i="1" s="1"/>
  <c r="O16" i="5"/>
  <c r="G139" i="5"/>
  <c r="D149" i="1" s="1"/>
  <c r="C139" i="5"/>
  <c r="M63" i="5"/>
  <c r="K9" i="5"/>
  <c r="K97" i="5"/>
  <c r="C663" i="5"/>
  <c r="G663" i="5"/>
  <c r="D746" i="1" s="1"/>
  <c r="Y445" i="5"/>
  <c r="J500" i="1" s="1"/>
  <c r="H32" i="5"/>
  <c r="J32" i="5" s="1"/>
  <c r="J86" i="5"/>
  <c r="E93" i="1" s="1"/>
  <c r="C307" i="5"/>
  <c r="G307" i="5"/>
  <c r="D340" i="1" s="1"/>
  <c r="P65" i="5"/>
  <c r="G71" i="1" s="1"/>
  <c r="N11" i="5"/>
  <c r="W35" i="5"/>
  <c r="Y89" i="5"/>
  <c r="J95" i="1" s="1"/>
  <c r="AG14" i="5"/>
  <c r="AJ22" i="5"/>
  <c r="V68" i="5"/>
  <c r="I74" i="1" s="1"/>
  <c r="T14" i="5"/>
  <c r="M74" i="5"/>
  <c r="F80" i="1" s="1"/>
  <c r="K20" i="5"/>
  <c r="H41" i="5"/>
  <c r="J41" i="5" s="1"/>
  <c r="J95" i="5"/>
  <c r="E99" i="1" s="1"/>
  <c r="O18" i="5"/>
  <c r="AF29" i="5"/>
  <c r="AH83" i="5"/>
  <c r="M89" i="1" s="1"/>
  <c r="Y453" i="5"/>
  <c r="J507" i="1" s="1"/>
  <c r="C63" i="5"/>
  <c r="E97" i="5"/>
  <c r="G63" i="5"/>
  <c r="E9" i="5"/>
  <c r="D547" i="5"/>
  <c r="H483" i="3" s="1"/>
  <c r="AG22" i="5"/>
  <c r="AH385" i="5"/>
  <c r="AF418" i="5"/>
  <c r="F15" i="5"/>
  <c r="D69" i="5"/>
  <c r="H67" i="3" s="1"/>
  <c r="AD97" i="5"/>
  <c r="AD9" i="5"/>
  <c r="O38" i="5"/>
  <c r="K10" i="5"/>
  <c r="M10" i="5" s="1"/>
  <c r="M64" i="5"/>
  <c r="F70" i="1" s="1"/>
  <c r="AE95" i="5"/>
  <c r="L99" i="1" s="1"/>
  <c r="AC41" i="5"/>
  <c r="AE41" i="5" s="1"/>
  <c r="T35" i="5"/>
  <c r="V89" i="5"/>
  <c r="I95" i="1" s="1"/>
  <c r="D67" i="5"/>
  <c r="H64" i="3" s="1"/>
  <c r="F13" i="5"/>
  <c r="N30" i="5"/>
  <c r="P30" i="5" s="1"/>
  <c r="P84" i="5"/>
  <c r="G92" i="1" s="1"/>
  <c r="V77" i="5"/>
  <c r="I81" i="1" s="1"/>
  <c r="T23" i="5"/>
  <c r="V23" i="5" s="1"/>
  <c r="M87" i="5"/>
  <c r="F91" i="1" s="1"/>
  <c r="K33" i="5"/>
  <c r="M33" i="5" s="1"/>
  <c r="D284" i="5"/>
  <c r="H252" i="3" s="1"/>
  <c r="Y73" i="5"/>
  <c r="J79" i="1" s="1"/>
  <c r="W19" i="5"/>
  <c r="AB614" i="5"/>
  <c r="K691" i="1" s="1"/>
  <c r="R22" i="5"/>
  <c r="AJ27" i="5"/>
  <c r="P76" i="5"/>
  <c r="G84" i="1" s="1"/>
  <c r="N22" i="5"/>
  <c r="K13" i="5"/>
  <c r="M67" i="5"/>
  <c r="F73" i="1" s="1"/>
  <c r="D84" i="5"/>
  <c r="H83" i="3" s="1"/>
  <c r="F30" i="5"/>
  <c r="AE233" i="5"/>
  <c r="L257" i="1" s="1"/>
  <c r="N15" i="5"/>
  <c r="P15" i="5" s="1"/>
  <c r="P69" i="5"/>
  <c r="G76" i="1" s="1"/>
  <c r="AI40" i="5"/>
  <c r="AK94" i="5"/>
  <c r="N101" i="1" s="1"/>
  <c r="AB87" i="5"/>
  <c r="K91" i="1" s="1"/>
  <c r="Z33" i="5"/>
  <c r="AB33" i="5" s="1"/>
  <c r="X29" i="5"/>
  <c r="AC34" i="5"/>
  <c r="AE88" i="5"/>
  <c r="L94" i="1" s="1"/>
  <c r="O35" i="5"/>
  <c r="AE94" i="5"/>
  <c r="L101" i="1" s="1"/>
  <c r="AC40" i="5"/>
  <c r="AD34" i="5"/>
  <c r="D359" i="5"/>
  <c r="H320" i="3" s="1"/>
  <c r="M182" i="5"/>
  <c r="F198" i="1" s="1"/>
  <c r="AH66" i="5"/>
  <c r="M72" i="1" s="1"/>
  <c r="AF12" i="5"/>
  <c r="AH12" i="5" s="1"/>
  <c r="AK77" i="5"/>
  <c r="N81" i="1" s="1"/>
  <c r="AI23" i="5"/>
  <c r="K39" i="5"/>
  <c r="M39" i="5" s="1"/>
  <c r="M93" i="5"/>
  <c r="F100" i="1" s="1"/>
  <c r="S67" i="5"/>
  <c r="H73" i="1" s="1"/>
  <c r="Q13" i="5"/>
  <c r="S13" i="5" s="1"/>
  <c r="V84" i="5"/>
  <c r="I92" i="1" s="1"/>
  <c r="T30" i="5"/>
  <c r="V30" i="5" s="1"/>
  <c r="AH614" i="5"/>
  <c r="M691" i="1" s="1"/>
  <c r="G284" i="5"/>
  <c r="D317" i="1" s="1"/>
  <c r="C284" i="5"/>
  <c r="AK343" i="5"/>
  <c r="N382" i="1" s="1"/>
  <c r="Y308" i="5"/>
  <c r="J342" i="1" s="1"/>
  <c r="H31" i="5"/>
  <c r="J31" i="5" s="1"/>
  <c r="J85" i="5"/>
  <c r="E90" i="1" s="1"/>
  <c r="P410" i="5"/>
  <c r="G457" i="1" s="1"/>
  <c r="D342" i="5"/>
  <c r="H303" i="3" s="1"/>
  <c r="X27" i="5"/>
  <c r="V233" i="5"/>
  <c r="I257" i="1" s="1"/>
  <c r="D190" i="5"/>
  <c r="H172" i="3" s="1"/>
  <c r="X35" i="5"/>
  <c r="M89" i="5"/>
  <c r="F95" i="1" s="1"/>
  <c r="K35" i="5"/>
  <c r="M35" i="5" s="1"/>
  <c r="V75" i="5"/>
  <c r="I82" i="1" s="1"/>
  <c r="T21" i="5"/>
  <c r="AE78" i="5"/>
  <c r="L83" i="1" s="1"/>
  <c r="AC24" i="5"/>
  <c r="AF686" i="5"/>
  <c r="AH653" i="5"/>
  <c r="AE410" i="5"/>
  <c r="L457" i="1" s="1"/>
  <c r="J174" i="5"/>
  <c r="E190" i="1" s="1"/>
  <c r="D511" i="5"/>
  <c r="H451" i="3" s="1"/>
  <c r="M190" i="5"/>
  <c r="F208" i="1" s="1"/>
  <c r="Y657" i="5"/>
  <c r="J740" i="1" s="1"/>
  <c r="S664" i="5"/>
  <c r="H747" i="1" s="1"/>
  <c r="C72" i="5"/>
  <c r="G72" i="5"/>
  <c r="D78" i="1" s="1"/>
  <c r="E18" i="5"/>
  <c r="J87" i="5"/>
  <c r="E91" i="1" s="1"/>
  <c r="H33" i="5"/>
  <c r="U686" i="5"/>
  <c r="M656" i="5"/>
  <c r="F739" i="1" s="1"/>
  <c r="AD418" i="5"/>
  <c r="AE614" i="5"/>
  <c r="L691" i="1" s="1"/>
  <c r="S410" i="5"/>
  <c r="H457" i="1" s="1"/>
  <c r="V70" i="5"/>
  <c r="I75" i="1" s="1"/>
  <c r="T16" i="5"/>
  <c r="V16" i="5" s="1"/>
  <c r="V65" i="5"/>
  <c r="I71" i="1" s="1"/>
  <c r="T11" i="5"/>
  <c r="V11" i="5" s="1"/>
  <c r="C681" i="5"/>
  <c r="G681" i="5"/>
  <c r="D764" i="1" s="1"/>
  <c r="G443" i="5"/>
  <c r="D498" i="1" s="1"/>
  <c r="C443" i="5"/>
  <c r="V342" i="5"/>
  <c r="I381" i="1" s="1"/>
  <c r="AE350" i="5"/>
  <c r="L389" i="1" s="1"/>
  <c r="D614" i="5"/>
  <c r="H539" i="3" s="1"/>
  <c r="C546" i="5"/>
  <c r="G546" i="5"/>
  <c r="D616" i="1" s="1"/>
  <c r="C75" i="5"/>
  <c r="G75" i="5"/>
  <c r="D82" i="1" s="1"/>
  <c r="E21" i="5"/>
  <c r="AD686" i="5"/>
  <c r="Y82" i="5"/>
  <c r="J87" i="1" s="1"/>
  <c r="W28" i="5"/>
  <c r="C656" i="5"/>
  <c r="G656" i="5"/>
  <c r="D739" i="1" s="1"/>
  <c r="AA39" i="5"/>
  <c r="AE602" i="5"/>
  <c r="L679" i="1" s="1"/>
  <c r="P669" i="5"/>
  <c r="G754" i="1" s="1"/>
  <c r="AK334" i="5"/>
  <c r="N372" i="1" s="1"/>
  <c r="G576" i="5"/>
  <c r="D647" i="1" s="1"/>
  <c r="C576" i="5"/>
  <c r="AE606" i="5"/>
  <c r="L682" i="1" s="1"/>
  <c r="AF15" i="5"/>
  <c r="AH69" i="5"/>
  <c r="M76" i="1" s="1"/>
  <c r="J468" i="5"/>
  <c r="E523" i="1" s="1"/>
  <c r="V605" i="5"/>
  <c r="I685" i="1" s="1"/>
  <c r="V495" i="5"/>
  <c r="I558" i="1" s="1"/>
  <c r="AB562" i="5"/>
  <c r="K631" i="1" s="1"/>
  <c r="AA40" i="5"/>
  <c r="R35" i="5"/>
  <c r="N19" i="5"/>
  <c r="P73" i="5"/>
  <c r="G79" i="1" s="1"/>
  <c r="C73" i="5"/>
  <c r="E19" i="5"/>
  <c r="G73" i="5"/>
  <c r="D79" i="1" s="1"/>
  <c r="R418" i="5"/>
  <c r="I10" i="5"/>
  <c r="D496" i="5"/>
  <c r="H439" i="3" s="1"/>
  <c r="D138" i="5"/>
  <c r="H122" i="3" s="1"/>
  <c r="AH283" i="5"/>
  <c r="M316" i="1" s="1"/>
  <c r="J547" i="5"/>
  <c r="E618" i="1" s="1"/>
  <c r="AH461" i="5"/>
  <c r="M517" i="1" s="1"/>
  <c r="P93" i="5"/>
  <c r="G100" i="1" s="1"/>
  <c r="N39" i="5"/>
  <c r="P39" i="5" s="1"/>
  <c r="AK621" i="5"/>
  <c r="N690" i="1" s="1"/>
  <c r="AB258" i="5"/>
  <c r="K281" i="1" s="1"/>
  <c r="Y253" i="5"/>
  <c r="J277" i="1" s="1"/>
  <c r="S508" i="5"/>
  <c r="H570" i="1" s="1"/>
  <c r="AB334" i="5"/>
  <c r="K372" i="1" s="1"/>
  <c r="D602" i="5"/>
  <c r="H530" i="3" s="1"/>
  <c r="Y386" i="5"/>
  <c r="J433" i="1" s="1"/>
  <c r="S347" i="5"/>
  <c r="H385" i="1" s="1"/>
  <c r="M621" i="5"/>
  <c r="F690" i="1" s="1"/>
  <c r="AB444" i="5"/>
  <c r="K499" i="1" s="1"/>
  <c r="J358" i="5"/>
  <c r="E396" i="1" s="1"/>
  <c r="V576" i="5"/>
  <c r="I647" i="1" s="1"/>
  <c r="V349" i="5"/>
  <c r="I388" i="1" s="1"/>
  <c r="M508" i="5"/>
  <c r="F570" i="1" s="1"/>
  <c r="AB606" i="5"/>
  <c r="K682" i="1" s="1"/>
  <c r="D299" i="5"/>
  <c r="H268" i="3" s="1"/>
  <c r="Y508" i="5"/>
  <c r="J570" i="1" s="1"/>
  <c r="M189" i="5"/>
  <c r="F206" i="1" s="1"/>
  <c r="J546" i="5"/>
  <c r="E616" i="1" s="1"/>
  <c r="D655" i="5"/>
  <c r="H573" i="3" s="1"/>
  <c r="Y232" i="5"/>
  <c r="J256" i="1" s="1"/>
  <c r="T205" i="5"/>
  <c r="T208" i="5" s="1"/>
  <c r="V172" i="5"/>
  <c r="G386" i="5"/>
  <c r="D433" i="1" s="1"/>
  <c r="C386" i="5"/>
  <c r="S253" i="5"/>
  <c r="H277" i="1" s="1"/>
  <c r="Y186" i="5"/>
  <c r="J201" i="1" s="1"/>
  <c r="D508" i="5"/>
  <c r="H452" i="3" s="1"/>
  <c r="G255" i="5"/>
  <c r="D279" i="1" s="1"/>
  <c r="C255" i="5"/>
  <c r="T418" i="5"/>
  <c r="V385" i="5"/>
  <c r="S604" i="5"/>
  <c r="H681" i="1" s="1"/>
  <c r="C365" i="5"/>
  <c r="G365" i="5"/>
  <c r="D403" i="1" s="1"/>
  <c r="AH393" i="5"/>
  <c r="M440" i="1" s="1"/>
  <c r="V146" i="5"/>
  <c r="I158" i="1" s="1"/>
  <c r="J135" i="5"/>
  <c r="E147" i="1" s="1"/>
  <c r="D249" i="5"/>
  <c r="H221" i="3" s="1"/>
  <c r="Y417" i="5"/>
  <c r="J464" i="1" s="1"/>
  <c r="J65" i="5"/>
  <c r="E71" i="1" s="1"/>
  <c r="H11" i="5"/>
  <c r="C554" i="5"/>
  <c r="G554" i="5"/>
  <c r="D624" i="1" s="1"/>
  <c r="D409" i="5"/>
  <c r="H364" i="3" s="1"/>
  <c r="I578" i="5"/>
  <c r="AJ366" i="5"/>
  <c r="AH467" i="5"/>
  <c r="M522" i="1" s="1"/>
  <c r="AB385" i="5"/>
  <c r="Z418" i="5"/>
  <c r="Z421" i="5" s="1"/>
  <c r="P182" i="5"/>
  <c r="G198" i="1" s="1"/>
  <c r="AH253" i="5"/>
  <c r="M277" i="1" s="1"/>
  <c r="Y363" i="5"/>
  <c r="J401" i="1" s="1"/>
  <c r="D408" i="5"/>
  <c r="H363" i="3" s="1"/>
  <c r="S679" i="5"/>
  <c r="H762" i="1" s="1"/>
  <c r="C341" i="5"/>
  <c r="G341" i="5"/>
  <c r="D380" i="1" s="1"/>
  <c r="AH508" i="5"/>
  <c r="M570" i="1" s="1"/>
  <c r="D401" i="5"/>
  <c r="H357" i="3" s="1"/>
  <c r="D553" i="5"/>
  <c r="H488" i="3" s="1"/>
  <c r="AK347" i="5"/>
  <c r="N385" i="1" s="1"/>
  <c r="M173" i="5"/>
  <c r="F191" i="1" s="1"/>
  <c r="V661" i="5"/>
  <c r="I743" i="1" s="1"/>
  <c r="S459" i="5"/>
  <c r="H514" i="1" s="1"/>
  <c r="S504" i="5"/>
  <c r="H572" i="1" s="1"/>
  <c r="J392" i="5"/>
  <c r="E439" i="1" s="1"/>
  <c r="AH495" i="5"/>
  <c r="M558" i="1" s="1"/>
  <c r="Y494" i="5"/>
  <c r="J556" i="1" s="1"/>
  <c r="P248" i="5"/>
  <c r="G270" i="1" s="1"/>
  <c r="R578" i="5"/>
  <c r="AH612" i="5"/>
  <c r="M701" i="1" s="1"/>
  <c r="Y130" i="5"/>
  <c r="J142" i="1" s="1"/>
  <c r="S334" i="5"/>
  <c r="H372" i="1" s="1"/>
  <c r="AE237" i="5"/>
  <c r="L261" i="1" s="1"/>
  <c r="AB234" i="5"/>
  <c r="K258" i="1" s="1"/>
  <c r="Y518" i="5"/>
  <c r="J580" i="1" s="1"/>
  <c r="Y502" i="5"/>
  <c r="J566" i="1" s="1"/>
  <c r="C459" i="5"/>
  <c r="G459" i="5"/>
  <c r="D514" i="1" s="1"/>
  <c r="AB510" i="5"/>
  <c r="K574" i="1" s="1"/>
  <c r="G296" i="5"/>
  <c r="D334" i="1" s="1"/>
  <c r="C296" i="5"/>
  <c r="S240" i="5"/>
  <c r="H262" i="1" s="1"/>
  <c r="V234" i="5"/>
  <c r="I258" i="1" s="1"/>
  <c r="V416" i="5"/>
  <c r="I462" i="1" s="1"/>
  <c r="D509" i="5"/>
  <c r="H454" i="3" s="1"/>
  <c r="P628" i="5"/>
  <c r="G705" i="1" s="1"/>
  <c r="G679" i="5"/>
  <c r="D762" i="1" s="1"/>
  <c r="C679" i="5"/>
  <c r="AH510" i="5"/>
  <c r="M574" i="1" s="1"/>
  <c r="AB400" i="5"/>
  <c r="K446" i="1" s="1"/>
  <c r="AH503" i="5"/>
  <c r="M565" i="1" s="1"/>
  <c r="K418" i="5"/>
  <c r="M385" i="5"/>
  <c r="M400" i="5"/>
  <c r="F446" i="1" s="1"/>
  <c r="AG205" i="5"/>
  <c r="M298" i="5"/>
  <c r="F328" i="1" s="1"/>
  <c r="D416" i="5"/>
  <c r="H370" i="3" s="1"/>
  <c r="D347" i="5"/>
  <c r="H307" i="3" s="1"/>
  <c r="Y677" i="5"/>
  <c r="J761" i="1" s="1"/>
  <c r="G604" i="5"/>
  <c r="D681" i="1" s="1"/>
  <c r="C604" i="5"/>
  <c r="Y618" i="5"/>
  <c r="J695" i="1" s="1"/>
  <c r="AE416" i="5"/>
  <c r="L462" i="1" s="1"/>
  <c r="C467" i="5"/>
  <c r="G467" i="5"/>
  <c r="D522" i="1" s="1"/>
  <c r="J449" i="5"/>
  <c r="E504" i="1" s="1"/>
  <c r="V610" i="5"/>
  <c r="I687" i="1" s="1"/>
  <c r="AB449" i="5"/>
  <c r="K504" i="1" s="1"/>
  <c r="AE678" i="5"/>
  <c r="L760" i="1" s="1"/>
  <c r="D172" i="5"/>
  <c r="F205" i="5"/>
  <c r="D611" i="5"/>
  <c r="H538" i="3" s="1"/>
  <c r="M137" i="5"/>
  <c r="F148" i="1" s="1"/>
  <c r="AK509" i="5"/>
  <c r="N571" i="1" s="1"/>
  <c r="S137" i="5"/>
  <c r="H148" i="1" s="1"/>
  <c r="D568" i="5"/>
  <c r="H502" i="3" s="1"/>
  <c r="Y467" i="5"/>
  <c r="J522" i="1" s="1"/>
  <c r="AB247" i="5"/>
  <c r="K271" i="1" s="1"/>
  <c r="L205" i="5"/>
  <c r="AH390" i="5"/>
  <c r="M437" i="1" s="1"/>
  <c r="J129" i="5"/>
  <c r="E140" i="1" s="1"/>
  <c r="P296" i="5"/>
  <c r="G334" i="1" s="1"/>
  <c r="V517" i="5"/>
  <c r="I582" i="1" s="1"/>
  <c r="AH560" i="5"/>
  <c r="M629" i="1" s="1"/>
  <c r="AH240" i="5"/>
  <c r="M262" i="1" s="1"/>
  <c r="M494" i="5"/>
  <c r="F556" i="1" s="1"/>
  <c r="AK510" i="5"/>
  <c r="N574" i="1" s="1"/>
  <c r="V290" i="5"/>
  <c r="I324" i="1" s="1"/>
  <c r="Y229" i="5"/>
  <c r="J252" i="1" s="1"/>
  <c r="P289" i="5"/>
  <c r="G322" i="1" s="1"/>
  <c r="AE180" i="5"/>
  <c r="L197" i="1" s="1"/>
  <c r="AK568" i="5"/>
  <c r="N637" i="1" s="1"/>
  <c r="M188" i="5"/>
  <c r="F205" i="1" s="1"/>
  <c r="P305" i="5"/>
  <c r="G337" i="1" s="1"/>
  <c r="D415" i="5"/>
  <c r="H371" i="3" s="1"/>
  <c r="V364" i="5"/>
  <c r="I402" i="1" s="1"/>
  <c r="Y390" i="5"/>
  <c r="J437" i="1" s="1"/>
  <c r="G250" i="5"/>
  <c r="D276" i="1" s="1"/>
  <c r="C250" i="5"/>
  <c r="AE202" i="5"/>
  <c r="L219" i="1" s="1"/>
  <c r="D288" i="5"/>
  <c r="H256" i="3" s="1"/>
  <c r="Y296" i="5"/>
  <c r="J334" i="1" s="1"/>
  <c r="G450" i="5"/>
  <c r="D505" i="1" s="1"/>
  <c r="C450" i="5"/>
  <c r="S305" i="5"/>
  <c r="H337" i="1" s="1"/>
  <c r="J195" i="5"/>
  <c r="E213" i="1" s="1"/>
  <c r="AB668" i="5"/>
  <c r="K752" i="1" s="1"/>
  <c r="AB255" i="5"/>
  <c r="K279" i="1" s="1"/>
  <c r="AH603" i="5"/>
  <c r="M680" i="1" s="1"/>
  <c r="G458" i="5"/>
  <c r="D513" i="1" s="1"/>
  <c r="C458" i="5"/>
  <c r="V509" i="5"/>
  <c r="I571" i="1" s="1"/>
  <c r="P203" i="5"/>
  <c r="G221" i="1" s="1"/>
  <c r="G238" i="5"/>
  <c r="D266" i="1" s="1"/>
  <c r="C238" i="5"/>
  <c r="Y566" i="5"/>
  <c r="J635" i="1" s="1"/>
  <c r="M501" i="5"/>
  <c r="F564" i="1" s="1"/>
  <c r="D229" i="5"/>
  <c r="H201" i="3" s="1"/>
  <c r="J552" i="5"/>
  <c r="E622" i="1" s="1"/>
  <c r="P290" i="5"/>
  <c r="G324" i="1" s="1"/>
  <c r="M654" i="5"/>
  <c r="F738" i="1" s="1"/>
  <c r="J559" i="5"/>
  <c r="E627" i="1" s="1"/>
  <c r="J179" i="5"/>
  <c r="E196" i="1" s="1"/>
  <c r="J617" i="5"/>
  <c r="E696" i="1" s="1"/>
  <c r="G509" i="5"/>
  <c r="D571" i="1" s="1"/>
  <c r="C509" i="5"/>
  <c r="J203" i="5"/>
  <c r="E221" i="1" s="1"/>
  <c r="AH501" i="5"/>
  <c r="M564" i="1" s="1"/>
  <c r="D684" i="5"/>
  <c r="H602" i="3" s="1"/>
  <c r="AE254" i="5"/>
  <c r="L278" i="1" s="1"/>
  <c r="C507" i="5"/>
  <c r="G507" i="5"/>
  <c r="D573" i="1" s="1"/>
  <c r="M676" i="5"/>
  <c r="F759" i="1" s="1"/>
  <c r="G415" i="5"/>
  <c r="D463" i="1" s="1"/>
  <c r="C415" i="5"/>
  <c r="C246" i="5"/>
  <c r="G246" i="5"/>
  <c r="D269" i="1" s="1"/>
  <c r="Y178" i="5"/>
  <c r="J195" i="1" s="1"/>
  <c r="AE354" i="5"/>
  <c r="L390" i="1" s="1"/>
  <c r="G654" i="5"/>
  <c r="D738" i="1" s="1"/>
  <c r="C654" i="5"/>
  <c r="AK195" i="5"/>
  <c r="N213" i="1" s="1"/>
  <c r="J551" i="5"/>
  <c r="E621" i="1" s="1"/>
  <c r="AH195" i="5"/>
  <c r="M213" i="1" s="1"/>
  <c r="V601" i="5"/>
  <c r="I678" i="1" s="1"/>
  <c r="D179" i="5"/>
  <c r="H160" i="3" s="1"/>
  <c r="AK523" i="5"/>
  <c r="N586" i="1" s="1"/>
  <c r="C119" i="5"/>
  <c r="G119" i="5"/>
  <c r="D130" i="1" s="1"/>
  <c r="J576" i="5"/>
  <c r="E647" i="1" s="1"/>
  <c r="V551" i="5"/>
  <c r="I621" i="1" s="1"/>
  <c r="AH128" i="5"/>
  <c r="M139" i="1" s="1"/>
  <c r="AJ524" i="5"/>
  <c r="V626" i="5"/>
  <c r="I702" i="1" s="1"/>
  <c r="P448" i="5"/>
  <c r="G503" i="1" s="1"/>
  <c r="D354" i="5"/>
  <c r="H312" i="3" s="1"/>
  <c r="S177" i="5"/>
  <c r="H194" i="1" s="1"/>
  <c r="M601" i="5"/>
  <c r="F678" i="1" s="1"/>
  <c r="AE448" i="5"/>
  <c r="L503" i="1" s="1"/>
  <c r="P119" i="5"/>
  <c r="G130" i="1" s="1"/>
  <c r="AH355" i="5"/>
  <c r="M392" i="1" s="1"/>
  <c r="J456" i="5"/>
  <c r="E515" i="1" s="1"/>
  <c r="D287" i="5"/>
  <c r="H255" i="3" s="1"/>
  <c r="AB566" i="5"/>
  <c r="K635" i="1" s="1"/>
  <c r="J523" i="5"/>
  <c r="E586" i="1" s="1"/>
  <c r="Y658" i="5"/>
  <c r="J741" i="1" s="1"/>
  <c r="V362" i="5"/>
  <c r="I400" i="1" s="1"/>
  <c r="AK574" i="5"/>
  <c r="N644" i="1" s="1"/>
  <c r="P515" i="5"/>
  <c r="G579" i="1" s="1"/>
  <c r="AK550" i="5"/>
  <c r="N620" i="1" s="1"/>
  <c r="AH150" i="5"/>
  <c r="M161" i="1" s="1"/>
  <c r="Y201" i="5"/>
  <c r="J216" i="1" s="1"/>
  <c r="M124" i="5"/>
  <c r="F135" i="1" s="1"/>
  <c r="G346" i="5"/>
  <c r="D379" i="1" s="1"/>
  <c r="C346" i="5"/>
  <c r="D397" i="5"/>
  <c r="H353" i="3" s="1"/>
  <c r="V456" i="5"/>
  <c r="I515" i="1" s="1"/>
  <c r="G411" i="5"/>
  <c r="D458" i="1" s="1"/>
  <c r="C411" i="5"/>
  <c r="M177" i="5"/>
  <c r="F194" i="1" s="1"/>
  <c r="Y521" i="5"/>
  <c r="J584" i="1" s="1"/>
  <c r="C362" i="5"/>
  <c r="G362" i="5"/>
  <c r="D400" i="1" s="1"/>
  <c r="M457" i="5"/>
  <c r="F510" i="1" s="1"/>
  <c r="S413" i="5"/>
  <c r="H460" i="1" s="1"/>
  <c r="C456" i="5"/>
  <c r="G456" i="5"/>
  <c r="D515" i="1" s="1"/>
  <c r="AB659" i="5"/>
  <c r="K744" i="1" s="1"/>
  <c r="AK507" i="5"/>
  <c r="N573" i="1" s="1"/>
  <c r="AB126" i="5"/>
  <c r="K137" i="1" s="1"/>
  <c r="D675" i="5"/>
  <c r="H592" i="3" s="1"/>
  <c r="S608" i="5"/>
  <c r="H686" i="1" s="1"/>
  <c r="AE142" i="5"/>
  <c r="L153" i="1" s="1"/>
  <c r="M616" i="5"/>
  <c r="F692" i="1" s="1"/>
  <c r="V675" i="5"/>
  <c r="I756" i="1" s="1"/>
  <c r="AE675" i="5"/>
  <c r="L756" i="1" s="1"/>
  <c r="AK557" i="5"/>
  <c r="N628" i="1" s="1"/>
  <c r="AB177" i="5"/>
  <c r="K194" i="1" s="1"/>
  <c r="P126" i="5"/>
  <c r="G137" i="1" s="1"/>
  <c r="AB413" i="5"/>
  <c r="K460" i="1" s="1"/>
  <c r="AJ151" i="5"/>
  <c r="H151" i="5"/>
  <c r="J118" i="5"/>
  <c r="D498" i="5"/>
  <c r="H441" i="3" s="1"/>
  <c r="AE287" i="5"/>
  <c r="L320" i="1" s="1"/>
  <c r="AB287" i="5"/>
  <c r="K320" i="1" s="1"/>
  <c r="P252" i="5"/>
  <c r="G274" i="1" s="1"/>
  <c r="P228" i="5"/>
  <c r="G253" i="1" s="1"/>
  <c r="AB118" i="5"/>
  <c r="Z151" i="5"/>
  <c r="G295" i="5"/>
  <c r="D327" i="1" s="1"/>
  <c r="C295" i="5"/>
  <c r="D506" i="5"/>
  <c r="H448" i="3" s="1"/>
  <c r="V193" i="5"/>
  <c r="I211" i="1" s="1"/>
  <c r="M362" i="5"/>
  <c r="F400" i="1" s="1"/>
  <c r="Y683" i="5"/>
  <c r="J767" i="1" s="1"/>
  <c r="D301" i="5"/>
  <c r="H267" i="3" s="1"/>
  <c r="X632" i="5"/>
  <c r="AE360" i="5"/>
  <c r="L397" i="1" s="1"/>
  <c r="C301" i="5"/>
  <c r="G301" i="5"/>
  <c r="D332" i="1" s="1"/>
  <c r="J142" i="5"/>
  <c r="E153" i="1" s="1"/>
  <c r="P294" i="5"/>
  <c r="G329" i="1" s="1"/>
  <c r="S286" i="5"/>
  <c r="H319" i="1" s="1"/>
  <c r="G439" i="5"/>
  <c r="D494" i="1" s="1"/>
  <c r="C439" i="5"/>
  <c r="G361" i="5"/>
  <c r="D399" i="1" s="1"/>
  <c r="C361" i="5"/>
  <c r="AC632" i="5"/>
  <c r="AE599" i="5"/>
  <c r="AB666" i="5"/>
  <c r="K751" i="1" s="1"/>
  <c r="P557" i="5"/>
  <c r="G628" i="1" s="1"/>
  <c r="R632" i="5"/>
  <c r="G251" i="5"/>
  <c r="D275" i="1" s="1"/>
  <c r="C251" i="5"/>
  <c r="P522" i="5"/>
  <c r="G583" i="1" s="1"/>
  <c r="AK294" i="5"/>
  <c r="N329" i="1" s="1"/>
  <c r="D126" i="5"/>
  <c r="H114" i="3" s="1"/>
  <c r="D310" i="5"/>
  <c r="H278" i="3" s="1"/>
  <c r="C608" i="5"/>
  <c r="G608" i="5"/>
  <c r="D686" i="1" s="1"/>
  <c r="Q311" i="5"/>
  <c r="S278" i="5"/>
  <c r="V412" i="5"/>
  <c r="I459" i="1" s="1"/>
  <c r="AK412" i="5"/>
  <c r="N459" i="1" s="1"/>
  <c r="C294" i="5"/>
  <c r="G294" i="5"/>
  <c r="D329" i="1" s="1"/>
  <c r="AH293" i="5"/>
  <c r="M325" i="1" s="1"/>
  <c r="Y302" i="5"/>
  <c r="J335" i="1" s="1"/>
  <c r="S310" i="5"/>
  <c r="H343" i="1" s="1"/>
  <c r="V446" i="5"/>
  <c r="I501" i="1" s="1"/>
  <c r="AA259" i="5"/>
  <c r="AI311" i="5"/>
  <c r="AK278" i="5"/>
  <c r="U471" i="5"/>
  <c r="I311" i="5"/>
  <c r="AE200" i="5"/>
  <c r="L218" i="1" s="1"/>
  <c r="P360" i="5"/>
  <c r="G397" i="1" s="1"/>
  <c r="P192" i="5"/>
  <c r="G210" i="1" s="1"/>
  <c r="AE192" i="5"/>
  <c r="L210" i="1" s="1"/>
  <c r="S682" i="5"/>
  <c r="H765" i="1" s="1"/>
  <c r="AK301" i="5"/>
  <c r="N332" i="1" s="1"/>
  <c r="D361" i="5"/>
  <c r="H321" i="3" s="1"/>
  <c r="G184" i="5"/>
  <c r="D203" i="1" s="1"/>
  <c r="C184" i="5"/>
  <c r="S631" i="5"/>
  <c r="H708" i="1" s="1"/>
  <c r="AK615" i="5"/>
  <c r="N693" i="1" s="1"/>
  <c r="AK226" i="5"/>
  <c r="AI259" i="5"/>
  <c r="AH454" i="5"/>
  <c r="M509" i="1" s="1"/>
  <c r="P301" i="5"/>
  <c r="G332" i="1" s="1"/>
  <c r="S674" i="5"/>
  <c r="H755" i="1" s="1"/>
  <c r="AH337" i="5"/>
  <c r="M375" i="1" s="1"/>
  <c r="W632" i="5"/>
  <c r="W635" i="5" s="1"/>
  <c r="Y599" i="5"/>
  <c r="W259" i="5"/>
  <c r="Y226" i="5"/>
  <c r="V125" i="5"/>
  <c r="I136" i="1" s="1"/>
  <c r="S573" i="5"/>
  <c r="H643" i="1" s="1"/>
  <c r="C513" i="5"/>
  <c r="G513" i="5"/>
  <c r="D575" i="1" s="1"/>
  <c r="Y336" i="5"/>
  <c r="J374" i="1" s="1"/>
  <c r="O311" i="5"/>
  <c r="D125" i="5"/>
  <c r="H113" i="3" s="1"/>
  <c r="Q632" i="5"/>
  <c r="Q635" i="5" s="1"/>
  <c r="S599" i="5"/>
  <c r="J387" i="5"/>
  <c r="E434" i="1" s="1"/>
  <c r="D470" i="5"/>
  <c r="H418" i="3" s="1"/>
  <c r="M548" i="5"/>
  <c r="F617" i="1" s="1"/>
  <c r="V352" i="5"/>
  <c r="I387" i="1" s="1"/>
  <c r="T471" i="5"/>
  <c r="T474" i="5" s="1"/>
  <c r="V438" i="5"/>
  <c r="W15" i="5"/>
  <c r="Y15" i="5" s="1"/>
  <c r="Y69" i="5"/>
  <c r="J76" i="1" s="1"/>
  <c r="AC21" i="5"/>
  <c r="AE75" i="5"/>
  <c r="L82" i="1" s="1"/>
  <c r="AD41" i="5"/>
  <c r="P89" i="5"/>
  <c r="G95" i="1" s="1"/>
  <c r="N35" i="5"/>
  <c r="P35" i="5" s="1"/>
  <c r="G508" i="5"/>
  <c r="D570" i="1" s="1"/>
  <c r="C508" i="5"/>
  <c r="AE622" i="5"/>
  <c r="L697" i="1" s="1"/>
  <c r="S77" i="5"/>
  <c r="H81" i="1" s="1"/>
  <c r="Q23" i="5"/>
  <c r="AK75" i="5"/>
  <c r="N82" i="1" s="1"/>
  <c r="AI21" i="5"/>
  <c r="P673" i="5"/>
  <c r="G757" i="1" s="1"/>
  <c r="AF22" i="5"/>
  <c r="AH22" i="5" s="1"/>
  <c r="AH76" i="5"/>
  <c r="M84" i="1" s="1"/>
  <c r="D83" i="5"/>
  <c r="H80" i="3" s="1"/>
  <c r="F29" i="5"/>
  <c r="AC38" i="5"/>
  <c r="AE38" i="5" s="1"/>
  <c r="AE92" i="5"/>
  <c r="L98" i="1" s="1"/>
  <c r="H15" i="5"/>
  <c r="J15" i="5" s="1"/>
  <c r="J69" i="5"/>
  <c r="E76" i="1" s="1"/>
  <c r="AA20" i="5"/>
  <c r="AG24" i="5"/>
  <c r="AB665" i="5"/>
  <c r="K748" i="1" s="1"/>
  <c r="K26" i="5"/>
  <c r="M26" i="5" s="1"/>
  <c r="M80" i="5"/>
  <c r="F86" i="1" s="1"/>
  <c r="D174" i="5"/>
  <c r="H154" i="3" s="1"/>
  <c r="S80" i="5"/>
  <c r="H86" i="1" s="1"/>
  <c r="Q26" i="5"/>
  <c r="Z24" i="5"/>
  <c r="AB78" i="5"/>
  <c r="K83" i="1" s="1"/>
  <c r="E12" i="5"/>
  <c r="G66" i="5"/>
  <c r="D72" i="1" s="1"/>
  <c r="C66" i="5"/>
  <c r="Y83" i="5"/>
  <c r="J89" i="1" s="1"/>
  <c r="W29" i="5"/>
  <c r="Y29" i="5" s="1"/>
  <c r="AG39" i="5"/>
  <c r="AH90" i="5"/>
  <c r="M97" i="1" s="1"/>
  <c r="AF36" i="5"/>
  <c r="AH36" i="5" s="1"/>
  <c r="AI37" i="5"/>
  <c r="AK91" i="5"/>
  <c r="N96" i="1" s="1"/>
  <c r="U37" i="5"/>
  <c r="J351" i="5"/>
  <c r="E393" i="1" s="1"/>
  <c r="E40" i="5"/>
  <c r="G94" i="5"/>
  <c r="D101" i="1" s="1"/>
  <c r="C94" i="5"/>
  <c r="S93" i="5"/>
  <c r="H100" i="1" s="1"/>
  <c r="Q39" i="5"/>
  <c r="Z28" i="5"/>
  <c r="AB28" i="5" s="1"/>
  <c r="AB82" i="5"/>
  <c r="K87" i="1" s="1"/>
  <c r="T29" i="5"/>
  <c r="V83" i="5"/>
  <c r="I89" i="1" s="1"/>
  <c r="F14" i="5"/>
  <c r="D68" i="5"/>
  <c r="H65" i="3" s="1"/>
  <c r="C339" i="5"/>
  <c r="G339" i="5"/>
  <c r="D377" i="1" s="1"/>
  <c r="D343" i="5"/>
  <c r="H304" i="3" s="1"/>
  <c r="D445" i="5"/>
  <c r="H394" i="3" s="1"/>
  <c r="Q15" i="5"/>
  <c r="S15" i="5" s="1"/>
  <c r="S69" i="5"/>
  <c r="H76" i="1" s="1"/>
  <c r="AK71" i="5"/>
  <c r="N77" i="1" s="1"/>
  <c r="AI17" i="5"/>
  <c r="AK17" i="5" s="1"/>
  <c r="G359" i="5"/>
  <c r="D398" i="1" s="1"/>
  <c r="C359" i="5"/>
  <c r="AE71" i="5"/>
  <c r="L77" i="1" s="1"/>
  <c r="AC17" i="5"/>
  <c r="AB74" i="5"/>
  <c r="K80" i="1" s="1"/>
  <c r="Z20" i="5"/>
  <c r="AB20" i="5" s="1"/>
  <c r="Y469" i="5"/>
  <c r="J525" i="1" s="1"/>
  <c r="AC686" i="5"/>
  <c r="AC689" i="5" s="1"/>
  <c r="AE653" i="5"/>
  <c r="V563" i="5"/>
  <c r="I634" i="1" s="1"/>
  <c r="AC33" i="5"/>
  <c r="AE33" i="5" s="1"/>
  <c r="AE87" i="5"/>
  <c r="L91" i="1" s="1"/>
  <c r="R25" i="5"/>
  <c r="R39" i="5"/>
  <c r="AE665" i="5"/>
  <c r="L748" i="1" s="1"/>
  <c r="AB71" i="5"/>
  <c r="K77" i="1" s="1"/>
  <c r="Z17" i="5"/>
  <c r="AB17" i="5" s="1"/>
  <c r="S656" i="5"/>
  <c r="H739" i="1" s="1"/>
  <c r="N40" i="5"/>
  <c r="P40" i="5" s="1"/>
  <c r="P94" i="5"/>
  <c r="G101" i="1" s="1"/>
  <c r="AA26" i="5"/>
  <c r="J91" i="5"/>
  <c r="E96" i="1" s="1"/>
  <c r="H37" i="5"/>
  <c r="J37" i="5" s="1"/>
  <c r="Q40" i="5"/>
  <c r="S94" i="5"/>
  <c r="H101" i="1" s="1"/>
  <c r="AD23" i="5"/>
  <c r="D398" i="5"/>
  <c r="H349" i="3" s="1"/>
  <c r="Y681" i="5"/>
  <c r="J764" i="1" s="1"/>
  <c r="T24" i="5"/>
  <c r="V24" i="5" s="1"/>
  <c r="V78" i="5"/>
  <c r="I83" i="1" s="1"/>
  <c r="D469" i="5"/>
  <c r="H419" i="3" s="1"/>
  <c r="M241" i="5"/>
  <c r="F263" i="1" s="1"/>
  <c r="AB68" i="5"/>
  <c r="K74" i="1" s="1"/>
  <c r="Z14" i="5"/>
  <c r="AH70" i="5"/>
  <c r="M75" i="1" s="1"/>
  <c r="AF16" i="5"/>
  <c r="AH16" i="5" s="1"/>
  <c r="X22" i="5"/>
  <c r="AI35" i="5"/>
  <c r="AK89" i="5"/>
  <c r="N95" i="1" s="1"/>
  <c r="O22" i="5"/>
  <c r="J147" i="5"/>
  <c r="E160" i="1" s="1"/>
  <c r="G402" i="5"/>
  <c r="D448" i="1" s="1"/>
  <c r="C402" i="5"/>
  <c r="C502" i="5"/>
  <c r="G502" i="5"/>
  <c r="D566" i="1" s="1"/>
  <c r="AB605" i="5"/>
  <c r="K685" i="1" s="1"/>
  <c r="AF31" i="5"/>
  <c r="AH31" i="5" s="1"/>
  <c r="AH85" i="5"/>
  <c r="M90" i="1" s="1"/>
  <c r="AB575" i="5"/>
  <c r="K645" i="1" s="1"/>
  <c r="Y63" i="5"/>
  <c r="W9" i="5"/>
  <c r="W97" i="5"/>
  <c r="W100" i="5" s="1"/>
  <c r="Y351" i="5"/>
  <c r="J393" i="1" s="1"/>
  <c r="P241" i="5"/>
  <c r="G263" i="1" s="1"/>
  <c r="P72" i="5"/>
  <c r="G78" i="1" s="1"/>
  <c r="N18" i="5"/>
  <c r="P18" i="5" s="1"/>
  <c r="K366" i="5"/>
  <c r="M333" i="5"/>
  <c r="Q14" i="5"/>
  <c r="S68" i="5"/>
  <c r="H74" i="1" s="1"/>
  <c r="S685" i="5"/>
  <c r="H768" i="1" s="1"/>
  <c r="L22" i="5"/>
  <c r="AK393" i="5"/>
  <c r="N440" i="1" s="1"/>
  <c r="V249" i="5"/>
  <c r="I272" i="1" s="1"/>
  <c r="L40" i="5"/>
  <c r="U29" i="5"/>
  <c r="M291" i="5"/>
  <c r="F330" i="1" s="1"/>
  <c r="AG28" i="5"/>
  <c r="P571" i="5"/>
  <c r="G641" i="1" s="1"/>
  <c r="Y504" i="5"/>
  <c r="J572" i="1" s="1"/>
  <c r="AB571" i="5"/>
  <c r="K641" i="1" s="1"/>
  <c r="AE453" i="5"/>
  <c r="L507" i="1" s="1"/>
  <c r="E34" i="5"/>
  <c r="G88" i="5"/>
  <c r="D94" i="1" s="1"/>
  <c r="C88" i="5"/>
  <c r="AH671" i="5"/>
  <c r="M749" i="1" s="1"/>
  <c r="V613" i="5"/>
  <c r="I689" i="1" s="1"/>
  <c r="N686" i="5"/>
  <c r="P653" i="5"/>
  <c r="V147" i="5"/>
  <c r="I160" i="1" s="1"/>
  <c r="J461" i="5"/>
  <c r="E517" i="1" s="1"/>
  <c r="AK664" i="5"/>
  <c r="N747" i="1" s="1"/>
  <c r="D300" i="5"/>
  <c r="H266" i="3" s="1"/>
  <c r="M657" i="5"/>
  <c r="F740" i="1" s="1"/>
  <c r="M79" i="5"/>
  <c r="F85" i="1" s="1"/>
  <c r="K25" i="5"/>
  <c r="M25" i="5" s="1"/>
  <c r="P257" i="5"/>
  <c r="G282" i="1" s="1"/>
  <c r="AB402" i="5"/>
  <c r="K448" i="1" s="1"/>
  <c r="AK79" i="5"/>
  <c r="N85" i="1" s="1"/>
  <c r="AI25" i="5"/>
  <c r="D402" i="5"/>
  <c r="H356" i="3" s="1"/>
  <c r="AK520" i="5"/>
  <c r="N585" i="1" s="1"/>
  <c r="AA686" i="5"/>
  <c r="D308" i="5"/>
  <c r="H277" i="3" s="1"/>
  <c r="G79" i="5"/>
  <c r="D85" i="1" s="1"/>
  <c r="C79" i="5"/>
  <c r="E25" i="5"/>
  <c r="AD32" i="5"/>
  <c r="P520" i="5"/>
  <c r="G585" i="1" s="1"/>
  <c r="C657" i="5"/>
  <c r="G657" i="5"/>
  <c r="D740" i="1" s="1"/>
  <c r="Y575" i="5"/>
  <c r="J645" i="1" s="1"/>
  <c r="C351" i="5"/>
  <c r="G351" i="5"/>
  <c r="D393" i="1" s="1"/>
  <c r="M613" i="5"/>
  <c r="F689" i="1" s="1"/>
  <c r="AB656" i="5"/>
  <c r="K739" i="1" s="1"/>
  <c r="V343" i="5"/>
  <c r="I382" i="1" s="1"/>
  <c r="AG686" i="5"/>
  <c r="AE512" i="5"/>
  <c r="L567" i="1" s="1"/>
  <c r="M571" i="5"/>
  <c r="F641" i="1" s="1"/>
  <c r="D351" i="5"/>
  <c r="H315" i="3" s="1"/>
  <c r="AG16" i="5"/>
  <c r="V333" i="5"/>
  <c r="T366" i="5"/>
  <c r="S241" i="5"/>
  <c r="H263" i="1" s="1"/>
  <c r="Y571" i="5"/>
  <c r="J641" i="1" s="1"/>
  <c r="AE299" i="5"/>
  <c r="L333" i="1" s="1"/>
  <c r="P622" i="5"/>
  <c r="G697" i="1" s="1"/>
  <c r="AE127" i="5"/>
  <c r="L138" i="1" s="1"/>
  <c r="V363" i="5"/>
  <c r="I401" i="1" s="1"/>
  <c r="Y280" i="5"/>
  <c r="J313" i="1" s="1"/>
  <c r="AK562" i="5"/>
  <c r="N631" i="1" s="1"/>
  <c r="AH255" i="5"/>
  <c r="M279" i="1" s="1"/>
  <c r="S653" i="5"/>
  <c r="Q686" i="5"/>
  <c r="AK503" i="5"/>
  <c r="N565" i="1" s="1"/>
  <c r="C441" i="5"/>
  <c r="G441" i="5"/>
  <c r="D496" i="1" s="1"/>
  <c r="S121" i="5"/>
  <c r="H132" i="1" s="1"/>
  <c r="S349" i="5"/>
  <c r="H388" i="1" s="1"/>
  <c r="V469" i="5"/>
  <c r="I525" i="1" s="1"/>
  <c r="S398" i="5"/>
  <c r="H441" i="1" s="1"/>
  <c r="D234" i="5"/>
  <c r="H207" i="3" s="1"/>
  <c r="P503" i="5"/>
  <c r="G565" i="1" s="1"/>
  <c r="D400" i="5"/>
  <c r="H354" i="3" s="1"/>
  <c r="AB300" i="5"/>
  <c r="K331" i="1" s="1"/>
  <c r="S299" i="5"/>
  <c r="H333" i="1" s="1"/>
  <c r="AB348" i="5"/>
  <c r="K386" i="1" s="1"/>
  <c r="C461" i="5"/>
  <c r="G461" i="5"/>
  <c r="D517" i="1" s="1"/>
  <c r="V602" i="5"/>
  <c r="I679" i="1" s="1"/>
  <c r="J520" i="5"/>
  <c r="E585" i="1" s="1"/>
  <c r="D130" i="5"/>
  <c r="H119" i="3" s="1"/>
  <c r="AK385" i="5"/>
  <c r="N432" i="1" s="1"/>
  <c r="AI418" i="5"/>
  <c r="D494" i="5"/>
  <c r="H437" i="3" s="1"/>
  <c r="AH258" i="5"/>
  <c r="M281" i="1" s="1"/>
  <c r="J234" i="5"/>
  <c r="E258" i="1" s="1"/>
  <c r="D256" i="5"/>
  <c r="H229" i="3" s="1"/>
  <c r="G186" i="5"/>
  <c r="D201" i="1" s="1"/>
  <c r="C186" i="5"/>
  <c r="D451" i="5"/>
  <c r="H400" i="3" s="1"/>
  <c r="Y685" i="5"/>
  <c r="J768" i="1" s="1"/>
  <c r="AH351" i="5"/>
  <c r="M393" i="1" s="1"/>
  <c r="AE408" i="5"/>
  <c r="L455" i="1" s="1"/>
  <c r="D671" i="5"/>
  <c r="H585" i="3" s="1"/>
  <c r="M460" i="5"/>
  <c r="F512" i="1" s="1"/>
  <c r="W366" i="5"/>
  <c r="Y333" i="5"/>
  <c r="M569" i="5"/>
  <c r="F638" i="1" s="1"/>
  <c r="P341" i="5"/>
  <c r="G380" i="1" s="1"/>
  <c r="D545" i="5"/>
  <c r="F578" i="5"/>
  <c r="C247" i="5"/>
  <c r="G247" i="5"/>
  <c r="D271" i="1" s="1"/>
  <c r="S613" i="5"/>
  <c r="H689" i="1" s="1"/>
  <c r="AE511" i="5"/>
  <c r="L576" i="1" s="1"/>
  <c r="Y135" i="5"/>
  <c r="J147" i="1" s="1"/>
  <c r="V494" i="5"/>
  <c r="I556" i="1" s="1"/>
  <c r="AB240" i="5"/>
  <c r="K262" i="1" s="1"/>
  <c r="R366" i="5"/>
  <c r="AH248" i="5"/>
  <c r="M270" i="1" s="1"/>
  <c r="S605" i="5"/>
  <c r="H685" i="1" s="1"/>
  <c r="AE613" i="5"/>
  <c r="L689" i="1" s="1"/>
  <c r="D629" i="5"/>
  <c r="H556" i="3" s="1"/>
  <c r="M655" i="5"/>
  <c r="F737" i="1" s="1"/>
  <c r="S545" i="5"/>
  <c r="H615" i="1" s="1"/>
  <c r="Q578" i="5"/>
  <c r="AK239" i="5"/>
  <c r="N273" i="1" s="1"/>
  <c r="AB350" i="5"/>
  <c r="K389" i="1" s="1"/>
  <c r="G560" i="5"/>
  <c r="D629" i="1" s="1"/>
  <c r="C560" i="5"/>
  <c r="V335" i="5"/>
  <c r="I373" i="1" s="1"/>
  <c r="AK570" i="5"/>
  <c r="N639" i="1" s="1"/>
  <c r="Y342" i="5"/>
  <c r="J381" i="1" s="1"/>
  <c r="G678" i="5"/>
  <c r="D760" i="1" s="1"/>
  <c r="C678" i="5"/>
  <c r="L366" i="5"/>
  <c r="AH613" i="5"/>
  <c r="M689" i="1" s="1"/>
  <c r="Y628" i="5"/>
  <c r="J705" i="1" s="1"/>
  <c r="S671" i="5"/>
  <c r="H749" i="1" s="1"/>
  <c r="D500" i="5"/>
  <c r="H443" i="3" s="1"/>
  <c r="M503" i="5"/>
  <c r="F565" i="1" s="1"/>
  <c r="J196" i="5"/>
  <c r="E212" i="1" s="1"/>
  <c r="AE232" i="5"/>
  <c r="L256" i="1" s="1"/>
  <c r="G173" i="5"/>
  <c r="D191" i="1" s="1"/>
  <c r="C173" i="5"/>
  <c r="AB467" i="5"/>
  <c r="K522" i="1" s="1"/>
  <c r="AE494" i="5"/>
  <c r="L556" i="1" s="1"/>
  <c r="AH561" i="5"/>
  <c r="M630" i="1" s="1"/>
  <c r="M122" i="5"/>
  <c r="F134" i="1" s="1"/>
  <c r="V197" i="5"/>
  <c r="I214" i="1" s="1"/>
  <c r="V604" i="5"/>
  <c r="I681" i="1" s="1"/>
  <c r="AK494" i="5"/>
  <c r="N556" i="1" s="1"/>
  <c r="X205" i="5"/>
  <c r="P204" i="5"/>
  <c r="G220" i="1" s="1"/>
  <c r="V298" i="5"/>
  <c r="I328" i="1" s="1"/>
  <c r="AE181" i="5"/>
  <c r="L199" i="1" s="1"/>
  <c r="D364" i="5"/>
  <c r="H324" i="3" s="1"/>
  <c r="Y298" i="5"/>
  <c r="J328" i="1" s="1"/>
  <c r="AE567" i="5"/>
  <c r="L633" i="1" s="1"/>
  <c r="AB619" i="5"/>
  <c r="K698" i="1" s="1"/>
  <c r="S620" i="5"/>
  <c r="H694" i="1" s="1"/>
  <c r="D357" i="5"/>
  <c r="H317" i="3" s="1"/>
  <c r="M511" i="5"/>
  <c r="F576" i="1" s="1"/>
  <c r="E366" i="5"/>
  <c r="E369" i="5" s="1"/>
  <c r="G333" i="5"/>
  <c r="C333" i="5"/>
  <c r="P237" i="5"/>
  <c r="G261" i="1" s="1"/>
  <c r="D231" i="5"/>
  <c r="H204" i="3" s="1"/>
  <c r="G239" i="5"/>
  <c r="D273" i="1" s="1"/>
  <c r="C239" i="5"/>
  <c r="D120" i="5"/>
  <c r="H108" i="3" s="1"/>
  <c r="D501" i="5"/>
  <c r="H444" i="3" s="1"/>
  <c r="S408" i="5"/>
  <c r="H455" i="1" s="1"/>
  <c r="M305" i="5"/>
  <c r="F337" i="1" s="1"/>
  <c r="G121" i="5"/>
  <c r="D132" i="1" s="1"/>
  <c r="C121" i="5"/>
  <c r="J465" i="5"/>
  <c r="E520" i="1" s="1"/>
  <c r="D196" i="5"/>
  <c r="H176" i="3" s="1"/>
  <c r="V450" i="5"/>
  <c r="I505" i="1" s="1"/>
  <c r="Y560" i="5"/>
  <c r="J629" i="1" s="1"/>
  <c r="P442" i="5"/>
  <c r="G497" i="1" s="1"/>
  <c r="Y181" i="5"/>
  <c r="J199" i="1" s="1"/>
  <c r="AK306" i="5"/>
  <c r="N339" i="1" s="1"/>
  <c r="C677" i="5"/>
  <c r="G677" i="5"/>
  <c r="D761" i="1" s="1"/>
  <c r="V281" i="5"/>
  <c r="I314" i="1" s="1"/>
  <c r="AE612" i="5"/>
  <c r="L701" i="1" s="1"/>
  <c r="J204" i="5"/>
  <c r="E220" i="1" s="1"/>
  <c r="P392" i="5"/>
  <c r="G439" i="1" s="1"/>
  <c r="W578" i="5"/>
  <c r="Y545" i="5"/>
  <c r="J615" i="1" s="1"/>
  <c r="AK145" i="5"/>
  <c r="N157" i="1" s="1"/>
  <c r="P654" i="5"/>
  <c r="G738" i="1" s="1"/>
  <c r="AK552" i="5"/>
  <c r="N622" i="1" s="1"/>
  <c r="AE568" i="5"/>
  <c r="L637" i="1" s="1"/>
  <c r="AB364" i="5"/>
  <c r="K402" i="1" s="1"/>
  <c r="G230" i="5"/>
  <c r="D254" i="1" s="1"/>
  <c r="C230" i="5"/>
  <c r="V677" i="5"/>
  <c r="I761" i="1" s="1"/>
  <c r="P603" i="5"/>
  <c r="G680" i="1" s="1"/>
  <c r="Y121" i="5"/>
  <c r="J132" i="1" s="1"/>
  <c r="V119" i="5"/>
  <c r="I130" i="1" s="1"/>
  <c r="M203" i="5"/>
  <c r="F221" i="1" s="1"/>
  <c r="D559" i="5"/>
  <c r="H492" i="3" s="1"/>
  <c r="Y572" i="5"/>
  <c r="J642" i="1" s="1"/>
  <c r="AB188" i="5"/>
  <c r="K205" i="1" s="1"/>
  <c r="V187" i="5"/>
  <c r="I202" i="1" s="1"/>
  <c r="AB246" i="5"/>
  <c r="K269" i="1" s="1"/>
  <c r="AB568" i="5"/>
  <c r="K637" i="1" s="1"/>
  <c r="M148" i="5"/>
  <c r="F156" i="1" s="1"/>
  <c r="D493" i="5"/>
  <c r="H436" i="3" s="1"/>
  <c r="P148" i="5"/>
  <c r="G156" i="1" s="1"/>
  <c r="J670" i="5"/>
  <c r="E750" i="1" s="1"/>
  <c r="D550" i="5"/>
  <c r="H485" i="3" s="1"/>
  <c r="AH415" i="5"/>
  <c r="M463" i="1" s="1"/>
  <c r="G229" i="5"/>
  <c r="D252" i="1" s="1"/>
  <c r="C229" i="5"/>
  <c r="AD205" i="5"/>
  <c r="AE466" i="5"/>
  <c r="L521" i="1" s="1"/>
  <c r="AH568" i="5"/>
  <c r="M637" i="1" s="1"/>
  <c r="AE491" i="5"/>
  <c r="L554" i="1" s="1"/>
  <c r="AC524" i="5"/>
  <c r="M626" i="5"/>
  <c r="F702" i="1" s="1"/>
  <c r="P288" i="5"/>
  <c r="G321" i="1" s="1"/>
  <c r="P175" i="5"/>
  <c r="G192" i="1" s="1"/>
  <c r="S464" i="5"/>
  <c r="H518" i="1" s="1"/>
  <c r="V136" i="5"/>
  <c r="I151" i="1" s="1"/>
  <c r="AK297" i="5"/>
  <c r="N326" i="1" s="1"/>
  <c r="Y568" i="5"/>
  <c r="J637" i="1" s="1"/>
  <c r="AB195" i="5"/>
  <c r="K213" i="1" s="1"/>
  <c r="V178" i="5"/>
  <c r="I195" i="1" s="1"/>
  <c r="S611" i="5"/>
  <c r="H688" i="1" s="1"/>
  <c r="S517" i="5"/>
  <c r="H582" i="1" s="1"/>
  <c r="S128" i="5"/>
  <c r="H139" i="1" s="1"/>
  <c r="AK143" i="5"/>
  <c r="N154" i="1" s="1"/>
  <c r="J187" i="5"/>
  <c r="E202" i="1" s="1"/>
  <c r="P179" i="5"/>
  <c r="G196" i="1" s="1"/>
  <c r="M516" i="5"/>
  <c r="F578" i="1" s="1"/>
  <c r="AK119" i="5"/>
  <c r="N130" i="1" s="1"/>
  <c r="AH287" i="5"/>
  <c r="M320" i="1" s="1"/>
  <c r="AH144" i="5"/>
  <c r="M155" i="1" s="1"/>
  <c r="Y507" i="5"/>
  <c r="J573" i="1" s="1"/>
  <c r="V676" i="5"/>
  <c r="I759" i="1" s="1"/>
  <c r="AE362" i="5"/>
  <c r="L400" i="1" s="1"/>
  <c r="AB558" i="5"/>
  <c r="K640" i="1" s="1"/>
  <c r="P128" i="5"/>
  <c r="G139" i="1" s="1"/>
  <c r="AH609" i="5"/>
  <c r="M684" i="1" s="1"/>
  <c r="AH397" i="5"/>
  <c r="M445" i="1" s="1"/>
  <c r="P601" i="5"/>
  <c r="G678" i="1" s="1"/>
  <c r="J464" i="5"/>
  <c r="E518" i="1" s="1"/>
  <c r="Q524" i="5"/>
  <c r="S491" i="5"/>
  <c r="H554" i="1" s="1"/>
  <c r="AE660" i="5"/>
  <c r="L742" i="1" s="1"/>
  <c r="X151" i="5"/>
  <c r="AK609" i="5"/>
  <c r="N684" i="1" s="1"/>
  <c r="C556" i="5"/>
  <c r="G556" i="5"/>
  <c r="D626" i="1" s="1"/>
  <c r="G659" i="5"/>
  <c r="D744" i="1" s="1"/>
  <c r="C659" i="5"/>
  <c r="C601" i="5"/>
  <c r="G601" i="5"/>
  <c r="D678" i="1" s="1"/>
  <c r="S118" i="5"/>
  <c r="Q151" i="5"/>
  <c r="D667" i="5"/>
  <c r="H589" i="3" s="1"/>
  <c r="Y119" i="5"/>
  <c r="J130" i="1" s="1"/>
  <c r="P405" i="5"/>
  <c r="G451" i="1" s="1"/>
  <c r="C395" i="5"/>
  <c r="G395" i="5"/>
  <c r="D442" i="1" s="1"/>
  <c r="C142" i="5"/>
  <c r="G142" i="5"/>
  <c r="D153" i="1" s="1"/>
  <c r="V491" i="5"/>
  <c r="I554" i="1" s="1"/>
  <c r="T524" i="5"/>
  <c r="Y457" i="5"/>
  <c r="J510" i="1" s="1"/>
  <c r="S405" i="5"/>
  <c r="H451" i="1" s="1"/>
  <c r="C310" i="5"/>
  <c r="G310" i="5"/>
  <c r="D343" i="1" s="1"/>
  <c r="AE676" i="5"/>
  <c r="L759" i="1" s="1"/>
  <c r="P666" i="5"/>
  <c r="G751" i="1" s="1"/>
  <c r="M295" i="5"/>
  <c r="F327" i="1" s="1"/>
  <c r="AB354" i="5"/>
  <c r="K390" i="1" s="1"/>
  <c r="M550" i="5"/>
  <c r="F620" i="1" s="1"/>
  <c r="P462" i="5"/>
  <c r="G516" i="1" s="1"/>
  <c r="AK150" i="5"/>
  <c r="N161" i="1" s="1"/>
  <c r="D666" i="5"/>
  <c r="H587" i="3" s="1"/>
  <c r="AB624" i="5"/>
  <c r="K700" i="1" s="1"/>
  <c r="S623" i="5"/>
  <c r="H699" i="1" s="1"/>
  <c r="Y623" i="5"/>
  <c r="J699" i="1" s="1"/>
  <c r="S150" i="5"/>
  <c r="H161" i="1" s="1"/>
  <c r="D447" i="5"/>
  <c r="H396" i="3" s="1"/>
  <c r="X471" i="5"/>
  <c r="AH448" i="5"/>
  <c r="M503" i="1" s="1"/>
  <c r="AH362" i="5"/>
  <c r="M400" i="1" s="1"/>
  <c r="G287" i="5"/>
  <c r="D320" i="1" s="1"/>
  <c r="C287" i="5"/>
  <c r="S683" i="5"/>
  <c r="H767" i="1" s="1"/>
  <c r="C118" i="5"/>
  <c r="E151" i="5"/>
  <c r="G118" i="5"/>
  <c r="AK177" i="5"/>
  <c r="N194" i="1" s="1"/>
  <c r="P607" i="5"/>
  <c r="G683" i="1" s="1"/>
  <c r="M572" i="5"/>
  <c r="F642" i="1" s="1"/>
  <c r="AK623" i="5"/>
  <c r="N699" i="1" s="1"/>
  <c r="G286" i="5"/>
  <c r="D319" i="1" s="1"/>
  <c r="C286" i="5"/>
  <c r="AH396" i="5"/>
  <c r="M444" i="1" s="1"/>
  <c r="D360" i="5"/>
  <c r="H319" i="3" s="1"/>
  <c r="J683" i="5"/>
  <c r="E767" i="1" s="1"/>
  <c r="AB608" i="5"/>
  <c r="K686" i="1" s="1"/>
  <c r="M608" i="5"/>
  <c r="F686" i="1" s="1"/>
  <c r="AK565" i="5"/>
  <c r="N636" i="1" s="1"/>
  <c r="W311" i="5"/>
  <c r="Y278" i="5"/>
  <c r="D548" i="5"/>
  <c r="H482" i="3" s="1"/>
  <c r="M498" i="5"/>
  <c r="F560" i="1" s="1"/>
  <c r="Q259" i="5"/>
  <c r="S226" i="5"/>
  <c r="AH506" i="5"/>
  <c r="M569" i="1" s="1"/>
  <c r="AK556" i="5"/>
  <c r="N626" i="1" s="1"/>
  <c r="C352" i="5"/>
  <c r="G352" i="5"/>
  <c r="D387" i="1" s="1"/>
  <c r="AB623" i="5"/>
  <c r="K699" i="1" s="1"/>
  <c r="V447" i="5"/>
  <c r="I502" i="1" s="1"/>
  <c r="AD471" i="5"/>
  <c r="AE404" i="5"/>
  <c r="L452" i="1" s="1"/>
  <c r="J388" i="5"/>
  <c r="E436" i="1" s="1"/>
  <c r="C447" i="5"/>
  <c r="G447" i="5"/>
  <c r="D502" i="1" s="1"/>
  <c r="Y387" i="5"/>
  <c r="J434" i="1" s="1"/>
  <c r="D352" i="5"/>
  <c r="H309" i="3" s="1"/>
  <c r="AE556" i="5"/>
  <c r="L626" i="1" s="1"/>
  <c r="V338" i="5"/>
  <c r="I376" i="1" s="1"/>
  <c r="D294" i="5"/>
  <c r="H264" i="3" s="1"/>
  <c r="AB658" i="5"/>
  <c r="K741" i="1" s="1"/>
  <c r="AB200" i="5"/>
  <c r="K218" i="1" s="1"/>
  <c r="M286" i="5"/>
  <c r="F319" i="1" s="1"/>
  <c r="Y404" i="5"/>
  <c r="J452" i="1" s="1"/>
  <c r="P286" i="5"/>
  <c r="G319" i="1" s="1"/>
  <c r="AH279" i="5"/>
  <c r="M312" i="1" s="1"/>
  <c r="AE353" i="5"/>
  <c r="L391" i="1" s="1"/>
  <c r="K259" i="5"/>
  <c r="M226" i="5"/>
  <c r="J447" i="5"/>
  <c r="E502" i="1" s="1"/>
  <c r="AH345" i="5"/>
  <c r="M384" i="1" s="1"/>
  <c r="D345" i="5"/>
  <c r="H306" i="3" s="1"/>
  <c r="AD259" i="5"/>
  <c r="G227" i="5"/>
  <c r="D251" i="1" s="1"/>
  <c r="C227" i="5"/>
  <c r="M235" i="5"/>
  <c r="F260" i="1" s="1"/>
  <c r="AG632" i="5"/>
  <c r="S141" i="5"/>
  <c r="H152" i="1" s="1"/>
  <c r="M388" i="5"/>
  <c r="F436" i="1" s="1"/>
  <c r="AK438" i="5"/>
  <c r="N493" i="1" s="1"/>
  <c r="AI471" i="5"/>
  <c r="AK404" i="5"/>
  <c r="N452" i="1" s="1"/>
  <c r="G133" i="5"/>
  <c r="D144" i="1" s="1"/>
  <c r="C133" i="5"/>
  <c r="AB447" i="5"/>
  <c r="K502" i="1" s="1"/>
  <c r="Y243" i="5"/>
  <c r="J265" i="1" s="1"/>
  <c r="K632" i="5"/>
  <c r="M599" i="5"/>
  <c r="AE682" i="5"/>
  <c r="L765" i="1" s="1"/>
  <c r="V149" i="5"/>
  <c r="I159" i="1" s="1"/>
  <c r="AA632" i="5"/>
  <c r="AH285" i="5"/>
  <c r="M318" i="1" s="1"/>
  <c r="C404" i="5"/>
  <c r="G404" i="5"/>
  <c r="D452" i="1" s="1"/>
  <c r="Y564" i="5"/>
  <c r="J632" i="1" s="1"/>
  <c r="F471" i="5"/>
  <c r="D438" i="5"/>
  <c r="M403" i="5"/>
  <c r="F454" i="1" s="1"/>
  <c r="AK243" i="5"/>
  <c r="N265" i="1" s="1"/>
  <c r="AD632" i="5"/>
  <c r="S403" i="5"/>
  <c r="H454" i="1" s="1"/>
  <c r="D199" i="5"/>
  <c r="H181" i="3" s="1"/>
  <c r="Y141" i="5"/>
  <c r="J152" i="1" s="1"/>
  <c r="Y301" i="5"/>
  <c r="J332" i="1" s="1"/>
  <c r="J463" i="5"/>
  <c r="E519" i="1" s="1"/>
  <c r="AG259" i="5"/>
  <c r="AH522" i="5"/>
  <c r="M583" i="1" s="1"/>
  <c r="G200" i="5"/>
  <c r="D218" i="1" s="1"/>
  <c r="C200" i="5"/>
  <c r="AK249" i="5"/>
  <c r="N272" i="1" s="1"/>
  <c r="O97" i="5"/>
  <c r="O9" i="5"/>
  <c r="J67" i="5"/>
  <c r="E73" i="1" s="1"/>
  <c r="H13" i="5"/>
  <c r="J13" i="5" s="1"/>
  <c r="N24" i="5"/>
  <c r="P24" i="5" s="1"/>
  <c r="P78" i="5"/>
  <c r="G83" i="1" s="1"/>
  <c r="X18" i="5"/>
  <c r="AJ39" i="5"/>
  <c r="S79" i="5"/>
  <c r="H85" i="1" s="1"/>
  <c r="Q25" i="5"/>
  <c r="S25" i="5" s="1"/>
  <c r="AF30" i="5"/>
  <c r="AH30" i="5" s="1"/>
  <c r="AH84" i="5"/>
  <c r="M92" i="1" s="1"/>
  <c r="D90" i="5"/>
  <c r="H88" i="3" s="1"/>
  <c r="F36" i="5"/>
  <c r="AH81" i="5"/>
  <c r="M88" i="1" s="1"/>
  <c r="AF27" i="5"/>
  <c r="C82" i="5"/>
  <c r="E28" i="5"/>
  <c r="G82" i="5"/>
  <c r="D87" i="1" s="1"/>
  <c r="D665" i="5"/>
  <c r="H584" i="3" s="1"/>
  <c r="P233" i="5"/>
  <c r="G257" i="1" s="1"/>
  <c r="AE685" i="5"/>
  <c r="L768" i="1" s="1"/>
  <c r="AA21" i="5"/>
  <c r="C563" i="5"/>
  <c r="G563" i="5"/>
  <c r="D634" i="1" s="1"/>
  <c r="Q35" i="5"/>
  <c r="S35" i="5" s="1"/>
  <c r="S89" i="5"/>
  <c r="H95" i="1" s="1"/>
  <c r="Y94" i="5"/>
  <c r="J101" i="1" s="1"/>
  <c r="W40" i="5"/>
  <c r="J73" i="5"/>
  <c r="E79" i="1" s="1"/>
  <c r="H19" i="5"/>
  <c r="AE174" i="5"/>
  <c r="L190" i="1" s="1"/>
  <c r="AE72" i="5"/>
  <c r="L78" i="1" s="1"/>
  <c r="AC18" i="5"/>
  <c r="AJ40" i="5"/>
  <c r="P86" i="5"/>
  <c r="G93" i="1" s="1"/>
  <c r="N32" i="5"/>
  <c r="AI34" i="5"/>
  <c r="AK34" i="5" s="1"/>
  <c r="AK88" i="5"/>
  <c r="N94" i="1" s="1"/>
  <c r="AD39" i="5"/>
  <c r="L11" i="5"/>
  <c r="AC31" i="5"/>
  <c r="AE31" i="5" s="1"/>
  <c r="AE85" i="5"/>
  <c r="L90" i="1" s="1"/>
  <c r="AJ25" i="5"/>
  <c r="G81" i="5"/>
  <c r="D88" i="1" s="1"/>
  <c r="E27" i="5"/>
  <c r="C81" i="5"/>
  <c r="Z34" i="5"/>
  <c r="AB34" i="5" s="1"/>
  <c r="AB88" i="5"/>
  <c r="K94" i="1" s="1"/>
  <c r="AC16" i="5"/>
  <c r="AE70" i="5"/>
  <c r="L75" i="1" s="1"/>
  <c r="AB64" i="5"/>
  <c r="K70" i="1" s="1"/>
  <c r="Z10" i="5"/>
  <c r="AB10" i="5" s="1"/>
  <c r="K18" i="5"/>
  <c r="M18" i="5" s="1"/>
  <c r="M72" i="5"/>
  <c r="F78" i="1" s="1"/>
  <c r="P88" i="5"/>
  <c r="G94" i="1" s="1"/>
  <c r="N34" i="5"/>
  <c r="P34" i="5" s="1"/>
  <c r="C410" i="5"/>
  <c r="G410" i="5"/>
  <c r="D457" i="1" s="1"/>
  <c r="G86" i="5"/>
  <c r="D93" i="1" s="1"/>
  <c r="C86" i="5"/>
  <c r="E32" i="5"/>
  <c r="AK84" i="5"/>
  <c r="N92" i="1" s="1"/>
  <c r="AI30" i="5"/>
  <c r="AJ32" i="5"/>
  <c r="C453" i="5"/>
  <c r="G453" i="5"/>
  <c r="D507" i="1" s="1"/>
  <c r="M335" i="5"/>
  <c r="F373" i="1" s="1"/>
  <c r="AG15" i="5"/>
  <c r="D681" i="5"/>
  <c r="H600" i="3" s="1"/>
  <c r="D63" i="5"/>
  <c r="F97" i="5"/>
  <c r="F9" i="5"/>
  <c r="O11" i="5"/>
  <c r="V90" i="5"/>
  <c r="I97" i="1" s="1"/>
  <c r="T36" i="5"/>
  <c r="AK402" i="5"/>
  <c r="N448" i="1" s="1"/>
  <c r="U15" i="5"/>
  <c r="AB93" i="5"/>
  <c r="K100" i="1" s="1"/>
  <c r="Z39" i="5"/>
  <c r="M685" i="5"/>
  <c r="F768" i="1" s="1"/>
  <c r="AK308" i="5"/>
  <c r="N342" i="1" s="1"/>
  <c r="X36" i="5"/>
  <c r="H14" i="5"/>
  <c r="J14" i="5" s="1"/>
  <c r="J68" i="5"/>
  <c r="E74" i="1" s="1"/>
  <c r="M82" i="5"/>
  <c r="F87" i="1" s="1"/>
  <c r="K28" i="5"/>
  <c r="AA24" i="5"/>
  <c r="M71" i="5"/>
  <c r="F77" i="1" s="1"/>
  <c r="K17" i="5"/>
  <c r="M17" i="5" s="1"/>
  <c r="N25" i="5"/>
  <c r="P25" i="5" s="1"/>
  <c r="P79" i="5"/>
  <c r="G85" i="1" s="1"/>
  <c r="M88" i="5"/>
  <c r="F94" i="1" s="1"/>
  <c r="K34" i="5"/>
  <c r="X24" i="5"/>
  <c r="AH622" i="5"/>
  <c r="M697" i="1" s="1"/>
  <c r="AD28" i="5"/>
  <c r="AD15" i="5"/>
  <c r="M630" i="5"/>
  <c r="F707" i="1" s="1"/>
  <c r="U27" i="5"/>
  <c r="AJ26" i="5"/>
  <c r="AB335" i="5"/>
  <c r="K373" i="1" s="1"/>
  <c r="AD22" i="5"/>
  <c r="AG418" i="5"/>
  <c r="AG25" i="5"/>
  <c r="O28" i="5"/>
  <c r="AB73" i="5"/>
  <c r="K79" i="1" s="1"/>
  <c r="Z19" i="5"/>
  <c r="D461" i="5"/>
  <c r="H411" i="3" s="1"/>
  <c r="H34" i="5"/>
  <c r="J34" i="5" s="1"/>
  <c r="J88" i="5"/>
  <c r="E94" i="1" s="1"/>
  <c r="X13" i="5"/>
  <c r="C334" i="5"/>
  <c r="G334" i="5"/>
  <c r="D372" i="1" s="1"/>
  <c r="N12" i="5"/>
  <c r="P12" i="5" s="1"/>
  <c r="P66" i="5"/>
  <c r="G72" i="1" s="1"/>
  <c r="P461" i="5"/>
  <c r="G517" i="1" s="1"/>
  <c r="P385" i="5"/>
  <c r="N418" i="5"/>
  <c r="W26" i="5"/>
  <c r="Y26" i="5" s="1"/>
  <c r="Y80" i="5"/>
  <c r="J86" i="1" s="1"/>
  <c r="AE504" i="5"/>
  <c r="L572" i="1" s="1"/>
  <c r="M417" i="5"/>
  <c r="F464" i="1" s="1"/>
  <c r="AH131" i="5"/>
  <c r="M141" i="1" s="1"/>
  <c r="L28" i="5"/>
  <c r="C503" i="5"/>
  <c r="G503" i="5"/>
  <c r="D565" i="1" s="1"/>
  <c r="K686" i="5"/>
  <c r="M653" i="5"/>
  <c r="Y343" i="5"/>
  <c r="J382" i="1" s="1"/>
  <c r="D183" i="5"/>
  <c r="H164" i="3" s="1"/>
  <c r="AJ11" i="5"/>
  <c r="AE63" i="5"/>
  <c r="AC9" i="5"/>
  <c r="AC97" i="5"/>
  <c r="AC100" i="5" s="1"/>
  <c r="AB147" i="5"/>
  <c r="K160" i="1" s="1"/>
  <c r="V468" i="5"/>
  <c r="I523" i="1" s="1"/>
  <c r="AI22" i="5"/>
  <c r="AK22" i="5" s="1"/>
  <c r="AK76" i="5"/>
  <c r="N84" i="1" s="1"/>
  <c r="P394" i="5"/>
  <c r="G443" i="1" s="1"/>
  <c r="AK547" i="5"/>
  <c r="N618" i="1" s="1"/>
  <c r="S65" i="5"/>
  <c r="H71" i="1" s="1"/>
  <c r="Q11" i="5"/>
  <c r="G545" i="5"/>
  <c r="D615" i="1" s="1"/>
  <c r="E578" i="5"/>
  <c r="C545" i="5"/>
  <c r="AC37" i="5"/>
  <c r="AE37" i="5" s="1"/>
  <c r="AE91" i="5"/>
  <c r="L96" i="1" s="1"/>
  <c r="S127" i="5"/>
  <c r="H138" i="1" s="1"/>
  <c r="F31" i="5"/>
  <c r="D85" i="5"/>
  <c r="H81" i="3" s="1"/>
  <c r="S606" i="5"/>
  <c r="H682" i="1" s="1"/>
  <c r="M359" i="5"/>
  <c r="F398" i="1" s="1"/>
  <c r="R26" i="5"/>
  <c r="Y614" i="5"/>
  <c r="J691" i="1" s="1"/>
  <c r="D334" i="5"/>
  <c r="H294" i="3" s="1"/>
  <c r="D554" i="5"/>
  <c r="H489" i="3" s="1"/>
  <c r="C401" i="5"/>
  <c r="G401" i="5"/>
  <c r="D449" i="1" s="1"/>
  <c r="C449" i="1" s="1"/>
  <c r="AJ686" i="5"/>
  <c r="K24" i="5"/>
  <c r="M24" i="5" s="1"/>
  <c r="M78" i="5"/>
  <c r="F83" i="1" s="1"/>
  <c r="V504" i="5"/>
  <c r="I572" i="1" s="1"/>
  <c r="AF11" i="5"/>
  <c r="AH11" i="5" s="1"/>
  <c r="AH65" i="5"/>
  <c r="M71" i="1" s="1"/>
  <c r="G132" i="5"/>
  <c r="D143" i="1" s="1"/>
  <c r="C132" i="5"/>
  <c r="AE343" i="5"/>
  <c r="L382" i="1" s="1"/>
  <c r="AF23" i="5"/>
  <c r="AH23" i="5" s="1"/>
  <c r="AH77" i="5"/>
  <c r="M81" i="1" s="1"/>
  <c r="P81" i="5"/>
  <c r="G88" i="1" s="1"/>
  <c r="N27" i="5"/>
  <c r="P27" i="5" s="1"/>
  <c r="L29" i="5"/>
  <c r="V622" i="5"/>
  <c r="I697" i="1" s="1"/>
  <c r="AK80" i="5"/>
  <c r="N86" i="1" s="1"/>
  <c r="AI26" i="5"/>
  <c r="Q36" i="5"/>
  <c r="S36" i="5" s="1"/>
  <c r="S90" i="5"/>
  <c r="H97" i="1" s="1"/>
  <c r="AE546" i="5"/>
  <c r="L616" i="1" s="1"/>
  <c r="Y621" i="5"/>
  <c r="J690" i="1" s="1"/>
  <c r="G570" i="5"/>
  <c r="D639" i="1" s="1"/>
  <c r="C570" i="5"/>
  <c r="J508" i="5"/>
  <c r="E570" i="1" s="1"/>
  <c r="Q19" i="5"/>
  <c r="S73" i="5"/>
  <c r="H79" i="1" s="1"/>
  <c r="C92" i="5"/>
  <c r="E38" i="5"/>
  <c r="G92" i="5"/>
  <c r="D98" i="1" s="1"/>
  <c r="W20" i="5"/>
  <c r="Y20" i="5" s="1"/>
  <c r="Y74" i="5"/>
  <c r="J80" i="1" s="1"/>
  <c r="Y147" i="5"/>
  <c r="J160" i="1" s="1"/>
  <c r="AB174" i="5"/>
  <c r="K190" i="1" s="1"/>
  <c r="C127" i="5"/>
  <c r="G127" i="5"/>
  <c r="D138" i="1" s="1"/>
  <c r="G183" i="5"/>
  <c r="D200" i="1" s="1"/>
  <c r="C183" i="5"/>
  <c r="J257" i="5"/>
  <c r="E282" i="1" s="1"/>
  <c r="P453" i="5"/>
  <c r="G507" i="1" s="1"/>
  <c r="M681" i="5"/>
  <c r="F764" i="1" s="1"/>
  <c r="D605" i="5"/>
  <c r="H532" i="3" s="1"/>
  <c r="C135" i="5"/>
  <c r="G135" i="5"/>
  <c r="D147" i="1" s="1"/>
  <c r="AH190" i="5"/>
  <c r="M208" i="1" s="1"/>
  <c r="H418" i="5"/>
  <c r="J385" i="5"/>
  <c r="AD24" i="5"/>
  <c r="AK571" i="5"/>
  <c r="N641" i="1" s="1"/>
  <c r="AH241" i="5"/>
  <c r="M263" i="1" s="1"/>
  <c r="U578" i="5"/>
  <c r="V258" i="5"/>
  <c r="I281" i="1" s="1"/>
  <c r="J602" i="5"/>
  <c r="E679" i="1" s="1"/>
  <c r="AB554" i="5"/>
  <c r="K624" i="1" s="1"/>
  <c r="D677" i="5"/>
  <c r="H597" i="3" s="1"/>
  <c r="AB495" i="5"/>
  <c r="K558" i="1" s="1"/>
  <c r="AE257" i="5"/>
  <c r="L282" i="1" s="1"/>
  <c r="AE334" i="5"/>
  <c r="L372" i="1" s="1"/>
  <c r="X366" i="5"/>
  <c r="AB183" i="5"/>
  <c r="K200" i="1" s="1"/>
  <c r="M349" i="5"/>
  <c r="F388" i="1" s="1"/>
  <c r="C357" i="5"/>
  <c r="G357" i="5"/>
  <c r="D395" i="1" s="1"/>
  <c r="AE291" i="5"/>
  <c r="L330" i="1" s="1"/>
  <c r="S292" i="5"/>
  <c r="H323" i="1" s="1"/>
  <c r="M398" i="5"/>
  <c r="F441" i="1" s="1"/>
  <c r="AE628" i="5"/>
  <c r="L705" i="1" s="1"/>
  <c r="AE519" i="5"/>
  <c r="L581" i="1" s="1"/>
  <c r="C358" i="5"/>
  <c r="G358" i="5"/>
  <c r="D396" i="1" s="1"/>
  <c r="X11" i="5"/>
  <c r="S669" i="5"/>
  <c r="H754" i="1" s="1"/>
  <c r="AE577" i="5"/>
  <c r="L646" i="1" s="1"/>
  <c r="AH620" i="5"/>
  <c r="M694" i="1" s="1"/>
  <c r="P510" i="5"/>
  <c r="G574" i="1" s="1"/>
  <c r="V127" i="5"/>
  <c r="I138" i="1" s="1"/>
  <c r="Y562" i="5"/>
  <c r="J631" i="1" s="1"/>
  <c r="AH511" i="5"/>
  <c r="M576" i="1" s="1"/>
  <c r="C204" i="5"/>
  <c r="G204" i="5"/>
  <c r="D220" i="1" s="1"/>
  <c r="P444" i="5"/>
  <c r="G499" i="1" s="1"/>
  <c r="AB519" i="5"/>
  <c r="K581" i="1" s="1"/>
  <c r="G253" i="5"/>
  <c r="D277" i="1" s="1"/>
  <c r="C253" i="5"/>
  <c r="D350" i="5"/>
  <c r="H311" i="3" s="1"/>
  <c r="AE256" i="5"/>
  <c r="L280" i="1" s="1"/>
  <c r="AB453" i="5"/>
  <c r="K507" i="1" s="1"/>
  <c r="S503" i="5"/>
  <c r="H565" i="1" s="1"/>
  <c r="G561" i="5"/>
  <c r="D630" i="1" s="1"/>
  <c r="C561" i="5"/>
  <c r="P194" i="5"/>
  <c r="G209" i="1" s="1"/>
  <c r="P234" i="5"/>
  <c r="G258" i="1" s="1"/>
  <c r="V299" i="5"/>
  <c r="I333" i="1" s="1"/>
  <c r="AE398" i="5"/>
  <c r="L441" i="1" s="1"/>
  <c r="C612" i="5"/>
  <c r="G612" i="5"/>
  <c r="D701" i="1" s="1"/>
  <c r="Y679" i="5"/>
  <c r="J762" i="1" s="1"/>
  <c r="AK610" i="5"/>
  <c r="N687" i="1" s="1"/>
  <c r="J239" i="5"/>
  <c r="E273" i="1" s="1"/>
  <c r="AH291" i="5"/>
  <c r="M330" i="1" s="1"/>
  <c r="V673" i="5"/>
  <c r="I757" i="1" s="1"/>
  <c r="Y131" i="5"/>
  <c r="J141" i="1" s="1"/>
  <c r="P504" i="5"/>
  <c r="G572" i="1" s="1"/>
  <c r="P186" i="5"/>
  <c r="G201" i="1" s="1"/>
  <c r="V393" i="5"/>
  <c r="I440" i="1" s="1"/>
  <c r="P518" i="5"/>
  <c r="G580" i="1" s="1"/>
  <c r="AH342" i="5"/>
  <c r="M381" i="1" s="1"/>
  <c r="AH545" i="5"/>
  <c r="M615" i="1" s="1"/>
  <c r="AF578" i="5"/>
  <c r="P467" i="5"/>
  <c r="G522" i="1" s="1"/>
  <c r="AB620" i="5"/>
  <c r="K694" i="1" s="1"/>
  <c r="AE677" i="5"/>
  <c r="L761" i="1" s="1"/>
  <c r="AE452" i="5"/>
  <c r="L508" i="1" s="1"/>
  <c r="AH391" i="5"/>
  <c r="M438" i="1" s="1"/>
  <c r="M240" i="5"/>
  <c r="F262" i="1" s="1"/>
  <c r="P240" i="5"/>
  <c r="G262" i="1" s="1"/>
  <c r="AK468" i="5"/>
  <c r="N523" i="1" s="1"/>
  <c r="D610" i="5"/>
  <c r="H537" i="3" s="1"/>
  <c r="Y569" i="5"/>
  <c r="J638" i="1" s="1"/>
  <c r="V441" i="5"/>
  <c r="I496" i="1" s="1"/>
  <c r="D510" i="5"/>
  <c r="H449" i="3" s="1"/>
  <c r="D339" i="5"/>
  <c r="H299" i="3" s="1"/>
  <c r="D467" i="5"/>
  <c r="H416" i="3" s="1"/>
  <c r="AK406" i="5"/>
  <c r="N450" i="1" s="1"/>
  <c r="D247" i="5"/>
  <c r="H220" i="3" s="1"/>
  <c r="AK661" i="5"/>
  <c r="N743" i="1" s="1"/>
  <c r="D391" i="5"/>
  <c r="H346" i="3" s="1"/>
  <c r="G518" i="5"/>
  <c r="D580" i="1" s="1"/>
  <c r="C518" i="5"/>
  <c r="C408" i="5"/>
  <c r="G408" i="5"/>
  <c r="D455" i="1" s="1"/>
  <c r="P281" i="5"/>
  <c r="G314" i="1" s="1"/>
  <c r="D194" i="5"/>
  <c r="H173" i="3" s="1"/>
  <c r="D460" i="5"/>
  <c r="H406" i="3" s="1"/>
  <c r="N205" i="5"/>
  <c r="P172" i="5"/>
  <c r="S306" i="5"/>
  <c r="H339" i="1" s="1"/>
  <c r="AH234" i="5"/>
  <c r="M258" i="1" s="1"/>
  <c r="AE306" i="5"/>
  <c r="L339" i="1" s="1"/>
  <c r="AB613" i="5"/>
  <c r="K689" i="1" s="1"/>
  <c r="H205" i="5"/>
  <c r="J172" i="5"/>
  <c r="V502" i="5"/>
  <c r="I566" i="1" s="1"/>
  <c r="AB610" i="5"/>
  <c r="K687" i="1" s="1"/>
  <c r="S135" i="5"/>
  <c r="H147" i="1" s="1"/>
  <c r="M450" i="5"/>
  <c r="F505" i="1" s="1"/>
  <c r="M671" i="5"/>
  <c r="F749" i="1" s="1"/>
  <c r="AB298" i="5"/>
  <c r="K328" i="1" s="1"/>
  <c r="V451" i="5"/>
  <c r="I506" i="1" s="1"/>
  <c r="AK679" i="5"/>
  <c r="N762" i="1" s="1"/>
  <c r="J553" i="5"/>
  <c r="E623" i="1" s="1"/>
  <c r="AF205" i="5"/>
  <c r="AF208" i="5" s="1"/>
  <c r="AH172" i="5"/>
  <c r="D627" i="5"/>
  <c r="H553" i="3" s="1"/>
  <c r="M247" i="5"/>
  <c r="F271" i="1" s="1"/>
  <c r="AH516" i="5"/>
  <c r="M578" i="1" s="1"/>
  <c r="Y239" i="5"/>
  <c r="J273" i="1" s="1"/>
  <c r="S234" i="5"/>
  <c r="H258" i="1" s="1"/>
  <c r="AB654" i="5"/>
  <c r="K738" i="1" s="1"/>
  <c r="D663" i="5"/>
  <c r="H582" i="3" s="1"/>
  <c r="D348" i="5"/>
  <c r="H308" i="3" s="1"/>
  <c r="C305" i="5"/>
  <c r="G305" i="5"/>
  <c r="D337" i="1" s="1"/>
  <c r="C129" i="5"/>
  <c r="G129" i="5"/>
  <c r="D140" i="1" s="1"/>
  <c r="G391" i="5"/>
  <c r="D438" i="1" s="1"/>
  <c r="C391" i="5"/>
  <c r="D407" i="5"/>
  <c r="H361" i="3" s="1"/>
  <c r="AE339" i="5"/>
  <c r="L377" i="1" s="1"/>
  <c r="S364" i="5"/>
  <c r="H402" i="1" s="1"/>
  <c r="Y194" i="5"/>
  <c r="J209" i="1" s="1"/>
  <c r="P577" i="5"/>
  <c r="G646" i="1" s="1"/>
  <c r="M289" i="5"/>
  <c r="F322" i="1" s="1"/>
  <c r="Y517" i="5"/>
  <c r="J582" i="1" s="1"/>
  <c r="V129" i="5"/>
  <c r="I140" i="1" s="1"/>
  <c r="Y357" i="5"/>
  <c r="J395" i="1" s="1"/>
  <c r="I205" i="5"/>
  <c r="S449" i="5"/>
  <c r="H504" i="1" s="1"/>
  <c r="D129" i="5"/>
  <c r="H117" i="3" s="1"/>
  <c r="M662" i="5"/>
  <c r="F745" i="1" s="1"/>
  <c r="AE559" i="5"/>
  <c r="L627" i="1" s="1"/>
  <c r="S348" i="5"/>
  <c r="H386" i="1" s="1"/>
  <c r="D305" i="5"/>
  <c r="H272" i="3" s="1"/>
  <c r="V254" i="5"/>
  <c r="I278" i="1" s="1"/>
  <c r="D121" i="5"/>
  <c r="H109" i="3" s="1"/>
  <c r="Y611" i="5"/>
  <c r="J688" i="1" s="1"/>
  <c r="AE348" i="5"/>
  <c r="L386" i="1" s="1"/>
  <c r="AE245" i="5"/>
  <c r="L267" i="1" s="1"/>
  <c r="AE281" i="5"/>
  <c r="L314" i="1" s="1"/>
  <c r="AE172" i="5"/>
  <c r="AC205" i="5"/>
  <c r="AC208" i="5" s="1"/>
  <c r="AK364" i="5"/>
  <c r="N402" i="1" s="1"/>
  <c r="V603" i="5"/>
  <c r="I680" i="1" s="1"/>
  <c r="AE129" i="5"/>
  <c r="L140" i="1" s="1"/>
  <c r="G195" i="5"/>
  <c r="D213" i="1" s="1"/>
  <c r="C195" i="5"/>
  <c r="G188" i="5"/>
  <c r="D205" i="1" s="1"/>
  <c r="C188" i="5"/>
  <c r="V552" i="5"/>
  <c r="I622" i="1" s="1"/>
  <c r="M678" i="5"/>
  <c r="F760" i="1" s="1"/>
  <c r="S180" i="5"/>
  <c r="H197" i="1" s="1"/>
  <c r="D662" i="5"/>
  <c r="H581" i="3" s="1"/>
  <c r="J442" i="5"/>
  <c r="E497" i="1" s="1"/>
  <c r="J492" i="5"/>
  <c r="E555" i="1" s="1"/>
  <c r="J290" i="5"/>
  <c r="E324" i="1" s="1"/>
  <c r="AI524" i="5"/>
  <c r="AK491" i="5"/>
  <c r="N554" i="1" s="1"/>
  <c r="M195" i="5"/>
  <c r="F213" i="1" s="1"/>
  <c r="M515" i="5"/>
  <c r="F579" i="1" s="1"/>
  <c r="AK450" i="5"/>
  <c r="N505" i="1" s="1"/>
  <c r="D492" i="5"/>
  <c r="H435" i="3" s="1"/>
  <c r="Y676" i="5"/>
  <c r="J759" i="1" s="1"/>
  <c r="M143" i="5"/>
  <c r="F154" i="1" s="1"/>
  <c r="J128" i="5"/>
  <c r="E139" i="1" s="1"/>
  <c r="P136" i="5"/>
  <c r="G151" i="1" s="1"/>
  <c r="D457" i="5"/>
  <c r="H404" i="3" s="1"/>
  <c r="D289" i="5"/>
  <c r="H257" i="3" s="1"/>
  <c r="S144" i="5"/>
  <c r="H155" i="1" s="1"/>
  <c r="C442" i="5"/>
  <c r="G442" i="5"/>
  <c r="D497" i="1" s="1"/>
  <c r="P144" i="5"/>
  <c r="G155" i="1" s="1"/>
  <c r="AE288" i="5"/>
  <c r="L321" i="1" s="1"/>
  <c r="G338" i="5"/>
  <c r="D376" i="1" s="1"/>
  <c r="C338" i="5"/>
  <c r="S119" i="5"/>
  <c r="H130" i="1" s="1"/>
  <c r="G493" i="5"/>
  <c r="D557" i="1" s="1"/>
  <c r="C493" i="5"/>
  <c r="S120" i="5"/>
  <c r="H131" i="1" s="1"/>
  <c r="Y187" i="5"/>
  <c r="J202" i="1" s="1"/>
  <c r="C143" i="5"/>
  <c r="G143" i="5"/>
  <c r="D154" i="1" s="1"/>
  <c r="J625" i="5"/>
  <c r="E704" i="1" s="1"/>
  <c r="P676" i="5"/>
  <c r="G759" i="1" s="1"/>
  <c r="AE250" i="5"/>
  <c r="L276" i="1" s="1"/>
  <c r="S457" i="5"/>
  <c r="H510" i="1" s="1"/>
  <c r="G293" i="5"/>
  <c r="D325" i="1" s="1"/>
  <c r="C293" i="5"/>
  <c r="D279" i="5"/>
  <c r="H247" i="3" s="1"/>
  <c r="J185" i="5"/>
  <c r="E204" i="1" s="1"/>
  <c r="AK456" i="5"/>
  <c r="N515" i="1" s="1"/>
  <c r="D134" i="5"/>
  <c r="H123" i="3" s="1"/>
  <c r="AE397" i="5"/>
  <c r="L445" i="1" s="1"/>
  <c r="D658" i="5"/>
  <c r="H577" i="3" s="1"/>
  <c r="I151" i="5"/>
  <c r="AE338" i="5"/>
  <c r="L376" i="1" s="1"/>
  <c r="D177" i="5"/>
  <c r="H158" i="3" s="1"/>
  <c r="V142" i="5"/>
  <c r="I153" i="1" s="1"/>
  <c r="D499" i="5"/>
  <c r="H442" i="3" s="1"/>
  <c r="G497" i="5"/>
  <c r="D562" i="1" s="1"/>
  <c r="C497" i="5"/>
  <c r="AH175" i="5"/>
  <c r="M192" i="1" s="1"/>
  <c r="AB405" i="5"/>
  <c r="K451" i="1" s="1"/>
  <c r="M279" i="5"/>
  <c r="F312" i="1" s="1"/>
  <c r="M281" i="5"/>
  <c r="F314" i="1" s="1"/>
  <c r="V287" i="5"/>
  <c r="I320" i="1" s="1"/>
  <c r="AH515" i="5"/>
  <c r="M579" i="1" s="1"/>
  <c r="AH244" i="5"/>
  <c r="M268" i="1" s="1"/>
  <c r="AB456" i="5"/>
  <c r="K515" i="1" s="1"/>
  <c r="AK279" i="5"/>
  <c r="N312" i="1" s="1"/>
  <c r="Y660" i="5"/>
  <c r="J742" i="1" s="1"/>
  <c r="C600" i="5"/>
  <c r="G600" i="5"/>
  <c r="D677" i="1" s="1"/>
  <c r="AK228" i="5"/>
  <c r="N253" i="1" s="1"/>
  <c r="T151" i="5"/>
  <c r="T154" i="5" s="1"/>
  <c r="V118" i="5"/>
  <c r="Y491" i="5"/>
  <c r="J554" i="1" s="1"/>
  <c r="W524" i="5"/>
  <c r="AH193" i="5"/>
  <c r="M211" i="1" s="1"/>
  <c r="AE413" i="5"/>
  <c r="L460" i="1" s="1"/>
  <c r="S252" i="5"/>
  <c r="H274" i="1" s="1"/>
  <c r="G607" i="5"/>
  <c r="D683" i="1" s="1"/>
  <c r="C683" i="1" s="1"/>
  <c r="C607" i="5"/>
  <c r="C616" i="5"/>
  <c r="G616" i="5"/>
  <c r="D692" i="1" s="1"/>
  <c r="M573" i="5"/>
  <c r="F643" i="1" s="1"/>
  <c r="AK175" i="5"/>
  <c r="N192" i="1" s="1"/>
  <c r="Y395" i="5"/>
  <c r="J442" i="1" s="1"/>
  <c r="D150" i="5"/>
  <c r="H138" i="3" s="1"/>
  <c r="V126" i="5"/>
  <c r="I137" i="1" s="1"/>
  <c r="AK295" i="5"/>
  <c r="N327" i="1" s="1"/>
  <c r="AK395" i="5"/>
  <c r="N442" i="1" s="1"/>
  <c r="D659" i="5"/>
  <c r="H580" i="3" s="1"/>
  <c r="P683" i="5"/>
  <c r="G767" i="1" s="1"/>
  <c r="D514" i="5"/>
  <c r="H458" i="3" s="1"/>
  <c r="O151" i="5"/>
  <c r="AB556" i="5"/>
  <c r="K626" i="1" s="1"/>
  <c r="AG151" i="5"/>
  <c r="D556" i="5"/>
  <c r="H491" i="3" s="1"/>
  <c r="S462" i="5"/>
  <c r="H516" i="1" s="1"/>
  <c r="AH683" i="5"/>
  <c r="M767" i="1" s="1"/>
  <c r="G506" i="5"/>
  <c r="D569" i="1" s="1"/>
  <c r="C506" i="5"/>
  <c r="M309" i="5"/>
  <c r="F341" i="1" s="1"/>
  <c r="P497" i="5"/>
  <c r="G562" i="1" s="1"/>
  <c r="AG311" i="5"/>
  <c r="AH573" i="5"/>
  <c r="M643" i="1" s="1"/>
  <c r="P556" i="5"/>
  <c r="G626" i="1" s="1"/>
  <c r="AB446" i="5"/>
  <c r="K501" i="1" s="1"/>
  <c r="D251" i="5"/>
  <c r="H224" i="3" s="1"/>
  <c r="D184" i="5"/>
  <c r="H167" i="3" s="1"/>
  <c r="AH607" i="5"/>
  <c r="M683" i="1" s="1"/>
  <c r="D286" i="5"/>
  <c r="H254" i="3" s="1"/>
  <c r="AH388" i="5"/>
  <c r="M436" i="1" s="1"/>
  <c r="G599" i="5"/>
  <c r="C599" i="5"/>
  <c r="E632" i="5"/>
  <c r="C674" i="5"/>
  <c r="G674" i="5"/>
  <c r="D755" i="1" s="1"/>
  <c r="AB521" i="5"/>
  <c r="K584" i="1" s="1"/>
  <c r="G302" i="5"/>
  <c r="D335" i="1" s="1"/>
  <c r="C302" i="5"/>
  <c r="Y396" i="5"/>
  <c r="J444" i="1" s="1"/>
  <c r="AK242" i="5"/>
  <c r="N264" i="1" s="1"/>
  <c r="M360" i="5"/>
  <c r="F397" i="1" s="1"/>
  <c r="V557" i="5"/>
  <c r="I628" i="1" s="1"/>
  <c r="D236" i="5"/>
  <c r="H208" i="3" s="1"/>
  <c r="AH251" i="5"/>
  <c r="M275" i="1" s="1"/>
  <c r="G522" i="5"/>
  <c r="D583" i="1" s="1"/>
  <c r="C522" i="5"/>
  <c r="U311" i="5"/>
  <c r="V361" i="5"/>
  <c r="I399" i="1" s="1"/>
  <c r="P133" i="5"/>
  <c r="G144" i="1" s="1"/>
  <c r="S227" i="5"/>
  <c r="H251" i="1" s="1"/>
  <c r="D176" i="5"/>
  <c r="H157" i="3" s="1"/>
  <c r="AK200" i="5"/>
  <c r="N218" i="1" s="1"/>
  <c r="I632" i="5"/>
  <c r="AH674" i="5"/>
  <c r="M755" i="1" s="1"/>
  <c r="D615" i="5"/>
  <c r="H541" i="3" s="1"/>
  <c r="J557" i="5"/>
  <c r="E628" i="1" s="1"/>
  <c r="AE278" i="5"/>
  <c r="AC311" i="5"/>
  <c r="AB564" i="5"/>
  <c r="K632" i="1" s="1"/>
  <c r="AH302" i="5"/>
  <c r="M335" i="1" s="1"/>
  <c r="P498" i="5"/>
  <c r="G560" i="1" s="1"/>
  <c r="P176" i="5"/>
  <c r="G193" i="1" s="1"/>
  <c r="N311" i="5"/>
  <c r="P278" i="5"/>
  <c r="AK439" i="5"/>
  <c r="N494" i="1" s="1"/>
  <c r="V548" i="5"/>
  <c r="I617" i="1" s="1"/>
  <c r="AB149" i="5"/>
  <c r="K159" i="1" s="1"/>
  <c r="AE403" i="5"/>
  <c r="L454" i="1" s="1"/>
  <c r="M141" i="5"/>
  <c r="F152" i="1" s="1"/>
  <c r="AH387" i="5"/>
  <c r="M434" i="1" s="1"/>
  <c r="AB243" i="5"/>
  <c r="K265" i="1" s="1"/>
  <c r="G235" i="5"/>
  <c r="D260" i="1" s="1"/>
  <c r="C235" i="5"/>
  <c r="AK387" i="5"/>
  <c r="N434" i="1" s="1"/>
  <c r="AB310" i="5"/>
  <c r="K343" i="1" s="1"/>
  <c r="S498" i="5"/>
  <c r="H560" i="1" s="1"/>
  <c r="V285" i="5"/>
  <c r="I318" i="1" s="1"/>
  <c r="Y133" i="5"/>
  <c r="J144" i="1" s="1"/>
  <c r="AB301" i="5"/>
  <c r="K332" i="1" s="1"/>
  <c r="C125" i="5"/>
  <c r="G125" i="5"/>
  <c r="D136" i="1" s="1"/>
  <c r="AK564" i="5"/>
  <c r="N632" i="1" s="1"/>
  <c r="AE336" i="5"/>
  <c r="L374" i="1" s="1"/>
  <c r="M66" i="5"/>
  <c r="F72" i="1" s="1"/>
  <c r="F12" i="1" s="1"/>
  <c r="K12" i="5"/>
  <c r="M12" i="5" s="1"/>
  <c r="T97" i="5"/>
  <c r="T100" i="5" s="1"/>
  <c r="V63" i="5"/>
  <c r="T9" i="5"/>
  <c r="N41" i="5"/>
  <c r="P41" i="5" s="1"/>
  <c r="P95" i="5"/>
  <c r="G99" i="1" s="1"/>
  <c r="S92" i="5"/>
  <c r="H98" i="1" s="1"/>
  <c r="Q38" i="5"/>
  <c r="AE76" i="5"/>
  <c r="L84" i="1" s="1"/>
  <c r="AC22" i="5"/>
  <c r="AE22" i="5" s="1"/>
  <c r="AG32" i="5"/>
  <c r="M84" i="5"/>
  <c r="F92" i="1" s="1"/>
  <c r="K30" i="5"/>
  <c r="M30" i="5" s="1"/>
  <c r="S83" i="5"/>
  <c r="H89" i="1" s="1"/>
  <c r="Q29" i="5"/>
  <c r="S29" i="5" s="1"/>
  <c r="X12" i="5"/>
  <c r="P253" i="5"/>
  <c r="G277" i="1" s="1"/>
  <c r="R41" i="5"/>
  <c r="J292" i="5"/>
  <c r="E323" i="1" s="1"/>
  <c r="G673" i="5"/>
  <c r="D757" i="1" s="1"/>
  <c r="C673" i="5"/>
  <c r="Z41" i="5"/>
  <c r="AB95" i="5"/>
  <c r="K99" i="1" s="1"/>
  <c r="W10" i="5"/>
  <c r="Y10" i="5" s="1"/>
  <c r="Y64" i="5"/>
  <c r="J70" i="1" s="1"/>
  <c r="W16" i="5"/>
  <c r="Y70" i="5"/>
  <c r="J75" i="1" s="1"/>
  <c r="F25" i="5"/>
  <c r="D25" i="5" s="1"/>
  <c r="D79" i="5"/>
  <c r="H76" i="3" s="1"/>
  <c r="G67" i="5"/>
  <c r="D73" i="1" s="1"/>
  <c r="E13" i="5"/>
  <c r="C67" i="5"/>
  <c r="D233" i="5"/>
  <c r="H206" i="3" s="1"/>
  <c r="Y547" i="5"/>
  <c r="J618" i="1" s="1"/>
  <c r="D92" i="5"/>
  <c r="H89" i="3" s="1"/>
  <c r="F38" i="5"/>
  <c r="T22" i="5"/>
  <c r="V76" i="5"/>
  <c r="I84" i="1" s="1"/>
  <c r="AH673" i="5"/>
  <c r="M757" i="1" s="1"/>
  <c r="N33" i="5"/>
  <c r="P87" i="5"/>
  <c r="G91" i="1" s="1"/>
  <c r="P64" i="5"/>
  <c r="G70" i="1" s="1"/>
  <c r="N10" i="5"/>
  <c r="P10" i="5" s="1"/>
  <c r="D75" i="5"/>
  <c r="H72" i="3" s="1"/>
  <c r="F21" i="5"/>
  <c r="AJ19" i="5"/>
  <c r="D88" i="5"/>
  <c r="H85" i="3" s="1"/>
  <c r="F34" i="5"/>
  <c r="N20" i="5"/>
  <c r="P20" i="5" s="1"/>
  <c r="P74" i="5"/>
  <c r="G80" i="1" s="1"/>
  <c r="AA32" i="5"/>
  <c r="F12" i="5"/>
  <c r="D66" i="5"/>
  <c r="H63" i="3" s="1"/>
  <c r="P68" i="5"/>
  <c r="G74" i="1" s="1"/>
  <c r="N14" i="5"/>
  <c r="Z11" i="5"/>
  <c r="AB11" i="5" s="1"/>
  <c r="AB65" i="5"/>
  <c r="K71" i="1" s="1"/>
  <c r="AK398" i="5"/>
  <c r="N441" i="1" s="1"/>
  <c r="G409" i="5"/>
  <c r="D456" i="1" s="1"/>
  <c r="C409" i="5"/>
  <c r="Z9" i="5"/>
  <c r="AB63" i="5"/>
  <c r="Z97" i="5"/>
  <c r="Z100" i="5" s="1"/>
  <c r="AC10" i="5"/>
  <c r="AE10" i="5" s="1"/>
  <c r="AE64" i="5"/>
  <c r="L70" i="1" s="1"/>
  <c r="AD21" i="5"/>
  <c r="J78" i="5"/>
  <c r="E83" i="1" s="1"/>
  <c r="H24" i="5"/>
  <c r="AC14" i="5"/>
  <c r="AE14" i="5" s="1"/>
  <c r="AE68" i="5"/>
  <c r="L74" i="1" s="1"/>
  <c r="D571" i="5"/>
  <c r="H506" i="3" s="1"/>
  <c r="J89" i="5"/>
  <c r="E95" i="1" s="1"/>
  <c r="H35" i="5"/>
  <c r="J35" i="5" s="1"/>
  <c r="I39" i="5"/>
  <c r="AK92" i="5"/>
  <c r="N98" i="1" s="1"/>
  <c r="AI38" i="5"/>
  <c r="AF20" i="5"/>
  <c r="AH20" i="5" s="1"/>
  <c r="AH74" i="5"/>
  <c r="M80" i="1" s="1"/>
  <c r="Y335" i="5"/>
  <c r="J373" i="1" s="1"/>
  <c r="Q97" i="5"/>
  <c r="Q100" i="5" s="1"/>
  <c r="Q9" i="5"/>
  <c r="S63" i="5"/>
  <c r="Z16" i="5"/>
  <c r="AB16" i="5" s="1"/>
  <c r="AB70" i="5"/>
  <c r="K75" i="1" s="1"/>
  <c r="G680" i="5"/>
  <c r="D763" i="1" s="1"/>
  <c r="C680" i="5"/>
  <c r="AK653" i="5"/>
  <c r="N736" i="1" s="1"/>
  <c r="AI686" i="5"/>
  <c r="AI689" i="5" s="1"/>
  <c r="I26" i="5"/>
  <c r="C613" i="5"/>
  <c r="G613" i="5"/>
  <c r="D689" i="1" s="1"/>
  <c r="X16" i="5"/>
  <c r="AI18" i="5"/>
  <c r="AK18" i="5" s="1"/>
  <c r="AK72" i="5"/>
  <c r="N78" i="1" s="1"/>
  <c r="AI9" i="5"/>
  <c r="AI97" i="5"/>
  <c r="AK63" i="5"/>
  <c r="R24" i="5"/>
  <c r="Y68" i="5"/>
  <c r="J74" i="1" s="1"/>
  <c r="J13" i="1" s="1"/>
  <c r="W14" i="5"/>
  <c r="Y14" i="5" s="1"/>
  <c r="C292" i="5"/>
  <c r="G292" i="5"/>
  <c r="D323" i="1" s="1"/>
  <c r="D80" i="5"/>
  <c r="H77" i="3" s="1"/>
  <c r="F26" i="5"/>
  <c r="AH606" i="5"/>
  <c r="M682" i="1" s="1"/>
  <c r="AA27" i="5"/>
  <c r="D503" i="5"/>
  <c r="H446" i="3" s="1"/>
  <c r="T17" i="5"/>
  <c r="V17" i="5" s="1"/>
  <c r="V71" i="5"/>
  <c r="I77" i="1" s="1"/>
  <c r="AK87" i="5"/>
  <c r="N91" i="1" s="1"/>
  <c r="AI33" i="5"/>
  <c r="AK33" i="5" s="1"/>
  <c r="J453" i="5"/>
  <c r="E507" i="1" s="1"/>
  <c r="D519" i="5"/>
  <c r="H462" i="3" s="1"/>
  <c r="E29" i="5"/>
  <c r="C83" i="5"/>
  <c r="G83" i="5"/>
  <c r="D89" i="1" s="1"/>
  <c r="W39" i="5"/>
  <c r="Y39" i="5" s="1"/>
  <c r="Y93" i="5"/>
  <c r="J100" i="1" s="1"/>
  <c r="V546" i="5"/>
  <c r="I616" i="1" s="1"/>
  <c r="F22" i="5"/>
  <c r="D76" i="5"/>
  <c r="H75" i="3" s="1"/>
  <c r="AK258" i="5"/>
  <c r="N281" i="1" s="1"/>
  <c r="J131" i="5"/>
  <c r="E141" i="1" s="1"/>
  <c r="M174" i="5"/>
  <c r="F190" i="1" s="1"/>
  <c r="Y306" i="5"/>
  <c r="J339" i="1" s="1"/>
  <c r="J657" i="5"/>
  <c r="E740" i="1" s="1"/>
  <c r="AE123" i="5"/>
  <c r="L133" i="1" s="1"/>
  <c r="K19" i="5"/>
  <c r="M73" i="5"/>
  <c r="F79" i="1" s="1"/>
  <c r="AH629" i="5"/>
  <c r="M706" i="1" s="1"/>
  <c r="AD26" i="5"/>
  <c r="O33" i="5"/>
  <c r="S680" i="5"/>
  <c r="H763" i="1" s="1"/>
  <c r="P190" i="5"/>
  <c r="G208" i="1" s="1"/>
  <c r="M299" i="5"/>
  <c r="F333" i="1" s="1"/>
  <c r="AH284" i="5"/>
  <c r="M317" i="1" s="1"/>
  <c r="AD16" i="5"/>
  <c r="AE681" i="5"/>
  <c r="L764" i="1" s="1"/>
  <c r="G547" i="5"/>
  <c r="D618" i="1" s="1"/>
  <c r="C547" i="5"/>
  <c r="AE191" i="5"/>
  <c r="L207" i="1" s="1"/>
  <c r="AA41" i="5"/>
  <c r="R38" i="5"/>
  <c r="D292" i="5"/>
  <c r="H258" i="3" s="1"/>
  <c r="AD40" i="5"/>
  <c r="AB503" i="5"/>
  <c r="K565" i="1" s="1"/>
  <c r="J123" i="5"/>
  <c r="E133" i="1" s="1"/>
  <c r="C241" i="5"/>
  <c r="G241" i="5"/>
  <c r="D263" i="1" s="1"/>
  <c r="V503" i="5"/>
  <c r="I565" i="1" s="1"/>
  <c r="AB69" i="5"/>
  <c r="K76" i="1" s="1"/>
  <c r="Z15" i="5"/>
  <c r="AH347" i="5"/>
  <c r="M385" i="1" s="1"/>
  <c r="T27" i="5"/>
  <c r="V27" i="5" s="1"/>
  <c r="V81" i="5"/>
  <c r="I88" i="1" s="1"/>
  <c r="AH519" i="5"/>
  <c r="M581" i="1" s="1"/>
  <c r="AE258" i="5"/>
  <c r="L281" i="1" s="1"/>
  <c r="AE298" i="5"/>
  <c r="L328" i="1" s="1"/>
  <c r="AI19" i="5"/>
  <c r="AK19" i="5" s="1"/>
  <c r="AK73" i="5"/>
  <c r="N79" i="1" s="1"/>
  <c r="AF24" i="5"/>
  <c r="AH24" i="5" s="1"/>
  <c r="AH78" i="5"/>
  <c r="M83" i="1" s="1"/>
  <c r="AB308" i="5"/>
  <c r="K342" i="1" s="1"/>
  <c r="C197" i="5"/>
  <c r="G197" i="5"/>
  <c r="D214" i="1" s="1"/>
  <c r="Y77" i="5"/>
  <c r="J81" i="1" s="1"/>
  <c r="W23" i="5"/>
  <c r="Y23" i="5" s="1"/>
  <c r="J444" i="5"/>
  <c r="E499" i="1" s="1"/>
  <c r="Z18" i="5"/>
  <c r="AB18" i="5" s="1"/>
  <c r="AB72" i="5"/>
  <c r="K78" i="1" s="1"/>
  <c r="G258" i="5"/>
  <c r="D281" i="1" s="1"/>
  <c r="C258" i="5"/>
  <c r="U418" i="5"/>
  <c r="P547" i="5"/>
  <c r="G618" i="1" s="1"/>
  <c r="AB138" i="5"/>
  <c r="K145" i="1" s="1"/>
  <c r="L19" i="5"/>
  <c r="AA19" i="5"/>
  <c r="M334" i="5"/>
  <c r="F372" i="1" s="1"/>
  <c r="M284" i="5"/>
  <c r="F317" i="1" s="1"/>
  <c r="AH452" i="5"/>
  <c r="M508" i="1" s="1"/>
  <c r="D186" i="5"/>
  <c r="H165" i="3" s="1"/>
  <c r="Y65" i="5"/>
  <c r="J71" i="1" s="1"/>
  <c r="W11" i="5"/>
  <c r="D502" i="5"/>
  <c r="H445" i="3" s="1"/>
  <c r="D255" i="5"/>
  <c r="H228" i="3" s="1"/>
  <c r="AE575" i="5"/>
  <c r="L645" i="1" s="1"/>
  <c r="D257" i="5"/>
  <c r="H231" i="3" s="1"/>
  <c r="V240" i="5"/>
  <c r="I262" i="1" s="1"/>
  <c r="AE671" i="5"/>
  <c r="L749" i="1" s="1"/>
  <c r="AE333" i="5"/>
  <c r="AC366" i="5"/>
  <c r="AC369" i="5" s="1"/>
  <c r="V449" i="5"/>
  <c r="I504" i="1" s="1"/>
  <c r="D131" i="5"/>
  <c r="H118" i="3" s="1"/>
  <c r="AK555" i="5"/>
  <c r="N625" i="1" s="1"/>
  <c r="J248" i="5"/>
  <c r="E270" i="1" s="1"/>
  <c r="C562" i="5"/>
  <c r="G562" i="5"/>
  <c r="D631" i="1" s="1"/>
  <c r="P679" i="5"/>
  <c r="G762" i="1" s="1"/>
  <c r="N366" i="5"/>
  <c r="N369" i="5" s="1"/>
  <c r="P333" i="5"/>
  <c r="P147" i="5"/>
  <c r="G160" i="1" s="1"/>
  <c r="G511" i="5"/>
  <c r="D576" i="1" s="1"/>
  <c r="C511" i="5"/>
  <c r="V280" i="5"/>
  <c r="I313" i="1" s="1"/>
  <c r="D304" i="5"/>
  <c r="H273" i="3" s="1"/>
  <c r="J577" i="5"/>
  <c r="E646" i="1" s="1"/>
  <c r="R19" i="5"/>
  <c r="J500" i="5"/>
  <c r="E563" i="1" s="1"/>
  <c r="J347" i="5"/>
  <c r="E385" i="1" s="1"/>
  <c r="R686" i="5"/>
  <c r="V139" i="5"/>
  <c r="I149" i="1" s="1"/>
  <c r="AE545" i="5"/>
  <c r="L615" i="1" s="1"/>
  <c r="AC578" i="5"/>
  <c r="P291" i="5"/>
  <c r="G330" i="1" s="1"/>
  <c r="D122" i="5"/>
  <c r="H111" i="3" s="1"/>
  <c r="AF524" i="5"/>
  <c r="AH491" i="5"/>
  <c r="M554" i="1" s="1"/>
  <c r="Z686" i="5"/>
  <c r="Z689" i="5" s="1"/>
  <c r="AB653" i="5"/>
  <c r="M194" i="5"/>
  <c r="F209" i="1" s="1"/>
  <c r="M304" i="5"/>
  <c r="F338" i="1" s="1"/>
  <c r="AK680" i="5"/>
  <c r="N763" i="1" s="1"/>
  <c r="AK685" i="5"/>
  <c r="N768" i="1" s="1"/>
  <c r="AB130" i="5"/>
  <c r="K142" i="1" s="1"/>
  <c r="J189" i="5"/>
  <c r="E206" i="1" s="1"/>
  <c r="AE664" i="5"/>
  <c r="L747" i="1" s="1"/>
  <c r="D237" i="5"/>
  <c r="H210" i="3" s="1"/>
  <c r="S577" i="5"/>
  <c r="H646" i="1" s="1"/>
  <c r="D680" i="5"/>
  <c r="H599" i="3" s="1"/>
  <c r="C191" i="5"/>
  <c r="G191" i="5"/>
  <c r="D207" i="1" s="1"/>
  <c r="M358" i="5"/>
  <c r="F396" i="1" s="1"/>
  <c r="D443" i="5"/>
  <c r="H392" i="3" s="1"/>
  <c r="AE441" i="5"/>
  <c r="L496" i="1" s="1"/>
  <c r="M664" i="5"/>
  <c r="F747" i="1" s="1"/>
  <c r="P575" i="5"/>
  <c r="G645" i="1" s="1"/>
  <c r="M248" i="5"/>
  <c r="F270" i="1" s="1"/>
  <c r="D495" i="5"/>
  <c r="H438" i="3" s="1"/>
  <c r="S173" i="5"/>
  <c r="H191" i="1" s="1"/>
  <c r="AB127" i="5"/>
  <c r="K138" i="1" s="1"/>
  <c r="AH451" i="5"/>
  <c r="M506" i="1" s="1"/>
  <c r="M502" i="5"/>
  <c r="F566" i="1" s="1"/>
  <c r="V663" i="5"/>
  <c r="I746" i="1" s="1"/>
  <c r="AH679" i="5"/>
  <c r="M762" i="1" s="1"/>
  <c r="AH307" i="5"/>
  <c r="M340" i="1" s="1"/>
  <c r="J575" i="5"/>
  <c r="E645" i="1" s="1"/>
  <c r="S123" i="5"/>
  <c r="H133" i="1" s="1"/>
  <c r="Y629" i="5"/>
  <c r="J706" i="1" s="1"/>
  <c r="J194" i="5"/>
  <c r="E209" i="1" s="1"/>
  <c r="M545" i="5"/>
  <c r="F615" i="1" s="1"/>
  <c r="K578" i="5"/>
  <c r="C460" i="5"/>
  <c r="G460" i="5"/>
  <c r="D512" i="1" s="1"/>
  <c r="D189" i="5"/>
  <c r="H170" i="3" s="1"/>
  <c r="G553" i="5"/>
  <c r="D623" i="1" s="1"/>
  <c r="C553" i="5"/>
  <c r="AH626" i="5"/>
  <c r="M702" i="1" s="1"/>
  <c r="Y339" i="5"/>
  <c r="J377" i="1" s="1"/>
  <c r="AB122" i="5"/>
  <c r="K134" i="1" s="1"/>
  <c r="S494" i="5"/>
  <c r="H556" i="1" s="1"/>
  <c r="AH465" i="5"/>
  <c r="M520" i="1" s="1"/>
  <c r="S451" i="5"/>
  <c r="H506" i="1" s="1"/>
  <c r="AH449" i="5"/>
  <c r="M504" i="1" s="1"/>
  <c r="P561" i="5"/>
  <c r="G630" i="1" s="1"/>
  <c r="S467" i="5"/>
  <c r="H522" i="1" s="1"/>
  <c r="M408" i="5"/>
  <c r="F455" i="1" s="1"/>
  <c r="AK232" i="5"/>
  <c r="N256" i="1" s="1"/>
  <c r="AB304" i="5"/>
  <c r="K338" i="1" s="1"/>
  <c r="M560" i="5"/>
  <c r="F629" i="1" s="1"/>
  <c r="Y552" i="5"/>
  <c r="J622" i="1" s="1"/>
  <c r="G232" i="5"/>
  <c r="D256" i="1" s="1"/>
  <c r="C256" i="1" s="1"/>
  <c r="C232" i="5"/>
  <c r="M443" i="5"/>
  <c r="F498" i="1" s="1"/>
  <c r="AH577" i="5"/>
  <c r="M646" i="1" s="1"/>
  <c r="V655" i="5"/>
  <c r="I737" i="1" s="1"/>
  <c r="V508" i="5"/>
  <c r="I570" i="1" s="1"/>
  <c r="AH296" i="5"/>
  <c r="M334" i="1" s="1"/>
  <c r="J612" i="5"/>
  <c r="E701" i="1" s="1"/>
  <c r="D349" i="5"/>
  <c r="H310" i="3" s="1"/>
  <c r="AK416" i="5"/>
  <c r="N462" i="1" s="1"/>
  <c r="AE451" i="5"/>
  <c r="L506" i="1" s="1"/>
  <c r="AB655" i="5"/>
  <c r="K737" i="1" s="1"/>
  <c r="V283" i="5"/>
  <c r="I316" i="1" s="1"/>
  <c r="Y620" i="5"/>
  <c r="J694" i="1" s="1"/>
  <c r="AE449" i="5"/>
  <c r="L504" i="1" s="1"/>
  <c r="P610" i="5"/>
  <c r="G687" i="1" s="1"/>
  <c r="S493" i="5"/>
  <c r="H557" i="1" s="1"/>
  <c r="AJ205" i="5"/>
  <c r="AB442" i="5"/>
  <c r="K497" i="1" s="1"/>
  <c r="V180" i="5"/>
  <c r="I197" i="1" s="1"/>
  <c r="M356" i="5"/>
  <c r="F394" i="1" s="1"/>
  <c r="J415" i="5"/>
  <c r="E463" i="1" s="1"/>
  <c r="J568" i="5"/>
  <c r="E637" i="1" s="1"/>
  <c r="C568" i="5"/>
  <c r="G568" i="5"/>
  <c r="D637" i="1" s="1"/>
  <c r="C289" i="5"/>
  <c r="G289" i="5"/>
  <c r="D322" i="1" s="1"/>
  <c r="P357" i="5"/>
  <c r="G395" i="1" s="1"/>
  <c r="D356" i="5"/>
  <c r="H316" i="3" s="1"/>
  <c r="S654" i="5"/>
  <c r="H738" i="1" s="1"/>
  <c r="D670" i="5"/>
  <c r="H586" i="3" s="1"/>
  <c r="AE349" i="5"/>
  <c r="L388" i="1" s="1"/>
  <c r="M449" i="5"/>
  <c r="F504" i="1" s="1"/>
  <c r="Y500" i="5"/>
  <c r="J563" i="1" s="1"/>
  <c r="S296" i="5"/>
  <c r="H334" i="1" s="1"/>
  <c r="Y391" i="5"/>
  <c r="J438" i="1" s="1"/>
  <c r="D254" i="5"/>
  <c r="H227" i="3" s="1"/>
  <c r="AK414" i="5"/>
  <c r="N461" i="1" s="1"/>
  <c r="M145" i="5"/>
  <c r="F157" i="1" s="1"/>
  <c r="P196" i="5"/>
  <c r="G212" i="1" s="1"/>
  <c r="AB137" i="5"/>
  <c r="K148" i="1" s="1"/>
  <c r="G457" i="5"/>
  <c r="D510" i="1" s="1"/>
  <c r="C457" i="5"/>
  <c r="P568" i="5"/>
  <c r="G637" i="1" s="1"/>
  <c r="P202" i="5"/>
  <c r="G219" i="1" s="1"/>
  <c r="S677" i="5"/>
  <c r="H761" i="1" s="1"/>
  <c r="M670" i="5"/>
  <c r="F750" i="1" s="1"/>
  <c r="S509" i="5"/>
  <c r="H571" i="1" s="1"/>
  <c r="D124" i="5"/>
  <c r="H112" i="3" s="1"/>
  <c r="J654" i="5"/>
  <c r="E738" i="1" s="1"/>
  <c r="P458" i="5"/>
  <c r="G513" i="1" s="1"/>
  <c r="G148" i="5"/>
  <c r="D156" i="1" s="1"/>
  <c r="C148" i="5"/>
  <c r="P560" i="5"/>
  <c r="G629" i="1" s="1"/>
  <c r="AB501" i="5"/>
  <c r="K564" i="1" s="1"/>
  <c r="Y501" i="5"/>
  <c r="J564" i="1" s="1"/>
  <c r="G552" i="5"/>
  <c r="D622" i="1" s="1"/>
  <c r="C552" i="5"/>
  <c r="AB576" i="5"/>
  <c r="K647" i="1" s="1"/>
  <c r="G492" i="5"/>
  <c r="D555" i="1" s="1"/>
  <c r="C555" i="1" s="1"/>
  <c r="C492" i="5"/>
  <c r="AE143" i="5"/>
  <c r="L154" i="1" s="1"/>
  <c r="C145" i="5"/>
  <c r="G145" i="5"/>
  <c r="D157" i="1" s="1"/>
  <c r="J305" i="5"/>
  <c r="E337" i="1" s="1"/>
  <c r="P180" i="5"/>
  <c r="G197" i="1" s="1"/>
  <c r="D143" i="5"/>
  <c r="H131" i="3" s="1"/>
  <c r="Y340" i="5"/>
  <c r="J378" i="1" s="1"/>
  <c r="V348" i="5"/>
  <c r="I386" i="1" s="1"/>
  <c r="V559" i="5"/>
  <c r="I627" i="1" s="1"/>
  <c r="S603" i="5"/>
  <c r="H680" i="1" s="1"/>
  <c r="M128" i="5"/>
  <c r="F139" i="1" s="1"/>
  <c r="AA366" i="5"/>
  <c r="AH466" i="5"/>
  <c r="M521" i="1" s="1"/>
  <c r="V510" i="5"/>
  <c r="I574" i="1" s="1"/>
  <c r="P120" i="5"/>
  <c r="G131" i="1" s="1"/>
  <c r="J626" i="5"/>
  <c r="E702" i="1" s="1"/>
  <c r="J288" i="5"/>
  <c r="E321" i="1" s="1"/>
  <c r="AK492" i="5"/>
  <c r="N555" i="1" s="1"/>
  <c r="S136" i="5"/>
  <c r="H151" i="1" s="1"/>
  <c r="AH668" i="5"/>
  <c r="M752" i="1" s="1"/>
  <c r="V668" i="5"/>
  <c r="I752" i="1" s="1"/>
  <c r="AE523" i="5"/>
  <c r="L586" i="1" s="1"/>
  <c r="V568" i="5"/>
  <c r="I637" i="1" s="1"/>
  <c r="D338" i="5"/>
  <c r="H298" i="3" s="1"/>
  <c r="S143" i="5"/>
  <c r="H154" i="1" s="1"/>
  <c r="D175" i="5"/>
  <c r="H156" i="3" s="1"/>
  <c r="D440" i="5"/>
  <c r="H389" i="3" s="1"/>
  <c r="AB250" i="5"/>
  <c r="K276" i="1" s="1"/>
  <c r="Y626" i="5"/>
  <c r="J702" i="1" s="1"/>
  <c r="G297" i="5"/>
  <c r="D326" i="1" s="1"/>
  <c r="C297" i="5"/>
  <c r="C551" i="5"/>
  <c r="G551" i="5"/>
  <c r="D621" i="1" s="1"/>
  <c r="C621" i="1" s="1"/>
  <c r="C625" i="5"/>
  <c r="G625" i="5"/>
  <c r="D704" i="1" s="1"/>
  <c r="P187" i="5"/>
  <c r="G202" i="1" s="1"/>
  <c r="D362" i="5"/>
  <c r="H322" i="3" s="1"/>
  <c r="D346" i="5"/>
  <c r="H301" i="3" s="1"/>
  <c r="AK660" i="5"/>
  <c r="N742" i="1" s="1"/>
  <c r="AK457" i="5"/>
  <c r="N510" i="1" s="1"/>
  <c r="AD524" i="5"/>
  <c r="M491" i="5"/>
  <c r="F554" i="1" s="1"/>
  <c r="K524" i="5"/>
  <c r="D625" i="5"/>
  <c r="H551" i="3" s="1"/>
  <c r="AK625" i="5"/>
  <c r="N704" i="1" s="1"/>
  <c r="S601" i="5"/>
  <c r="H678" i="1" s="1"/>
  <c r="D303" i="5"/>
  <c r="H271" i="3" s="1"/>
  <c r="G201" i="5"/>
  <c r="D216" i="1" s="1"/>
  <c r="C216" i="1" s="1"/>
  <c r="C201" i="5"/>
  <c r="D456" i="5"/>
  <c r="H409" i="3" s="1"/>
  <c r="R151" i="5"/>
  <c r="C609" i="5"/>
  <c r="G609" i="5"/>
  <c r="D684" i="1" s="1"/>
  <c r="Y354" i="5"/>
  <c r="J390" i="1" s="1"/>
  <c r="G499" i="5"/>
  <c r="D561" i="1" s="1"/>
  <c r="C499" i="5"/>
  <c r="V413" i="5"/>
  <c r="I460" i="1" s="1"/>
  <c r="G405" i="5"/>
  <c r="D451" i="1" s="1"/>
  <c r="C405" i="5"/>
  <c r="P574" i="5"/>
  <c r="G644" i="1" s="1"/>
  <c r="Y499" i="5"/>
  <c r="J561" i="1" s="1"/>
  <c r="Y185" i="5"/>
  <c r="J204" i="1" s="1"/>
  <c r="J572" i="5"/>
  <c r="E642" i="1" s="1"/>
  <c r="S354" i="5"/>
  <c r="H390" i="1" s="1"/>
  <c r="P389" i="5"/>
  <c r="G435" i="1" s="1"/>
  <c r="M566" i="5"/>
  <c r="F635" i="1" s="1"/>
  <c r="AH658" i="5"/>
  <c r="M741" i="1" s="1"/>
  <c r="S338" i="5"/>
  <c r="H376" i="1" s="1"/>
  <c r="J413" i="5"/>
  <c r="E460" i="1" s="1"/>
  <c r="P134" i="5"/>
  <c r="G146" i="1" s="1"/>
  <c r="V279" i="5"/>
  <c r="I312" i="1" s="1"/>
  <c r="S497" i="5"/>
  <c r="H562" i="1" s="1"/>
  <c r="AB574" i="5"/>
  <c r="K644" i="1" s="1"/>
  <c r="AK142" i="5"/>
  <c r="N153" i="1" s="1"/>
  <c r="D344" i="5"/>
  <c r="H305" i="3" s="1"/>
  <c r="Y295" i="5"/>
  <c r="J327" i="1" s="1"/>
  <c r="V566" i="5"/>
  <c r="I635" i="1" s="1"/>
  <c r="V499" i="5"/>
  <c r="I561" i="1" s="1"/>
  <c r="S574" i="5"/>
  <c r="H644" i="1" s="1"/>
  <c r="S446" i="5"/>
  <c r="H501" i="1" s="1"/>
  <c r="D462" i="5"/>
  <c r="H410" i="3" s="1"/>
  <c r="D608" i="5"/>
  <c r="H535" i="3" s="1"/>
  <c r="J522" i="5"/>
  <c r="E583" i="1" s="1"/>
  <c r="G388" i="5"/>
  <c r="D436" i="1" s="1"/>
  <c r="C388" i="5"/>
  <c r="D293" i="5"/>
  <c r="H260" i="3" s="1"/>
  <c r="AE295" i="5"/>
  <c r="L327" i="1" s="1"/>
  <c r="M557" i="5"/>
  <c r="F628" i="1" s="1"/>
  <c r="AH236" i="5"/>
  <c r="M259" i="1" s="1"/>
  <c r="V278" i="5"/>
  <c r="T311" i="5"/>
  <c r="T314" i="5" s="1"/>
  <c r="P608" i="5"/>
  <c r="G686" i="1" s="1"/>
  <c r="J119" i="5"/>
  <c r="E130" i="1" s="1"/>
  <c r="S659" i="5"/>
  <c r="H744" i="1" s="1"/>
  <c r="AH252" i="5"/>
  <c r="M274" i="1" s="1"/>
  <c r="S193" i="5"/>
  <c r="H211" i="1" s="1"/>
  <c r="AH303" i="5"/>
  <c r="M336" i="1" s="1"/>
  <c r="M405" i="5"/>
  <c r="F451" i="1" s="1"/>
  <c r="M659" i="5"/>
  <c r="F744" i="1" s="1"/>
  <c r="K151" i="5"/>
  <c r="M118" i="5"/>
  <c r="AK309" i="5"/>
  <c r="N341" i="1" s="1"/>
  <c r="C624" i="5"/>
  <c r="G624" i="5"/>
  <c r="D700" i="1" s="1"/>
  <c r="V252" i="5"/>
  <c r="I274" i="1" s="1"/>
  <c r="J659" i="5"/>
  <c r="E744" i="1" s="1"/>
  <c r="Y667" i="5"/>
  <c r="J753" i="1" s="1"/>
  <c r="J177" i="5"/>
  <c r="E194" i="1" s="1"/>
  <c r="G514" i="5"/>
  <c r="D577" i="1" s="1"/>
  <c r="C514" i="5"/>
  <c r="V573" i="5"/>
  <c r="I643" i="1" s="1"/>
  <c r="C549" i="5"/>
  <c r="G549" i="5"/>
  <c r="D619" i="1" s="1"/>
  <c r="AB506" i="5"/>
  <c r="K569" i="1" s="1"/>
  <c r="G150" i="5"/>
  <c r="D161" i="1" s="1"/>
  <c r="C150" i="5"/>
  <c r="AH514" i="5"/>
  <c r="M577" i="1" s="1"/>
  <c r="AE506" i="5"/>
  <c r="L569" i="1" s="1"/>
  <c r="M361" i="5"/>
  <c r="F399" i="1" s="1"/>
  <c r="Y455" i="5"/>
  <c r="J511" i="1" s="1"/>
  <c r="G243" i="5"/>
  <c r="D265" i="1" s="1"/>
  <c r="C243" i="5"/>
  <c r="AH463" i="5"/>
  <c r="M519" i="1" s="1"/>
  <c r="S361" i="5"/>
  <c r="H399" i="1" s="1"/>
  <c r="G463" i="5"/>
  <c r="D519" i="1" s="1"/>
  <c r="C463" i="5"/>
  <c r="AE470" i="5"/>
  <c r="L524" i="1" s="1"/>
  <c r="S439" i="5"/>
  <c r="H494" i="1" s="1"/>
  <c r="V411" i="5"/>
  <c r="I458" i="1" s="1"/>
  <c r="M683" i="5"/>
  <c r="F767" i="1" s="1"/>
  <c r="V294" i="5"/>
  <c r="I329" i="1" s="1"/>
  <c r="M666" i="5"/>
  <c r="F751" i="1" s="1"/>
  <c r="S345" i="5"/>
  <c r="H384" i="1" s="1"/>
  <c r="G631" i="5"/>
  <c r="D708" i="1" s="1"/>
  <c r="C631" i="5"/>
  <c r="AH353" i="5"/>
  <c r="M391" i="1" s="1"/>
  <c r="P251" i="5"/>
  <c r="G275" i="1" s="1"/>
  <c r="P336" i="5"/>
  <c r="G374" i="1" s="1"/>
  <c r="AB549" i="5"/>
  <c r="K619" i="1" s="1"/>
  <c r="Y403" i="5"/>
  <c r="J454" i="1" s="1"/>
  <c r="G279" i="5"/>
  <c r="D312" i="1" s="1"/>
  <c r="C279" i="5"/>
  <c r="AB455" i="5"/>
  <c r="K511" i="1" s="1"/>
  <c r="C454" i="5"/>
  <c r="G454" i="5"/>
  <c r="D509" i="1" s="1"/>
  <c r="M438" i="5"/>
  <c r="K471" i="5"/>
  <c r="M682" i="5"/>
  <c r="F765" i="1" s="1"/>
  <c r="D674" i="5"/>
  <c r="H591" i="3" s="1"/>
  <c r="M522" i="5"/>
  <c r="F583" i="1" s="1"/>
  <c r="S412" i="5"/>
  <c r="H459" i="1" s="1"/>
  <c r="P345" i="5"/>
  <c r="G384" i="1" s="1"/>
  <c r="AH513" i="5"/>
  <c r="M575" i="1" s="1"/>
  <c r="P682" i="5"/>
  <c r="G765" i="1" s="1"/>
  <c r="AK505" i="5"/>
  <c r="N568" i="1" s="1"/>
  <c r="Y192" i="5"/>
  <c r="J210" i="1" s="1"/>
  <c r="AD311" i="5"/>
  <c r="M149" i="5"/>
  <c r="F159" i="1" s="1"/>
  <c r="M454" i="5"/>
  <c r="F509" i="1" s="1"/>
  <c r="AA471" i="5"/>
  <c r="W471" i="5"/>
  <c r="W474" i="5" s="1"/>
  <c r="Y438" i="5"/>
  <c r="X259" i="5"/>
  <c r="U259" i="5"/>
  <c r="AB615" i="5"/>
  <c r="K693" i="1" s="1"/>
  <c r="AG471" i="5"/>
  <c r="Y251" i="5"/>
  <c r="J275" i="1" s="1"/>
  <c r="D226" i="5"/>
  <c r="F259" i="5"/>
  <c r="E471" i="5"/>
  <c r="C438" i="5"/>
  <c r="G438" i="5"/>
  <c r="AH631" i="5"/>
  <c r="M708" i="1" s="1"/>
  <c r="S514" i="5"/>
  <c r="H577" i="1" s="1"/>
  <c r="AH557" i="5"/>
  <c r="M628" i="1" s="1"/>
  <c r="AE447" i="5"/>
  <c r="L502" i="1" s="1"/>
  <c r="AE176" i="5"/>
  <c r="L193" i="1" s="1"/>
  <c r="Y227" i="5"/>
  <c r="J251" i="1" s="1"/>
  <c r="AE226" i="5"/>
  <c r="AC259" i="5"/>
  <c r="AC262" i="5" s="1"/>
  <c r="S463" i="5"/>
  <c r="H519" i="1" s="1"/>
  <c r="AB226" i="5"/>
  <c r="Z259" i="5"/>
  <c r="Z262" i="5" s="1"/>
  <c r="AH226" i="5"/>
  <c r="AF259" i="5"/>
  <c r="AF262" i="5" s="1"/>
  <c r="AK192" i="5"/>
  <c r="N210" i="1" s="1"/>
  <c r="AE235" i="5"/>
  <c r="L260" i="1" s="1"/>
  <c r="J184" i="5"/>
  <c r="E203" i="1" s="1"/>
  <c r="AE227" i="5"/>
  <c r="L251" i="1" s="1"/>
  <c r="AE67" i="5"/>
  <c r="L73" i="1" s="1"/>
  <c r="AC13" i="5"/>
  <c r="AE13" i="5" s="1"/>
  <c r="W34" i="5"/>
  <c r="Y34" i="5" s="1"/>
  <c r="Y88" i="5"/>
  <c r="J94" i="1" s="1"/>
  <c r="C84" i="5"/>
  <c r="E30" i="5"/>
  <c r="G84" i="5"/>
  <c r="D92" i="1" s="1"/>
  <c r="AB92" i="5"/>
  <c r="K98" i="1" s="1"/>
  <c r="Z38" i="5"/>
  <c r="AB38" i="5" s="1"/>
  <c r="S82" i="5"/>
  <c r="H87" i="1" s="1"/>
  <c r="Q28" i="5"/>
  <c r="S28" i="5" s="1"/>
  <c r="Q20" i="5"/>
  <c r="S20" i="5" s="1"/>
  <c r="S74" i="5"/>
  <c r="H80" i="1" s="1"/>
  <c r="C257" i="5"/>
  <c r="G257" i="5"/>
  <c r="D282" i="1" s="1"/>
  <c r="R16" i="5"/>
  <c r="R23" i="5"/>
  <c r="AC30" i="5"/>
  <c r="AE30" i="5" s="1"/>
  <c r="AE84" i="5"/>
  <c r="L92" i="1" s="1"/>
  <c r="J90" i="5"/>
  <c r="E97" i="1" s="1"/>
  <c r="H36" i="5"/>
  <c r="J36" i="5" s="1"/>
  <c r="V64" i="5"/>
  <c r="I70" i="1" s="1"/>
  <c r="T10" i="5"/>
  <c r="V10" i="5" s="1"/>
  <c r="Q22" i="5"/>
  <c r="S22" i="5" s="1"/>
  <c r="S76" i="5"/>
  <c r="H84" i="1" s="1"/>
  <c r="AG19" i="5"/>
  <c r="AK85" i="5"/>
  <c r="N90" i="1" s="1"/>
  <c r="AI31" i="5"/>
  <c r="J653" i="5"/>
  <c r="H686" i="5"/>
  <c r="H689" i="5" s="1"/>
  <c r="AI39" i="5"/>
  <c r="AK39" i="5" s="1"/>
  <c r="AK93" i="5"/>
  <c r="N100" i="1" s="1"/>
  <c r="C233" i="5"/>
  <c r="G233" i="5"/>
  <c r="D257" i="1" s="1"/>
  <c r="S496" i="5"/>
  <c r="H559" i="1" s="1"/>
  <c r="W32" i="5"/>
  <c r="Y86" i="5"/>
  <c r="J93" i="1" s="1"/>
  <c r="AI10" i="5"/>
  <c r="AK10" i="5" s="1"/>
  <c r="AK64" i="5"/>
  <c r="N70" i="1" s="1"/>
  <c r="N10" i="1" s="1"/>
  <c r="AK68" i="5"/>
  <c r="N74" i="1" s="1"/>
  <c r="AI14" i="5"/>
  <c r="AK14" i="5" s="1"/>
  <c r="F18" i="5"/>
  <c r="D72" i="5"/>
  <c r="H69" i="3" s="1"/>
  <c r="AK90" i="5"/>
  <c r="N97" i="1" s="1"/>
  <c r="AI36" i="5"/>
  <c r="AK36" i="5" s="1"/>
  <c r="Q31" i="5"/>
  <c r="S31" i="5" s="1"/>
  <c r="S85" i="5"/>
  <c r="H90" i="1" s="1"/>
  <c r="H30" i="1" s="1"/>
  <c r="T19" i="5"/>
  <c r="V73" i="5"/>
  <c r="I79" i="1" s="1"/>
  <c r="L9" i="5"/>
  <c r="L97" i="5"/>
  <c r="AG29" i="5"/>
  <c r="J77" i="5"/>
  <c r="E81" i="1" s="1"/>
  <c r="H23" i="5"/>
  <c r="C392" i="5"/>
  <c r="G392" i="5"/>
  <c r="D439" i="1" s="1"/>
  <c r="AH394" i="5"/>
  <c r="M443" i="1" s="1"/>
  <c r="AC12" i="5"/>
  <c r="AE12" i="5" s="1"/>
  <c r="AE66" i="5"/>
  <c r="L72" i="1" s="1"/>
  <c r="AB67" i="5"/>
  <c r="K73" i="1" s="1"/>
  <c r="Z13" i="5"/>
  <c r="AB13" i="5" s="1"/>
  <c r="AK78" i="5"/>
  <c r="N83" i="1" s="1"/>
  <c r="AI24" i="5"/>
  <c r="D563" i="5"/>
  <c r="H499" i="3" s="1"/>
  <c r="D86" i="5"/>
  <c r="H84" i="3" s="1"/>
  <c r="F32" i="5"/>
  <c r="S657" i="5"/>
  <c r="H740" i="1" s="1"/>
  <c r="I38" i="5"/>
  <c r="D77" i="5"/>
  <c r="H73" i="3" s="1"/>
  <c r="F23" i="5"/>
  <c r="V131" i="5"/>
  <c r="I141" i="1" s="1"/>
  <c r="G174" i="5"/>
  <c r="D190" i="1" s="1"/>
  <c r="C174" i="5"/>
  <c r="C64" i="5"/>
  <c r="G64" i="5"/>
  <c r="D70" i="1" s="1"/>
  <c r="E10" i="5"/>
  <c r="AD17" i="5"/>
  <c r="G512" i="5"/>
  <c r="D567" i="1" s="1"/>
  <c r="C567" i="1" s="1"/>
  <c r="C512" i="5"/>
  <c r="C182" i="5"/>
  <c r="G182" i="5"/>
  <c r="D198" i="1" s="1"/>
  <c r="O686" i="5"/>
  <c r="S191" i="5"/>
  <c r="H207" i="1" s="1"/>
  <c r="U21" i="5"/>
  <c r="Y90" i="5"/>
  <c r="J97" i="1" s="1"/>
  <c r="W36" i="5"/>
  <c r="Y36" i="5" s="1"/>
  <c r="AK444" i="5"/>
  <c r="N499" i="1" s="1"/>
  <c r="AG578" i="5"/>
  <c r="L418" i="5"/>
  <c r="J555" i="5"/>
  <c r="E625" i="1" s="1"/>
  <c r="S629" i="5"/>
  <c r="H706" i="1" s="1"/>
  <c r="C146" i="5"/>
  <c r="G146" i="5"/>
  <c r="D158" i="1" s="1"/>
  <c r="AH504" i="5"/>
  <c r="M572" i="1" s="1"/>
  <c r="T686" i="5"/>
  <c r="T689" i="5" s="1"/>
  <c r="V653" i="5"/>
  <c r="AD27" i="5"/>
  <c r="S445" i="5"/>
  <c r="H500" i="1" s="1"/>
  <c r="G181" i="5"/>
  <c r="D199" i="1" s="1"/>
  <c r="C181" i="5"/>
  <c r="V665" i="5"/>
  <c r="I748" i="1" s="1"/>
  <c r="AK190" i="5"/>
  <c r="N208" i="1" s="1"/>
  <c r="C630" i="5"/>
  <c r="G630" i="5"/>
  <c r="D707" i="1" s="1"/>
  <c r="C707" i="1" s="1"/>
  <c r="AB664" i="5"/>
  <c r="K747" i="1" s="1"/>
  <c r="AK140" i="5"/>
  <c r="N150" i="1" s="1"/>
  <c r="D613" i="5"/>
  <c r="H540" i="3" s="1"/>
  <c r="D123" i="5"/>
  <c r="H110" i="3" s="1"/>
  <c r="Q34" i="5"/>
  <c r="S34" i="5" s="1"/>
  <c r="S88" i="5"/>
  <c r="H94" i="1" s="1"/>
  <c r="AK461" i="5"/>
  <c r="N517" i="1" s="1"/>
  <c r="C496" i="5"/>
  <c r="G496" i="5"/>
  <c r="D559" i="1" s="1"/>
  <c r="S495" i="5"/>
  <c r="H558" i="1" s="1"/>
  <c r="G190" i="5"/>
  <c r="D208" i="1" s="1"/>
  <c r="C190" i="5"/>
  <c r="AG26" i="5"/>
  <c r="AK284" i="5"/>
  <c r="N317" i="1" s="1"/>
  <c r="AH140" i="5"/>
  <c r="M150" i="1" s="1"/>
  <c r="O19" i="5"/>
  <c r="W21" i="5"/>
  <c r="Y21" i="5" s="1"/>
  <c r="Y75" i="5"/>
  <c r="J82" i="1" s="1"/>
  <c r="S386" i="5"/>
  <c r="H433" i="1" s="1"/>
  <c r="AE241" i="5"/>
  <c r="L263" i="1" s="1"/>
  <c r="C363" i="5"/>
  <c r="G363" i="5"/>
  <c r="D401" i="1" s="1"/>
  <c r="G567" i="5"/>
  <c r="D633" i="1" s="1"/>
  <c r="C567" i="5"/>
  <c r="S359" i="5"/>
  <c r="H398" i="1" s="1"/>
  <c r="AK605" i="5"/>
  <c r="N685" i="1" s="1"/>
  <c r="AE402" i="5"/>
  <c r="L448" i="1" s="1"/>
  <c r="M253" i="5"/>
  <c r="F277" i="1" s="1"/>
  <c r="L16" i="5"/>
  <c r="D555" i="5"/>
  <c r="H490" i="3" s="1"/>
  <c r="Q32" i="5"/>
  <c r="S32" i="5" s="1"/>
  <c r="S86" i="5"/>
  <c r="H93" i="1" s="1"/>
  <c r="H33" i="1" s="1"/>
  <c r="H27" i="5"/>
  <c r="J27" i="5" s="1"/>
  <c r="J81" i="5"/>
  <c r="E88" i="1" s="1"/>
  <c r="C571" i="5"/>
  <c r="G571" i="5"/>
  <c r="D641" i="1" s="1"/>
  <c r="M461" i="5"/>
  <c r="F517" i="1" s="1"/>
  <c r="AB139" i="5"/>
  <c r="K149" i="1" s="1"/>
  <c r="G622" i="5"/>
  <c r="D697" i="1" s="1"/>
  <c r="C622" i="5"/>
  <c r="AD35" i="5"/>
  <c r="J359" i="5"/>
  <c r="E398" i="1" s="1"/>
  <c r="P174" i="5"/>
  <c r="G190" i="1" s="1"/>
  <c r="Z31" i="5"/>
  <c r="AB31" i="5" s="1"/>
  <c r="AB85" i="5"/>
  <c r="K90" i="1" s="1"/>
  <c r="R40" i="5"/>
  <c r="D307" i="5"/>
  <c r="H275" i="3" s="1"/>
  <c r="Q30" i="5"/>
  <c r="S30" i="5" s="1"/>
  <c r="S84" i="5"/>
  <c r="H92" i="1" s="1"/>
  <c r="AH444" i="5"/>
  <c r="M499" i="1" s="1"/>
  <c r="V398" i="5"/>
  <c r="I441" i="1" s="1"/>
  <c r="S518" i="5"/>
  <c r="H580" i="1" s="1"/>
  <c r="D140" i="5"/>
  <c r="H127" i="3" s="1"/>
  <c r="W27" i="5"/>
  <c r="Y27" i="5" s="1"/>
  <c r="Y81" i="5"/>
  <c r="J88" i="1" s="1"/>
  <c r="J29" i="1" s="1"/>
  <c r="M186" i="5"/>
  <c r="F201" i="1" s="1"/>
  <c r="AH350" i="5"/>
  <c r="M389" i="1" s="1"/>
  <c r="AJ578" i="5"/>
  <c r="V575" i="5"/>
  <c r="I645" i="1" s="1"/>
  <c r="AB197" i="5"/>
  <c r="K214" i="1" s="1"/>
  <c r="AK546" i="5"/>
  <c r="N616" i="1" s="1"/>
  <c r="AE554" i="5"/>
  <c r="L624" i="1" s="1"/>
  <c r="AK629" i="5"/>
  <c r="N706" i="1" s="1"/>
  <c r="C519" i="5"/>
  <c r="G519" i="5"/>
  <c r="D581" i="1" s="1"/>
  <c r="Y334" i="5"/>
  <c r="J372" i="1" s="1"/>
  <c r="C138" i="5"/>
  <c r="G138" i="5"/>
  <c r="D145" i="1" s="1"/>
  <c r="P502" i="5"/>
  <c r="G566" i="1" s="1"/>
  <c r="D449" i="5"/>
  <c r="H398" i="3" s="1"/>
  <c r="D673" i="5"/>
  <c r="H593" i="3" s="1"/>
  <c r="M146" i="5"/>
  <c r="F158" i="1" s="1"/>
  <c r="M183" i="5"/>
  <c r="F200" i="1" s="1"/>
  <c r="J182" i="5"/>
  <c r="E198" i="1" s="1"/>
  <c r="J357" i="5"/>
  <c r="E395" i="1" s="1"/>
  <c r="V191" i="5"/>
  <c r="I207" i="1" s="1"/>
  <c r="P441" i="5"/>
  <c r="G496" i="1" s="1"/>
  <c r="AA578" i="5"/>
  <c r="D679" i="5"/>
  <c r="H598" i="3" s="1"/>
  <c r="AE365" i="5"/>
  <c r="L403" i="1" s="1"/>
  <c r="AH664" i="5"/>
  <c r="M747" i="1" s="1"/>
  <c r="AC26" i="5"/>
  <c r="AE26" i="5" s="1"/>
  <c r="AE80" i="5"/>
  <c r="L86" i="1" s="1"/>
  <c r="P554" i="5"/>
  <c r="G624" i="1" s="1"/>
  <c r="D604" i="5"/>
  <c r="H531" i="3" s="1"/>
  <c r="G451" i="5"/>
  <c r="D506" i="1" s="1"/>
  <c r="C451" i="5"/>
  <c r="S341" i="5"/>
  <c r="H380" i="1" s="1"/>
  <c r="AK181" i="5"/>
  <c r="N199" i="1" s="1"/>
  <c r="M553" i="5"/>
  <c r="F623" i="1" s="1"/>
  <c r="AH181" i="5"/>
  <c r="M199" i="1" s="1"/>
  <c r="AB672" i="5"/>
  <c r="K758" i="1" s="1"/>
  <c r="AK186" i="5"/>
  <c r="N201" i="1" s="1"/>
  <c r="D444" i="5"/>
  <c r="H393" i="3" s="1"/>
  <c r="G231" i="5"/>
  <c r="D255" i="1" s="1"/>
  <c r="C231" i="5"/>
  <c r="G577" i="5"/>
  <c r="D646" i="1" s="1"/>
  <c r="C577" i="5"/>
  <c r="G662" i="5"/>
  <c r="D745" i="1" s="1"/>
  <c r="C662" i="5"/>
  <c r="V181" i="5"/>
  <c r="I199" i="1" s="1"/>
  <c r="AK146" i="5"/>
  <c r="N158" i="1" s="1"/>
  <c r="C280" i="5"/>
  <c r="G280" i="5"/>
  <c r="D313" i="1" s="1"/>
  <c r="AB680" i="5"/>
  <c r="K763" i="1" s="1"/>
  <c r="P139" i="5"/>
  <c r="G149" i="1" s="1"/>
  <c r="P406" i="5"/>
  <c r="G450" i="1" s="1"/>
  <c r="Y577" i="5"/>
  <c r="J646" i="1" s="1"/>
  <c r="M307" i="5"/>
  <c r="F340" i="1" s="1"/>
  <c r="AB341" i="5"/>
  <c r="K380" i="1" s="1"/>
  <c r="J656" i="5"/>
  <c r="E739" i="1" s="1"/>
  <c r="S672" i="5"/>
  <c r="H758" i="1" s="1"/>
  <c r="P146" i="5"/>
  <c r="G158" i="1" s="1"/>
  <c r="J613" i="5"/>
  <c r="E689" i="1" s="1"/>
  <c r="AJ418" i="5"/>
  <c r="AH502" i="5"/>
  <c r="M566" i="1" s="1"/>
  <c r="P670" i="5"/>
  <c r="G750" i="1" s="1"/>
  <c r="Q366" i="5"/>
  <c r="Q369" i="5" s="1"/>
  <c r="S333" i="5"/>
  <c r="J680" i="5"/>
  <c r="E763" i="1" s="1"/>
  <c r="M339" i="5"/>
  <c r="F377" i="1" s="1"/>
  <c r="D341" i="5"/>
  <c r="H302" i="3" s="1"/>
  <c r="P304" i="5"/>
  <c r="G338" i="1" s="1"/>
  <c r="N578" i="5"/>
  <c r="P545" i="5"/>
  <c r="G615" i="1" s="1"/>
  <c r="V190" i="5"/>
  <c r="I208" i="1" s="1"/>
  <c r="G669" i="5"/>
  <c r="D754" i="1" s="1"/>
  <c r="C669" i="5"/>
  <c r="AE621" i="5"/>
  <c r="L690" i="1" s="1"/>
  <c r="AI578" i="5"/>
  <c r="AK545" i="5"/>
  <c r="N615" i="1" s="1"/>
  <c r="D253" i="5"/>
  <c r="H226" i="3" s="1"/>
  <c r="P605" i="5"/>
  <c r="G685" i="1" s="1"/>
  <c r="AE183" i="5"/>
  <c r="L200" i="1" s="1"/>
  <c r="D137" i="5"/>
  <c r="H125" i="3" s="1"/>
  <c r="D191" i="5"/>
  <c r="H171" i="3" s="1"/>
  <c r="M409" i="5"/>
  <c r="F456" i="1" s="1"/>
  <c r="AK189" i="5"/>
  <c r="N206" i="1" s="1"/>
  <c r="R205" i="5"/>
  <c r="D567" i="5"/>
  <c r="H498" i="3" s="1"/>
  <c r="D458" i="5"/>
  <c r="H407" i="3" s="1"/>
  <c r="AE203" i="5"/>
  <c r="L221" i="1" s="1"/>
  <c r="Y559" i="5"/>
  <c r="J627" i="1" s="1"/>
  <c r="S365" i="5"/>
  <c r="H403" i="1" s="1"/>
  <c r="P183" i="5"/>
  <c r="G200" i="1" s="1"/>
  <c r="AB306" i="5"/>
  <c r="K339" i="1" s="1"/>
  <c r="J306" i="5"/>
  <c r="E339" i="1" s="1"/>
  <c r="M612" i="5"/>
  <c r="F701" i="1" s="1"/>
  <c r="Z205" i="5"/>
  <c r="Z208" i="5" s="1"/>
  <c r="AB172" i="5"/>
  <c r="D661" i="5"/>
  <c r="H579" i="3" s="1"/>
  <c r="AH408" i="5"/>
  <c r="M455" i="1" s="1"/>
  <c r="M561" i="5"/>
  <c r="F630" i="1" s="1"/>
  <c r="AH341" i="5"/>
  <c r="M380" i="1" s="1"/>
  <c r="AB458" i="5"/>
  <c r="K513" i="1" s="1"/>
  <c r="J339" i="5"/>
  <c r="E377" i="1" s="1"/>
  <c r="J130" i="5"/>
  <c r="E142" i="1" s="1"/>
  <c r="C355" i="5"/>
  <c r="G355" i="5"/>
  <c r="D392" i="1" s="1"/>
  <c r="C392" i="1" s="1"/>
  <c r="Y240" i="5"/>
  <c r="J262" i="1" s="1"/>
  <c r="AH333" i="5"/>
  <c r="AF366" i="5"/>
  <c r="G510" i="5"/>
  <c r="D574" i="1" s="1"/>
  <c r="C510" i="5"/>
  <c r="G288" i="5"/>
  <c r="D321" i="1" s="1"/>
  <c r="C288" i="5"/>
  <c r="G290" i="5"/>
  <c r="D324" i="1" s="1"/>
  <c r="C324" i="1" s="1"/>
  <c r="C290" i="5"/>
  <c r="AI205" i="5"/>
  <c r="AI208" i="5" s="1"/>
  <c r="AK172" i="5"/>
  <c r="Y148" i="5"/>
  <c r="J156" i="1" s="1"/>
  <c r="V282" i="5"/>
  <c r="I315" i="1" s="1"/>
  <c r="Y348" i="5"/>
  <c r="J386" i="1" s="1"/>
  <c r="J348" i="5"/>
  <c r="E386" i="1" s="1"/>
  <c r="AB145" i="5"/>
  <c r="K157" i="1" s="1"/>
  <c r="D238" i="5"/>
  <c r="H215" i="3" s="1"/>
  <c r="AK120" i="5"/>
  <c r="N131" i="1" s="1"/>
  <c r="AH145" i="5"/>
  <c r="M157" i="1" s="1"/>
  <c r="S609" i="5"/>
  <c r="H684" i="1" s="1"/>
  <c r="AE458" i="5"/>
  <c r="L513" i="1" s="1"/>
  <c r="J341" i="5"/>
  <c r="E380" i="1" s="1"/>
  <c r="AE576" i="5"/>
  <c r="L647" i="1" s="1"/>
  <c r="AH180" i="5"/>
  <c r="M197" i="1" s="1"/>
  <c r="Y129" i="5"/>
  <c r="J140" i="1" s="1"/>
  <c r="AK663" i="5"/>
  <c r="N746" i="1" s="1"/>
  <c r="AH129" i="5"/>
  <c r="M140" i="1" s="1"/>
  <c r="D281" i="5"/>
  <c r="H249" i="3" s="1"/>
  <c r="G340" i="5"/>
  <c r="D378" i="1" s="1"/>
  <c r="C340" i="5"/>
  <c r="Y290" i="5"/>
  <c r="J324" i="1" s="1"/>
  <c r="D626" i="5"/>
  <c r="H554" i="3" s="1"/>
  <c r="Y256" i="5"/>
  <c r="J280" i="1" s="1"/>
  <c r="P662" i="5"/>
  <c r="G745" i="1" s="1"/>
  <c r="AH348" i="5"/>
  <c r="M386" i="1" s="1"/>
  <c r="D202" i="5"/>
  <c r="H183" i="3" s="1"/>
  <c r="V678" i="5"/>
  <c r="I760" i="1" s="1"/>
  <c r="D203" i="5"/>
  <c r="H185" i="3" s="1"/>
  <c r="P516" i="5"/>
  <c r="G578" i="1" s="1"/>
  <c r="C281" i="5"/>
  <c r="G281" i="5"/>
  <c r="D314" i="1" s="1"/>
  <c r="AB305" i="5"/>
  <c r="K337" i="1" s="1"/>
  <c r="D450" i="5"/>
  <c r="H399" i="3" s="1"/>
  <c r="J516" i="5"/>
  <c r="E578" i="1" s="1"/>
  <c r="D414" i="5"/>
  <c r="H369" i="3" s="1"/>
  <c r="G134" i="5"/>
  <c r="D146" i="1" s="1"/>
  <c r="C134" i="5"/>
  <c r="C619" i="5"/>
  <c r="G619" i="5"/>
  <c r="D698" i="1" s="1"/>
  <c r="AE553" i="5"/>
  <c r="L623" i="1" s="1"/>
  <c r="AB561" i="5"/>
  <c r="K630" i="1" s="1"/>
  <c r="D245" i="5"/>
  <c r="H216" i="3" s="1"/>
  <c r="G618" i="5"/>
  <c r="D695" i="1" s="1"/>
  <c r="C618" i="5"/>
  <c r="C611" i="5"/>
  <c r="G611" i="5"/>
  <c r="D688" i="1" s="1"/>
  <c r="AK137" i="5"/>
  <c r="N148" i="1" s="1"/>
  <c r="AK442" i="5"/>
  <c r="N497" i="1" s="1"/>
  <c r="AH517" i="5"/>
  <c r="M582" i="1" s="1"/>
  <c r="AE661" i="5"/>
  <c r="L743" i="1" s="1"/>
  <c r="C517" i="5"/>
  <c r="G517" i="5"/>
  <c r="D582" i="1" s="1"/>
  <c r="AH298" i="5"/>
  <c r="M328" i="1" s="1"/>
  <c r="AE399" i="5"/>
  <c r="L447" i="1" s="1"/>
  <c r="J255" i="5"/>
  <c r="E279" i="1" s="1"/>
  <c r="P188" i="5"/>
  <c r="G205" i="1" s="1"/>
  <c r="Y684" i="5"/>
  <c r="J766" i="1" s="1"/>
  <c r="AB618" i="5"/>
  <c r="K695" i="1" s="1"/>
  <c r="M677" i="5"/>
  <c r="F761" i="1" s="1"/>
  <c r="AK121" i="5"/>
  <c r="N132" i="1" s="1"/>
  <c r="Y576" i="5"/>
  <c r="J647" i="1" s="1"/>
  <c r="S250" i="5"/>
  <c r="H276" i="1" s="1"/>
  <c r="G179" i="5"/>
  <c r="D196" i="1" s="1"/>
  <c r="C179" i="5"/>
  <c r="G178" i="5"/>
  <c r="D195" i="1" s="1"/>
  <c r="C178" i="5"/>
  <c r="AH442" i="5"/>
  <c r="M497" i="1" s="1"/>
  <c r="AH499" i="5"/>
  <c r="M561" i="1" s="1"/>
  <c r="AK603" i="5"/>
  <c r="N680" i="1" s="1"/>
  <c r="M297" i="5"/>
  <c r="F326" i="1" s="1"/>
  <c r="S521" i="5"/>
  <c r="H584" i="1" s="1"/>
  <c r="AH187" i="5"/>
  <c r="M202" i="1" s="1"/>
  <c r="S684" i="5"/>
  <c r="H766" i="1" s="1"/>
  <c r="V289" i="5"/>
  <c r="I322" i="1" s="1"/>
  <c r="P178" i="5"/>
  <c r="G195" i="1" s="1"/>
  <c r="J558" i="5"/>
  <c r="E640" i="1" s="1"/>
  <c r="C245" i="5"/>
  <c r="G245" i="5"/>
  <c r="D267" i="1" s="1"/>
  <c r="AB389" i="5"/>
  <c r="K435" i="1" s="1"/>
  <c r="M464" i="5"/>
  <c r="F518" i="1" s="1"/>
  <c r="AK516" i="5"/>
  <c r="N578" i="1" s="1"/>
  <c r="L524" i="5"/>
  <c r="AE566" i="5"/>
  <c r="L635" i="1" s="1"/>
  <c r="Y246" i="5"/>
  <c r="J269" i="1" s="1"/>
  <c r="AK355" i="5"/>
  <c r="N392" i="1" s="1"/>
  <c r="S187" i="5"/>
  <c r="H202" i="1" s="1"/>
  <c r="G309" i="5"/>
  <c r="D341" i="1" s="1"/>
  <c r="C309" i="5"/>
  <c r="AK144" i="5"/>
  <c r="N155" i="1" s="1"/>
  <c r="AE136" i="5"/>
  <c r="L151" i="1" s="1"/>
  <c r="J515" i="5"/>
  <c r="E579" i="1" s="1"/>
  <c r="V507" i="5"/>
  <c r="I573" i="1" s="1"/>
  <c r="Y293" i="5"/>
  <c r="J325" i="1" s="1"/>
  <c r="D507" i="5"/>
  <c r="H450" i="3" s="1"/>
  <c r="Y124" i="5"/>
  <c r="J135" i="1" s="1"/>
  <c r="AH660" i="5"/>
  <c r="M742" i="1" s="1"/>
  <c r="G396" i="5"/>
  <c r="D444" i="1" s="1"/>
  <c r="C396" i="5"/>
  <c r="AH625" i="5"/>
  <c r="M704" i="1" s="1"/>
  <c r="J236" i="5"/>
  <c r="E259" i="1" s="1"/>
  <c r="AH389" i="5"/>
  <c r="M435" i="1" s="1"/>
  <c r="C516" i="5"/>
  <c r="G516" i="5"/>
  <c r="D578" i="1" s="1"/>
  <c r="C558" i="5"/>
  <c r="G558" i="5"/>
  <c r="D640" i="1" s="1"/>
  <c r="Y448" i="5"/>
  <c r="J503" i="1" s="1"/>
  <c r="AK464" i="5"/>
  <c r="N518" i="1" s="1"/>
  <c r="G236" i="5"/>
  <c r="D259" i="1" s="1"/>
  <c r="C236" i="5"/>
  <c r="Y413" i="5"/>
  <c r="J460" i="1" s="1"/>
  <c r="AE405" i="5"/>
  <c r="L451" i="1" s="1"/>
  <c r="C124" i="5"/>
  <c r="G124" i="5"/>
  <c r="D135" i="1" s="1"/>
  <c r="C242" i="5"/>
  <c r="G242" i="5"/>
  <c r="D264" i="1" s="1"/>
  <c r="J660" i="5"/>
  <c r="E742" i="1" s="1"/>
  <c r="J126" i="5"/>
  <c r="E137" i="1" s="1"/>
  <c r="C354" i="5"/>
  <c r="G354" i="5"/>
  <c r="D390" i="1" s="1"/>
  <c r="AE515" i="5"/>
  <c r="L579" i="1" s="1"/>
  <c r="D228" i="5"/>
  <c r="H202" i="3" s="1"/>
  <c r="P293" i="5"/>
  <c r="G325" i="1" s="1"/>
  <c r="AK658" i="5"/>
  <c r="N741" i="1" s="1"/>
  <c r="U524" i="5"/>
  <c r="P397" i="5"/>
  <c r="G445" i="1" s="1"/>
  <c r="P185" i="5"/>
  <c r="G204" i="1" s="1"/>
  <c r="C446" i="5"/>
  <c r="G446" i="5"/>
  <c r="D501" i="1" s="1"/>
  <c r="C683" i="5"/>
  <c r="G683" i="5"/>
  <c r="D767" i="1" s="1"/>
  <c r="G345" i="5"/>
  <c r="D384" i="1" s="1"/>
  <c r="C345" i="5"/>
  <c r="AH118" i="5"/>
  <c r="AF151" i="5"/>
  <c r="AE497" i="5"/>
  <c r="L562" i="1" s="1"/>
  <c r="G462" i="5"/>
  <c r="D516" i="1" s="1"/>
  <c r="C462" i="5"/>
  <c r="D395" i="5"/>
  <c r="H350" i="3" s="1"/>
  <c r="AK608" i="5"/>
  <c r="N686" i="1" s="1"/>
  <c r="AD151" i="5"/>
  <c r="AJ311" i="5"/>
  <c r="AK244" i="5"/>
  <c r="N268" i="1" s="1"/>
  <c r="S397" i="5"/>
  <c r="H445" i="1" s="1"/>
  <c r="AB600" i="5"/>
  <c r="K677" i="1" s="1"/>
  <c r="D252" i="5"/>
  <c r="H223" i="3" s="1"/>
  <c r="AE616" i="5"/>
  <c r="L692" i="1" s="1"/>
  <c r="AH185" i="5"/>
  <c r="M204" i="1" s="1"/>
  <c r="V185" i="5"/>
  <c r="I204" i="1" s="1"/>
  <c r="AK360" i="5"/>
  <c r="N397" i="1" s="1"/>
  <c r="AB440" i="5"/>
  <c r="K495" i="1" s="1"/>
  <c r="M623" i="5"/>
  <c r="F699" i="1" s="1"/>
  <c r="AE601" i="5"/>
  <c r="L678" i="1" s="1"/>
  <c r="AH360" i="5"/>
  <c r="M397" i="1" s="1"/>
  <c r="AB360" i="5"/>
  <c r="K397" i="1" s="1"/>
  <c r="AB278" i="5"/>
  <c r="Z311" i="5"/>
  <c r="AB345" i="5"/>
  <c r="K384" i="1" s="1"/>
  <c r="I471" i="5"/>
  <c r="AH294" i="5"/>
  <c r="M329" i="1" s="1"/>
  <c r="D631" i="5"/>
  <c r="H557" i="3" s="1"/>
  <c r="N151" i="5"/>
  <c r="N154" i="5" s="1"/>
  <c r="P118" i="5"/>
  <c r="AB498" i="5"/>
  <c r="K560" i="1" s="1"/>
  <c r="Y352" i="5"/>
  <c r="J387" i="1" s="1"/>
  <c r="M675" i="5"/>
  <c r="F756" i="1" s="1"/>
  <c r="AK455" i="5"/>
  <c r="N511" i="1" s="1"/>
  <c r="V353" i="5"/>
  <c r="I391" i="1" s="1"/>
  <c r="AH447" i="5"/>
  <c r="M502" i="1" s="1"/>
  <c r="AK470" i="5"/>
  <c r="N524" i="1" s="1"/>
  <c r="V310" i="5"/>
  <c r="I343" i="1" s="1"/>
  <c r="AE251" i="5"/>
  <c r="L275" i="1" s="1"/>
  <c r="J573" i="5"/>
  <c r="E643" i="1" s="1"/>
  <c r="O259" i="5"/>
  <c r="AE624" i="5"/>
  <c r="L700" i="1" s="1"/>
  <c r="V624" i="5"/>
  <c r="I700" i="1" s="1"/>
  <c r="V286" i="5"/>
  <c r="I319" i="1" s="1"/>
  <c r="G412" i="5"/>
  <c r="D459" i="1" s="1"/>
  <c r="C459" i="1" s="1"/>
  <c r="C412" i="5"/>
  <c r="AK252" i="5"/>
  <c r="N274" i="1" s="1"/>
  <c r="D396" i="5"/>
  <c r="H352" i="3" s="1"/>
  <c r="D302" i="5"/>
  <c r="H270" i="3" s="1"/>
  <c r="D227" i="5"/>
  <c r="H200" i="3" s="1"/>
  <c r="D149" i="5"/>
  <c r="H136" i="3" s="1"/>
  <c r="AK666" i="5"/>
  <c r="N751" i="1" s="1"/>
  <c r="D600" i="5"/>
  <c r="H528" i="3" s="1"/>
  <c r="AH184" i="5"/>
  <c r="M203" i="1" s="1"/>
  <c r="P396" i="5"/>
  <c r="G444" i="1" s="1"/>
  <c r="V337" i="5"/>
  <c r="I375" i="1" s="1"/>
  <c r="P565" i="5"/>
  <c r="G636" i="1" s="1"/>
  <c r="AB235" i="5"/>
  <c r="K260" i="1" s="1"/>
  <c r="AK133" i="5"/>
  <c r="N144" i="1" s="1"/>
  <c r="M344" i="5"/>
  <c r="F383" i="1" s="1"/>
  <c r="AE286" i="5"/>
  <c r="L319" i="1" s="1"/>
  <c r="P513" i="5"/>
  <c r="G575" i="1" s="1"/>
  <c r="AB352" i="5"/>
  <c r="K387" i="1" s="1"/>
  <c r="P387" i="5"/>
  <c r="G434" i="1" s="1"/>
  <c r="AF632" i="5"/>
  <c r="AF635" i="5" s="1"/>
  <c r="AH599" i="5"/>
  <c r="P353" i="5"/>
  <c r="G391" i="1" s="1"/>
  <c r="AE548" i="5"/>
  <c r="L617" i="1" s="1"/>
  <c r="C615" i="5"/>
  <c r="G615" i="5"/>
  <c r="D693" i="1" s="1"/>
  <c r="AH438" i="5"/>
  <c r="AF471" i="5"/>
  <c r="AF474" i="5" s="1"/>
  <c r="H471" i="5"/>
  <c r="J438" i="5"/>
  <c r="AB599" i="5"/>
  <c r="Z632" i="5"/>
  <c r="C403" i="5"/>
  <c r="G403" i="5"/>
  <c r="D454" i="1" s="1"/>
  <c r="G199" i="5"/>
  <c r="D217" i="1" s="1"/>
  <c r="C199" i="5"/>
  <c r="V599" i="5"/>
  <c r="T632" i="5"/>
  <c r="T635" i="5" s="1"/>
  <c r="S548" i="5"/>
  <c r="H617" i="1" s="1"/>
  <c r="S336" i="5"/>
  <c r="H374" i="1" s="1"/>
  <c r="R471" i="5"/>
  <c r="J513" i="5"/>
  <c r="E575" i="1" s="1"/>
  <c r="D200" i="5"/>
  <c r="H182" i="3" s="1"/>
  <c r="AE243" i="5"/>
  <c r="L265" i="1" s="1"/>
  <c r="F632" i="5"/>
  <c r="D599" i="5"/>
  <c r="AK141" i="5"/>
  <c r="N152" i="1" s="1"/>
  <c r="J564" i="5"/>
  <c r="E632" i="1" s="1"/>
  <c r="L471" i="5"/>
  <c r="AB513" i="5"/>
  <c r="K575" i="1" s="1"/>
  <c r="H632" i="5"/>
  <c r="H635" i="5" s="1"/>
  <c r="J599" i="5"/>
  <c r="G353" i="5"/>
  <c r="D391" i="1" s="1"/>
  <c r="C353" i="5"/>
  <c r="P412" i="5"/>
  <c r="G459" i="1" s="1"/>
  <c r="D192" i="5"/>
  <c r="H174" i="3" s="1"/>
  <c r="AB631" i="5"/>
  <c r="K708" i="1" s="1"/>
  <c r="AJ259" i="5"/>
  <c r="AE615" i="5"/>
  <c r="L693" i="1" s="1"/>
  <c r="AE83" i="5"/>
  <c r="L89" i="1" s="1"/>
  <c r="AC29" i="5"/>
  <c r="AE29" i="5" s="1"/>
  <c r="O29" i="5"/>
  <c r="AF9" i="5"/>
  <c r="AH63" i="5"/>
  <c r="AF97" i="5"/>
  <c r="AC27" i="5"/>
  <c r="AE27" i="5" s="1"/>
  <c r="AE81" i="5"/>
  <c r="L88" i="1" s="1"/>
  <c r="T40" i="5"/>
  <c r="V40" i="5" s="1"/>
  <c r="V94" i="5"/>
  <c r="I101" i="1" s="1"/>
  <c r="K41" i="5"/>
  <c r="M41" i="5" s="1"/>
  <c r="M95" i="5"/>
  <c r="F99" i="1" s="1"/>
  <c r="M445" i="5"/>
  <c r="F500" i="1" s="1"/>
  <c r="Z420" i="5"/>
  <c r="V91" i="5"/>
  <c r="I96" i="1" s="1"/>
  <c r="T37" i="5"/>
  <c r="V37" i="5" s="1"/>
  <c r="X37" i="5"/>
  <c r="J504" i="5"/>
  <c r="E572" i="1" s="1"/>
  <c r="X40" i="5"/>
  <c r="AG27" i="5"/>
  <c r="J66" i="5"/>
  <c r="E72" i="1" s="1"/>
  <c r="H12" i="5"/>
  <c r="J12" i="5" s="1"/>
  <c r="U14" i="5"/>
  <c r="M91" i="5"/>
  <c r="F96" i="1" s="1"/>
  <c r="K37" i="5"/>
  <c r="M37" i="5" s="1"/>
  <c r="V82" i="5"/>
  <c r="I87" i="1" s="1"/>
  <c r="T28" i="5"/>
  <c r="V28" i="5" s="1"/>
  <c r="W37" i="5"/>
  <c r="Y91" i="5"/>
  <c r="J96" i="1" s="1"/>
  <c r="AK665" i="5"/>
  <c r="N748" i="1" s="1"/>
  <c r="C130" i="5"/>
  <c r="G130" i="5"/>
  <c r="D142" i="1" s="1"/>
  <c r="G70" i="5"/>
  <c r="D75" i="1" s="1"/>
  <c r="C70" i="5"/>
  <c r="E16" i="5"/>
  <c r="AK681" i="5"/>
  <c r="N764" i="1" s="1"/>
  <c r="X41" i="5"/>
  <c r="AK453" i="5"/>
  <c r="N507" i="1" s="1"/>
  <c r="F37" i="5"/>
  <c r="D91" i="5"/>
  <c r="H87" i="3" s="1"/>
  <c r="S394" i="5"/>
  <c r="H443" i="1" s="1"/>
  <c r="G614" i="5"/>
  <c r="D691" i="1" s="1"/>
  <c r="C691" i="1" s="1"/>
  <c r="C614" i="5"/>
  <c r="AJ23" i="5"/>
  <c r="H38" i="5"/>
  <c r="J38" i="5" s="1"/>
  <c r="J92" i="5"/>
  <c r="E98" i="1" s="1"/>
  <c r="F33" i="5"/>
  <c r="D87" i="5"/>
  <c r="H82" i="3" s="1"/>
  <c r="I23" i="5"/>
  <c r="U38" i="5"/>
  <c r="D672" i="5"/>
  <c r="H594" i="3" s="1"/>
  <c r="I18" i="5"/>
  <c r="M69" i="5"/>
  <c r="F76" i="1" s="1"/>
  <c r="K15" i="5"/>
  <c r="M15" i="5" s="1"/>
  <c r="R10" i="5"/>
  <c r="AK182" i="5"/>
  <c r="N198" i="1" s="1"/>
  <c r="W24" i="5"/>
  <c r="Y24" i="5" s="1"/>
  <c r="Y78" i="5"/>
  <c r="J83" i="1" s="1"/>
  <c r="AD18" i="5"/>
  <c r="D685" i="5"/>
  <c r="H604" i="3" s="1"/>
  <c r="AJ31" i="5"/>
  <c r="G93" i="5"/>
  <c r="D100" i="1" s="1"/>
  <c r="E39" i="5"/>
  <c r="C93" i="5"/>
  <c r="AH402" i="5"/>
  <c r="M448" i="1" s="1"/>
  <c r="S95" i="5"/>
  <c r="H99" i="1" s="1"/>
  <c r="H40" i="1" s="1"/>
  <c r="Q41" i="5"/>
  <c r="E26" i="5"/>
  <c r="C80" i="5"/>
  <c r="G80" i="5"/>
  <c r="D86" i="1" s="1"/>
  <c r="AK66" i="5"/>
  <c r="N72" i="1" s="1"/>
  <c r="AI12" i="5"/>
  <c r="AK12" i="5" s="1"/>
  <c r="C495" i="5"/>
  <c r="G495" i="5"/>
  <c r="D558" i="1" s="1"/>
  <c r="R14" i="5"/>
  <c r="P672" i="5"/>
  <c r="G758" i="1" s="1"/>
  <c r="O205" i="5"/>
  <c r="J606" i="5"/>
  <c r="E682" i="1" s="1"/>
  <c r="D417" i="5"/>
  <c r="H372" i="3" s="1"/>
  <c r="AE385" i="5"/>
  <c r="AC418" i="5"/>
  <c r="D520" i="5"/>
  <c r="H463" i="3" s="1"/>
  <c r="P409" i="5"/>
  <c r="G456" i="1" s="1"/>
  <c r="V394" i="5"/>
  <c r="I443" i="1" s="1"/>
  <c r="Y606" i="5"/>
  <c r="J682" i="1" s="1"/>
  <c r="AC28" i="5"/>
  <c r="AE28" i="5" s="1"/>
  <c r="AE82" i="5"/>
  <c r="L87" i="1" s="1"/>
  <c r="U36" i="5"/>
  <c r="M665" i="5"/>
  <c r="F748" i="1" s="1"/>
  <c r="O418" i="5"/>
  <c r="Y385" i="5"/>
  <c r="W418" i="5"/>
  <c r="C417" i="5"/>
  <c r="G417" i="5"/>
  <c r="D464" i="1" s="1"/>
  <c r="L686" i="5"/>
  <c r="C685" i="5"/>
  <c r="G685" i="5"/>
  <c r="D768" i="1" s="1"/>
  <c r="J79" i="5"/>
  <c r="E85" i="1" s="1"/>
  <c r="E25" i="1" s="1"/>
  <c r="H25" i="5"/>
  <c r="J25" i="5" s="1"/>
  <c r="M555" i="5"/>
  <c r="F625" i="1" s="1"/>
  <c r="W41" i="5"/>
  <c r="Y41" i="5" s="1"/>
  <c r="Y95" i="5"/>
  <c r="J99" i="1" s="1"/>
  <c r="U19" i="5"/>
  <c r="M86" i="5"/>
  <c r="F93" i="1" s="1"/>
  <c r="K32" i="5"/>
  <c r="M32" i="5" s="1"/>
  <c r="D441" i="5"/>
  <c r="H390" i="3" s="1"/>
  <c r="J394" i="5"/>
  <c r="E443" i="1" s="1"/>
  <c r="AI20" i="5"/>
  <c r="AK20" i="5" s="1"/>
  <c r="AK74" i="5"/>
  <c r="N80" i="1" s="1"/>
  <c r="G394" i="5"/>
  <c r="D443" i="1" s="1"/>
  <c r="C394" i="5"/>
  <c r="H10" i="5"/>
  <c r="J10" i="5" s="1"/>
  <c r="J64" i="5"/>
  <c r="E70" i="1" s="1"/>
  <c r="AH88" i="5"/>
  <c r="M94" i="1" s="1"/>
  <c r="AF34" i="5"/>
  <c r="AH34" i="5" s="1"/>
  <c r="Y67" i="5"/>
  <c r="J73" i="1" s="1"/>
  <c r="W13" i="5"/>
  <c r="Y13" i="5" s="1"/>
  <c r="AF28" i="5"/>
  <c r="AH28" i="5" s="1"/>
  <c r="AH82" i="5"/>
  <c r="M87" i="1" s="1"/>
  <c r="D453" i="5"/>
  <c r="H401" i="3" s="1"/>
  <c r="J80" i="5"/>
  <c r="E86" i="1" s="1"/>
  <c r="H26" i="5"/>
  <c r="J26" i="5" s="1"/>
  <c r="D127" i="5"/>
  <c r="H115" i="3" s="1"/>
  <c r="C248" i="5"/>
  <c r="G248" i="5"/>
  <c r="D270" i="1" s="1"/>
  <c r="E35" i="5"/>
  <c r="G89" i="5"/>
  <c r="D95" i="1" s="1"/>
  <c r="C89" i="5"/>
  <c r="M68" i="5"/>
  <c r="F74" i="1" s="1"/>
  <c r="F13" i="1" s="1"/>
  <c r="K14" i="5"/>
  <c r="M14" i="5" s="1"/>
  <c r="Y257" i="5"/>
  <c r="J282" i="1" s="1"/>
  <c r="R18" i="5"/>
  <c r="D546" i="5"/>
  <c r="H481" i="3" s="1"/>
  <c r="J562" i="5"/>
  <c r="E631" i="1" s="1"/>
  <c r="AG97" i="5"/>
  <c r="AG9" i="5"/>
  <c r="J72" i="5"/>
  <c r="E78" i="1" s="1"/>
  <c r="H18" i="5"/>
  <c r="J18" i="5" s="1"/>
  <c r="V88" i="5"/>
  <c r="I94" i="1" s="1"/>
  <c r="I34" i="1" s="1"/>
  <c r="T34" i="5"/>
  <c r="V34" i="5" s="1"/>
  <c r="Y673" i="5"/>
  <c r="J757" i="1" s="1"/>
  <c r="D656" i="5"/>
  <c r="H575" i="3" s="1"/>
  <c r="M308" i="5"/>
  <c r="F342" i="1" s="1"/>
  <c r="AK496" i="5"/>
  <c r="N559" i="1" s="1"/>
  <c r="AB511" i="5"/>
  <c r="K576" i="1" s="1"/>
  <c r="AH555" i="5"/>
  <c r="M625" i="1" s="1"/>
  <c r="L20" i="5"/>
  <c r="M140" i="5"/>
  <c r="F150" i="1" s="1"/>
  <c r="C300" i="5"/>
  <c r="G300" i="5"/>
  <c r="D331" i="1" s="1"/>
  <c r="C331" i="1" s="1"/>
  <c r="S351" i="5"/>
  <c r="H393" i="1" s="1"/>
  <c r="AG18" i="5"/>
  <c r="L34" i="5"/>
  <c r="G655" i="5"/>
  <c r="D737" i="1" s="1"/>
  <c r="C655" i="5"/>
  <c r="M306" i="5"/>
  <c r="F339" i="1" s="1"/>
  <c r="D410" i="5"/>
  <c r="H365" i="3" s="1"/>
  <c r="Y546" i="5"/>
  <c r="J616" i="1" s="1"/>
  <c r="V347" i="5"/>
  <c r="I385" i="1" s="1"/>
  <c r="AE189" i="5"/>
  <c r="L206" i="1" s="1"/>
  <c r="C122" i="5"/>
  <c r="G122" i="5"/>
  <c r="D134" i="1" s="1"/>
  <c r="X686" i="5"/>
  <c r="S553" i="5"/>
  <c r="H623" i="1" s="1"/>
  <c r="AK554" i="5"/>
  <c r="N624" i="1" s="1"/>
  <c r="AH392" i="5"/>
  <c r="M439" i="1" s="1"/>
  <c r="J140" i="5"/>
  <c r="E150" i="1" s="1"/>
  <c r="D173" i="5"/>
  <c r="H155" i="3" s="1"/>
  <c r="AG366" i="5"/>
  <c r="J335" i="5"/>
  <c r="E373" i="1" s="1"/>
  <c r="C406" i="5"/>
  <c r="G406" i="5"/>
  <c r="D450" i="1" s="1"/>
  <c r="J186" i="5"/>
  <c r="E201" i="1" s="1"/>
  <c r="AE679" i="5"/>
  <c r="L762" i="1" s="1"/>
  <c r="Y282" i="5"/>
  <c r="J315" i="1" s="1"/>
  <c r="I366" i="5"/>
  <c r="S655" i="5"/>
  <c r="H737" i="1" s="1"/>
  <c r="G468" i="5"/>
  <c r="D523" i="1" s="1"/>
  <c r="C468" i="5"/>
  <c r="P491" i="5"/>
  <c r="G554" i="1" s="1"/>
  <c r="N524" i="5"/>
  <c r="C414" i="5"/>
  <c r="G414" i="5"/>
  <c r="D461" i="1" s="1"/>
  <c r="C461" i="1" s="1"/>
  <c r="J402" i="5"/>
  <c r="E448" i="1" s="1"/>
  <c r="M459" i="5"/>
  <c r="F514" i="1" s="1"/>
  <c r="AE409" i="5"/>
  <c r="L456" i="1" s="1"/>
  <c r="M563" i="5"/>
  <c r="F634" i="1" s="1"/>
  <c r="D240" i="5"/>
  <c r="H211" i="3" s="1"/>
  <c r="C664" i="5"/>
  <c r="G664" i="5"/>
  <c r="D747" i="1" s="1"/>
  <c r="D630" i="5"/>
  <c r="H558" i="3" s="1"/>
  <c r="S122" i="5"/>
  <c r="H134" i="1" s="1"/>
  <c r="J671" i="5"/>
  <c r="E749" i="1" s="1"/>
  <c r="D657" i="5"/>
  <c r="H576" i="3" s="1"/>
  <c r="V569" i="5"/>
  <c r="I638" i="1" s="1"/>
  <c r="S198" i="5"/>
  <c r="H215" i="1" s="1"/>
  <c r="AB347" i="5"/>
  <c r="K385" i="1" s="1"/>
  <c r="G416" i="5"/>
  <c r="D462" i="1" s="1"/>
  <c r="C416" i="5"/>
  <c r="D365" i="5"/>
  <c r="H325" i="3" s="1"/>
  <c r="AK299" i="5"/>
  <c r="N333" i="1" s="1"/>
  <c r="AH290" i="5"/>
  <c r="M324" i="1" s="1"/>
  <c r="AE173" i="5"/>
  <c r="L191" i="1" s="1"/>
  <c r="P140" i="5"/>
  <c r="G150" i="1" s="1"/>
  <c r="AE547" i="5"/>
  <c r="L618" i="1" s="1"/>
  <c r="AH685" i="5"/>
  <c r="M768" i="1" s="1"/>
  <c r="P664" i="5"/>
  <c r="G747" i="1" s="1"/>
  <c r="J467" i="5"/>
  <c r="E522" i="1" s="1"/>
  <c r="S612" i="5"/>
  <c r="H701" i="1" s="1"/>
  <c r="S663" i="5"/>
  <c r="H746" i="1" s="1"/>
  <c r="G298" i="5"/>
  <c r="D328" i="1" s="1"/>
  <c r="C298" i="5"/>
  <c r="D291" i="5"/>
  <c r="H265" i="3" s="1"/>
  <c r="P173" i="5"/>
  <c r="G191" i="1" s="1"/>
  <c r="S132" i="5"/>
  <c r="H143" i="1" s="1"/>
  <c r="P661" i="5"/>
  <c r="G743" i="1" s="1"/>
  <c r="AH127" i="5"/>
  <c r="M138" i="1" s="1"/>
  <c r="V664" i="5"/>
  <c r="I747" i="1" s="1"/>
  <c r="AH610" i="5"/>
  <c r="M687" i="1" s="1"/>
  <c r="AB508" i="5"/>
  <c r="K570" i="1" s="1"/>
  <c r="D576" i="5"/>
  <c r="H512" i="3" s="1"/>
  <c r="AK628" i="5"/>
  <c r="N705" i="1" s="1"/>
  <c r="AB333" i="5"/>
  <c r="Z366" i="5"/>
  <c r="D298" i="5"/>
  <c r="H263" i="3" s="1"/>
  <c r="AH406" i="5"/>
  <c r="M450" i="1" s="1"/>
  <c r="L578" i="5"/>
  <c r="Y132" i="5"/>
  <c r="J143" i="1" s="1"/>
  <c r="S501" i="5"/>
  <c r="H564" i="1" s="1"/>
  <c r="C399" i="5"/>
  <c r="G399" i="5"/>
  <c r="D447" i="1" s="1"/>
  <c r="J452" i="5"/>
  <c r="E508" i="1" s="1"/>
  <c r="Y459" i="5"/>
  <c r="J514" i="1" s="1"/>
  <c r="C668" i="5"/>
  <c r="G668" i="5"/>
  <c r="D752" i="1" s="1"/>
  <c r="M237" i="5"/>
  <c r="F261" i="1" s="1"/>
  <c r="Z578" i="5"/>
  <c r="AB545" i="5"/>
  <c r="K615" i="1" s="1"/>
  <c r="P122" i="5"/>
  <c r="G134" i="1" s="1"/>
  <c r="D340" i="5"/>
  <c r="H300" i="3" s="1"/>
  <c r="C629" i="5"/>
  <c r="G629" i="5"/>
  <c r="D706" i="1" s="1"/>
  <c r="D385" i="5"/>
  <c r="F418" i="5"/>
  <c r="AK451" i="5"/>
  <c r="N506" i="1" s="1"/>
  <c r="M393" i="5"/>
  <c r="F440" i="1" s="1"/>
  <c r="G350" i="5"/>
  <c r="D389" i="1" s="1"/>
  <c r="C389" i="1" s="1"/>
  <c r="C350" i="5"/>
  <c r="C282" i="5"/>
  <c r="G282" i="5"/>
  <c r="D315" i="1" s="1"/>
  <c r="C315" i="1" s="1"/>
  <c r="Y561" i="5"/>
  <c r="J630" i="1" s="1"/>
  <c r="P306" i="5"/>
  <c r="G339" i="1" s="1"/>
  <c r="G254" i="5"/>
  <c r="D278" i="1" s="1"/>
  <c r="C254" i="5"/>
  <c r="S172" i="5"/>
  <c r="Q205" i="5"/>
  <c r="Q208" i="5" s="1"/>
  <c r="M570" i="5"/>
  <c r="F639" i="1" s="1"/>
  <c r="M204" i="5"/>
  <c r="F220" i="1" s="1"/>
  <c r="P620" i="5"/>
  <c r="G694" i="1" s="1"/>
  <c r="V189" i="5"/>
  <c r="I206" i="1" s="1"/>
  <c r="AE231" i="5"/>
  <c r="L255" i="1" s="1"/>
  <c r="G194" i="5"/>
  <c r="D209" i="1" s="1"/>
  <c r="C194" i="5"/>
  <c r="E205" i="5"/>
  <c r="E208" i="5" s="1"/>
  <c r="C172" i="5"/>
  <c r="G172" i="5"/>
  <c r="AE610" i="5"/>
  <c r="L687" i="1" s="1"/>
  <c r="G356" i="5"/>
  <c r="D394" i="1" s="1"/>
  <c r="C356" i="5"/>
  <c r="AB132" i="5"/>
  <c r="K143" i="1" s="1"/>
  <c r="G407" i="5"/>
  <c r="D453" i="1" s="1"/>
  <c r="C407" i="5"/>
  <c r="D617" i="5"/>
  <c r="H547" i="3" s="1"/>
  <c r="Y120" i="5"/>
  <c r="J131" i="1" s="1"/>
  <c r="M341" i="5"/>
  <c r="F380" i="1" s="1"/>
  <c r="D618" i="5"/>
  <c r="H543" i="3" s="1"/>
  <c r="C306" i="5"/>
  <c r="G306" i="5"/>
  <c r="D339" i="1" s="1"/>
  <c r="C339" i="1" s="1"/>
  <c r="J655" i="5"/>
  <c r="E737" i="1" s="1"/>
  <c r="Y281" i="5"/>
  <c r="J314" i="1" s="1"/>
  <c r="D654" i="5"/>
  <c r="H574" i="3" s="1"/>
  <c r="AK289" i="5"/>
  <c r="N322" i="1" s="1"/>
  <c r="AE119" i="5"/>
  <c r="L130" i="1" s="1"/>
  <c r="S129" i="5"/>
  <c r="H140" i="1" s="1"/>
  <c r="AB662" i="5"/>
  <c r="K745" i="1" s="1"/>
  <c r="D282" i="5"/>
  <c r="H250" i="3" s="1"/>
  <c r="D148" i="5"/>
  <c r="H133" i="3" s="1"/>
  <c r="H366" i="5"/>
  <c r="H369" i="5" s="1"/>
  <c r="J333" i="5"/>
  <c r="M465" i="5"/>
  <c r="F520" i="1" s="1"/>
  <c r="M661" i="5"/>
  <c r="F743" i="1" s="1"/>
  <c r="AB465" i="5"/>
  <c r="K520" i="1" s="1"/>
  <c r="D676" i="5"/>
  <c r="H595" i="3" s="1"/>
  <c r="P137" i="5"/>
  <c r="G148" i="1" s="1"/>
  <c r="P238" i="5"/>
  <c r="G266" i="1" s="1"/>
  <c r="H524" i="5"/>
  <c r="J491" i="5"/>
  <c r="E554" i="1" s="1"/>
  <c r="AH407" i="5"/>
  <c r="M453" i="1" s="1"/>
  <c r="G465" i="5"/>
  <c r="D520" i="1" s="1"/>
  <c r="C520" i="1" s="1"/>
  <c r="C465" i="5"/>
  <c r="V500" i="5"/>
  <c r="I563" i="1" s="1"/>
  <c r="C120" i="5"/>
  <c r="G120" i="5"/>
  <c r="D131" i="1" s="1"/>
  <c r="V148" i="5"/>
  <c r="I156" i="1" s="1"/>
  <c r="D465" i="5"/>
  <c r="H414" i="3" s="1"/>
  <c r="AH203" i="5"/>
  <c r="M221" i="1" s="1"/>
  <c r="AK391" i="5"/>
  <c r="N438" i="1" s="1"/>
  <c r="S188" i="5"/>
  <c r="H205" i="1" s="1"/>
  <c r="S441" i="5"/>
  <c r="H496" i="1" s="1"/>
  <c r="J517" i="5"/>
  <c r="E582" i="1" s="1"/>
  <c r="M500" i="5"/>
  <c r="F563" i="1" s="1"/>
  <c r="V501" i="5"/>
  <c r="I564" i="1" s="1"/>
  <c r="C187" i="5"/>
  <c r="G187" i="5"/>
  <c r="D202" i="1" s="1"/>
  <c r="D128" i="5"/>
  <c r="H116" i="3" s="1"/>
  <c r="C566" i="5"/>
  <c r="G566" i="5"/>
  <c r="D635" i="1" s="1"/>
  <c r="AH288" i="5"/>
  <c r="M321" i="1" s="1"/>
  <c r="Y668" i="5"/>
  <c r="J752" i="1" s="1"/>
  <c r="D609" i="5"/>
  <c r="H536" i="3" s="1"/>
  <c r="D516" i="5"/>
  <c r="H459" i="3" s="1"/>
  <c r="V175" i="5"/>
  <c r="I192" i="1" s="1"/>
  <c r="V177" i="5"/>
  <c r="I194" i="1" s="1"/>
  <c r="D521" i="5"/>
  <c r="H465" i="3" s="1"/>
  <c r="Y407" i="5"/>
  <c r="J453" i="1" s="1"/>
  <c r="G448" i="5"/>
  <c r="D503" i="1" s="1"/>
  <c r="C448" i="5"/>
  <c r="AB295" i="5"/>
  <c r="K327" i="1" s="1"/>
  <c r="C136" i="5"/>
  <c r="G136" i="5"/>
  <c r="D151" i="1" s="1"/>
  <c r="D660" i="5"/>
  <c r="H578" i="3" s="1"/>
  <c r="M178" i="5"/>
  <c r="F195" i="1" s="1"/>
  <c r="Y254" i="5"/>
  <c r="J278" i="1" s="1"/>
  <c r="AK245" i="5"/>
  <c r="N267" i="1" s="1"/>
  <c r="Y289" i="5"/>
  <c r="J322" i="1" s="1"/>
  <c r="D491" i="5"/>
  <c r="F524" i="5"/>
  <c r="AG524" i="5"/>
  <c r="V660" i="5"/>
  <c r="I742" i="1" s="1"/>
  <c r="V399" i="5"/>
  <c r="I447" i="1" s="1"/>
  <c r="V246" i="5"/>
  <c r="I269" i="1" s="1"/>
  <c r="AB175" i="5"/>
  <c r="K192" i="1" s="1"/>
  <c r="J252" i="5"/>
  <c r="E274" i="1" s="1"/>
  <c r="G126" i="5"/>
  <c r="D137" i="1" s="1"/>
  <c r="C126" i="5"/>
  <c r="D523" i="5"/>
  <c r="H464" i="3" s="1"/>
  <c r="AB491" i="5"/>
  <c r="K554" i="1" s="1"/>
  <c r="Z524" i="5"/>
  <c r="D185" i="5"/>
  <c r="H168" i="3" s="1"/>
  <c r="J279" i="5"/>
  <c r="E312" i="1" s="1"/>
  <c r="Y523" i="5"/>
  <c r="J586" i="1" s="1"/>
  <c r="G440" i="5"/>
  <c r="D495" i="1" s="1"/>
  <c r="C440" i="5"/>
  <c r="G244" i="5"/>
  <c r="D268" i="1" s="1"/>
  <c r="C244" i="5"/>
  <c r="M556" i="5"/>
  <c r="F626" i="1" s="1"/>
  <c r="AE346" i="5"/>
  <c r="L379" i="1" s="1"/>
  <c r="P245" i="5"/>
  <c r="G267" i="1" s="1"/>
  <c r="AH507" i="5"/>
  <c r="M573" i="1" s="1"/>
  <c r="AK617" i="5"/>
  <c r="N696" i="1" s="1"/>
  <c r="AB601" i="5"/>
  <c r="K678" i="1" s="1"/>
  <c r="S617" i="5"/>
  <c r="H696" i="1" s="1"/>
  <c r="AH566" i="5"/>
  <c r="M635" i="1" s="1"/>
  <c r="P354" i="5"/>
  <c r="G390" i="1" s="1"/>
  <c r="D413" i="5"/>
  <c r="H368" i="3" s="1"/>
  <c r="AK124" i="5"/>
  <c r="N135" i="1" s="1"/>
  <c r="J254" i="5"/>
  <c r="E278" i="1" s="1"/>
  <c r="AK668" i="5"/>
  <c r="N752" i="1" s="1"/>
  <c r="P279" i="5"/>
  <c r="G312" i="1" s="1"/>
  <c r="AB252" i="5"/>
  <c r="K274" i="1" s="1"/>
  <c r="AE389" i="5"/>
  <c r="L435" i="1" s="1"/>
  <c r="D557" i="5"/>
  <c r="H493" i="3" s="1"/>
  <c r="P302" i="5"/>
  <c r="G335" i="1" s="1"/>
  <c r="AH395" i="5"/>
  <c r="M442" i="1" s="1"/>
  <c r="S126" i="5"/>
  <c r="H137" i="1" s="1"/>
  <c r="C572" i="5"/>
  <c r="G572" i="5"/>
  <c r="D642" i="1" s="1"/>
  <c r="P609" i="5"/>
  <c r="G684" i="1" s="1"/>
  <c r="D616" i="5"/>
  <c r="H542" i="3" s="1"/>
  <c r="M310" i="5"/>
  <c r="F343" i="1" s="1"/>
  <c r="AK462" i="5"/>
  <c r="N516" i="1" s="1"/>
  <c r="D118" i="5"/>
  <c r="F151" i="5"/>
  <c r="AE395" i="5"/>
  <c r="L442" i="1" s="1"/>
  <c r="C565" i="5"/>
  <c r="G565" i="5"/>
  <c r="D636" i="1" s="1"/>
  <c r="AB676" i="5"/>
  <c r="K759" i="1" s="1"/>
  <c r="J608" i="5"/>
  <c r="E686" i="1" s="1"/>
  <c r="G141" i="5"/>
  <c r="D152" i="1" s="1"/>
  <c r="C152" i="1" s="1"/>
  <c r="C141" i="5"/>
  <c r="AB309" i="5"/>
  <c r="K341" i="1" s="1"/>
  <c r="C177" i="5"/>
  <c r="G177" i="5"/>
  <c r="D194" i="1" s="1"/>
  <c r="Y286" i="5"/>
  <c r="J319" i="1" s="1"/>
  <c r="AK601" i="5"/>
  <c r="N678" i="1" s="1"/>
  <c r="Y558" i="5"/>
  <c r="J640" i="1" s="1"/>
  <c r="C252" i="5"/>
  <c r="G252" i="5"/>
  <c r="D274" i="1" s="1"/>
  <c r="C274" i="1" s="1"/>
  <c r="M303" i="5"/>
  <c r="F336" i="1" s="1"/>
  <c r="D522" i="5"/>
  <c r="H466" i="3" s="1"/>
  <c r="AJ471" i="5"/>
  <c r="S395" i="5"/>
  <c r="H442" i="1" s="1"/>
  <c r="D446" i="5"/>
  <c r="H395" i="3" s="1"/>
  <c r="AK659" i="5"/>
  <c r="N744" i="1" s="1"/>
  <c r="AK683" i="5"/>
  <c r="N767" i="1" s="1"/>
  <c r="J344" i="5"/>
  <c r="E383" i="1" s="1"/>
  <c r="D388" i="5"/>
  <c r="H344" i="3" s="1"/>
  <c r="AE388" i="5"/>
  <c r="L436" i="1" s="1"/>
  <c r="AE345" i="5"/>
  <c r="L384" i="1" s="1"/>
  <c r="D411" i="5"/>
  <c r="H366" i="3" s="1"/>
  <c r="AK302" i="5"/>
  <c r="N335" i="1" s="1"/>
  <c r="D337" i="5"/>
  <c r="H297" i="3" s="1"/>
  <c r="AK235" i="5"/>
  <c r="N260" i="1" s="1"/>
  <c r="AJ632" i="5"/>
  <c r="AC471" i="5"/>
  <c r="AE438" i="5"/>
  <c r="G176" i="5"/>
  <c r="D193" i="1" s="1"/>
  <c r="C176" i="5"/>
  <c r="J228" i="5"/>
  <c r="E253" i="1" s="1"/>
  <c r="V600" i="5"/>
  <c r="I677" i="1" s="1"/>
  <c r="AE498" i="5"/>
  <c r="L560" i="1" s="1"/>
  <c r="S294" i="5"/>
  <c r="H329" i="1" s="1"/>
  <c r="D565" i="5"/>
  <c r="H501" i="3" s="1"/>
  <c r="X311" i="5"/>
  <c r="G623" i="5"/>
  <c r="D699" i="1" s="1"/>
  <c r="C623" i="5"/>
  <c r="C505" i="5"/>
  <c r="G505" i="5"/>
  <c r="D568" i="1" s="1"/>
  <c r="V388" i="5"/>
  <c r="I436" i="1" s="1"/>
  <c r="C470" i="5"/>
  <c r="G470" i="5"/>
  <c r="D524" i="1" s="1"/>
  <c r="AE177" i="5"/>
  <c r="L194" i="1" s="1"/>
  <c r="D683" i="5"/>
  <c r="H603" i="3" s="1"/>
  <c r="M301" i="5"/>
  <c r="F332" i="1" s="1"/>
  <c r="V631" i="5"/>
  <c r="I708" i="1" s="1"/>
  <c r="Y310" i="5"/>
  <c r="J343" i="1" s="1"/>
  <c r="C192" i="5"/>
  <c r="G192" i="5"/>
  <c r="D210" i="1" s="1"/>
  <c r="AA151" i="5"/>
  <c r="D624" i="5"/>
  <c r="H552" i="3" s="1"/>
  <c r="AH125" i="5"/>
  <c r="M136" i="1" s="1"/>
  <c r="AA311" i="5"/>
  <c r="M615" i="5"/>
  <c r="F693" i="1" s="1"/>
  <c r="G564" i="5"/>
  <c r="D632" i="1" s="1"/>
  <c r="C564" i="5"/>
  <c r="P361" i="5"/>
  <c r="G399" i="1" s="1"/>
  <c r="D549" i="5"/>
  <c r="H484" i="3" s="1"/>
  <c r="AK199" i="5"/>
  <c r="N217" i="1" s="1"/>
  <c r="H311" i="5"/>
  <c r="H314" i="5" s="1"/>
  <c r="J278" i="5"/>
  <c r="M565" i="5"/>
  <c r="F636" i="1" s="1"/>
  <c r="M243" i="5"/>
  <c r="F265" i="1" s="1"/>
  <c r="AB353" i="5"/>
  <c r="K391" i="1" s="1"/>
  <c r="S251" i="5"/>
  <c r="H275" i="1" s="1"/>
  <c r="AK498" i="5"/>
  <c r="N560" i="1" s="1"/>
  <c r="J227" i="5"/>
  <c r="E251" i="1" s="1"/>
  <c r="V200" i="5"/>
  <c r="I218" i="1" s="1"/>
  <c r="S505" i="5"/>
  <c r="H568" i="1" s="1"/>
  <c r="M133" i="5"/>
  <c r="F144" i="1" s="1"/>
  <c r="AE513" i="5"/>
  <c r="L575" i="1" s="1"/>
  <c r="AH200" i="5"/>
  <c r="M218" i="1" s="1"/>
  <c r="AE505" i="5"/>
  <c r="L568" i="1" s="1"/>
  <c r="J192" i="5"/>
  <c r="E210" i="1" s="1"/>
  <c r="Y682" i="5"/>
  <c r="J765" i="1" s="1"/>
  <c r="AE149" i="5"/>
  <c r="L159" i="1" s="1"/>
  <c r="AB674" i="5"/>
  <c r="K755" i="1" s="1"/>
  <c r="AB548" i="5"/>
  <c r="K617" i="1" s="1"/>
  <c r="AE463" i="5"/>
  <c r="L519" i="1" s="1"/>
  <c r="AB361" i="5"/>
  <c r="K399" i="1" s="1"/>
  <c r="AK599" i="5"/>
  <c r="N676" i="1" s="1"/>
  <c r="AI632" i="5"/>
  <c r="K40" i="5"/>
  <c r="M40" i="5" s="1"/>
  <c r="M94" i="5"/>
  <c r="F101" i="1" s="1"/>
  <c r="AI13" i="5"/>
  <c r="AK13" i="5" s="1"/>
  <c r="AK67" i="5"/>
  <c r="N73" i="1" s="1"/>
  <c r="N14" i="1" s="1"/>
  <c r="P75" i="5"/>
  <c r="G82" i="1" s="1"/>
  <c r="N21" i="5"/>
  <c r="S70" i="5"/>
  <c r="H75" i="1" s="1"/>
  <c r="Q16" i="5"/>
  <c r="S16" i="5" s="1"/>
  <c r="V92" i="5"/>
  <c r="I98" i="1" s="1"/>
  <c r="I38" i="1" s="1"/>
  <c r="T38" i="5"/>
  <c r="V38" i="5" s="1"/>
  <c r="AF33" i="5"/>
  <c r="AH33" i="5" s="1"/>
  <c r="AH87" i="5"/>
  <c r="M91" i="1" s="1"/>
  <c r="AE93" i="5"/>
  <c r="L100" i="1" s="1"/>
  <c r="AC39" i="5"/>
  <c r="AE39" i="5" s="1"/>
  <c r="J70" i="5"/>
  <c r="E75" i="1" s="1"/>
  <c r="E16" i="1" s="1"/>
  <c r="H16" i="5"/>
  <c r="J16" i="5" s="1"/>
  <c r="AE86" i="5"/>
  <c r="L93" i="1" s="1"/>
  <c r="AC32" i="5"/>
  <c r="AE32" i="5" s="1"/>
  <c r="V69" i="5"/>
  <c r="I76" i="1" s="1"/>
  <c r="T15" i="5"/>
  <c r="V15" i="5" s="1"/>
  <c r="C90" i="5"/>
  <c r="E36" i="5"/>
  <c r="G90" i="5"/>
  <c r="D97" i="1" s="1"/>
  <c r="AI27" i="5"/>
  <c r="AK27" i="5" s="1"/>
  <c r="AK81" i="5"/>
  <c r="N88" i="1" s="1"/>
  <c r="I11" i="5"/>
  <c r="C520" i="5"/>
  <c r="G520" i="5"/>
  <c r="D585" i="1" s="1"/>
  <c r="P91" i="5"/>
  <c r="G96" i="1" s="1"/>
  <c r="N37" i="5"/>
  <c r="P37" i="5" s="1"/>
  <c r="E24" i="5"/>
  <c r="C78" i="5"/>
  <c r="G78" i="5"/>
  <c r="D83" i="1" s="1"/>
  <c r="K27" i="5"/>
  <c r="M27" i="5" s="1"/>
  <c r="M81" i="5"/>
  <c r="F88" i="1" s="1"/>
  <c r="X31" i="5"/>
  <c r="C575" i="5"/>
  <c r="G575" i="5"/>
  <c r="D645" i="1" s="1"/>
  <c r="Z22" i="5"/>
  <c r="AB22" i="5" s="1"/>
  <c r="AB76" i="5"/>
  <c r="K84" i="1" s="1"/>
  <c r="K24" i="1" s="1"/>
  <c r="AH292" i="5"/>
  <c r="M323" i="1" s="1"/>
  <c r="V186" i="5"/>
  <c r="I201" i="1" s="1"/>
  <c r="AE73" i="5"/>
  <c r="L79" i="1" s="1"/>
  <c r="L19" i="1" s="1"/>
  <c r="AC19" i="5"/>
  <c r="AE19" i="5" s="1"/>
  <c r="AJ35" i="5"/>
  <c r="T39" i="5"/>
  <c r="V39" i="5" s="1"/>
  <c r="V93" i="5"/>
  <c r="I100" i="1" s="1"/>
  <c r="I39" i="1" s="1"/>
  <c r="W38" i="5"/>
  <c r="Y38" i="5" s="1"/>
  <c r="Y92" i="5"/>
  <c r="J98" i="1" s="1"/>
  <c r="AB602" i="5"/>
  <c r="K679" i="1" s="1"/>
  <c r="H40" i="5"/>
  <c r="J94" i="5"/>
  <c r="E101" i="1" s="1"/>
  <c r="AD11" i="5"/>
  <c r="K38" i="5"/>
  <c r="M38" i="5" s="1"/>
  <c r="M92" i="5"/>
  <c r="F98" i="1" s="1"/>
  <c r="F38" i="1" s="1"/>
  <c r="C147" i="5"/>
  <c r="G147" i="5"/>
  <c r="D160" i="1" s="1"/>
  <c r="C160" i="1" s="1"/>
  <c r="N38" i="5"/>
  <c r="P38" i="5" s="1"/>
  <c r="P92" i="5"/>
  <c r="G98" i="1" s="1"/>
  <c r="W18" i="5"/>
  <c r="Y18" i="5" s="1"/>
  <c r="Y72" i="5"/>
  <c r="J78" i="1" s="1"/>
  <c r="AH605" i="5"/>
  <c r="M685" i="1" s="1"/>
  <c r="AJ37" i="5"/>
  <c r="D306" i="5"/>
  <c r="H274" i="3" s="1"/>
  <c r="V445" i="5"/>
  <c r="I500" i="1" s="1"/>
  <c r="V66" i="5"/>
  <c r="I72" i="1" s="1"/>
  <c r="T12" i="5"/>
  <c r="V12" i="5" s="1"/>
  <c r="AK86" i="5"/>
  <c r="N93" i="1" s="1"/>
  <c r="AI32" i="5"/>
  <c r="AK32" i="5" s="1"/>
  <c r="U32" i="5"/>
  <c r="C87" i="5"/>
  <c r="G87" i="5"/>
  <c r="D91" i="1" s="1"/>
  <c r="E33" i="5"/>
  <c r="AE190" i="5"/>
  <c r="L208" i="1" s="1"/>
  <c r="AK82" i="5"/>
  <c r="N87" i="1" s="1"/>
  <c r="AI28" i="5"/>
  <c r="AK28" i="5" s="1"/>
  <c r="D622" i="5"/>
  <c r="H545" i="3" s="1"/>
  <c r="P351" i="5"/>
  <c r="G393" i="1" s="1"/>
  <c r="V85" i="5"/>
  <c r="I90" i="1" s="1"/>
  <c r="T31" i="5"/>
  <c r="AJ38" i="5"/>
  <c r="Z21" i="5"/>
  <c r="AB21" i="5" s="1"/>
  <c r="AB75" i="5"/>
  <c r="K82" i="1" s="1"/>
  <c r="D89" i="5"/>
  <c r="H86" i="3" s="1"/>
  <c r="F35" i="5"/>
  <c r="AJ24" i="5"/>
  <c r="L13" i="5"/>
  <c r="O21" i="5"/>
  <c r="O31" i="5"/>
  <c r="AB84" i="5"/>
  <c r="K92" i="1" s="1"/>
  <c r="Z30" i="5"/>
  <c r="AB30" i="5" s="1"/>
  <c r="P70" i="5"/>
  <c r="G75" i="1" s="1"/>
  <c r="N16" i="5"/>
  <c r="AA29" i="5"/>
  <c r="Z36" i="5"/>
  <c r="AB36" i="5" s="1"/>
  <c r="AB90" i="5"/>
  <c r="K97" i="1" s="1"/>
  <c r="F39" i="5"/>
  <c r="D93" i="5"/>
  <c r="H91" i="3" s="1"/>
  <c r="S64" i="5"/>
  <c r="H70" i="1" s="1"/>
  <c r="Q10" i="5"/>
  <c r="S10" i="5" s="1"/>
  <c r="I40" i="5"/>
  <c r="J75" i="5"/>
  <c r="E82" i="1" s="1"/>
  <c r="H21" i="5"/>
  <c r="J21" i="5" s="1"/>
  <c r="I19" i="5"/>
  <c r="AJ9" i="5"/>
  <c r="AJ97" i="5"/>
  <c r="AE308" i="5"/>
  <c r="L342" i="1" s="1"/>
  <c r="I33" i="5"/>
  <c r="AB80" i="5"/>
  <c r="K86" i="1" s="1"/>
  <c r="Z26" i="5"/>
  <c r="AB26" i="5" s="1"/>
  <c r="G69" i="5"/>
  <c r="D76" i="1" s="1"/>
  <c r="C69" i="5"/>
  <c r="E15" i="5"/>
  <c r="Y672" i="5"/>
  <c r="J758" i="1" s="1"/>
  <c r="G198" i="5"/>
  <c r="D215" i="1" s="1"/>
  <c r="C215" i="1" s="1"/>
  <c r="C198" i="5"/>
  <c r="AJ21" i="5"/>
  <c r="C140" i="5"/>
  <c r="G140" i="5"/>
  <c r="D150" i="1" s="1"/>
  <c r="C150" i="1" s="1"/>
  <c r="W12" i="5"/>
  <c r="Y12" i="5" s="1"/>
  <c r="Y66" i="5"/>
  <c r="J72" i="1" s="1"/>
  <c r="D606" i="5"/>
  <c r="H533" i="3" s="1"/>
  <c r="O14" i="5"/>
  <c r="AA14" i="5"/>
  <c r="J198" i="5"/>
  <c r="E215" i="1" s="1"/>
  <c r="J681" i="5"/>
  <c r="E764" i="1" s="1"/>
  <c r="R21" i="5"/>
  <c r="P90" i="5"/>
  <c r="G97" i="1" s="1"/>
  <c r="N36" i="5"/>
  <c r="P36" i="5" s="1"/>
  <c r="C555" i="5"/>
  <c r="G555" i="5"/>
  <c r="D625" i="1" s="1"/>
  <c r="X30" i="5"/>
  <c r="R11" i="5"/>
  <c r="AH363" i="5"/>
  <c r="M401" i="1" s="1"/>
  <c r="G398" i="5"/>
  <c r="D441" i="1" s="1"/>
  <c r="C441" i="1" s="1"/>
  <c r="C398" i="5"/>
  <c r="AF25" i="5"/>
  <c r="AH25" i="5" s="1"/>
  <c r="AH79" i="5"/>
  <c r="M85" i="1" s="1"/>
  <c r="AE358" i="5"/>
  <c r="L396" i="1" s="1"/>
  <c r="D518" i="5"/>
  <c r="H461" i="3" s="1"/>
  <c r="Y139" i="5"/>
  <c r="J149" i="1" s="1"/>
  <c r="D669" i="5"/>
  <c r="H590" i="3" s="1"/>
  <c r="V291" i="5"/>
  <c r="I330" i="1" s="1"/>
  <c r="J673" i="5"/>
  <c r="E757" i="1" s="1"/>
  <c r="M605" i="5"/>
  <c r="F685" i="1" s="1"/>
  <c r="AK351" i="5"/>
  <c r="N393" i="1" s="1"/>
  <c r="AK469" i="5"/>
  <c r="N525" i="1" s="1"/>
  <c r="E11" i="5"/>
  <c r="G65" i="5"/>
  <c r="D71" i="1" s="1"/>
  <c r="C65" i="5"/>
  <c r="W25" i="5"/>
  <c r="Y25" i="5" s="1"/>
  <c r="Y79" i="5"/>
  <c r="J85" i="1" s="1"/>
  <c r="S335" i="5"/>
  <c r="H373" i="1" s="1"/>
  <c r="AK256" i="5"/>
  <c r="N280" i="1" s="1"/>
  <c r="D575" i="5"/>
  <c r="H510" i="3" s="1"/>
  <c r="I418" i="5"/>
  <c r="M629" i="5"/>
  <c r="F706" i="1" s="1"/>
  <c r="F10" i="5"/>
  <c r="D10" i="5" s="1"/>
  <c r="D64" i="5"/>
  <c r="H61" i="3" s="1"/>
  <c r="H10" i="3" s="1"/>
  <c r="D620" i="5"/>
  <c r="H548" i="3" s="1"/>
  <c r="U366" i="5"/>
  <c r="AE417" i="5"/>
  <c r="L464" i="1" s="1"/>
  <c r="AH410" i="5"/>
  <c r="M457" i="1" s="1"/>
  <c r="AH520" i="5"/>
  <c r="M585" i="1" s="1"/>
  <c r="D570" i="5"/>
  <c r="H504" i="3" s="1"/>
  <c r="Z35" i="5"/>
  <c r="AB35" i="5" s="1"/>
  <c r="AB89" i="5"/>
  <c r="K95" i="1" s="1"/>
  <c r="K35" i="1" s="1"/>
  <c r="G621" i="5"/>
  <c r="D690" i="1" s="1"/>
  <c r="C621" i="5"/>
  <c r="D504" i="5"/>
  <c r="H455" i="3" s="1"/>
  <c r="U35" i="5"/>
  <c r="D74" i="5"/>
  <c r="H71" i="3" s="1"/>
  <c r="H20" i="3" s="1"/>
  <c r="F20" i="5"/>
  <c r="M622" i="5"/>
  <c r="F697" i="1" s="1"/>
  <c r="AB621" i="5"/>
  <c r="K690" i="1" s="1"/>
  <c r="P77" i="5"/>
  <c r="G81" i="1" s="1"/>
  <c r="G21" i="1" s="1"/>
  <c r="N23" i="5"/>
  <c r="P23" i="5" s="1"/>
  <c r="AH468" i="5"/>
  <c r="M523" i="1" s="1"/>
  <c r="G445" i="5"/>
  <c r="D500" i="1" s="1"/>
  <c r="C445" i="5"/>
  <c r="Y451" i="5"/>
  <c r="J506" i="1" s="1"/>
  <c r="G444" i="5"/>
  <c r="D499" i="1" s="1"/>
  <c r="C444" i="5"/>
  <c r="AJ30" i="5"/>
  <c r="AH445" i="5"/>
  <c r="M500" i="1" s="1"/>
  <c r="O32" i="5"/>
  <c r="U31" i="5"/>
  <c r="D146" i="5"/>
  <c r="H135" i="3" s="1"/>
  <c r="D612" i="5"/>
  <c r="H549" i="3" s="1"/>
  <c r="G569" i="5"/>
  <c r="D638" i="1" s="1"/>
  <c r="C569" i="5"/>
  <c r="Y400" i="5"/>
  <c r="J446" i="1" s="1"/>
  <c r="AE669" i="5"/>
  <c r="L754" i="1" s="1"/>
  <c r="AK233" i="5"/>
  <c r="N257" i="1" s="1"/>
  <c r="V253" i="5"/>
  <c r="I277" i="1" s="1"/>
  <c r="AH357" i="5"/>
  <c r="M395" i="1" s="1"/>
  <c r="D290" i="5"/>
  <c r="H259" i="3" s="1"/>
  <c r="AK247" i="5"/>
  <c r="N271" i="1" s="1"/>
  <c r="P606" i="5"/>
  <c r="G682" i="1" s="1"/>
  <c r="AK280" i="5"/>
  <c r="N313" i="1" s="1"/>
  <c r="C304" i="5"/>
  <c r="G304" i="5"/>
  <c r="D338" i="1" s="1"/>
  <c r="AH681" i="5"/>
  <c r="M764" i="1" s="1"/>
  <c r="P671" i="5"/>
  <c r="G749" i="1" s="1"/>
  <c r="C349" i="5"/>
  <c r="G349" i="5"/>
  <c r="D388" i="1" s="1"/>
  <c r="C388" i="1" s="1"/>
  <c r="AB237" i="5"/>
  <c r="K261" i="1" s="1"/>
  <c r="AB342" i="5"/>
  <c r="K381" i="1" s="1"/>
  <c r="Y554" i="5"/>
  <c r="J624" i="1" s="1"/>
  <c r="J510" i="5"/>
  <c r="E574" i="1" s="1"/>
  <c r="S385" i="5"/>
  <c r="Q418" i="5"/>
  <c r="Q421" i="5" s="1"/>
  <c r="Y173" i="5"/>
  <c r="J191" i="1" s="1"/>
  <c r="AD578" i="5"/>
  <c r="S186" i="5"/>
  <c r="H201" i="1" s="1"/>
  <c r="AH680" i="5"/>
  <c r="M763" i="1" s="1"/>
  <c r="P359" i="5"/>
  <c r="G398" i="1" s="1"/>
  <c r="Y441" i="5"/>
  <c r="J496" i="1" s="1"/>
  <c r="M347" i="5"/>
  <c r="F385" i="1" s="1"/>
  <c r="V409" i="5"/>
  <c r="I456" i="1" s="1"/>
  <c r="AE341" i="5"/>
  <c r="L380" i="1" s="1"/>
  <c r="AE194" i="5"/>
  <c r="L209" i="1" s="1"/>
  <c r="Y394" i="5"/>
  <c r="J443" i="1" s="1"/>
  <c r="AK194" i="5"/>
  <c r="N209" i="1" s="1"/>
  <c r="AH191" i="5"/>
  <c r="M207" i="1" s="1"/>
  <c r="V561" i="5"/>
  <c r="I630" i="1" s="1"/>
  <c r="M239" i="5"/>
  <c r="F273" i="1" s="1"/>
  <c r="P519" i="5"/>
  <c r="G581" i="1" s="1"/>
  <c r="G672" i="5"/>
  <c r="D758" i="1" s="1"/>
  <c r="C758" i="1" s="1"/>
  <c r="C672" i="5"/>
  <c r="Y233" i="5"/>
  <c r="J257" i="1" s="1"/>
  <c r="C291" i="5"/>
  <c r="G291" i="5"/>
  <c r="D330" i="1" s="1"/>
  <c r="C240" i="5"/>
  <c r="G240" i="5"/>
  <c r="D262" i="1" s="1"/>
  <c r="C262" i="1" s="1"/>
  <c r="X418" i="5"/>
  <c r="D132" i="5"/>
  <c r="H120" i="3" s="1"/>
  <c r="V444" i="5"/>
  <c r="I499" i="1" s="1"/>
  <c r="AK408" i="5"/>
  <c r="N455" i="1" s="1"/>
  <c r="D239" i="5"/>
  <c r="H222" i="3" s="1"/>
  <c r="C364" i="5"/>
  <c r="G364" i="5"/>
  <c r="D402" i="1" s="1"/>
  <c r="AB248" i="5"/>
  <c r="K270" i="1" s="1"/>
  <c r="V621" i="5"/>
  <c r="I690" i="1" s="1"/>
  <c r="AH656" i="5"/>
  <c r="M739" i="1" s="1"/>
  <c r="M444" i="5"/>
  <c r="F499" i="1" s="1"/>
  <c r="AE468" i="5"/>
  <c r="L523" i="1" s="1"/>
  <c r="AK304" i="5"/>
  <c r="N338" i="1" s="1"/>
  <c r="J363" i="5"/>
  <c r="E401" i="1" s="1"/>
  <c r="S453" i="5"/>
  <c r="H507" i="1" s="1"/>
  <c r="C343" i="5"/>
  <c r="G343" i="5"/>
  <c r="D382" i="1" s="1"/>
  <c r="C382" i="1" s="1"/>
  <c r="C189" i="5"/>
  <c r="G189" i="5"/>
  <c r="D206" i="1" s="1"/>
  <c r="F686" i="5"/>
  <c r="D653" i="5"/>
  <c r="P494" i="5"/>
  <c r="G556" i="1" s="1"/>
  <c r="G627" i="5"/>
  <c r="D703" i="1" s="1"/>
  <c r="C703" i="1" s="1"/>
  <c r="C627" i="5"/>
  <c r="AB256" i="5"/>
  <c r="K280" i="1" s="1"/>
  <c r="Y655" i="5"/>
  <c r="J737" i="1" s="1"/>
  <c r="AE137" i="5"/>
  <c r="L148" i="1" s="1"/>
  <c r="AB135" i="5"/>
  <c r="K147" i="1" s="1"/>
  <c r="V341" i="5"/>
  <c r="I380" i="1" s="1"/>
  <c r="AH628" i="5"/>
  <c r="M705" i="1" s="1"/>
  <c r="C449" i="5"/>
  <c r="G449" i="5"/>
  <c r="D504" i="1" s="1"/>
  <c r="M132" i="5"/>
  <c r="F143" i="1" s="1"/>
  <c r="Y449" i="5"/>
  <c r="J504" i="1" s="1"/>
  <c r="D135" i="5"/>
  <c r="H124" i="3" s="1"/>
  <c r="J145" i="5"/>
  <c r="E157" i="1" s="1"/>
  <c r="AB663" i="5"/>
  <c r="K746" i="1" s="1"/>
  <c r="AB416" i="5"/>
  <c r="K462" i="1" s="1"/>
  <c r="AK677" i="5"/>
  <c r="N761" i="1" s="1"/>
  <c r="AE518" i="5"/>
  <c r="L580" i="1" s="1"/>
  <c r="AK567" i="5"/>
  <c r="N633" i="1" s="1"/>
  <c r="P130" i="5"/>
  <c r="G142" i="1" s="1"/>
  <c r="C400" i="5"/>
  <c r="G400" i="5"/>
  <c r="D446" i="1" s="1"/>
  <c r="C446" i="1" s="1"/>
  <c r="Y138" i="5"/>
  <c r="J145" i="1" s="1"/>
  <c r="AK138" i="5"/>
  <c r="N145" i="1" s="1"/>
  <c r="D406" i="5"/>
  <c r="H358" i="3" s="1"/>
  <c r="M172" i="5"/>
  <c r="K205" i="5"/>
  <c r="K208" i="5" s="1"/>
  <c r="D621" i="5"/>
  <c r="H546" i="3" s="1"/>
  <c r="P283" i="5"/>
  <c r="G316" i="1" s="1"/>
  <c r="Y442" i="5"/>
  <c r="J497" i="1" s="1"/>
  <c r="AK130" i="5"/>
  <c r="N142" i="1" s="1"/>
  <c r="Y255" i="5"/>
  <c r="J279" i="1" s="1"/>
  <c r="AH441" i="5"/>
  <c r="M496" i="1" s="1"/>
  <c r="P364" i="5"/>
  <c r="G402" i="1" s="1"/>
  <c r="D178" i="5"/>
  <c r="H159" i="3" s="1"/>
  <c r="G180" i="5"/>
  <c r="D197" i="1" s="1"/>
  <c r="C180" i="5"/>
  <c r="AH239" i="5"/>
  <c r="M273" i="1" s="1"/>
  <c r="M296" i="5"/>
  <c r="F334" i="1" s="1"/>
  <c r="P239" i="5"/>
  <c r="G273" i="1" s="1"/>
  <c r="AB238" i="5"/>
  <c r="K266" i="1" s="1"/>
  <c r="AK136" i="5"/>
  <c r="N151" i="1" s="1"/>
  <c r="O524" i="5"/>
  <c r="AA524" i="5"/>
  <c r="Y661" i="5"/>
  <c r="J743" i="1" s="1"/>
  <c r="M620" i="5"/>
  <c r="F694" i="1" s="1"/>
  <c r="D392" i="5"/>
  <c r="H347" i="3" s="1"/>
  <c r="AE148" i="5"/>
  <c r="L156" i="1" s="1"/>
  <c r="AH661" i="5"/>
  <c r="M743" i="1" s="1"/>
  <c r="D230" i="5"/>
  <c r="H203" i="3" s="1"/>
  <c r="S229" i="5"/>
  <c r="H252" i="1" s="1"/>
  <c r="J443" i="5"/>
  <c r="E498" i="1" s="1"/>
  <c r="D232" i="5"/>
  <c r="H205" i="3" s="1"/>
  <c r="S662" i="5"/>
  <c r="H745" i="1" s="1"/>
  <c r="AH509" i="5"/>
  <c r="M571" i="1" s="1"/>
  <c r="D517" i="5"/>
  <c r="H460" i="3" s="1"/>
  <c r="V405" i="5"/>
  <c r="I451" i="1" s="1"/>
  <c r="AH229" i="5"/>
  <c r="M252" i="1" s="1"/>
  <c r="M129" i="5"/>
  <c r="F140" i="1" s="1"/>
  <c r="J458" i="5"/>
  <c r="E513" i="1" s="1"/>
  <c r="C671" i="5"/>
  <c r="G671" i="5"/>
  <c r="D749" i="1" s="1"/>
  <c r="C237" i="5"/>
  <c r="G237" i="5"/>
  <c r="D261" i="1" s="1"/>
  <c r="S458" i="5"/>
  <c r="H513" i="1" s="1"/>
  <c r="J246" i="5"/>
  <c r="E269" i="1" s="1"/>
  <c r="D195" i="5"/>
  <c r="H177" i="3" s="1"/>
  <c r="AE305" i="5"/>
  <c r="L337" i="1" s="1"/>
  <c r="D390" i="5"/>
  <c r="H345" i="3" s="1"/>
  <c r="AK340" i="5"/>
  <c r="N378" i="1" s="1"/>
  <c r="AE390" i="5"/>
  <c r="L437" i="1" s="1"/>
  <c r="AK390" i="5"/>
  <c r="N437" i="1" s="1"/>
  <c r="C137" i="5"/>
  <c r="G137" i="5"/>
  <c r="D148" i="1" s="1"/>
  <c r="AH618" i="5"/>
  <c r="M695" i="1" s="1"/>
  <c r="D678" i="5"/>
  <c r="H596" i="3" s="1"/>
  <c r="G574" i="5"/>
  <c r="D644" i="1" s="1"/>
  <c r="C574" i="5"/>
  <c r="S442" i="5"/>
  <c r="H497" i="1" s="1"/>
  <c r="G670" i="5"/>
  <c r="D750" i="1" s="1"/>
  <c r="C750" i="1" s="1"/>
  <c r="C670" i="5"/>
  <c r="G464" i="5"/>
  <c r="D518" i="1" s="1"/>
  <c r="C518" i="1" s="1"/>
  <c r="C464" i="5"/>
  <c r="AH604" i="5"/>
  <c r="M681" i="1" s="1"/>
  <c r="AE121" i="5"/>
  <c r="L132" i="1" s="1"/>
  <c r="AH238" i="5"/>
  <c r="M266" i="1" s="1"/>
  <c r="Y172" i="5"/>
  <c r="W205" i="5"/>
  <c r="W208" i="5" s="1"/>
  <c r="W207" i="5" s="1"/>
  <c r="G203" i="5"/>
  <c r="D221" i="1" s="1"/>
  <c r="C203" i="5"/>
  <c r="J202" i="5"/>
  <c r="E219" i="1" s="1"/>
  <c r="AH202" i="5"/>
  <c r="M219" i="1" s="1"/>
  <c r="AH677" i="5"/>
  <c r="M761" i="1" s="1"/>
  <c r="AH121" i="5"/>
  <c r="M132" i="1" s="1"/>
  <c r="V120" i="5"/>
  <c r="I131" i="1" s="1"/>
  <c r="M611" i="5"/>
  <c r="F688" i="1" s="1"/>
  <c r="D442" i="5"/>
  <c r="H391" i="3" s="1"/>
  <c r="S340" i="5"/>
  <c r="H378" i="1" s="1"/>
  <c r="D297" i="5"/>
  <c r="H261" i="3" s="1"/>
  <c r="M619" i="5"/>
  <c r="F698" i="1" s="1"/>
  <c r="P626" i="5"/>
  <c r="G702" i="1" s="1"/>
  <c r="AE364" i="5"/>
  <c r="L402" i="1" s="1"/>
  <c r="AH179" i="5"/>
  <c r="M196" i="1" s="1"/>
  <c r="G413" i="5"/>
  <c r="D460" i="1" s="1"/>
  <c r="C413" i="5"/>
  <c r="AH281" i="5"/>
  <c r="M314" i="1" s="1"/>
  <c r="D246" i="5"/>
  <c r="H218" i="3" s="1"/>
  <c r="P362" i="5"/>
  <c r="G400" i="1" s="1"/>
  <c r="S178" i="5"/>
  <c r="H195" i="1" s="1"/>
  <c r="C348" i="5"/>
  <c r="G348" i="5"/>
  <c r="D386" i="1" s="1"/>
  <c r="I524" i="5"/>
  <c r="G550" i="5"/>
  <c r="D620" i="1" s="1"/>
  <c r="C550" i="5"/>
  <c r="D601" i="5"/>
  <c r="H527" i="3" s="1"/>
  <c r="S288" i="5"/>
  <c r="H321" i="1" s="1"/>
  <c r="AH177" i="5"/>
  <c r="M194" i="1" s="1"/>
  <c r="AB660" i="5"/>
  <c r="K742" i="1" s="1"/>
  <c r="AH120" i="5"/>
  <c r="M131" i="1" s="1"/>
  <c r="AH289" i="5"/>
  <c r="M322" i="1" s="1"/>
  <c r="G676" i="5"/>
  <c r="D759" i="1" s="1"/>
  <c r="C676" i="5"/>
  <c r="AB550" i="5"/>
  <c r="K620" i="1" s="1"/>
  <c r="G684" i="5"/>
  <c r="D766" i="1" s="1"/>
  <c r="C684" i="5"/>
  <c r="G515" i="5"/>
  <c r="D579" i="1" s="1"/>
  <c r="C579" i="1" s="1"/>
  <c r="C515" i="5"/>
  <c r="AH601" i="5"/>
  <c r="M678" i="1" s="1"/>
  <c r="C193" i="5"/>
  <c r="G193" i="5"/>
  <c r="D211" i="1" s="1"/>
  <c r="L151" i="5"/>
  <c r="AK684" i="5"/>
  <c r="N766" i="1" s="1"/>
  <c r="C617" i="5"/>
  <c r="G617" i="5"/>
  <c r="D696" i="1" s="1"/>
  <c r="C696" i="1" s="1"/>
  <c r="G303" i="5"/>
  <c r="D336" i="1" s="1"/>
  <c r="C303" i="5"/>
  <c r="D572" i="5"/>
  <c r="H507" i="3" s="1"/>
  <c r="L311" i="5"/>
  <c r="AE238" i="5"/>
  <c r="L266" i="1" s="1"/>
  <c r="AK566" i="5"/>
  <c r="N635" i="1" s="1"/>
  <c r="C491" i="5"/>
  <c r="E524" i="5"/>
  <c r="G491" i="5"/>
  <c r="D554" i="1" s="1"/>
  <c r="P244" i="5"/>
  <c r="G268" i="1" s="1"/>
  <c r="AH124" i="5"/>
  <c r="M135" i="1" s="1"/>
  <c r="AE279" i="5"/>
  <c r="L312" i="1" s="1"/>
  <c r="Y193" i="5"/>
  <c r="J211" i="1" s="1"/>
  <c r="AC151" i="5"/>
  <c r="AC154" i="5" s="1"/>
  <c r="AE118" i="5"/>
  <c r="M193" i="5"/>
  <c r="F211" i="1" s="1"/>
  <c r="S448" i="5"/>
  <c r="H503" i="1" s="1"/>
  <c r="Y134" i="5"/>
  <c r="J146" i="1" s="1"/>
  <c r="S440" i="5"/>
  <c r="H495" i="1" s="1"/>
  <c r="D389" i="5"/>
  <c r="H343" i="3" s="1"/>
  <c r="M236" i="5"/>
  <c r="F259" i="1" s="1"/>
  <c r="AK515" i="5"/>
  <c r="N579" i="1" s="1"/>
  <c r="G521" i="5"/>
  <c r="D584" i="1" s="1"/>
  <c r="C584" i="1" s="1"/>
  <c r="C521" i="5"/>
  <c r="D558" i="5"/>
  <c r="H505" i="3" s="1"/>
  <c r="K311" i="5"/>
  <c r="M278" i="5"/>
  <c r="V344" i="5"/>
  <c r="I383" i="1" s="1"/>
  <c r="AB143" i="5"/>
  <c r="K154" i="1" s="1"/>
  <c r="C667" i="5"/>
  <c r="G667" i="5"/>
  <c r="D753" i="1" s="1"/>
  <c r="AK344" i="5"/>
  <c r="N383" i="1" s="1"/>
  <c r="C185" i="5"/>
  <c r="G185" i="5"/>
  <c r="D204" i="1" s="1"/>
  <c r="S142" i="5"/>
  <c r="H153" i="1" s="1"/>
  <c r="S134" i="5"/>
  <c r="H146" i="1" s="1"/>
  <c r="M389" i="5"/>
  <c r="F435" i="1" s="1"/>
  <c r="J124" i="5"/>
  <c r="E135" i="1" s="1"/>
  <c r="L259" i="5"/>
  <c r="P446" i="5"/>
  <c r="G501" i="1" s="1"/>
  <c r="V293" i="5"/>
  <c r="I325" i="1" s="1"/>
  <c r="D455" i="5"/>
  <c r="H405" i="3" s="1"/>
  <c r="AH126" i="5"/>
  <c r="M137" i="1" s="1"/>
  <c r="AH666" i="5"/>
  <c r="M751" i="1" s="1"/>
  <c r="AE499" i="5"/>
  <c r="L561" i="1" s="1"/>
  <c r="M150" i="5"/>
  <c r="F161" i="1" s="1"/>
  <c r="C397" i="5"/>
  <c r="G397" i="5"/>
  <c r="D445" i="1" s="1"/>
  <c r="C445" i="1" s="1"/>
  <c r="V354" i="5"/>
  <c r="I390" i="1" s="1"/>
  <c r="M549" i="5"/>
  <c r="F619" i="1" s="1"/>
  <c r="C573" i="5"/>
  <c r="G573" i="5"/>
  <c r="D643" i="1" s="1"/>
  <c r="AE658" i="5"/>
  <c r="L741" i="1" s="1"/>
  <c r="P623" i="5"/>
  <c r="G699" i="1" s="1"/>
  <c r="P600" i="5"/>
  <c r="G677" i="1" s="1"/>
  <c r="V667" i="5"/>
  <c r="I753" i="1" s="1"/>
  <c r="D278" i="5"/>
  <c r="F311" i="5"/>
  <c r="D353" i="5"/>
  <c r="H313" i="3" s="1"/>
  <c r="AE683" i="5"/>
  <c r="L767" i="1" s="1"/>
  <c r="C278" i="5"/>
  <c r="G278" i="5"/>
  <c r="E311" i="5"/>
  <c r="D141" i="5"/>
  <c r="H129" i="3" s="1"/>
  <c r="S309" i="5"/>
  <c r="H341" i="1" s="1"/>
  <c r="R311" i="5"/>
  <c r="AK293" i="5"/>
  <c r="N325" i="1" s="1"/>
  <c r="S185" i="5"/>
  <c r="H204" i="1" s="1"/>
  <c r="AB557" i="5"/>
  <c r="K628" i="1" s="1"/>
  <c r="S557" i="5"/>
  <c r="H628" i="1" s="1"/>
  <c r="D235" i="5"/>
  <c r="H209" i="3" s="1"/>
  <c r="C226" i="5"/>
  <c r="E259" i="5"/>
  <c r="E262" i="5" s="1"/>
  <c r="G226" i="5"/>
  <c r="G557" i="5"/>
  <c r="D628" i="1" s="1"/>
  <c r="C557" i="5"/>
  <c r="V395" i="5"/>
  <c r="I442" i="1" s="1"/>
  <c r="J295" i="5"/>
  <c r="E327" i="1" s="1"/>
  <c r="Y600" i="5"/>
  <c r="J677" i="1" s="1"/>
  <c r="D573" i="5"/>
  <c r="H508" i="3" s="1"/>
  <c r="Y549" i="5"/>
  <c r="J619" i="1" s="1"/>
  <c r="Y462" i="5"/>
  <c r="J516" i="1" s="1"/>
  <c r="G498" i="5"/>
  <c r="D560" i="1" s="1"/>
  <c r="C560" i="1" s="1"/>
  <c r="C498" i="5"/>
  <c r="R259" i="5"/>
  <c r="P447" i="5"/>
  <c r="G502" i="1" s="1"/>
  <c r="AE549" i="5"/>
  <c r="L619" i="1" s="1"/>
  <c r="AE674" i="5"/>
  <c r="L755" i="1" s="1"/>
  <c r="M345" i="5"/>
  <c r="F384" i="1" s="1"/>
  <c r="L632" i="5"/>
  <c r="D285" i="5"/>
  <c r="H253" i="3" s="1"/>
  <c r="V226" i="5"/>
  <c r="T259" i="5"/>
  <c r="T262" i="5" s="1"/>
  <c r="S615" i="5"/>
  <c r="H693" i="1" s="1"/>
  <c r="N471" i="5"/>
  <c r="P438" i="5"/>
  <c r="Y615" i="5"/>
  <c r="J693" i="1" s="1"/>
  <c r="P125" i="5"/>
  <c r="G136" i="1" s="1"/>
  <c r="Y176" i="5"/>
  <c r="J193" i="1" s="1"/>
  <c r="V403" i="5"/>
  <c r="I454" i="1" s="1"/>
  <c r="Y242" i="5"/>
  <c r="J264" i="1" s="1"/>
  <c r="O632" i="5"/>
  <c r="D505" i="5"/>
  <c r="H447" i="3" s="1"/>
  <c r="Y522" i="5"/>
  <c r="J583" i="1" s="1"/>
  <c r="C149" i="5"/>
  <c r="G149" i="5"/>
  <c r="D159" i="1" s="1"/>
  <c r="S192" i="5"/>
  <c r="H210" i="1" s="1"/>
  <c r="AK396" i="5"/>
  <c r="N444" i="1" s="1"/>
  <c r="P514" i="5"/>
  <c r="G577" i="1" s="1"/>
  <c r="V616" i="5"/>
  <c r="I692" i="1" s="1"/>
  <c r="V615" i="5"/>
  <c r="I693" i="1" s="1"/>
  <c r="D564" i="5"/>
  <c r="H497" i="3" s="1"/>
  <c r="AK674" i="5"/>
  <c r="N755" i="1" s="1"/>
  <c r="J470" i="5"/>
  <c r="E524" i="1" s="1"/>
  <c r="AK548" i="5"/>
  <c r="N617" i="1" s="1"/>
  <c r="AH192" i="5"/>
  <c r="M210" i="1" s="1"/>
  <c r="AH309" i="5"/>
  <c r="M341" i="1" s="1"/>
  <c r="S235" i="5"/>
  <c r="H260" i="1" s="1"/>
  <c r="M125" i="5"/>
  <c r="F136" i="1" s="1"/>
  <c r="Y149" i="5"/>
  <c r="J159" i="1" s="1"/>
  <c r="N632" i="5"/>
  <c r="P599" i="5"/>
  <c r="AH548" i="5"/>
  <c r="M617" i="1" s="1"/>
  <c r="AH615" i="5"/>
  <c r="M693" i="1" s="1"/>
  <c r="Z471" i="5"/>
  <c r="Z474" i="5" s="1"/>
  <c r="AB438" i="5"/>
  <c r="AE285" i="5"/>
  <c r="L318" i="1" s="1"/>
  <c r="N474" i="5" l="1"/>
  <c r="C753" i="1"/>
  <c r="C644" i="1"/>
  <c r="C206" i="1"/>
  <c r="C638" i="1"/>
  <c r="E23" i="1"/>
  <c r="C645" i="1"/>
  <c r="Z635" i="5"/>
  <c r="H31" i="1"/>
  <c r="C197" i="1"/>
  <c r="D20" i="5"/>
  <c r="P16" i="5"/>
  <c r="C632" i="1"/>
  <c r="C394" i="1"/>
  <c r="Y37" i="5"/>
  <c r="AB15" i="5"/>
  <c r="D22" i="5"/>
  <c r="S17" i="5"/>
  <c r="N33" i="1"/>
  <c r="Y11" i="5"/>
  <c r="K15" i="1"/>
  <c r="H38" i="1"/>
  <c r="Y28" i="5"/>
  <c r="J22" i="5"/>
  <c r="C752" i="1"/>
  <c r="C637" i="1"/>
  <c r="C625" i="1"/>
  <c r="N27" i="1"/>
  <c r="C558" i="1"/>
  <c r="I27" i="1"/>
  <c r="I41" i="1"/>
  <c r="AH21" i="5"/>
  <c r="H35" i="3"/>
  <c r="C759" i="1"/>
  <c r="C221" i="1"/>
  <c r="K31" i="1"/>
  <c r="I12" i="1"/>
  <c r="F41" i="1"/>
  <c r="C642" i="1"/>
  <c r="AC421" i="5"/>
  <c r="AC420" i="5" s="1"/>
  <c r="L28" i="1"/>
  <c r="J36" i="1"/>
  <c r="J33" i="1"/>
  <c r="E474" i="5"/>
  <c r="C512" i="1"/>
  <c r="V22" i="5"/>
  <c r="AB39" i="5"/>
  <c r="G16" i="1"/>
  <c r="E41" i="1"/>
  <c r="C504" i="1"/>
  <c r="H10" i="1"/>
  <c r="C159" i="1"/>
  <c r="C261" i="1"/>
  <c r="C330" i="1"/>
  <c r="J12" i="1"/>
  <c r="AJ42" i="5"/>
  <c r="D39" i="5"/>
  <c r="L33" i="1"/>
  <c r="Z369" i="5"/>
  <c r="H32" i="3"/>
  <c r="C641" i="1"/>
  <c r="Y32" i="5"/>
  <c r="J34" i="1"/>
  <c r="C509" i="1"/>
  <c r="J24" i="5"/>
  <c r="D12" i="5"/>
  <c r="C254" i="1"/>
  <c r="Y19" i="5"/>
  <c r="K553" i="1"/>
  <c r="J20" i="8" s="1"/>
  <c r="C328" i="1"/>
  <c r="S41" i="5"/>
  <c r="AF154" i="5"/>
  <c r="C622" i="1"/>
  <c r="C643" i="1"/>
  <c r="C204" i="1"/>
  <c r="K314" i="5"/>
  <c r="C460" i="1"/>
  <c r="N635" i="5"/>
  <c r="C336" i="1"/>
  <c r="C386" i="1"/>
  <c r="K36" i="1"/>
  <c r="AC474" i="5"/>
  <c r="C281" i="1"/>
  <c r="N314" i="5"/>
  <c r="V20" i="5"/>
  <c r="C585" i="1"/>
  <c r="M32" i="1"/>
  <c r="D589" i="4"/>
  <c r="G447" i="3"/>
  <c r="J447" i="3" s="1"/>
  <c r="L22" i="9"/>
  <c r="F30" i="9"/>
  <c r="D278" i="4"/>
  <c r="G217" i="3"/>
  <c r="J217" i="3" s="1"/>
  <c r="H340" i="3"/>
  <c r="H373" i="3" s="1"/>
  <c r="D418" i="5"/>
  <c r="G417" i="3"/>
  <c r="J417" i="3" s="1"/>
  <c r="D543" i="4"/>
  <c r="K39" i="9"/>
  <c r="J25" i="9"/>
  <c r="D468" i="4"/>
  <c r="G358" i="3"/>
  <c r="J358" i="3" s="1"/>
  <c r="P10" i="9"/>
  <c r="G573" i="3"/>
  <c r="J573" i="3" s="1"/>
  <c r="D768" i="4"/>
  <c r="Y418" i="5"/>
  <c r="J432" i="1"/>
  <c r="J431" i="1" s="1"/>
  <c r="I18" i="8" s="1"/>
  <c r="D718" i="4"/>
  <c r="G539" i="3"/>
  <c r="J539" i="3" s="1"/>
  <c r="O23" i="9"/>
  <c r="C16" i="5"/>
  <c r="G16" i="5"/>
  <c r="G313" i="3"/>
  <c r="J313" i="3" s="1"/>
  <c r="D407" i="4"/>
  <c r="H27" i="9"/>
  <c r="D632" i="5"/>
  <c r="H526" i="3"/>
  <c r="H559" i="3" s="1"/>
  <c r="T634" i="5"/>
  <c r="E493" i="1"/>
  <c r="E492" i="1" s="1"/>
  <c r="D19" i="8" s="1"/>
  <c r="J471" i="5"/>
  <c r="AH632" i="5"/>
  <c r="M676" i="1"/>
  <c r="M675" i="1" s="1"/>
  <c r="L24" i="8" s="1"/>
  <c r="H25" i="9"/>
  <c r="D406" i="4"/>
  <c r="G312" i="3"/>
  <c r="J312" i="3" s="1"/>
  <c r="L32" i="9"/>
  <c r="D601" i="4"/>
  <c r="G459" i="3"/>
  <c r="J459" i="3" s="1"/>
  <c r="C267" i="1"/>
  <c r="C688" i="1"/>
  <c r="G544" i="3"/>
  <c r="J544" i="3" s="1"/>
  <c r="O27" i="9"/>
  <c r="D721" i="4"/>
  <c r="D326" i="4"/>
  <c r="G11" i="9"/>
  <c r="G249" i="3"/>
  <c r="J249" i="3" s="1"/>
  <c r="C754" i="1"/>
  <c r="S366" i="5"/>
  <c r="H371" i="1"/>
  <c r="H370" i="1" s="1"/>
  <c r="G15" i="8" s="1"/>
  <c r="G248" i="3"/>
  <c r="J248" i="3" s="1"/>
  <c r="G10" i="9"/>
  <c r="D325" i="4"/>
  <c r="C255" i="1"/>
  <c r="D526" i="4"/>
  <c r="K21" i="9"/>
  <c r="G400" i="3"/>
  <c r="J400" i="3" s="1"/>
  <c r="C697" i="1"/>
  <c r="C633" i="1"/>
  <c r="O38" i="9"/>
  <c r="G558" i="3"/>
  <c r="J558" i="3" s="1"/>
  <c r="D733" i="4"/>
  <c r="T688" i="5"/>
  <c r="G453" i="3"/>
  <c r="J453" i="3" s="1"/>
  <c r="L25" i="9"/>
  <c r="D595" i="4"/>
  <c r="AK24" i="5"/>
  <c r="J14" i="9"/>
  <c r="D457" i="4"/>
  <c r="G347" i="3"/>
  <c r="J347" i="3" s="1"/>
  <c r="C282" i="1"/>
  <c r="C92" i="1"/>
  <c r="D31" i="1"/>
  <c r="G471" i="5"/>
  <c r="D493" i="1"/>
  <c r="T261" i="5"/>
  <c r="G138" i="3"/>
  <c r="J138" i="3" s="1"/>
  <c r="C40" i="9"/>
  <c r="D166" i="4"/>
  <c r="AL150" i="5"/>
  <c r="K154" i="5"/>
  <c r="C436" i="1"/>
  <c r="D713" i="4"/>
  <c r="G536" i="3"/>
  <c r="J536" i="3" s="1"/>
  <c r="O17" i="9"/>
  <c r="C623" i="1"/>
  <c r="C207" i="1"/>
  <c r="AC368" i="5"/>
  <c r="H26" i="3"/>
  <c r="AK9" i="5"/>
  <c r="AI42" i="5"/>
  <c r="N735" i="1"/>
  <c r="M25" i="8" s="1"/>
  <c r="P14" i="5"/>
  <c r="H34" i="3"/>
  <c r="C13" i="5"/>
  <c r="G13" i="5"/>
  <c r="K40" i="1"/>
  <c r="C755" i="1"/>
  <c r="D590" i="4"/>
  <c r="L23" i="9"/>
  <c r="G448" i="3"/>
  <c r="J448" i="3" s="1"/>
  <c r="C325" i="1"/>
  <c r="C497" i="1"/>
  <c r="D31" i="9"/>
  <c r="D221" i="4"/>
  <c r="G177" i="3"/>
  <c r="J177" i="3" s="1"/>
  <c r="D145" i="4"/>
  <c r="C19" i="9"/>
  <c r="AL129" i="5"/>
  <c r="G117" i="3"/>
  <c r="J117" i="3" s="1"/>
  <c r="M614" i="1"/>
  <c r="L23" i="8" s="1"/>
  <c r="G226" i="3"/>
  <c r="J226" i="3" s="1"/>
  <c r="D287" i="4"/>
  <c r="F34" i="9"/>
  <c r="C147" i="1"/>
  <c r="C138" i="1"/>
  <c r="D99" i="4"/>
  <c r="AL92" i="5"/>
  <c r="G89" i="3"/>
  <c r="B37" i="9"/>
  <c r="H36" i="1"/>
  <c r="M21" i="1"/>
  <c r="F22" i="1"/>
  <c r="D639" i="4"/>
  <c r="C578" i="5"/>
  <c r="G480" i="3"/>
  <c r="N8" i="9"/>
  <c r="C372" i="1"/>
  <c r="K23" i="9"/>
  <c r="G401" i="3"/>
  <c r="J401" i="3" s="1"/>
  <c r="D527" i="4"/>
  <c r="G365" i="3"/>
  <c r="J365" i="3" s="1"/>
  <c r="D475" i="4"/>
  <c r="J32" i="9"/>
  <c r="AE16" i="5"/>
  <c r="AE18" i="5"/>
  <c r="G28" i="5"/>
  <c r="C28" i="5"/>
  <c r="O42" i="5"/>
  <c r="E473" i="5"/>
  <c r="F676" i="1"/>
  <c r="F675" i="1" s="1"/>
  <c r="E24" i="8" s="1"/>
  <c r="M632" i="5"/>
  <c r="N492" i="1"/>
  <c r="M19" i="8" s="1"/>
  <c r="C387" i="1"/>
  <c r="J311" i="1"/>
  <c r="J310" i="1" s="1"/>
  <c r="I14" i="8" s="1"/>
  <c r="Y311" i="5"/>
  <c r="G15" i="9"/>
  <c r="G254" i="3"/>
  <c r="J254" i="3" s="1"/>
  <c r="D331" i="4"/>
  <c r="C8" i="9"/>
  <c r="C151" i="5"/>
  <c r="G106" i="3"/>
  <c r="D134" i="4"/>
  <c r="AL118" i="5"/>
  <c r="T527" i="5"/>
  <c r="V524" i="5"/>
  <c r="D650" i="4"/>
  <c r="N19" i="9"/>
  <c r="G491" i="3"/>
  <c r="J491" i="3" s="1"/>
  <c r="C252" i="1"/>
  <c r="D792" i="4"/>
  <c r="G597" i="3"/>
  <c r="J597" i="3" s="1"/>
  <c r="P33" i="9"/>
  <c r="AL121" i="5"/>
  <c r="D137" i="4"/>
  <c r="C11" i="9"/>
  <c r="G109" i="3"/>
  <c r="J109" i="3" s="1"/>
  <c r="C191" i="1"/>
  <c r="G220" i="3"/>
  <c r="J220" i="3" s="1"/>
  <c r="F25" i="9"/>
  <c r="D281" i="4"/>
  <c r="C517" i="1"/>
  <c r="H736" i="1"/>
  <c r="H735" i="1" s="1"/>
  <c r="G25" i="8" s="1"/>
  <c r="S686" i="5"/>
  <c r="G576" i="3"/>
  <c r="J576" i="3" s="1"/>
  <c r="D770" i="4"/>
  <c r="P12" i="9"/>
  <c r="H13" i="1"/>
  <c r="L19" i="9"/>
  <c r="D587" i="4"/>
  <c r="G445" i="3"/>
  <c r="J445" i="3" s="1"/>
  <c r="G41" i="1"/>
  <c r="L32" i="1"/>
  <c r="AE17" i="5"/>
  <c r="K27" i="1"/>
  <c r="G63" i="3"/>
  <c r="AL66" i="5"/>
  <c r="B11" i="9"/>
  <c r="D73" i="4"/>
  <c r="F26" i="1"/>
  <c r="S23" i="5"/>
  <c r="L23" i="1"/>
  <c r="D598" i="4"/>
  <c r="G456" i="3"/>
  <c r="J456" i="3" s="1"/>
  <c r="L26" i="9"/>
  <c r="C203" i="1"/>
  <c r="H313" i="5"/>
  <c r="D712" i="4"/>
  <c r="O18" i="9"/>
  <c r="G535" i="3"/>
  <c r="J535" i="3" s="1"/>
  <c r="D279" i="4"/>
  <c r="G218" i="3"/>
  <c r="J218" i="3" s="1"/>
  <c r="F27" i="9"/>
  <c r="D525" i="4"/>
  <c r="G399" i="3"/>
  <c r="J399" i="3" s="1"/>
  <c r="K20" i="9"/>
  <c r="D542" i="4"/>
  <c r="G416" i="3"/>
  <c r="J416" i="3" s="1"/>
  <c r="K37" i="9"/>
  <c r="D793" i="4"/>
  <c r="P35" i="9"/>
  <c r="G598" i="3"/>
  <c r="J598" i="3" s="1"/>
  <c r="C334" i="1"/>
  <c r="C380" i="1"/>
  <c r="K432" i="1"/>
  <c r="K431" i="1" s="1"/>
  <c r="J18" i="8" s="1"/>
  <c r="AB418" i="5"/>
  <c r="E11" i="1"/>
  <c r="D451" i="4"/>
  <c r="G341" i="3"/>
  <c r="J341" i="3" s="1"/>
  <c r="J9" i="9"/>
  <c r="N38" i="9"/>
  <c r="G512" i="3"/>
  <c r="J512" i="3" s="1"/>
  <c r="D671" i="4"/>
  <c r="I11" i="1"/>
  <c r="J33" i="5"/>
  <c r="I23" i="1"/>
  <c r="L34" i="1"/>
  <c r="D15" i="5"/>
  <c r="C97" i="5"/>
  <c r="G60" i="3"/>
  <c r="D70" i="4"/>
  <c r="AL63" i="5"/>
  <c r="B8" i="9"/>
  <c r="F20" i="1"/>
  <c r="G11" i="1"/>
  <c r="K100" i="5"/>
  <c r="B22" i="9"/>
  <c r="AL77" i="5"/>
  <c r="G73" i="3"/>
  <c r="D83" i="4"/>
  <c r="C374" i="1"/>
  <c r="G577" i="3"/>
  <c r="J577" i="3" s="1"/>
  <c r="D771" i="4"/>
  <c r="P13" i="9"/>
  <c r="C751" i="1"/>
  <c r="AF314" i="5"/>
  <c r="AI154" i="5"/>
  <c r="G464" i="3"/>
  <c r="J464" i="3" s="1"/>
  <c r="L40" i="9"/>
  <c r="D606" i="4"/>
  <c r="C564" i="1"/>
  <c r="C743" i="1"/>
  <c r="O12" i="9"/>
  <c r="D707" i="4"/>
  <c r="G529" i="3"/>
  <c r="J529" i="3" s="1"/>
  <c r="C687" i="1"/>
  <c r="C437" i="1"/>
  <c r="C556" i="1"/>
  <c r="D585" i="4"/>
  <c r="G443" i="3"/>
  <c r="J443" i="3" s="1"/>
  <c r="L18" i="9"/>
  <c r="G533" i="3"/>
  <c r="J533" i="3" s="1"/>
  <c r="D709" i="4"/>
  <c r="O14" i="9"/>
  <c r="G295" i="3"/>
  <c r="J295" i="3" s="1"/>
  <c r="D389" i="4"/>
  <c r="H10" i="9"/>
  <c r="N16" i="1"/>
  <c r="G118" i="3"/>
  <c r="J118" i="3" s="1"/>
  <c r="AL131" i="5"/>
  <c r="D146" i="4"/>
  <c r="C21" i="9"/>
  <c r="F23" i="1"/>
  <c r="C342" i="1"/>
  <c r="D397" i="4"/>
  <c r="G303" i="3"/>
  <c r="J303" i="3" s="1"/>
  <c r="H18" i="9"/>
  <c r="H11" i="3"/>
  <c r="M17" i="1"/>
  <c r="L21" i="1"/>
  <c r="N15" i="1"/>
  <c r="D30" i="1"/>
  <c r="C90" i="1"/>
  <c r="G268" i="3"/>
  <c r="J268" i="3" s="1"/>
  <c r="D345" i="4"/>
  <c r="G25" i="9"/>
  <c r="H19" i="3"/>
  <c r="D13" i="1"/>
  <c r="C74" i="1"/>
  <c r="AH26" i="5"/>
  <c r="AL74" i="5"/>
  <c r="G71" i="3"/>
  <c r="D81" i="4"/>
  <c r="B19" i="9"/>
  <c r="I40" i="1"/>
  <c r="C17" i="5"/>
  <c r="G17" i="5"/>
  <c r="M29" i="5"/>
  <c r="AH39" i="5"/>
  <c r="AA42" i="5"/>
  <c r="K153" i="5"/>
  <c r="G11" i="5"/>
  <c r="C11" i="5"/>
  <c r="L14" i="9"/>
  <c r="D583" i="4"/>
  <c r="G441" i="3"/>
  <c r="J441" i="3" s="1"/>
  <c r="G493" i="3"/>
  <c r="J493" i="3" s="1"/>
  <c r="N20" i="9"/>
  <c r="D652" i="4"/>
  <c r="K313" i="5"/>
  <c r="C211" i="1"/>
  <c r="D789" i="4"/>
  <c r="P31" i="9"/>
  <c r="G595" i="3"/>
  <c r="J595" i="3" s="1"/>
  <c r="G485" i="3"/>
  <c r="J485" i="3" s="1"/>
  <c r="D644" i="4"/>
  <c r="N13" i="9"/>
  <c r="G185" i="3"/>
  <c r="J185" i="3" s="1"/>
  <c r="D38" i="9"/>
  <c r="D229" i="4"/>
  <c r="C148" i="1"/>
  <c r="F189" i="1"/>
  <c r="F188" i="1" s="1"/>
  <c r="E10" i="8" s="1"/>
  <c r="M205" i="5"/>
  <c r="G553" i="3"/>
  <c r="J553" i="3" s="1"/>
  <c r="O36" i="9"/>
  <c r="D731" i="4"/>
  <c r="H17" i="9"/>
  <c r="G304" i="3"/>
  <c r="J304" i="3" s="1"/>
  <c r="D398" i="4"/>
  <c r="S418" i="5"/>
  <c r="H432" i="1"/>
  <c r="H431" i="1" s="1"/>
  <c r="G18" i="8" s="1"/>
  <c r="C500" i="1"/>
  <c r="K23" i="1"/>
  <c r="G38" i="1"/>
  <c r="J40" i="5"/>
  <c r="F29" i="1"/>
  <c r="L37" i="9"/>
  <c r="D605" i="4"/>
  <c r="G463" i="3"/>
  <c r="J463" i="3" s="1"/>
  <c r="I15" i="1"/>
  <c r="E311" i="1"/>
  <c r="E310" i="1" s="1"/>
  <c r="D14" i="8" s="1"/>
  <c r="J311" i="5"/>
  <c r="O33" i="9"/>
  <c r="D729" i="4"/>
  <c r="G550" i="3"/>
  <c r="J550" i="3" s="1"/>
  <c r="G157" i="3"/>
  <c r="J157" i="3" s="1"/>
  <c r="D201" i="4"/>
  <c r="D12" i="9"/>
  <c r="C636" i="1"/>
  <c r="C268" i="1"/>
  <c r="C151" i="1"/>
  <c r="C202" i="1"/>
  <c r="G205" i="5"/>
  <c r="D189" i="1"/>
  <c r="C706" i="1"/>
  <c r="D781" i="4"/>
  <c r="G588" i="3"/>
  <c r="J588" i="3" s="1"/>
  <c r="P23" i="9"/>
  <c r="C523" i="1"/>
  <c r="C134" i="1"/>
  <c r="C737" i="1"/>
  <c r="M34" i="1"/>
  <c r="J22" i="1"/>
  <c r="B14" i="9"/>
  <c r="G66" i="3"/>
  <c r="D76" i="4"/>
  <c r="AL70" i="5"/>
  <c r="C391" i="1"/>
  <c r="I676" i="1"/>
  <c r="I675" i="1" s="1"/>
  <c r="H24" i="8" s="1"/>
  <c r="V632" i="5"/>
  <c r="H474" i="5"/>
  <c r="H473" i="5" s="1"/>
  <c r="M129" i="1"/>
  <c r="M128" i="1" s="1"/>
  <c r="L9" i="8" s="1"/>
  <c r="AH151" i="5"/>
  <c r="F17" i="9"/>
  <c r="G208" i="3"/>
  <c r="J208" i="3" s="1"/>
  <c r="D269" i="4"/>
  <c r="G216" i="3"/>
  <c r="J216" i="3" s="1"/>
  <c r="D277" i="4"/>
  <c r="F29" i="9"/>
  <c r="O20" i="9"/>
  <c r="G538" i="3"/>
  <c r="J538" i="3" s="1"/>
  <c r="D716" i="4"/>
  <c r="C28" i="9"/>
  <c r="D151" i="4"/>
  <c r="AL134" i="5"/>
  <c r="G123" i="3"/>
  <c r="J123" i="3" s="1"/>
  <c r="G256" i="3"/>
  <c r="J256" i="3" s="1"/>
  <c r="D333" i="4"/>
  <c r="G17" i="9"/>
  <c r="H26" i="9"/>
  <c r="G314" i="3"/>
  <c r="J314" i="3" s="1"/>
  <c r="D408" i="4"/>
  <c r="AB205" i="5"/>
  <c r="K189" i="1"/>
  <c r="K188" i="1" s="1"/>
  <c r="J10" i="8" s="1"/>
  <c r="C506" i="1"/>
  <c r="C401" i="1"/>
  <c r="H34" i="1"/>
  <c r="D23" i="5"/>
  <c r="N22" i="1"/>
  <c r="J23" i="5"/>
  <c r="H688" i="5"/>
  <c r="I10" i="1"/>
  <c r="D292" i="4"/>
  <c r="G231" i="3"/>
  <c r="J231" i="3" s="1"/>
  <c r="F38" i="9"/>
  <c r="C30" i="5"/>
  <c r="G30" i="5"/>
  <c r="L250" i="1"/>
  <c r="L249" i="1" s="1"/>
  <c r="K13" i="8" s="1"/>
  <c r="AE259" i="5"/>
  <c r="D513" i="4"/>
  <c r="K8" i="9"/>
  <c r="G387" i="3"/>
  <c r="C471" i="5"/>
  <c r="K474" i="5"/>
  <c r="C161" i="1"/>
  <c r="J27" i="9"/>
  <c r="G359" i="3"/>
  <c r="J359" i="3" s="1"/>
  <c r="D469" i="4"/>
  <c r="M524" i="5"/>
  <c r="K527" i="5"/>
  <c r="C704" i="1"/>
  <c r="C157" i="1"/>
  <c r="D661" i="4"/>
  <c r="N31" i="9"/>
  <c r="G502" i="3"/>
  <c r="J502" i="3" s="1"/>
  <c r="D29" i="9"/>
  <c r="G171" i="3"/>
  <c r="J171" i="3" s="1"/>
  <c r="D215" i="4"/>
  <c r="AE366" i="5"/>
  <c r="L371" i="1"/>
  <c r="L370" i="1" s="1"/>
  <c r="K15" i="8" s="1"/>
  <c r="J11" i="1"/>
  <c r="J21" i="1"/>
  <c r="J39" i="1"/>
  <c r="N32" i="1"/>
  <c r="C323" i="1"/>
  <c r="N18" i="1"/>
  <c r="D791" i="4"/>
  <c r="G599" i="3"/>
  <c r="J599" i="3" s="1"/>
  <c r="P34" i="9"/>
  <c r="M20" i="1"/>
  <c r="L13" i="1"/>
  <c r="K69" i="1"/>
  <c r="AB97" i="5"/>
  <c r="G13" i="1"/>
  <c r="I24" i="1"/>
  <c r="C73" i="1"/>
  <c r="D14" i="1"/>
  <c r="AB41" i="5"/>
  <c r="H28" i="1"/>
  <c r="G40" i="1"/>
  <c r="AC314" i="5"/>
  <c r="D783" i="4"/>
  <c r="P25" i="9"/>
  <c r="G591" i="3"/>
  <c r="J591" i="3" s="1"/>
  <c r="C569" i="1"/>
  <c r="Y524" i="5"/>
  <c r="W527" i="5"/>
  <c r="D578" i="4"/>
  <c r="G436" i="3"/>
  <c r="J436" i="3" s="1"/>
  <c r="L10" i="9"/>
  <c r="K12" i="9"/>
  <c r="D517" i="4"/>
  <c r="G391" i="3"/>
  <c r="J391" i="3" s="1"/>
  <c r="C213" i="1"/>
  <c r="C337" i="1"/>
  <c r="C455" i="1"/>
  <c r="C277" i="1"/>
  <c r="AL135" i="5"/>
  <c r="C24" i="9"/>
  <c r="G124" i="3"/>
  <c r="J124" i="3" s="1"/>
  <c r="D155" i="4"/>
  <c r="G115" i="3"/>
  <c r="J115" i="3" s="1"/>
  <c r="C18" i="9"/>
  <c r="D143" i="4"/>
  <c r="AL127" i="5"/>
  <c r="H19" i="1"/>
  <c r="G578" i="5"/>
  <c r="E581" i="5"/>
  <c r="M686" i="5"/>
  <c r="F736" i="1"/>
  <c r="F735" i="1" s="1"/>
  <c r="E25" i="8" s="1"/>
  <c r="J26" i="1"/>
  <c r="D388" i="4"/>
  <c r="G294" i="3"/>
  <c r="J294" i="3" s="1"/>
  <c r="H9" i="9"/>
  <c r="F17" i="1"/>
  <c r="F42" i="5"/>
  <c r="D9" i="5"/>
  <c r="K34" i="1"/>
  <c r="L18" i="1"/>
  <c r="C634" i="1"/>
  <c r="D88" i="4"/>
  <c r="B29" i="9"/>
  <c r="G78" i="3"/>
  <c r="AL82" i="5"/>
  <c r="H25" i="1"/>
  <c r="K635" i="5"/>
  <c r="K634" i="5" s="1"/>
  <c r="C502" i="1"/>
  <c r="G309" i="3"/>
  <c r="J309" i="3" s="1"/>
  <c r="H29" i="9"/>
  <c r="D403" i="4"/>
  <c r="W314" i="5"/>
  <c r="C319" i="1"/>
  <c r="I553" i="1"/>
  <c r="H20" i="8" s="1"/>
  <c r="Q154" i="5"/>
  <c r="J614" i="1"/>
  <c r="I23" i="8" s="1"/>
  <c r="C132" i="1"/>
  <c r="G596" i="3"/>
  <c r="J596" i="3" s="1"/>
  <c r="D790" i="4"/>
  <c r="P32" i="9"/>
  <c r="Q368" i="5"/>
  <c r="K31" i="9"/>
  <c r="D537" i="4"/>
  <c r="G411" i="3"/>
  <c r="J411" i="3" s="1"/>
  <c r="G85" i="3"/>
  <c r="AL88" i="5"/>
  <c r="B32" i="9"/>
  <c r="D95" i="4"/>
  <c r="S14" i="5"/>
  <c r="W42" i="5"/>
  <c r="Y9" i="5"/>
  <c r="D466" i="4"/>
  <c r="J24" i="9"/>
  <c r="G356" i="3"/>
  <c r="J356" i="3" s="1"/>
  <c r="M16" i="1"/>
  <c r="L17" i="1"/>
  <c r="N37" i="1"/>
  <c r="D12" i="1"/>
  <c r="C72" i="1"/>
  <c r="D29" i="5"/>
  <c r="H21" i="1"/>
  <c r="AE21" i="5"/>
  <c r="T473" i="5"/>
  <c r="C329" i="1"/>
  <c r="C400" i="1"/>
  <c r="H21" i="9"/>
  <c r="G301" i="3"/>
  <c r="J301" i="3" s="1"/>
  <c r="D395" i="4"/>
  <c r="D481" i="4"/>
  <c r="G371" i="3"/>
  <c r="J371" i="3" s="1"/>
  <c r="J39" i="9"/>
  <c r="D533" i="4"/>
  <c r="K27" i="9"/>
  <c r="G407" i="3"/>
  <c r="J407" i="3" s="1"/>
  <c r="C505" i="1"/>
  <c r="E207" i="5"/>
  <c r="C762" i="1"/>
  <c r="H15" i="9"/>
  <c r="G302" i="3"/>
  <c r="J302" i="3" s="1"/>
  <c r="D396" i="4"/>
  <c r="I432" i="1"/>
  <c r="I431" i="1" s="1"/>
  <c r="H18" i="8" s="1"/>
  <c r="V418" i="5"/>
  <c r="C433" i="1"/>
  <c r="Q420" i="5"/>
  <c r="C647" i="1"/>
  <c r="J27" i="1"/>
  <c r="E32" i="1"/>
  <c r="E30" i="1"/>
  <c r="I31" i="1"/>
  <c r="M12" i="1"/>
  <c r="AE34" i="5"/>
  <c r="I21" i="1"/>
  <c r="L40" i="1"/>
  <c r="AF421" i="5"/>
  <c r="AF420" i="5" s="1"/>
  <c r="V14" i="5"/>
  <c r="C340" i="1"/>
  <c r="K42" i="5"/>
  <c r="M9" i="5"/>
  <c r="C81" i="1"/>
  <c r="D21" i="1"/>
  <c r="AE11" i="5"/>
  <c r="N28" i="1"/>
  <c r="J259" i="5"/>
  <c r="E250" i="1"/>
  <c r="E249" i="1" s="1"/>
  <c r="D13" i="8" s="1"/>
  <c r="C617" i="1"/>
  <c r="D391" i="4"/>
  <c r="G297" i="3"/>
  <c r="J297" i="3" s="1"/>
  <c r="H12" i="9"/>
  <c r="Q474" i="5"/>
  <c r="C741" i="1"/>
  <c r="G587" i="3"/>
  <c r="J587" i="3" s="1"/>
  <c r="D778" i="4"/>
  <c r="P21" i="9"/>
  <c r="AH311" i="5"/>
  <c r="M311" i="1"/>
  <c r="M310" i="1" s="1"/>
  <c r="L14" i="8" s="1"/>
  <c r="N129" i="1"/>
  <c r="N128" i="1" s="1"/>
  <c r="M9" i="8" s="1"/>
  <c r="AK151" i="5"/>
  <c r="C586" i="1"/>
  <c r="N22" i="9"/>
  <c r="D651" i="4"/>
  <c r="G492" i="3"/>
  <c r="J492" i="3" s="1"/>
  <c r="L17" i="9"/>
  <c r="D586" i="4"/>
  <c r="G444" i="3"/>
  <c r="J444" i="3" s="1"/>
  <c r="E368" i="5"/>
  <c r="C680" i="1"/>
  <c r="D455" i="4"/>
  <c r="G345" i="3"/>
  <c r="J345" i="3" s="1"/>
  <c r="J13" i="9"/>
  <c r="G415" i="3"/>
  <c r="J415" i="3" s="1"/>
  <c r="K36" i="9"/>
  <c r="D541" i="4"/>
  <c r="C563" i="1"/>
  <c r="G418" i="5"/>
  <c r="D432" i="1"/>
  <c r="C373" i="1"/>
  <c r="C141" i="1"/>
  <c r="M13" i="1"/>
  <c r="L36" i="1"/>
  <c r="J32" i="1"/>
  <c r="G27" i="1"/>
  <c r="AB23" i="5"/>
  <c r="S21" i="5"/>
  <c r="AB27" i="5"/>
  <c r="C333" i="1"/>
  <c r="AB40" i="5"/>
  <c r="H99" i="5"/>
  <c r="C14" i="5"/>
  <c r="G14" i="5"/>
  <c r="M26" i="1"/>
  <c r="M10" i="1"/>
  <c r="K33" i="1"/>
  <c r="I32" i="1"/>
  <c r="B15" i="9"/>
  <c r="AL71" i="5"/>
  <c r="G68" i="3"/>
  <c r="D78" i="4"/>
  <c r="C84" i="1"/>
  <c r="D24" i="1"/>
  <c r="I25" i="1"/>
  <c r="H22" i="1"/>
  <c r="I250" i="1"/>
  <c r="I249" i="1" s="1"/>
  <c r="H13" i="8" s="1"/>
  <c r="V259" i="5"/>
  <c r="C628" i="1"/>
  <c r="G508" i="3"/>
  <c r="J508" i="3" s="1"/>
  <c r="N36" i="9"/>
  <c r="D667" i="4"/>
  <c r="M311" i="5"/>
  <c r="F311" i="1"/>
  <c r="F310" i="1" s="1"/>
  <c r="E14" i="8" s="1"/>
  <c r="D25" i="9"/>
  <c r="G175" i="3"/>
  <c r="J175" i="3" s="1"/>
  <c r="D219" i="4"/>
  <c r="C620" i="1"/>
  <c r="D478" i="4"/>
  <c r="J36" i="9"/>
  <c r="G368" i="3"/>
  <c r="J368" i="3" s="1"/>
  <c r="D782" i="4"/>
  <c r="P24" i="9"/>
  <c r="G586" i="3"/>
  <c r="J586" i="3" s="1"/>
  <c r="AL137" i="5"/>
  <c r="D152" i="4"/>
  <c r="C29" i="9"/>
  <c r="G125" i="3"/>
  <c r="J125" i="3" s="1"/>
  <c r="D524" i="4"/>
  <c r="K19" i="9"/>
  <c r="G398" i="3"/>
  <c r="J398" i="3" s="1"/>
  <c r="C402" i="1"/>
  <c r="G211" i="3"/>
  <c r="J211" i="3" s="1"/>
  <c r="D272" i="4"/>
  <c r="F22" i="9"/>
  <c r="C338" i="1"/>
  <c r="M25" i="1"/>
  <c r="D649" i="4"/>
  <c r="G490" i="3"/>
  <c r="J490" i="3" s="1"/>
  <c r="N17" i="9"/>
  <c r="H39" i="3"/>
  <c r="C699" i="1"/>
  <c r="C193" i="1"/>
  <c r="C194" i="1"/>
  <c r="G501" i="3"/>
  <c r="J501" i="3" s="1"/>
  <c r="D660" i="4"/>
  <c r="N27" i="9"/>
  <c r="K10" i="9"/>
  <c r="G389" i="3"/>
  <c r="J389" i="3" s="1"/>
  <c r="D515" i="4"/>
  <c r="C15" i="9"/>
  <c r="G114" i="3"/>
  <c r="J114" i="3" s="1"/>
  <c r="AL126" i="5"/>
  <c r="D142" i="4"/>
  <c r="D156" i="4"/>
  <c r="G128" i="3"/>
  <c r="J128" i="3" s="1"/>
  <c r="AL136" i="5"/>
  <c r="C30" i="9"/>
  <c r="G166" i="3"/>
  <c r="J166" i="3" s="1"/>
  <c r="D210" i="4"/>
  <c r="D23" i="9"/>
  <c r="E553" i="1"/>
  <c r="D20" i="8" s="1"/>
  <c r="J366" i="5"/>
  <c r="E371" i="1"/>
  <c r="E370" i="1" s="1"/>
  <c r="D15" i="8" s="1"/>
  <c r="D8" i="9"/>
  <c r="D197" i="4"/>
  <c r="G153" i="3"/>
  <c r="C205" i="5"/>
  <c r="G12" i="9"/>
  <c r="G250" i="3"/>
  <c r="J250" i="3" s="1"/>
  <c r="D327" i="4"/>
  <c r="D734" i="4"/>
  <c r="G556" i="3"/>
  <c r="J556" i="3" s="1"/>
  <c r="O39" i="9"/>
  <c r="AL122" i="5"/>
  <c r="G111" i="3"/>
  <c r="J111" i="3" s="1"/>
  <c r="C12" i="9"/>
  <c r="D139" i="4"/>
  <c r="E18" i="1"/>
  <c r="E26" i="1"/>
  <c r="E10" i="1"/>
  <c r="C768" i="1"/>
  <c r="G438" i="3"/>
  <c r="J438" i="3" s="1"/>
  <c r="D580" i="4"/>
  <c r="L12" i="9"/>
  <c r="C75" i="1"/>
  <c r="D16" i="1"/>
  <c r="E676" i="1"/>
  <c r="E675" i="1" s="1"/>
  <c r="D24" i="8" s="1"/>
  <c r="J632" i="5"/>
  <c r="D34" i="9"/>
  <c r="G181" i="3"/>
  <c r="J181" i="3" s="1"/>
  <c r="D225" i="4"/>
  <c r="Z314" i="5"/>
  <c r="Z313" i="5" s="1"/>
  <c r="AC153" i="5"/>
  <c r="D400" i="4"/>
  <c r="G306" i="3"/>
  <c r="J306" i="3" s="1"/>
  <c r="H20" i="9"/>
  <c r="T526" i="5"/>
  <c r="C259" i="1"/>
  <c r="C582" i="1"/>
  <c r="G543" i="3"/>
  <c r="J543" i="3" s="1"/>
  <c r="O29" i="9"/>
  <c r="D723" i="4"/>
  <c r="C146" i="1"/>
  <c r="G300" i="3"/>
  <c r="J300" i="3" s="1"/>
  <c r="H14" i="9"/>
  <c r="D394" i="4"/>
  <c r="C321" i="1"/>
  <c r="G614" i="1"/>
  <c r="F23" i="8" s="1"/>
  <c r="K30" i="1"/>
  <c r="H39" i="9"/>
  <c r="G323" i="3"/>
  <c r="J323" i="3" s="1"/>
  <c r="D417" i="4"/>
  <c r="C158" i="1"/>
  <c r="H21" i="3"/>
  <c r="E21" i="1"/>
  <c r="E736" i="1"/>
  <c r="E735" i="1" s="1"/>
  <c r="D25" i="8" s="1"/>
  <c r="J686" i="5"/>
  <c r="H20" i="1"/>
  <c r="B25" i="9"/>
  <c r="G83" i="3"/>
  <c r="AL84" i="5"/>
  <c r="D93" i="4"/>
  <c r="J493" i="1"/>
  <c r="J492" i="1" s="1"/>
  <c r="I19" i="8" s="1"/>
  <c r="Y471" i="5"/>
  <c r="F493" i="1"/>
  <c r="F492" i="1" s="1"/>
  <c r="E19" i="8" s="1"/>
  <c r="M471" i="5"/>
  <c r="G214" i="3"/>
  <c r="J214" i="3" s="1"/>
  <c r="D275" i="4"/>
  <c r="F24" i="9"/>
  <c r="V311" i="5"/>
  <c r="I311" i="1"/>
  <c r="I310" i="1" s="1"/>
  <c r="H14" i="8" s="1"/>
  <c r="C451" i="1"/>
  <c r="F553" i="1"/>
  <c r="E20" i="8" s="1"/>
  <c r="D730" i="4"/>
  <c r="O35" i="9"/>
  <c r="G551" i="3"/>
  <c r="J551" i="3" s="1"/>
  <c r="AL145" i="5"/>
  <c r="D162" i="4"/>
  <c r="C34" i="9"/>
  <c r="G134" i="3"/>
  <c r="J134" i="3" s="1"/>
  <c r="AC581" i="5"/>
  <c r="AE578" i="5"/>
  <c r="C631" i="1"/>
  <c r="C214" i="1"/>
  <c r="C263" i="1"/>
  <c r="I17" i="1"/>
  <c r="G22" i="9"/>
  <c r="D335" i="4"/>
  <c r="G258" i="3"/>
  <c r="J258" i="3" s="1"/>
  <c r="C763" i="1"/>
  <c r="Z42" i="5"/>
  <c r="Z45" i="5" s="1"/>
  <c r="AB9" i="5"/>
  <c r="H12" i="3"/>
  <c r="D21" i="5"/>
  <c r="H25" i="3"/>
  <c r="G593" i="3"/>
  <c r="J593" i="3" s="1"/>
  <c r="P27" i="9"/>
  <c r="D784" i="4"/>
  <c r="C136" i="1"/>
  <c r="D270" i="4"/>
  <c r="G209" i="3"/>
  <c r="J209" i="3" s="1"/>
  <c r="F18" i="9"/>
  <c r="I18" i="9" s="1"/>
  <c r="AE311" i="5"/>
  <c r="L311" i="1"/>
  <c r="L310" i="1" s="1"/>
  <c r="K14" i="8" s="1"/>
  <c r="E635" i="5"/>
  <c r="C692" i="1"/>
  <c r="J553" i="1"/>
  <c r="I20" i="8" s="1"/>
  <c r="G440" i="3"/>
  <c r="J440" i="3" s="1"/>
  <c r="L16" i="9"/>
  <c r="D582" i="4"/>
  <c r="C557" i="1"/>
  <c r="G272" i="3"/>
  <c r="J272" i="3" s="1"/>
  <c r="G34" i="9"/>
  <c r="D349" i="4"/>
  <c r="J31" i="9"/>
  <c r="D473" i="4"/>
  <c r="G363" i="3"/>
  <c r="J363" i="3" s="1"/>
  <c r="N28" i="9"/>
  <c r="G495" i="3"/>
  <c r="J495" i="3" s="1"/>
  <c r="D654" i="4"/>
  <c r="S19" i="5"/>
  <c r="AK26" i="5"/>
  <c r="D614" i="1"/>
  <c r="C23" i="8" s="1"/>
  <c r="C615" i="1"/>
  <c r="K689" i="5"/>
  <c r="AK30" i="5"/>
  <c r="G34" i="1"/>
  <c r="N30" i="9"/>
  <c r="G499" i="3"/>
  <c r="J499" i="3" s="1"/>
  <c r="D658" i="4"/>
  <c r="AH27" i="5"/>
  <c r="C452" i="1"/>
  <c r="D522" i="4"/>
  <c r="K18" i="9"/>
  <c r="G396" i="3"/>
  <c r="J396" i="3" s="1"/>
  <c r="D332" i="4"/>
  <c r="G255" i="3"/>
  <c r="J255" i="3" s="1"/>
  <c r="G18" i="9"/>
  <c r="C153" i="1"/>
  <c r="H129" i="1"/>
  <c r="H128" i="1" s="1"/>
  <c r="G9" i="8" s="1"/>
  <c r="S151" i="5"/>
  <c r="AC527" i="5"/>
  <c r="AE524" i="5"/>
  <c r="F12" i="9"/>
  <c r="I12" i="9" s="1"/>
  <c r="G203" i="3"/>
  <c r="J203" i="3" s="1"/>
  <c r="D264" i="4"/>
  <c r="Y578" i="5"/>
  <c r="W581" i="5"/>
  <c r="G293" i="3"/>
  <c r="D387" i="4"/>
  <c r="C366" i="5"/>
  <c r="H8" i="9"/>
  <c r="C760" i="1"/>
  <c r="Q581" i="5"/>
  <c r="S578" i="5"/>
  <c r="H480" i="3"/>
  <c r="H513" i="3" s="1"/>
  <c r="D578" i="5"/>
  <c r="T369" i="5"/>
  <c r="AK25" i="5"/>
  <c r="C94" i="1"/>
  <c r="D34" i="1"/>
  <c r="F371" i="1"/>
  <c r="F370" i="1" s="1"/>
  <c r="E15" i="8" s="1"/>
  <c r="M366" i="5"/>
  <c r="Y97" i="5"/>
  <c r="J69" i="1"/>
  <c r="C448" i="1"/>
  <c r="AB14" i="5"/>
  <c r="H35" i="9"/>
  <c r="D414" i="4"/>
  <c r="G320" i="3"/>
  <c r="J320" i="3" s="1"/>
  <c r="C377" i="1"/>
  <c r="S39" i="5"/>
  <c r="AK37" i="5"/>
  <c r="G12" i="5"/>
  <c r="C12" i="5"/>
  <c r="H28" i="3"/>
  <c r="J15" i="1"/>
  <c r="S632" i="5"/>
  <c r="H676" i="1"/>
  <c r="H675" i="1" s="1"/>
  <c r="G24" i="8" s="1"/>
  <c r="AK311" i="5"/>
  <c r="N311" i="1"/>
  <c r="N310" i="1" s="1"/>
  <c r="M14" i="8" s="1"/>
  <c r="G264" i="3"/>
  <c r="J264" i="3" s="1"/>
  <c r="D341" i="4"/>
  <c r="G28" i="9"/>
  <c r="L676" i="1"/>
  <c r="L675" i="1" s="1"/>
  <c r="K24" i="8" s="1"/>
  <c r="AE632" i="5"/>
  <c r="D416" i="4"/>
  <c r="G322" i="3"/>
  <c r="J322" i="3" s="1"/>
  <c r="H37" i="9"/>
  <c r="C379" i="1"/>
  <c r="C463" i="1"/>
  <c r="G454" i="3"/>
  <c r="J454" i="3" s="1"/>
  <c r="D596" i="4"/>
  <c r="L30" i="9"/>
  <c r="C513" i="1"/>
  <c r="H153" i="3"/>
  <c r="H186" i="3" s="1"/>
  <c r="D205" i="5"/>
  <c r="C514" i="1"/>
  <c r="T421" i="5"/>
  <c r="V205" i="5"/>
  <c r="I189" i="1"/>
  <c r="I188" i="1" s="1"/>
  <c r="H10" i="8" s="1"/>
  <c r="G39" i="1"/>
  <c r="C79" i="1"/>
  <c r="D19" i="1"/>
  <c r="AC688" i="5"/>
  <c r="I16" i="1"/>
  <c r="C18" i="5"/>
  <c r="G18" i="5"/>
  <c r="F35" i="1"/>
  <c r="D30" i="5"/>
  <c r="G31" i="1"/>
  <c r="F10" i="1"/>
  <c r="AH418" i="5"/>
  <c r="M432" i="1"/>
  <c r="M431" i="1" s="1"/>
  <c r="L18" i="8" s="1"/>
  <c r="M28" i="1"/>
  <c r="I13" i="1"/>
  <c r="D352" i="4"/>
  <c r="G37" i="9"/>
  <c r="G275" i="3"/>
  <c r="J275" i="3" s="1"/>
  <c r="M97" i="5"/>
  <c r="F69" i="1"/>
  <c r="C23" i="5"/>
  <c r="G23" i="5"/>
  <c r="L11" i="1"/>
  <c r="H29" i="1"/>
  <c r="G482" i="3"/>
  <c r="J482" i="3" s="1"/>
  <c r="D641" i="4"/>
  <c r="N11" i="9"/>
  <c r="Y151" i="5"/>
  <c r="J129" i="1"/>
  <c r="J128" i="1" s="1"/>
  <c r="I9" i="8" s="1"/>
  <c r="C375" i="1"/>
  <c r="H493" i="1"/>
  <c r="H492" i="1" s="1"/>
  <c r="G19" i="8" s="1"/>
  <c r="S471" i="5"/>
  <c r="P26" i="9"/>
  <c r="G592" i="3"/>
  <c r="J592" i="3" s="1"/>
  <c r="D785" i="4"/>
  <c r="P37" i="9"/>
  <c r="G601" i="3"/>
  <c r="J601" i="3" s="1"/>
  <c r="D795" i="4"/>
  <c r="G578" i="3"/>
  <c r="J578" i="3" s="1"/>
  <c r="D772" i="4"/>
  <c r="P14" i="9"/>
  <c r="C627" i="1"/>
  <c r="D33" i="9"/>
  <c r="D220" i="4"/>
  <c r="G176" i="3"/>
  <c r="J176" i="3" s="1"/>
  <c r="D366" i="5"/>
  <c r="H293" i="3"/>
  <c r="H326" i="3" s="1"/>
  <c r="C139" i="1"/>
  <c r="J578" i="5"/>
  <c r="H581" i="5"/>
  <c r="H580" i="5" s="1"/>
  <c r="C521" i="1"/>
  <c r="W689" i="5"/>
  <c r="F24" i="1"/>
  <c r="G30" i="1"/>
  <c r="M23" i="1"/>
  <c r="C258" i="1"/>
  <c r="E421" i="5"/>
  <c r="D41" i="5"/>
  <c r="AH14" i="5"/>
  <c r="P28" i="5"/>
  <c r="K21" i="1"/>
  <c r="H23" i="1"/>
  <c r="AE35" i="5"/>
  <c r="C96" i="1"/>
  <c r="D37" i="1"/>
  <c r="AH19" i="5"/>
  <c r="K29" i="1"/>
  <c r="K41" i="1"/>
  <c r="I42" i="5"/>
  <c r="D17" i="5"/>
  <c r="J24" i="1"/>
  <c r="L15" i="1"/>
  <c r="AB32" i="5"/>
  <c r="K25" i="1"/>
  <c r="C77" i="1"/>
  <c r="D17" i="1"/>
  <c r="L25" i="1"/>
  <c r="B21" i="9"/>
  <c r="AL76" i="5"/>
  <c r="D85" i="4"/>
  <c r="G75" i="3"/>
  <c r="S24" i="5"/>
  <c r="K207" i="5"/>
  <c r="D223" i="4"/>
  <c r="G179" i="3"/>
  <c r="J179" i="3" s="1"/>
  <c r="D35" i="9"/>
  <c r="G259" i="5"/>
  <c r="D250" i="1"/>
  <c r="H38" i="9"/>
  <c r="D418" i="4"/>
  <c r="G324" i="3"/>
  <c r="J324" i="3" s="1"/>
  <c r="G35" i="9"/>
  <c r="D350" i="4"/>
  <c r="G273" i="3"/>
  <c r="J273" i="3" s="1"/>
  <c r="G546" i="3"/>
  <c r="J546" i="3" s="1"/>
  <c r="D722" i="4"/>
  <c r="O26" i="9"/>
  <c r="T368" i="5"/>
  <c r="C15" i="5"/>
  <c r="G15" i="5"/>
  <c r="C33" i="5"/>
  <c r="G33" i="5"/>
  <c r="J38" i="1"/>
  <c r="D22" i="1"/>
  <c r="C83" i="1"/>
  <c r="N29" i="1"/>
  <c r="W313" i="5"/>
  <c r="AE471" i="5"/>
  <c r="L493" i="1"/>
  <c r="L492" i="1" s="1"/>
  <c r="K19" i="8" s="1"/>
  <c r="G158" i="3"/>
  <c r="J158" i="3" s="1"/>
  <c r="D13" i="9"/>
  <c r="D202" i="4"/>
  <c r="N34" i="9"/>
  <c r="G507" i="3"/>
  <c r="J507" i="3" s="1"/>
  <c r="D666" i="4"/>
  <c r="C495" i="1"/>
  <c r="C137" i="1"/>
  <c r="D524" i="5"/>
  <c r="H434" i="3"/>
  <c r="H467" i="3" s="1"/>
  <c r="J524" i="5"/>
  <c r="H527" i="5"/>
  <c r="J26" i="9"/>
  <c r="D471" i="4"/>
  <c r="G361" i="3"/>
  <c r="J361" i="3" s="1"/>
  <c r="G311" i="3"/>
  <c r="J311" i="3" s="1"/>
  <c r="H24" i="9"/>
  <c r="D405" i="4"/>
  <c r="Z368" i="5"/>
  <c r="H368" i="5"/>
  <c r="AG42" i="5"/>
  <c r="B35" i="9"/>
  <c r="G86" i="3"/>
  <c r="AL89" i="5"/>
  <c r="D96" i="4"/>
  <c r="F33" i="1"/>
  <c r="P40" i="9"/>
  <c r="G604" i="3"/>
  <c r="J604" i="3" s="1"/>
  <c r="D798" i="4"/>
  <c r="L432" i="1"/>
  <c r="L431" i="1" s="1"/>
  <c r="K18" i="8" s="1"/>
  <c r="AE418" i="5"/>
  <c r="G91" i="3"/>
  <c r="D101" i="4"/>
  <c r="AL93" i="5"/>
  <c r="B39" i="9"/>
  <c r="H37" i="3"/>
  <c r="C142" i="1"/>
  <c r="F37" i="1"/>
  <c r="L29" i="1"/>
  <c r="C217" i="1"/>
  <c r="AH471" i="5"/>
  <c r="M493" i="1"/>
  <c r="M492" i="1" s="1"/>
  <c r="L19" i="8" s="1"/>
  <c r="AB311" i="5"/>
  <c r="K311" i="1"/>
  <c r="K310" i="1" s="1"/>
  <c r="J14" i="8" s="1"/>
  <c r="C384" i="1"/>
  <c r="C264" i="1"/>
  <c r="G460" i="3"/>
  <c r="J460" i="3" s="1"/>
  <c r="L35" i="9"/>
  <c r="D602" i="4"/>
  <c r="C695" i="1"/>
  <c r="C378" i="1"/>
  <c r="G449" i="3"/>
  <c r="J449" i="3" s="1"/>
  <c r="L29" i="9"/>
  <c r="D591" i="4"/>
  <c r="N581" i="5"/>
  <c r="P578" i="5"/>
  <c r="D775" i="4"/>
  <c r="P18" i="9"/>
  <c r="G581" i="3"/>
  <c r="J581" i="3" s="1"/>
  <c r="C145" i="1"/>
  <c r="D216" i="4"/>
  <c r="D30" i="9"/>
  <c r="G172" i="3"/>
  <c r="J172" i="3" s="1"/>
  <c r="D207" i="4"/>
  <c r="D18" i="9"/>
  <c r="G163" i="3"/>
  <c r="J163" i="3" s="1"/>
  <c r="AL146" i="5"/>
  <c r="C36" i="9"/>
  <c r="D163" i="4"/>
  <c r="G135" i="3"/>
  <c r="J135" i="3" s="1"/>
  <c r="G10" i="5"/>
  <c r="C10" i="5"/>
  <c r="K14" i="1"/>
  <c r="N36" i="1"/>
  <c r="AK31" i="5"/>
  <c r="E36" i="1"/>
  <c r="E261" i="5"/>
  <c r="W473" i="5"/>
  <c r="C265" i="1"/>
  <c r="C619" i="1"/>
  <c r="D224" i="4"/>
  <c r="D37" i="9"/>
  <c r="G180" i="3"/>
  <c r="J180" i="3" s="1"/>
  <c r="K26" i="9"/>
  <c r="G406" i="3"/>
  <c r="J406" i="3" s="1"/>
  <c r="D532" i="4"/>
  <c r="L614" i="1"/>
  <c r="K23" i="8" s="1"/>
  <c r="D655" i="4"/>
  <c r="N24" i="9"/>
  <c r="G496" i="3"/>
  <c r="J496" i="3" s="1"/>
  <c r="F40" i="9"/>
  <c r="D291" i="4"/>
  <c r="G230" i="3"/>
  <c r="J230" i="3" s="1"/>
  <c r="D32" i="9"/>
  <c r="G178" i="3"/>
  <c r="J178" i="3" s="1"/>
  <c r="D222" i="4"/>
  <c r="D273" i="4"/>
  <c r="G212" i="3"/>
  <c r="J212" i="3" s="1"/>
  <c r="F23" i="9"/>
  <c r="D642" i="4"/>
  <c r="N10" i="9"/>
  <c r="G483" i="3"/>
  <c r="J483" i="3" s="1"/>
  <c r="D28" i="1"/>
  <c r="C89" i="1"/>
  <c r="K16" i="1"/>
  <c r="AK38" i="5"/>
  <c r="G364" i="3"/>
  <c r="J364" i="3" s="1"/>
  <c r="D474" i="4"/>
  <c r="J33" i="9"/>
  <c r="H23" i="3"/>
  <c r="D38" i="5"/>
  <c r="C757" i="1"/>
  <c r="F31" i="1"/>
  <c r="V9" i="5"/>
  <c r="T42" i="5"/>
  <c r="C14" i="9"/>
  <c r="G113" i="3"/>
  <c r="J113" i="3" s="1"/>
  <c r="D141" i="4"/>
  <c r="AL125" i="5"/>
  <c r="C260" i="1"/>
  <c r="G311" i="1"/>
  <c r="G310" i="1" s="1"/>
  <c r="F14" i="8" s="1"/>
  <c r="P311" i="5"/>
  <c r="D703" i="4"/>
  <c r="O8" i="9"/>
  <c r="C632" i="5"/>
  <c r="C635" i="5" s="1"/>
  <c r="T636" i="5" s="1"/>
  <c r="G526" i="3"/>
  <c r="D719" i="4"/>
  <c r="G542" i="3"/>
  <c r="J542" i="3" s="1"/>
  <c r="O24" i="9"/>
  <c r="I129" i="1"/>
  <c r="I128" i="1" s="1"/>
  <c r="H9" i="8" s="1"/>
  <c r="V151" i="5"/>
  <c r="C562" i="1"/>
  <c r="M189" i="1"/>
  <c r="M188" i="1" s="1"/>
  <c r="L10" i="8" s="1"/>
  <c r="AH205" i="5"/>
  <c r="D603" i="4"/>
  <c r="L34" i="9"/>
  <c r="G461" i="3"/>
  <c r="J461" i="3" s="1"/>
  <c r="C630" i="1"/>
  <c r="N26" i="1"/>
  <c r="D148" i="4"/>
  <c r="G120" i="3"/>
  <c r="J120" i="3" s="1"/>
  <c r="C22" i="9"/>
  <c r="AL132" i="5"/>
  <c r="H30" i="3"/>
  <c r="S11" i="5"/>
  <c r="C565" i="1"/>
  <c r="N421" i="5"/>
  <c r="E34" i="1"/>
  <c r="M28" i="5"/>
  <c r="K39" i="1"/>
  <c r="H60" i="3"/>
  <c r="D97" i="5"/>
  <c r="N31" i="1"/>
  <c r="F18" i="1"/>
  <c r="D89" i="4"/>
  <c r="G79" i="3"/>
  <c r="B30" i="9"/>
  <c r="AL81" i="5"/>
  <c r="N34" i="1"/>
  <c r="J19" i="5"/>
  <c r="M29" i="1"/>
  <c r="D36" i="9"/>
  <c r="D226" i="4"/>
  <c r="G182" i="3"/>
  <c r="J182" i="3" s="1"/>
  <c r="J29" i="9"/>
  <c r="D470" i="4"/>
  <c r="G360" i="3"/>
  <c r="J360" i="3" s="1"/>
  <c r="AF634" i="5"/>
  <c r="M259" i="5"/>
  <c r="F250" i="1"/>
  <c r="F249" i="1" s="1"/>
  <c r="E13" i="8" s="1"/>
  <c r="E16" i="8" s="1"/>
  <c r="C320" i="1"/>
  <c r="G130" i="3"/>
  <c r="J130" i="3" s="1"/>
  <c r="D158" i="4"/>
  <c r="AL142" i="5"/>
  <c r="C33" i="9"/>
  <c r="C678" i="1"/>
  <c r="L553" i="1"/>
  <c r="K20" i="8" s="1"/>
  <c r="G366" i="5"/>
  <c r="D371" i="1"/>
  <c r="H614" i="1"/>
  <c r="G23" i="8" s="1"/>
  <c r="AI421" i="5"/>
  <c r="AI420" i="5" s="1"/>
  <c r="V366" i="5"/>
  <c r="I371" i="1"/>
  <c r="I370" i="1" s="1"/>
  <c r="H15" i="8" s="1"/>
  <c r="G25" i="5"/>
  <c r="C25" i="5"/>
  <c r="N25" i="1"/>
  <c r="G34" i="5"/>
  <c r="C34" i="5"/>
  <c r="K369" i="5"/>
  <c r="K368" i="5" s="1"/>
  <c r="K13" i="1"/>
  <c r="H41" i="1"/>
  <c r="AE686" i="5"/>
  <c r="L736" i="1"/>
  <c r="L735" i="1" s="1"/>
  <c r="K25" i="8" s="1"/>
  <c r="C398" i="1"/>
  <c r="D393" i="4"/>
  <c r="G299" i="3"/>
  <c r="J299" i="3" s="1"/>
  <c r="H16" i="9"/>
  <c r="H39" i="1"/>
  <c r="K22" i="1"/>
  <c r="M24" i="1"/>
  <c r="G452" i="3"/>
  <c r="J452" i="3" s="1"/>
  <c r="D594" i="4"/>
  <c r="L24" i="9"/>
  <c r="Q634" i="5"/>
  <c r="Q636" i="5"/>
  <c r="Y259" i="5"/>
  <c r="J250" i="1"/>
  <c r="J249" i="1" s="1"/>
  <c r="I13" i="8" s="1"/>
  <c r="AI262" i="5"/>
  <c r="AI314" i="5"/>
  <c r="AC635" i="5"/>
  <c r="C332" i="1"/>
  <c r="C130" i="1"/>
  <c r="G574" i="3"/>
  <c r="J574" i="3" s="1"/>
  <c r="D767" i="4"/>
  <c r="P9" i="9"/>
  <c r="C571" i="1"/>
  <c r="G531" i="3"/>
  <c r="J531" i="3" s="1"/>
  <c r="D708" i="4"/>
  <c r="O13" i="9"/>
  <c r="F432" i="1"/>
  <c r="F431" i="1" s="1"/>
  <c r="E18" i="8" s="1"/>
  <c r="E21" i="8" s="1"/>
  <c r="M418" i="5"/>
  <c r="K25" i="9"/>
  <c r="G408" i="3"/>
  <c r="J408" i="3" s="1"/>
  <c r="D534" i="4"/>
  <c r="Q580" i="5"/>
  <c r="D289" i="4"/>
  <c r="G228" i="3"/>
  <c r="J228" i="3" s="1"/>
  <c r="F37" i="9"/>
  <c r="I37" i="9" s="1"/>
  <c r="G19" i="5"/>
  <c r="C19" i="5"/>
  <c r="G21" i="5"/>
  <c r="C21" i="5"/>
  <c r="G392" i="3"/>
  <c r="J392" i="3" s="1"/>
  <c r="K13" i="9"/>
  <c r="D518" i="4"/>
  <c r="D18" i="1"/>
  <c r="C78" i="1"/>
  <c r="AH686" i="5"/>
  <c r="M736" i="1"/>
  <c r="M735" i="1" s="1"/>
  <c r="L25" i="8" s="1"/>
  <c r="H14" i="1"/>
  <c r="H31" i="3"/>
  <c r="AH29" i="5"/>
  <c r="E33" i="1"/>
  <c r="C25" i="9"/>
  <c r="D154" i="4"/>
  <c r="G126" i="3"/>
  <c r="J126" i="3" s="1"/>
  <c r="AL139" i="5"/>
  <c r="H16" i="3"/>
  <c r="W154" i="5"/>
  <c r="C756" i="1"/>
  <c r="C765" i="1"/>
  <c r="C742" i="1"/>
  <c r="C702" i="1"/>
  <c r="C192" i="1"/>
  <c r="C212" i="1"/>
  <c r="C17" i="9"/>
  <c r="AL128" i="5"/>
  <c r="G116" i="3"/>
  <c r="J116" i="3" s="1"/>
  <c r="D144" i="4"/>
  <c r="E614" i="1"/>
  <c r="D23" i="8" s="1"/>
  <c r="D26" i="8" s="1"/>
  <c r="I614" i="1"/>
  <c r="H23" i="8" s="1"/>
  <c r="C155" i="1"/>
  <c r="D227" i="4"/>
  <c r="D39" i="9"/>
  <c r="G183" i="3"/>
  <c r="J183" i="3" s="1"/>
  <c r="J736" i="1"/>
  <c r="J735" i="1" s="1"/>
  <c r="I25" i="8" s="1"/>
  <c r="Y686" i="5"/>
  <c r="M22" i="5"/>
  <c r="P31" i="5"/>
  <c r="G584" i="3"/>
  <c r="J584" i="3" s="1"/>
  <c r="D779" i="4"/>
  <c r="P20" i="9"/>
  <c r="G207" i="3"/>
  <c r="J207" i="3" s="1"/>
  <c r="D268" i="4"/>
  <c r="F15" i="9"/>
  <c r="I15" i="9" s="1"/>
  <c r="C418" i="5"/>
  <c r="C421" i="5" s="1"/>
  <c r="AF422" i="5" s="1"/>
  <c r="D450" i="4"/>
  <c r="J8" i="9"/>
  <c r="G340" i="3"/>
  <c r="C13" i="9"/>
  <c r="AL123" i="5"/>
  <c r="D138" i="4"/>
  <c r="G110" i="3"/>
  <c r="J110" i="3" s="1"/>
  <c r="H40" i="3"/>
  <c r="AH18" i="5"/>
  <c r="C679" i="1"/>
  <c r="AH32" i="5"/>
  <c r="I20" i="1"/>
  <c r="L35" i="1"/>
  <c r="B36" i="9"/>
  <c r="G87" i="3"/>
  <c r="D97" i="4"/>
  <c r="AL91" i="5"/>
  <c r="M19" i="1"/>
  <c r="E17" i="1"/>
  <c r="E39" i="1"/>
  <c r="N11" i="1"/>
  <c r="H17" i="3"/>
  <c r="Y22" i="5"/>
  <c r="AE15" i="5"/>
  <c r="K37" i="1"/>
  <c r="G14" i="1"/>
  <c r="S18" i="5"/>
  <c r="C22" i="5"/>
  <c r="G22" i="5"/>
  <c r="G17" i="1"/>
  <c r="C311" i="5"/>
  <c r="G8" i="9"/>
  <c r="G246" i="3"/>
  <c r="D323" i="4"/>
  <c r="D348" i="4"/>
  <c r="G32" i="9"/>
  <c r="G271" i="3"/>
  <c r="J271" i="3" s="1"/>
  <c r="G136" i="3"/>
  <c r="J136" i="3" s="1"/>
  <c r="C38" i="9"/>
  <c r="D164" i="4"/>
  <c r="AL149" i="5"/>
  <c r="H246" i="3"/>
  <c r="H279" i="3" s="1"/>
  <c r="D311" i="5"/>
  <c r="G168" i="3"/>
  <c r="J168" i="3" s="1"/>
  <c r="D21" i="9"/>
  <c r="D212" i="4"/>
  <c r="C554" i="1"/>
  <c r="D553" i="1"/>
  <c r="C20" i="8" s="1"/>
  <c r="G457" i="3"/>
  <c r="J457" i="3" s="1"/>
  <c r="D599" i="4"/>
  <c r="L33" i="9"/>
  <c r="J189" i="1"/>
  <c r="J188" i="1" s="1"/>
  <c r="I10" i="8" s="1"/>
  <c r="Y205" i="5"/>
  <c r="G210" i="3"/>
  <c r="J210" i="3" s="1"/>
  <c r="D271" i="4"/>
  <c r="F19" i="9"/>
  <c r="D686" i="5"/>
  <c r="I687" i="5" s="1"/>
  <c r="H572" i="3"/>
  <c r="H605" i="3" s="1"/>
  <c r="D342" i="4"/>
  <c r="G21" i="9"/>
  <c r="G265" i="3"/>
  <c r="J265" i="3" s="1"/>
  <c r="C690" i="1"/>
  <c r="J25" i="1"/>
  <c r="G349" i="3"/>
  <c r="J349" i="3" s="1"/>
  <c r="J21" i="9"/>
  <c r="D459" i="4"/>
  <c r="G36" i="1"/>
  <c r="B16" i="9"/>
  <c r="G67" i="3"/>
  <c r="D77" i="4"/>
  <c r="AL69" i="5"/>
  <c r="V31" i="5"/>
  <c r="D32" i="1"/>
  <c r="C91" i="1"/>
  <c r="C37" i="9"/>
  <c r="D165" i="4"/>
  <c r="G137" i="3"/>
  <c r="J137" i="3" s="1"/>
  <c r="AL147" i="5"/>
  <c r="AL78" i="5"/>
  <c r="D84" i="4"/>
  <c r="G74" i="3"/>
  <c r="B23" i="9"/>
  <c r="AI635" i="5"/>
  <c r="AK632" i="5"/>
  <c r="C524" i="1"/>
  <c r="D523" i="4"/>
  <c r="K17" i="9"/>
  <c r="G397" i="3"/>
  <c r="J397" i="3" s="1"/>
  <c r="C131" i="1"/>
  <c r="C453" i="1"/>
  <c r="D26" i="9"/>
  <c r="D217" i="4"/>
  <c r="G173" i="3"/>
  <c r="J173" i="3" s="1"/>
  <c r="S205" i="5"/>
  <c r="H189" i="1"/>
  <c r="H188" i="1" s="1"/>
  <c r="G10" i="8" s="1"/>
  <c r="C447" i="1"/>
  <c r="K371" i="1"/>
  <c r="K370" i="1" s="1"/>
  <c r="J15" i="8" s="1"/>
  <c r="AB366" i="5"/>
  <c r="G370" i="3"/>
  <c r="J370" i="3" s="1"/>
  <c r="J38" i="9"/>
  <c r="D480" i="4"/>
  <c r="C95" i="1"/>
  <c r="D35" i="1"/>
  <c r="M27" i="1"/>
  <c r="G351" i="3"/>
  <c r="J351" i="3" s="1"/>
  <c r="D461" i="4"/>
  <c r="J18" i="9"/>
  <c r="L687" i="5"/>
  <c r="K688" i="5"/>
  <c r="L27" i="1"/>
  <c r="N12" i="1"/>
  <c r="G39" i="5"/>
  <c r="C39" i="5"/>
  <c r="D33" i="5"/>
  <c r="D37" i="5"/>
  <c r="AL130" i="5"/>
  <c r="C20" i="9"/>
  <c r="G119" i="3"/>
  <c r="J119" i="3" s="1"/>
  <c r="D147" i="4"/>
  <c r="I37" i="1"/>
  <c r="C454" i="1"/>
  <c r="C693" i="1"/>
  <c r="J34" i="9"/>
  <c r="G367" i="3"/>
  <c r="J367" i="3" s="1"/>
  <c r="D477" i="4"/>
  <c r="P151" i="5"/>
  <c r="G129" i="1"/>
  <c r="G128" i="1" s="1"/>
  <c r="F9" i="8" s="1"/>
  <c r="C767" i="1"/>
  <c r="G213" i="3"/>
  <c r="J213" i="3" s="1"/>
  <c r="F28" i="9"/>
  <c r="D274" i="4"/>
  <c r="J19" i="9"/>
  <c r="M19" i="9" s="1"/>
  <c r="D462" i="4"/>
  <c r="G352" i="3"/>
  <c r="J352" i="3" s="1"/>
  <c r="K526" i="5"/>
  <c r="D16" i="9"/>
  <c r="D203" i="4"/>
  <c r="G159" i="3"/>
  <c r="J159" i="3" s="1"/>
  <c r="C574" i="1"/>
  <c r="Q207" i="5"/>
  <c r="N614" i="1"/>
  <c r="M23" i="8" s="1"/>
  <c r="C745" i="1"/>
  <c r="L26" i="1"/>
  <c r="G122" i="3"/>
  <c r="J122" i="3" s="1"/>
  <c r="C27" i="9"/>
  <c r="AL138" i="5"/>
  <c r="D150" i="4"/>
  <c r="N35" i="9"/>
  <c r="D665" i="4"/>
  <c r="G506" i="3"/>
  <c r="J506" i="3" s="1"/>
  <c r="C208" i="1"/>
  <c r="C199" i="1"/>
  <c r="C70" i="1"/>
  <c r="D10" i="1"/>
  <c r="L12" i="1"/>
  <c r="K99" i="5"/>
  <c r="H18" i="3"/>
  <c r="N30" i="1"/>
  <c r="L31" i="1"/>
  <c r="M250" i="1"/>
  <c r="M249" i="1" s="1"/>
  <c r="L13" i="8" s="1"/>
  <c r="AH259" i="5"/>
  <c r="D259" i="5"/>
  <c r="H199" i="3"/>
  <c r="H232" i="3" s="1"/>
  <c r="Z473" i="5"/>
  <c r="K28" i="9"/>
  <c r="D529" i="4"/>
  <c r="G403" i="3"/>
  <c r="J403" i="3" s="1"/>
  <c r="D643" i="4"/>
  <c r="G484" i="3"/>
  <c r="J484" i="3" s="1"/>
  <c r="N12" i="9"/>
  <c r="Q12" i="9" s="1"/>
  <c r="C700" i="1"/>
  <c r="D584" i="4"/>
  <c r="G442" i="3"/>
  <c r="J442" i="3" s="1"/>
  <c r="L15" i="9"/>
  <c r="D645" i="4"/>
  <c r="G486" i="3"/>
  <c r="J486" i="3" s="1"/>
  <c r="N16" i="9"/>
  <c r="G435" i="3"/>
  <c r="J435" i="3" s="1"/>
  <c r="L9" i="9"/>
  <c r="D577" i="4"/>
  <c r="D161" i="4"/>
  <c r="C39" i="9"/>
  <c r="G133" i="3"/>
  <c r="J133" i="3" s="1"/>
  <c r="AL148" i="5"/>
  <c r="K581" i="5"/>
  <c r="K580" i="5" s="1"/>
  <c r="M578" i="5"/>
  <c r="AB686" i="5"/>
  <c r="K736" i="1"/>
  <c r="K735" i="1" s="1"/>
  <c r="J25" i="8" s="1"/>
  <c r="G451" i="3"/>
  <c r="J451" i="3" s="1"/>
  <c r="L27" i="9"/>
  <c r="D593" i="4"/>
  <c r="I29" i="1"/>
  <c r="C618" i="1"/>
  <c r="G80" i="3"/>
  <c r="B27" i="9"/>
  <c r="D90" i="4"/>
  <c r="AL83" i="5"/>
  <c r="C689" i="1"/>
  <c r="N38" i="1"/>
  <c r="E22" i="1"/>
  <c r="C456" i="1"/>
  <c r="H38" i="3"/>
  <c r="J16" i="1"/>
  <c r="V97" i="5"/>
  <c r="I69" i="1"/>
  <c r="N313" i="5"/>
  <c r="T313" i="5"/>
  <c r="D676" i="1"/>
  <c r="G632" i="5"/>
  <c r="O15" i="9"/>
  <c r="G534" i="3"/>
  <c r="J534" i="3" s="1"/>
  <c r="D710" i="4"/>
  <c r="H13" i="9"/>
  <c r="G298" i="3"/>
  <c r="J298" i="3" s="1"/>
  <c r="D392" i="4"/>
  <c r="AF207" i="5"/>
  <c r="P205" i="5"/>
  <c r="G189" i="1"/>
  <c r="G188" i="1" s="1"/>
  <c r="F10" i="8" s="1"/>
  <c r="C580" i="1"/>
  <c r="C701" i="1"/>
  <c r="C220" i="1"/>
  <c r="J20" i="1"/>
  <c r="D663" i="4"/>
  <c r="N32" i="9"/>
  <c r="G504" i="3"/>
  <c r="J504" i="3" s="1"/>
  <c r="C143" i="1"/>
  <c r="D467" i="4"/>
  <c r="J28" i="9"/>
  <c r="G357" i="3"/>
  <c r="J357" i="3" s="1"/>
  <c r="D31" i="5"/>
  <c r="H11" i="1"/>
  <c r="AC42" i="5"/>
  <c r="AE9" i="5"/>
  <c r="L20" i="9"/>
  <c r="D588" i="4"/>
  <c r="G446" i="3"/>
  <c r="J446" i="3" s="1"/>
  <c r="P418" i="5"/>
  <c r="G432" i="1"/>
  <c r="G431" i="1" s="1"/>
  <c r="F18" i="8" s="1"/>
  <c r="M34" i="5"/>
  <c r="F27" i="1"/>
  <c r="C32" i="5"/>
  <c r="G32" i="5"/>
  <c r="C27" i="5"/>
  <c r="G27" i="5"/>
  <c r="E19" i="1"/>
  <c r="D36" i="5"/>
  <c r="G22" i="1"/>
  <c r="C218" i="1"/>
  <c r="G121" i="3"/>
  <c r="J121" i="3" s="1"/>
  <c r="D149" i="4"/>
  <c r="C23" i="9"/>
  <c r="AL133" i="5"/>
  <c r="K262" i="5"/>
  <c r="S259" i="5"/>
  <c r="H250" i="1"/>
  <c r="H249" i="1" s="1"/>
  <c r="G13" i="8" s="1"/>
  <c r="C343" i="1"/>
  <c r="C442" i="1"/>
  <c r="O10" i="9"/>
  <c r="G527" i="3"/>
  <c r="J527" i="3" s="1"/>
  <c r="D705" i="4"/>
  <c r="H553" i="1"/>
  <c r="G20" i="8" s="1"/>
  <c r="N431" i="1"/>
  <c r="M18" i="8" s="1"/>
  <c r="C496" i="1"/>
  <c r="C393" i="1"/>
  <c r="D86" i="4"/>
  <c r="G76" i="3"/>
  <c r="B28" i="9"/>
  <c r="AL79" i="5"/>
  <c r="M30" i="1"/>
  <c r="S40" i="5"/>
  <c r="K17" i="1"/>
  <c r="H13" i="3"/>
  <c r="AL94" i="5"/>
  <c r="B38" i="9"/>
  <c r="G92" i="3"/>
  <c r="D102" i="4"/>
  <c r="M36" i="1"/>
  <c r="AB24" i="5"/>
  <c r="C570" i="1"/>
  <c r="V471" i="5"/>
  <c r="I493" i="1"/>
  <c r="I492" i="1" s="1"/>
  <c r="H19" i="8" s="1"/>
  <c r="W262" i="5"/>
  <c r="W261" i="5" s="1"/>
  <c r="N250" i="1"/>
  <c r="N249" i="1" s="1"/>
  <c r="M13" i="8" s="1"/>
  <c r="AK259" i="5"/>
  <c r="Z261" i="5"/>
  <c r="H36" i="9"/>
  <c r="G321" i="3"/>
  <c r="J321" i="3" s="1"/>
  <c r="D415" i="4"/>
  <c r="G267" i="3"/>
  <c r="J267" i="3" s="1"/>
  <c r="G31" i="9"/>
  <c r="D344" i="4"/>
  <c r="G24" i="9"/>
  <c r="G262" i="3"/>
  <c r="J262" i="3" s="1"/>
  <c r="D339" i="4"/>
  <c r="AL119" i="5"/>
  <c r="C9" i="9"/>
  <c r="D135" i="4"/>
  <c r="G107" i="3"/>
  <c r="J107" i="3" s="1"/>
  <c r="C738" i="1"/>
  <c r="C573" i="1"/>
  <c r="C681" i="1"/>
  <c r="K421" i="5"/>
  <c r="C279" i="1"/>
  <c r="AL73" i="5"/>
  <c r="B17" i="9"/>
  <c r="D80" i="4"/>
  <c r="G70" i="3"/>
  <c r="C82" i="1"/>
  <c r="D23" i="1"/>
  <c r="C498" i="1"/>
  <c r="B18" i="9"/>
  <c r="E18" i="9" s="1"/>
  <c r="AL72" i="5"/>
  <c r="D79" i="4"/>
  <c r="G69" i="3"/>
  <c r="AF689" i="5"/>
  <c r="AF688" i="5" s="1"/>
  <c r="F39" i="1"/>
  <c r="K32" i="1"/>
  <c r="F14" i="1"/>
  <c r="J19" i="1"/>
  <c r="D13" i="5"/>
  <c r="C149" i="1"/>
  <c r="D16" i="5"/>
  <c r="E27" i="1"/>
  <c r="F30" i="1"/>
  <c r="P259" i="5"/>
  <c r="G250" i="1"/>
  <c r="G249" i="1" s="1"/>
  <c r="F13" i="8" s="1"/>
  <c r="T153" i="5"/>
  <c r="G554" i="3"/>
  <c r="J554" i="3" s="1"/>
  <c r="D728" i="4"/>
  <c r="O34" i="9"/>
  <c r="D200" i="4"/>
  <c r="G156" i="3"/>
  <c r="J156" i="3" s="1"/>
  <c r="D11" i="9"/>
  <c r="T581" i="5"/>
  <c r="T580" i="5" s="1"/>
  <c r="V578" i="5"/>
  <c r="AL144" i="5"/>
  <c r="C35" i="9"/>
  <c r="G132" i="3"/>
  <c r="J132" i="3" s="1"/>
  <c r="D160" i="4"/>
  <c r="C219" i="1"/>
  <c r="D27" i="5"/>
  <c r="C280" i="1"/>
  <c r="C385" i="1"/>
  <c r="T207" i="5"/>
  <c r="C748" i="1"/>
  <c r="C133" i="1"/>
  <c r="M18" i="1"/>
  <c r="O11" i="9"/>
  <c r="D706" i="4"/>
  <c r="G530" i="3"/>
  <c r="J530" i="3" s="1"/>
  <c r="M33" i="1"/>
  <c r="Q99" i="5"/>
  <c r="K12" i="1"/>
  <c r="G37" i="5"/>
  <c r="C37" i="5"/>
  <c r="D40" i="5"/>
  <c r="H12" i="1"/>
  <c r="J39" i="5"/>
  <c r="AK11" i="5"/>
  <c r="F36" i="1"/>
  <c r="C525" i="1"/>
  <c r="L20" i="1"/>
  <c r="G28" i="1"/>
  <c r="M40" i="1"/>
  <c r="H18" i="1"/>
  <c r="I26" i="1"/>
  <c r="C41" i="5"/>
  <c r="G41" i="5"/>
  <c r="I14" i="1"/>
  <c r="G412" i="3"/>
  <c r="J412" i="3" s="1"/>
  <c r="D538" i="4"/>
  <c r="K35" i="9"/>
  <c r="D520" i="4"/>
  <c r="K14" i="9"/>
  <c r="G394" i="3"/>
  <c r="J394" i="3" s="1"/>
  <c r="G676" i="1"/>
  <c r="G675" i="1" s="1"/>
  <c r="F24" i="8" s="1"/>
  <c r="P632" i="5"/>
  <c r="G493" i="1"/>
  <c r="G492" i="1" s="1"/>
  <c r="F19" i="8" s="1"/>
  <c r="P471" i="5"/>
  <c r="C259" i="5"/>
  <c r="C262" i="5" s="1"/>
  <c r="AF263" i="5" s="1"/>
  <c r="F8" i="9"/>
  <c r="D260" i="4"/>
  <c r="G199" i="3"/>
  <c r="L39" i="9"/>
  <c r="G465" i="3"/>
  <c r="J465" i="3" s="1"/>
  <c r="D607" i="4"/>
  <c r="E527" i="5"/>
  <c r="G524" i="5"/>
  <c r="H23" i="9"/>
  <c r="D402" i="4"/>
  <c r="G308" i="3"/>
  <c r="J308" i="3" s="1"/>
  <c r="D668" i="4"/>
  <c r="N37" i="9"/>
  <c r="G509" i="3"/>
  <c r="J509" i="3" s="1"/>
  <c r="C749" i="1"/>
  <c r="G503" i="3"/>
  <c r="J503" i="3" s="1"/>
  <c r="D662" i="4"/>
  <c r="N33" i="9"/>
  <c r="Q33" i="9" s="1"/>
  <c r="D519" i="4"/>
  <c r="K16" i="9"/>
  <c r="G393" i="3"/>
  <c r="J393" i="3" s="1"/>
  <c r="D15" i="1"/>
  <c r="C76" i="1"/>
  <c r="I30" i="1"/>
  <c r="AL87" i="5"/>
  <c r="D92" i="4"/>
  <c r="B33" i="9"/>
  <c r="E33" i="9" s="1"/>
  <c r="G82" i="3"/>
  <c r="G24" i="5"/>
  <c r="C24" i="5"/>
  <c r="D36" i="1"/>
  <c r="C97" i="1"/>
  <c r="H16" i="1"/>
  <c r="N675" i="1"/>
  <c r="M24" i="8" s="1"/>
  <c r="C210" i="1"/>
  <c r="K40" i="9"/>
  <c r="D544" i="4"/>
  <c r="G418" i="3"/>
  <c r="J418" i="3" s="1"/>
  <c r="C31" i="9"/>
  <c r="G129" i="3"/>
  <c r="J129" i="3" s="1"/>
  <c r="AL141" i="5"/>
  <c r="D157" i="4"/>
  <c r="D151" i="5"/>
  <c r="H106" i="3"/>
  <c r="H139" i="3" s="1"/>
  <c r="C503" i="1"/>
  <c r="D136" i="4"/>
  <c r="AL120" i="5"/>
  <c r="C10" i="9"/>
  <c r="G108" i="3"/>
  <c r="J108" i="3" s="1"/>
  <c r="C209" i="1"/>
  <c r="D288" i="4"/>
  <c r="G227" i="3"/>
  <c r="J227" i="3" s="1"/>
  <c r="F36" i="9"/>
  <c r="K614" i="1"/>
  <c r="J23" i="8" s="1"/>
  <c r="D465" i="4"/>
  <c r="J22" i="9"/>
  <c r="G355" i="3"/>
  <c r="J355" i="3" s="1"/>
  <c r="C462" i="1"/>
  <c r="C747" i="1"/>
  <c r="G369" i="3"/>
  <c r="J369" i="3" s="1"/>
  <c r="D479" i="4"/>
  <c r="J37" i="9"/>
  <c r="M37" i="9" s="1"/>
  <c r="G35" i="5"/>
  <c r="C35" i="5"/>
  <c r="C443" i="1"/>
  <c r="J40" i="1"/>
  <c r="C464" i="1"/>
  <c r="C86" i="1"/>
  <c r="D26" i="1"/>
  <c r="C100" i="1"/>
  <c r="D39" i="1"/>
  <c r="E38" i="1"/>
  <c r="AF100" i="5"/>
  <c r="K473" i="5"/>
  <c r="Q473" i="5"/>
  <c r="G362" i="3"/>
  <c r="J362" i="3" s="1"/>
  <c r="D472" i="4"/>
  <c r="J30" i="9"/>
  <c r="D725" i="4"/>
  <c r="O28" i="9"/>
  <c r="G541" i="3"/>
  <c r="J541" i="3" s="1"/>
  <c r="N153" i="5"/>
  <c r="G410" i="3"/>
  <c r="J410" i="3" s="1"/>
  <c r="K33" i="9"/>
  <c r="D536" i="4"/>
  <c r="G603" i="3"/>
  <c r="J603" i="3" s="1"/>
  <c r="P39" i="9"/>
  <c r="D797" i="4"/>
  <c r="C135" i="1"/>
  <c r="C640" i="1"/>
  <c r="C444" i="1"/>
  <c r="C195" i="1"/>
  <c r="AK205" i="5"/>
  <c r="N189" i="1"/>
  <c r="N188" i="1" s="1"/>
  <c r="M10" i="8" s="1"/>
  <c r="AF369" i="5"/>
  <c r="AF368" i="5" s="1"/>
  <c r="AK578" i="5"/>
  <c r="AI581" i="5"/>
  <c r="AI580" i="5" s="1"/>
  <c r="G511" i="3"/>
  <c r="J511" i="3" s="1"/>
  <c r="N40" i="9"/>
  <c r="D670" i="4"/>
  <c r="E29" i="1"/>
  <c r="J23" i="1"/>
  <c r="O687" i="5"/>
  <c r="G61" i="3"/>
  <c r="AL64" i="5"/>
  <c r="D71" i="4"/>
  <c r="B9" i="9"/>
  <c r="D32" i="5"/>
  <c r="L42" i="5"/>
  <c r="D18" i="5"/>
  <c r="C257" i="1"/>
  <c r="H27" i="1"/>
  <c r="Z263" i="5"/>
  <c r="O40" i="9"/>
  <c r="D735" i="4"/>
  <c r="G557" i="3"/>
  <c r="J557" i="3" s="1"/>
  <c r="O32" i="9"/>
  <c r="G552" i="3"/>
  <c r="J552" i="3" s="1"/>
  <c r="D727" i="4"/>
  <c r="C561" i="1"/>
  <c r="G29" i="9"/>
  <c r="G261" i="3"/>
  <c r="J261" i="3" s="1"/>
  <c r="D338" i="4"/>
  <c r="C156" i="1"/>
  <c r="F614" i="1"/>
  <c r="E23" i="8" s="1"/>
  <c r="R687" i="5"/>
  <c r="C576" i="1"/>
  <c r="K18" i="1"/>
  <c r="M22" i="1"/>
  <c r="C29" i="5"/>
  <c r="G29" i="5"/>
  <c r="G540" i="3"/>
  <c r="J540" i="3" s="1"/>
  <c r="O22" i="9"/>
  <c r="D717" i="4"/>
  <c r="H69" i="1"/>
  <c r="S97" i="5"/>
  <c r="G20" i="1"/>
  <c r="G10" i="1"/>
  <c r="Y16" i="5"/>
  <c r="G466" i="3"/>
  <c r="J466" i="3" s="1"/>
  <c r="L38" i="9"/>
  <c r="D608" i="4"/>
  <c r="G270" i="3"/>
  <c r="J270" i="3" s="1"/>
  <c r="G33" i="9"/>
  <c r="D347" i="4"/>
  <c r="AF313" i="5"/>
  <c r="AF153" i="5"/>
  <c r="C154" i="1"/>
  <c r="C376" i="1"/>
  <c r="N553" i="1"/>
  <c r="M20" i="8" s="1"/>
  <c r="AC207" i="5"/>
  <c r="J16" i="9"/>
  <c r="M16" i="9" s="1"/>
  <c r="G346" i="3"/>
  <c r="J346" i="3" s="1"/>
  <c r="D456" i="4"/>
  <c r="N208" i="5"/>
  <c r="D715" i="4"/>
  <c r="G549" i="3"/>
  <c r="J549" i="3" s="1"/>
  <c r="O21" i="9"/>
  <c r="D40" i="9"/>
  <c r="D228" i="4"/>
  <c r="G184" i="3"/>
  <c r="J184" i="3" s="1"/>
  <c r="C395" i="1"/>
  <c r="J418" i="5"/>
  <c r="E432" i="1"/>
  <c r="E431" i="1" s="1"/>
  <c r="D18" i="8" s="1"/>
  <c r="D21" i="8" s="1"/>
  <c r="C639" i="1"/>
  <c r="M11" i="1"/>
  <c r="L69" i="1"/>
  <c r="AE97" i="5"/>
  <c r="F34" i="1"/>
  <c r="E13" i="1"/>
  <c r="AL86" i="5"/>
  <c r="B31" i="9"/>
  <c r="D94" i="4"/>
  <c r="G84" i="3"/>
  <c r="D29" i="1"/>
  <c r="C88" i="1"/>
  <c r="P32" i="5"/>
  <c r="Y40" i="5"/>
  <c r="H36" i="3"/>
  <c r="C144" i="1"/>
  <c r="F9" i="9"/>
  <c r="D261" i="4"/>
  <c r="G200" i="3"/>
  <c r="J200" i="3" s="1"/>
  <c r="AC473" i="5"/>
  <c r="Q262" i="5"/>
  <c r="Q263" i="5" s="1"/>
  <c r="G40" i="9"/>
  <c r="G278" i="3"/>
  <c r="J278" i="3" s="1"/>
  <c r="D355" i="4"/>
  <c r="J17" i="9"/>
  <c r="D460" i="4"/>
  <c r="G350" i="3"/>
  <c r="J350" i="3" s="1"/>
  <c r="G580" i="3"/>
  <c r="J580" i="3" s="1"/>
  <c r="P16" i="9"/>
  <c r="D774" i="4"/>
  <c r="Q527" i="5"/>
  <c r="Q526" i="5" s="1"/>
  <c r="S524" i="5"/>
  <c r="Y366" i="5"/>
  <c r="J371" i="1"/>
  <c r="J370" i="1" s="1"/>
  <c r="I15" i="8" s="1"/>
  <c r="G165" i="3"/>
  <c r="J165" i="3" s="1"/>
  <c r="D22" i="9"/>
  <c r="D209" i="4"/>
  <c r="G390" i="3"/>
  <c r="J390" i="3" s="1"/>
  <c r="K11" i="9"/>
  <c r="D516" i="4"/>
  <c r="H30" i="9"/>
  <c r="G315" i="3"/>
  <c r="J315" i="3" s="1"/>
  <c r="D409" i="4"/>
  <c r="C85" i="1"/>
  <c r="D25" i="1"/>
  <c r="P686" i="5"/>
  <c r="G736" i="1"/>
  <c r="G735" i="1" s="1"/>
  <c r="F25" i="8" s="1"/>
  <c r="G18" i="1"/>
  <c r="N35" i="1"/>
  <c r="N17" i="1"/>
  <c r="D14" i="5"/>
  <c r="D41" i="1"/>
  <c r="C101" i="1"/>
  <c r="S26" i="5"/>
  <c r="E15" i="1"/>
  <c r="J676" i="1"/>
  <c r="J675" i="1" s="1"/>
  <c r="I24" i="8" s="1"/>
  <c r="Y632" i="5"/>
  <c r="H311" i="1"/>
  <c r="H310" i="1" s="1"/>
  <c r="G14" i="8" s="1"/>
  <c r="S311" i="5"/>
  <c r="G224" i="3"/>
  <c r="J224" i="3" s="1"/>
  <c r="F32" i="9"/>
  <c r="D285" i="4"/>
  <c r="C399" i="1"/>
  <c r="C327" i="1"/>
  <c r="E129" i="1"/>
  <c r="E128" i="1" s="1"/>
  <c r="D9" i="8" s="1"/>
  <c r="J151" i="5"/>
  <c r="C515" i="1"/>
  <c r="G366" i="3"/>
  <c r="J366" i="3" s="1"/>
  <c r="D476" i="4"/>
  <c r="J35" i="9"/>
  <c r="G450" i="3"/>
  <c r="J450" i="3" s="1"/>
  <c r="L28" i="9"/>
  <c r="D592" i="4"/>
  <c r="F20" i="9"/>
  <c r="D276" i="4"/>
  <c r="G215" i="3"/>
  <c r="J215" i="3" s="1"/>
  <c r="F33" i="9"/>
  <c r="G225" i="3"/>
  <c r="J225" i="3" s="1"/>
  <c r="D286" i="4"/>
  <c r="C624" i="1"/>
  <c r="G19" i="1"/>
  <c r="M15" i="1"/>
  <c r="B20" i="9"/>
  <c r="AL75" i="5"/>
  <c r="D82" i="4"/>
  <c r="G72" i="3"/>
  <c r="C764" i="1"/>
  <c r="AE24" i="5"/>
  <c r="G252" i="3"/>
  <c r="J252" i="3" s="1"/>
  <c r="G16" i="9"/>
  <c r="D329" i="4"/>
  <c r="AE40" i="5"/>
  <c r="N41" i="1"/>
  <c r="M13" i="5"/>
  <c r="H14" i="3"/>
  <c r="AD42" i="5"/>
  <c r="C9" i="5"/>
  <c r="E42" i="5"/>
  <c r="E45" i="5" s="1"/>
  <c r="G9" i="5"/>
  <c r="E40" i="1"/>
  <c r="J35" i="1"/>
  <c r="N473" i="5"/>
  <c r="K24" i="9"/>
  <c r="G405" i="3"/>
  <c r="J405" i="3" s="1"/>
  <c r="D531" i="4"/>
  <c r="N262" i="5"/>
  <c r="N261" i="5" s="1"/>
  <c r="C397" i="1"/>
  <c r="AI369" i="5"/>
  <c r="D328" i="4"/>
  <c r="G251" i="3"/>
  <c r="J251" i="3" s="1"/>
  <c r="G13" i="9"/>
  <c r="C440" i="1"/>
  <c r="H29" i="3"/>
  <c r="G229" i="3"/>
  <c r="J229" i="3" s="1"/>
  <c r="D290" i="4"/>
  <c r="F39" i="9"/>
  <c r="H22" i="9"/>
  <c r="D401" i="4"/>
  <c r="G307" i="3"/>
  <c r="J307" i="3" s="1"/>
  <c r="J17" i="1"/>
  <c r="M14" i="1"/>
  <c r="G69" i="1"/>
  <c r="P97" i="5"/>
  <c r="R42" i="5"/>
  <c r="H41" i="3"/>
  <c r="G26" i="1"/>
  <c r="M35" i="1"/>
  <c r="K38" i="9"/>
  <c r="D545" i="4"/>
  <c r="G419" i="3"/>
  <c r="J419" i="3" s="1"/>
  <c r="M38" i="1"/>
  <c r="J30" i="1"/>
  <c r="P29" i="5"/>
  <c r="M11" i="5"/>
  <c r="D28" i="5"/>
  <c r="B40" i="9"/>
  <c r="E40" i="9" s="1"/>
  <c r="AL95" i="5"/>
  <c r="D100" i="4"/>
  <c r="G90" i="3"/>
  <c r="E689" i="5"/>
  <c r="K261" i="5"/>
  <c r="AE151" i="5"/>
  <c r="L129" i="1"/>
  <c r="L128" i="1" s="1"/>
  <c r="K9" i="8" s="1"/>
  <c r="O30" i="9"/>
  <c r="G547" i="3"/>
  <c r="J547" i="3" s="1"/>
  <c r="D724" i="4"/>
  <c r="D205" i="4"/>
  <c r="G161" i="3"/>
  <c r="J161" i="3" s="1"/>
  <c r="D15" i="9"/>
  <c r="D464" i="4"/>
  <c r="J23" i="9"/>
  <c r="M23" i="9" s="1"/>
  <c r="G354" i="3"/>
  <c r="J354" i="3" s="1"/>
  <c r="G594" i="3"/>
  <c r="J594" i="3" s="1"/>
  <c r="D786" i="4"/>
  <c r="P29" i="9"/>
  <c r="C499" i="1"/>
  <c r="B10" i="9"/>
  <c r="G62" i="3"/>
  <c r="D72" i="4"/>
  <c r="AL65" i="5"/>
  <c r="D153" i="4"/>
  <c r="G127" i="3"/>
  <c r="J127" i="3" s="1"/>
  <c r="AL140" i="5"/>
  <c r="C26" i="9"/>
  <c r="G36" i="5"/>
  <c r="C36" i="5"/>
  <c r="P21" i="5"/>
  <c r="N29" i="9"/>
  <c r="D656" i="4"/>
  <c r="G497" i="3"/>
  <c r="J497" i="3" s="1"/>
  <c r="D218" i="4"/>
  <c r="D27" i="9"/>
  <c r="G174" i="3"/>
  <c r="J174" i="3" s="1"/>
  <c r="G223" i="3"/>
  <c r="J223" i="3" s="1"/>
  <c r="F35" i="9"/>
  <c r="I35" i="9" s="1"/>
  <c r="D284" i="4"/>
  <c r="C635" i="1"/>
  <c r="D351" i="4"/>
  <c r="G36" i="9"/>
  <c r="G274" i="3"/>
  <c r="J274" i="3" s="1"/>
  <c r="G316" i="3"/>
  <c r="J316" i="3" s="1"/>
  <c r="H31" i="9"/>
  <c r="D410" i="4"/>
  <c r="C278" i="1"/>
  <c r="AB578" i="5"/>
  <c r="Z581" i="5"/>
  <c r="G583" i="3"/>
  <c r="J583" i="3" s="1"/>
  <c r="D777" i="4"/>
  <c r="P19" i="9"/>
  <c r="P524" i="5"/>
  <c r="N527" i="5"/>
  <c r="D343" i="4"/>
  <c r="G26" i="9"/>
  <c r="G266" i="3"/>
  <c r="J266" i="3" s="1"/>
  <c r="C270" i="1"/>
  <c r="N20" i="1"/>
  <c r="G372" i="3"/>
  <c r="J372" i="3" s="1"/>
  <c r="D482" i="4"/>
  <c r="J40" i="9"/>
  <c r="G77" i="3"/>
  <c r="B24" i="9"/>
  <c r="AL80" i="5"/>
  <c r="D87" i="4"/>
  <c r="F15" i="1"/>
  <c r="J37" i="1"/>
  <c r="E12" i="1"/>
  <c r="AH97" i="5"/>
  <c r="M69" i="1"/>
  <c r="Z634" i="5"/>
  <c r="Z636" i="5"/>
  <c r="C516" i="1"/>
  <c r="C501" i="1"/>
  <c r="AL124" i="5"/>
  <c r="C16" i="9"/>
  <c r="G112" i="3"/>
  <c r="J112" i="3" s="1"/>
  <c r="D140" i="4"/>
  <c r="D664" i="4"/>
  <c r="G505" i="3"/>
  <c r="J505" i="3" s="1"/>
  <c r="N21" i="9"/>
  <c r="Q21" i="9" s="1"/>
  <c r="G276" i="3"/>
  <c r="J276" i="3" s="1"/>
  <c r="G38" i="9"/>
  <c r="D353" i="4"/>
  <c r="D14" i="9"/>
  <c r="D204" i="4"/>
  <c r="G160" i="3"/>
  <c r="J160" i="3" s="1"/>
  <c r="AI207" i="5"/>
  <c r="AH366" i="5"/>
  <c r="M371" i="1"/>
  <c r="M370" i="1" s="1"/>
  <c r="L15" i="8" s="1"/>
  <c r="C646" i="1"/>
  <c r="C581" i="1"/>
  <c r="C559" i="1"/>
  <c r="C198" i="1"/>
  <c r="D10" i="9"/>
  <c r="G154" i="3"/>
  <c r="J154" i="3" s="1"/>
  <c r="D198" i="4"/>
  <c r="H33" i="3"/>
  <c r="I19" i="1"/>
  <c r="D267" i="4"/>
  <c r="G206" i="3"/>
  <c r="J206" i="3" s="1"/>
  <c r="F14" i="9"/>
  <c r="H24" i="1"/>
  <c r="L14" i="1"/>
  <c r="K250" i="1"/>
  <c r="K249" i="1" s="1"/>
  <c r="J13" i="8" s="1"/>
  <c r="J16" i="8" s="1"/>
  <c r="AB259" i="5"/>
  <c r="AF473" i="5"/>
  <c r="G9" i="9"/>
  <c r="D324" i="4"/>
  <c r="G247" i="3"/>
  <c r="J247" i="3" s="1"/>
  <c r="C708" i="1"/>
  <c r="D539" i="4"/>
  <c r="G413" i="3"/>
  <c r="J413" i="3" s="1"/>
  <c r="K32" i="9"/>
  <c r="L31" i="9"/>
  <c r="D600" i="4"/>
  <c r="G458" i="3"/>
  <c r="J458" i="3" s="1"/>
  <c r="C326" i="1"/>
  <c r="K29" i="9"/>
  <c r="G404" i="3"/>
  <c r="J404" i="3" s="1"/>
  <c r="D530" i="4"/>
  <c r="C322" i="1"/>
  <c r="M553" i="1"/>
  <c r="L20" i="8" s="1"/>
  <c r="F19" i="1"/>
  <c r="H24" i="3"/>
  <c r="N69" i="1"/>
  <c r="AK97" i="5"/>
  <c r="Q42" i="5"/>
  <c r="Q45" i="5" s="1"/>
  <c r="S9" i="5"/>
  <c r="L10" i="1"/>
  <c r="K11" i="1"/>
  <c r="G32" i="1"/>
  <c r="J10" i="1"/>
  <c r="L24" i="1"/>
  <c r="H634" i="5"/>
  <c r="C583" i="1"/>
  <c r="C335" i="1"/>
  <c r="C677" i="1"/>
  <c r="G131" i="3"/>
  <c r="J131" i="3" s="1"/>
  <c r="C32" i="9"/>
  <c r="AL143" i="5"/>
  <c r="D159" i="4"/>
  <c r="AI527" i="5"/>
  <c r="AK524" i="5"/>
  <c r="D213" i="4"/>
  <c r="D28" i="9"/>
  <c r="G169" i="3"/>
  <c r="J169" i="3" s="1"/>
  <c r="L189" i="1"/>
  <c r="L188" i="1" s="1"/>
  <c r="K10" i="8" s="1"/>
  <c r="AE205" i="5"/>
  <c r="C438" i="1"/>
  <c r="J205" i="5"/>
  <c r="E189" i="1"/>
  <c r="E188" i="1" s="1"/>
  <c r="D10" i="8" s="1"/>
  <c r="C396" i="1"/>
  <c r="G317" i="3"/>
  <c r="J317" i="3" s="1"/>
  <c r="D411" i="4"/>
  <c r="H33" i="9"/>
  <c r="H421" i="5"/>
  <c r="D208" i="4"/>
  <c r="D19" i="9"/>
  <c r="G164" i="3"/>
  <c r="J164" i="3" s="1"/>
  <c r="C98" i="1"/>
  <c r="D38" i="1"/>
  <c r="L37" i="1"/>
  <c r="G12" i="1"/>
  <c r="AB19" i="5"/>
  <c r="G25" i="1"/>
  <c r="V36" i="5"/>
  <c r="D33" i="1"/>
  <c r="C93" i="1"/>
  <c r="K10" i="1"/>
  <c r="G33" i="1"/>
  <c r="J41" i="1"/>
  <c r="M31" i="1"/>
  <c r="AF261" i="5"/>
  <c r="C251" i="1"/>
  <c r="D129" i="1"/>
  <c r="G151" i="5"/>
  <c r="C744" i="1"/>
  <c r="F21" i="9"/>
  <c r="I21" i="9" s="1"/>
  <c r="D283" i="4"/>
  <c r="G222" i="3"/>
  <c r="J222" i="3" s="1"/>
  <c r="N23" i="9"/>
  <c r="Q23" i="9" s="1"/>
  <c r="D653" i="4"/>
  <c r="G494" i="3"/>
  <c r="J494" i="3" s="1"/>
  <c r="W369" i="5"/>
  <c r="C201" i="1"/>
  <c r="N689" i="5"/>
  <c r="AK35" i="5"/>
  <c r="I22" i="1"/>
  <c r="E37" i="1"/>
  <c r="H15" i="1"/>
  <c r="I28" i="1"/>
  <c r="C40" i="5"/>
  <c r="G40" i="5"/>
  <c r="H26" i="1"/>
  <c r="AK21" i="5"/>
  <c r="G35" i="1"/>
  <c r="W634" i="5"/>
  <c r="Q314" i="5"/>
  <c r="Q313" i="5" s="1"/>
  <c r="C275" i="1"/>
  <c r="G388" i="3"/>
  <c r="J388" i="3" s="1"/>
  <c r="K9" i="9"/>
  <c r="D514" i="4"/>
  <c r="Z154" i="5"/>
  <c r="H154" i="5"/>
  <c r="D535" i="4"/>
  <c r="K30" i="9"/>
  <c r="G409" i="3"/>
  <c r="J409" i="3" s="1"/>
  <c r="C458" i="1"/>
  <c r="C266" i="1"/>
  <c r="C276" i="1"/>
  <c r="N18" i="9"/>
  <c r="Q18" i="9" s="1"/>
  <c r="D648" i="4"/>
  <c r="G489" i="3"/>
  <c r="J489" i="3" s="1"/>
  <c r="C403" i="1"/>
  <c r="P19" i="5"/>
  <c r="AH15" i="5"/>
  <c r="C739" i="1"/>
  <c r="C616" i="1"/>
  <c r="G600" i="3"/>
  <c r="J600" i="3" s="1"/>
  <c r="P36" i="9"/>
  <c r="D794" i="4"/>
  <c r="L22" i="1"/>
  <c r="C317" i="1"/>
  <c r="AK23" i="5"/>
  <c r="L41" i="1"/>
  <c r="AK40" i="5"/>
  <c r="P22" i="5"/>
  <c r="I35" i="1"/>
  <c r="AC99" i="5"/>
  <c r="D69" i="1"/>
  <c r="G97" i="5"/>
  <c r="Y35" i="5"/>
  <c r="C746" i="1"/>
  <c r="J31" i="1"/>
  <c r="H37" i="1"/>
  <c r="E20" i="1"/>
  <c r="H42" i="5"/>
  <c r="H45" i="5" s="1"/>
  <c r="J9" i="5"/>
  <c r="C318" i="1"/>
  <c r="H261" i="5"/>
  <c r="C511" i="1"/>
  <c r="C383" i="1"/>
  <c r="G319" i="3"/>
  <c r="J319" i="3" s="1"/>
  <c r="D413" i="4"/>
  <c r="H34" i="9"/>
  <c r="J10" i="9"/>
  <c r="M10" i="9" s="1"/>
  <c r="D452" i="4"/>
  <c r="G342" i="3"/>
  <c r="J342" i="3" s="1"/>
  <c r="G343" i="3"/>
  <c r="J343" i="3" s="1"/>
  <c r="J12" i="9"/>
  <c r="M12" i="9" s="1"/>
  <c r="D453" i="4"/>
  <c r="C253" i="1"/>
  <c r="Z207" i="5"/>
  <c r="AK366" i="5"/>
  <c r="N371" i="1"/>
  <c r="N370" i="1" s="1"/>
  <c r="M15" i="8" s="1"/>
  <c r="C705" i="1"/>
  <c r="C316" i="1"/>
  <c r="D458" i="4"/>
  <c r="J15" i="9"/>
  <c r="G348" i="3"/>
  <c r="J348" i="3" s="1"/>
  <c r="O16" i="9"/>
  <c r="G532" i="3"/>
  <c r="J532" i="3" s="1"/>
  <c r="D711" i="4"/>
  <c r="G455" i="3"/>
  <c r="J455" i="3" s="1"/>
  <c r="L21" i="9"/>
  <c r="D597" i="4"/>
  <c r="C272" i="1"/>
  <c r="C694" i="1"/>
  <c r="T99" i="5"/>
  <c r="N42" i="5"/>
  <c r="N45" i="5" s="1"/>
  <c r="P9" i="5"/>
  <c r="C508" i="1"/>
  <c r="N40" i="1"/>
  <c r="C31" i="5"/>
  <c r="G31" i="5"/>
  <c r="M16" i="5"/>
  <c r="W99" i="5"/>
  <c r="M37" i="1"/>
  <c r="H17" i="1"/>
  <c r="I33" i="1"/>
  <c r="C80" i="1"/>
  <c r="D20" i="1"/>
  <c r="Y31" i="5"/>
  <c r="D24" i="5"/>
  <c r="F11" i="1"/>
  <c r="H27" i="3"/>
  <c r="K28" i="1"/>
  <c r="C99" i="1"/>
  <c r="D40" i="1"/>
  <c r="D736" i="1"/>
  <c r="G686" i="5"/>
  <c r="E314" i="5"/>
  <c r="E313" i="5" s="1"/>
  <c r="D463" i="4"/>
  <c r="G353" i="3"/>
  <c r="J353" i="3" s="1"/>
  <c r="J20" i="9"/>
  <c r="M20" i="9" s="1"/>
  <c r="C524" i="5"/>
  <c r="C527" i="5" s="1"/>
  <c r="G434" i="3"/>
  <c r="L8" i="9"/>
  <c r="D576" i="4"/>
  <c r="D796" i="4"/>
  <c r="P38" i="9"/>
  <c r="G602" i="3"/>
  <c r="J602" i="3" s="1"/>
  <c r="G585" i="3"/>
  <c r="J585" i="3" s="1"/>
  <c r="P30" i="9"/>
  <c r="D787" i="4"/>
  <c r="AB471" i="5"/>
  <c r="K493" i="1"/>
  <c r="K492" i="1" s="1"/>
  <c r="J19" i="8" s="1"/>
  <c r="N634" i="5"/>
  <c r="D311" i="1"/>
  <c r="G311" i="5"/>
  <c r="G589" i="3"/>
  <c r="J589" i="3" s="1"/>
  <c r="P22" i="9"/>
  <c r="D780" i="4"/>
  <c r="C766" i="1"/>
  <c r="Z526" i="5"/>
  <c r="D214" i="4"/>
  <c r="G170" i="3"/>
  <c r="J170" i="3" s="1"/>
  <c r="D24" i="9"/>
  <c r="G310" i="3"/>
  <c r="J310" i="3" s="1"/>
  <c r="H28" i="9"/>
  <c r="D404" i="4"/>
  <c r="C71" i="1"/>
  <c r="D11" i="1"/>
  <c r="K26" i="1"/>
  <c r="D35" i="5"/>
  <c r="J18" i="1"/>
  <c r="G510" i="3"/>
  <c r="J510" i="3" s="1"/>
  <c r="N39" i="9"/>
  <c r="Q39" i="9" s="1"/>
  <c r="D669" i="4"/>
  <c r="G37" i="1"/>
  <c r="D98" i="4"/>
  <c r="AL90" i="5"/>
  <c r="G88" i="3"/>
  <c r="B34" i="9"/>
  <c r="E34" i="9" s="1"/>
  <c r="L39" i="1"/>
  <c r="G23" i="1"/>
  <c r="C568" i="1"/>
  <c r="Z527" i="5"/>
  <c r="Z528" i="5" s="1"/>
  <c r="AB524" i="5"/>
  <c r="N25" i="9"/>
  <c r="D659" i="4"/>
  <c r="G500" i="3"/>
  <c r="J500" i="3" s="1"/>
  <c r="G414" i="3"/>
  <c r="J414" i="3" s="1"/>
  <c r="K34" i="9"/>
  <c r="D540" i="4"/>
  <c r="E420" i="5"/>
  <c r="G27" i="9"/>
  <c r="D340" i="4"/>
  <c r="G263" i="3"/>
  <c r="J263" i="3" s="1"/>
  <c r="G553" i="1"/>
  <c r="F20" i="8" s="1"/>
  <c r="C450" i="1"/>
  <c r="F26" i="9"/>
  <c r="I26" i="9" s="1"/>
  <c r="G219" i="3"/>
  <c r="J219" i="3" s="1"/>
  <c r="D280" i="4"/>
  <c r="J14" i="1"/>
  <c r="W421" i="5"/>
  <c r="C26" i="5"/>
  <c r="G26" i="5"/>
  <c r="F40" i="1"/>
  <c r="AH9" i="5"/>
  <c r="AF42" i="5"/>
  <c r="AF45" i="5" s="1"/>
  <c r="K676" i="1"/>
  <c r="K675" i="1" s="1"/>
  <c r="J24" i="8" s="1"/>
  <c r="AB632" i="5"/>
  <c r="G395" i="3"/>
  <c r="J395" i="3" s="1"/>
  <c r="D521" i="4"/>
  <c r="K15" i="9"/>
  <c r="C390" i="1"/>
  <c r="C578" i="1"/>
  <c r="C341" i="1"/>
  <c r="C196" i="1"/>
  <c r="C698" i="1"/>
  <c r="C314" i="1"/>
  <c r="G20" i="9"/>
  <c r="G259" i="3"/>
  <c r="J259" i="3" s="1"/>
  <c r="D336" i="4"/>
  <c r="P28" i="9"/>
  <c r="D788" i="4"/>
  <c r="G590" i="3"/>
  <c r="J590" i="3" s="1"/>
  <c r="C313" i="1"/>
  <c r="D265" i="4"/>
  <c r="G204" i="3"/>
  <c r="J204" i="3" s="1"/>
  <c r="F13" i="9"/>
  <c r="I13" i="9" s="1"/>
  <c r="D604" i="4"/>
  <c r="G462" i="3"/>
  <c r="J462" i="3" s="1"/>
  <c r="L36" i="9"/>
  <c r="O31" i="9"/>
  <c r="G545" i="3"/>
  <c r="J545" i="3" s="1"/>
  <c r="D726" i="4"/>
  <c r="N26" i="9"/>
  <c r="Q26" i="9" s="1"/>
  <c r="D657" i="4"/>
  <c r="G498" i="3"/>
  <c r="J498" i="3" s="1"/>
  <c r="L13" i="9"/>
  <c r="G439" i="3"/>
  <c r="J439" i="3" s="1"/>
  <c r="D581" i="4"/>
  <c r="I736" i="1"/>
  <c r="I735" i="1" s="1"/>
  <c r="H25" i="8" s="1"/>
  <c r="V686" i="5"/>
  <c r="D206" i="4"/>
  <c r="G162" i="3"/>
  <c r="J162" i="3" s="1"/>
  <c r="D17" i="9"/>
  <c r="C190" i="1"/>
  <c r="C439" i="1"/>
  <c r="V19" i="5"/>
  <c r="N13" i="1"/>
  <c r="N39" i="1"/>
  <c r="K38" i="1"/>
  <c r="C312" i="1"/>
  <c r="C519" i="1"/>
  <c r="C577" i="1"/>
  <c r="M151" i="5"/>
  <c r="F129" i="1"/>
  <c r="F128" i="1" s="1"/>
  <c r="E9" i="8" s="1"/>
  <c r="J11" i="9"/>
  <c r="G344" i="3"/>
  <c r="J344" i="3" s="1"/>
  <c r="D454" i="4"/>
  <c r="C684" i="1"/>
  <c r="N14" i="9"/>
  <c r="Q14" i="9" s="1"/>
  <c r="D646" i="4"/>
  <c r="G487" i="3"/>
  <c r="J487" i="3" s="1"/>
  <c r="C510" i="1"/>
  <c r="D334" i="4"/>
  <c r="G19" i="9"/>
  <c r="G257" i="3"/>
  <c r="J257" i="3" s="1"/>
  <c r="G205" i="3"/>
  <c r="J205" i="3" s="1"/>
  <c r="F16" i="9"/>
  <c r="I16" i="9" s="1"/>
  <c r="D266" i="4"/>
  <c r="N15" i="9"/>
  <c r="G488" i="3"/>
  <c r="J488" i="3" s="1"/>
  <c r="D647" i="4"/>
  <c r="AF527" i="5"/>
  <c r="AH524" i="5"/>
  <c r="P366" i="5"/>
  <c r="G371" i="1"/>
  <c r="G370" i="1" s="1"/>
  <c r="F15" i="8" s="1"/>
  <c r="N19" i="1"/>
  <c r="M19" i="5"/>
  <c r="D26" i="5"/>
  <c r="AI100" i="5"/>
  <c r="AI688" i="5"/>
  <c r="E35" i="1"/>
  <c r="D34" i="5"/>
  <c r="P33" i="5"/>
  <c r="B12" i="9"/>
  <c r="E12" i="9" s="1"/>
  <c r="G64" i="3"/>
  <c r="D74" i="4"/>
  <c r="AL67" i="5"/>
  <c r="S38" i="5"/>
  <c r="G528" i="3"/>
  <c r="J528" i="3" s="1"/>
  <c r="O9" i="9"/>
  <c r="D704" i="4"/>
  <c r="G23" i="9"/>
  <c r="G260" i="3"/>
  <c r="J260" i="3" s="1"/>
  <c r="D337" i="4"/>
  <c r="C205" i="1"/>
  <c r="C140" i="1"/>
  <c r="H208" i="5"/>
  <c r="AH578" i="5"/>
  <c r="AF581" i="5"/>
  <c r="H32" i="9"/>
  <c r="G318" i="3"/>
  <c r="J318" i="3" s="1"/>
  <c r="D412" i="4"/>
  <c r="C200" i="1"/>
  <c r="C38" i="5"/>
  <c r="G38" i="5"/>
  <c r="G29" i="1"/>
  <c r="N24" i="1"/>
  <c r="K19" i="1"/>
  <c r="I36" i="1"/>
  <c r="C507" i="1"/>
  <c r="C457" i="1"/>
  <c r="L16" i="1"/>
  <c r="L30" i="1"/>
  <c r="H35" i="1"/>
  <c r="C87" i="1"/>
  <c r="D27" i="1"/>
  <c r="E14" i="1"/>
  <c r="D471" i="5"/>
  <c r="H387" i="3"/>
  <c r="H420" i="3" s="1"/>
  <c r="AI474" i="5"/>
  <c r="AI473" i="5" s="1"/>
  <c r="AC261" i="5"/>
  <c r="E154" i="5"/>
  <c r="C626" i="1"/>
  <c r="A632" i="1" s="1"/>
  <c r="F11" i="9"/>
  <c r="D262" i="4"/>
  <c r="G201" i="3"/>
  <c r="J201" i="3" s="1"/>
  <c r="C761" i="1"/>
  <c r="C273" i="1"/>
  <c r="D9" i="9"/>
  <c r="G155" i="3"/>
  <c r="J155" i="3" s="1"/>
  <c r="D199" i="4"/>
  <c r="C629" i="1"/>
  <c r="C271" i="1"/>
  <c r="Q689" i="5"/>
  <c r="Q688" i="5" s="1"/>
  <c r="C740" i="1"/>
  <c r="Z688" i="5"/>
  <c r="AA687" i="5"/>
  <c r="F25" i="1"/>
  <c r="C566" i="1"/>
  <c r="K20" i="1"/>
  <c r="V29" i="5"/>
  <c r="J28" i="1"/>
  <c r="L38" i="1"/>
  <c r="N23" i="1"/>
  <c r="C575" i="1"/>
  <c r="D211" i="4"/>
  <c r="B211" i="4" s="1"/>
  <c r="G167" i="3"/>
  <c r="J167" i="3" s="1"/>
  <c r="D20" i="9"/>
  <c r="C686" i="1"/>
  <c r="C494" i="1"/>
  <c r="K129" i="1"/>
  <c r="K128" i="1" s="1"/>
  <c r="J9" i="8" s="1"/>
  <c r="AB151" i="5"/>
  <c r="AI153" i="5"/>
  <c r="AI526" i="5"/>
  <c r="C269" i="1"/>
  <c r="C522" i="1"/>
  <c r="G30" i="9"/>
  <c r="G269" i="3"/>
  <c r="J269" i="3" s="1"/>
  <c r="D346" i="4"/>
  <c r="J11" i="5"/>
  <c r="D419" i="4"/>
  <c r="H40" i="9"/>
  <c r="G325" i="3"/>
  <c r="J325" i="3" s="1"/>
  <c r="D769" i="4"/>
  <c r="P11" i="9"/>
  <c r="G575" i="3"/>
  <c r="J575" i="3" s="1"/>
  <c r="N9" i="9"/>
  <c r="D640" i="4"/>
  <c r="G481" i="3"/>
  <c r="J481" i="3" s="1"/>
  <c r="U687" i="5"/>
  <c r="V21" i="5"/>
  <c r="N21" i="1"/>
  <c r="G15" i="1"/>
  <c r="G24" i="1"/>
  <c r="F32" i="1"/>
  <c r="V35" i="5"/>
  <c r="H15" i="3"/>
  <c r="E100" i="5"/>
  <c r="E99" i="5" s="1"/>
  <c r="M20" i="5"/>
  <c r="P11" i="5"/>
  <c r="G582" i="3"/>
  <c r="J582" i="3" s="1"/>
  <c r="P17" i="9"/>
  <c r="D776" i="4"/>
  <c r="Y30" i="5"/>
  <c r="M41" i="1"/>
  <c r="I18" i="1"/>
  <c r="E69" i="1"/>
  <c r="J97" i="5"/>
  <c r="G14" i="9"/>
  <c r="G253" i="3"/>
  <c r="J253" i="3" s="1"/>
  <c r="D330" i="4"/>
  <c r="D390" i="4"/>
  <c r="G296" i="3"/>
  <c r="J296" i="3" s="1"/>
  <c r="H11" i="9"/>
  <c r="G305" i="3"/>
  <c r="J305" i="3" s="1"/>
  <c r="D399" i="4"/>
  <c r="H19" i="9"/>
  <c r="C434" i="1"/>
  <c r="C435" i="1"/>
  <c r="D263" i="4"/>
  <c r="G202" i="3"/>
  <c r="J202" i="3" s="1"/>
  <c r="F10" i="9"/>
  <c r="I10" i="9" s="1"/>
  <c r="D773" i="4"/>
  <c r="P15" i="9"/>
  <c r="G579" i="3"/>
  <c r="J579" i="3" s="1"/>
  <c r="N368" i="5"/>
  <c r="O19" i="9"/>
  <c r="G537" i="3"/>
  <c r="J537" i="3" s="1"/>
  <c r="D714" i="4"/>
  <c r="W526" i="5"/>
  <c r="D732" i="4"/>
  <c r="O37" i="9"/>
  <c r="G555" i="3"/>
  <c r="J555" i="3" s="1"/>
  <c r="G437" i="3"/>
  <c r="J437" i="3" s="1"/>
  <c r="L11" i="9"/>
  <c r="D579" i="4"/>
  <c r="C685" i="1"/>
  <c r="C572" i="1"/>
  <c r="C682" i="1"/>
  <c r="F31" i="9"/>
  <c r="I31" i="9" s="1"/>
  <c r="D282" i="4"/>
  <c r="G221" i="3"/>
  <c r="J221" i="3" s="1"/>
  <c r="D720" i="4"/>
  <c r="G548" i="3"/>
  <c r="J548" i="3" s="1"/>
  <c r="O25" i="9"/>
  <c r="F21" i="1"/>
  <c r="U42" i="5"/>
  <c r="N100" i="5"/>
  <c r="E24" i="1"/>
  <c r="G39" i="9"/>
  <c r="G277" i="3"/>
  <c r="J277" i="3" s="1"/>
  <c r="D354" i="4"/>
  <c r="C381" i="1"/>
  <c r="D528" i="4"/>
  <c r="K22" i="9"/>
  <c r="G402" i="3"/>
  <c r="J402" i="3" s="1"/>
  <c r="D11" i="5"/>
  <c r="AE23" i="5"/>
  <c r="H32" i="1"/>
  <c r="AL85" i="5"/>
  <c r="D91" i="4"/>
  <c r="B26" i="9"/>
  <c r="E26" i="9" s="1"/>
  <c r="G81" i="3"/>
  <c r="F16" i="1"/>
  <c r="X42" i="5"/>
  <c r="D19" i="5"/>
  <c r="D75" i="4"/>
  <c r="AL68" i="5"/>
  <c r="B13" i="9"/>
  <c r="E13" i="9" s="1"/>
  <c r="G65" i="3"/>
  <c r="V32" i="5"/>
  <c r="C20" i="5"/>
  <c r="G20" i="5"/>
  <c r="H22" i="3"/>
  <c r="E28" i="1"/>
  <c r="F28" i="1"/>
  <c r="M39" i="1"/>
  <c r="AB29" i="5"/>
  <c r="Z99" i="5"/>
  <c r="P8" i="9"/>
  <c r="D766" i="4"/>
  <c r="G572" i="3"/>
  <c r="C686" i="5"/>
  <c r="C689" i="5" s="1"/>
  <c r="Q690" i="5" s="1"/>
  <c r="W636" i="5" l="1"/>
  <c r="G26" i="8"/>
  <c r="Z422" i="5"/>
  <c r="W422" i="5"/>
  <c r="Q29" i="9"/>
  <c r="Q35" i="9"/>
  <c r="N636" i="5"/>
  <c r="I17" i="9"/>
  <c r="A567" i="1"/>
  <c r="C11" i="1"/>
  <c r="M15" i="9"/>
  <c r="H422" i="5"/>
  <c r="A555" i="1"/>
  <c r="M40" i="9"/>
  <c r="M17" i="9"/>
  <c r="E26" i="8"/>
  <c r="D16" i="8"/>
  <c r="A645" i="1"/>
  <c r="E31" i="9"/>
  <c r="E38" i="9"/>
  <c r="M18" i="9"/>
  <c r="C40" i="1"/>
  <c r="I11" i="9"/>
  <c r="C27" i="1"/>
  <c r="AH42" i="5"/>
  <c r="Q528" i="5"/>
  <c r="Q422" i="5"/>
  <c r="M35" i="9"/>
  <c r="Q40" i="9"/>
  <c r="D202" i="3"/>
  <c r="C202" i="3"/>
  <c r="F202" i="3" s="1"/>
  <c r="B390" i="4"/>
  <c r="D575" i="3"/>
  <c r="C575" i="3"/>
  <c r="I575" i="3"/>
  <c r="P41" i="9"/>
  <c r="AL20" i="5"/>
  <c r="P20" i="1"/>
  <c r="C402" i="3"/>
  <c r="F402" i="3" s="1"/>
  <c r="D402" i="3"/>
  <c r="B399" i="4"/>
  <c r="B769" i="4"/>
  <c r="B262" i="4"/>
  <c r="C318" i="3"/>
  <c r="F318" i="3" s="1"/>
  <c r="D318" i="3"/>
  <c r="D260" i="3"/>
  <c r="C260" i="3"/>
  <c r="F260" i="3" s="1"/>
  <c r="K260" i="3" s="1"/>
  <c r="L260" i="3" s="1"/>
  <c r="G14" i="3"/>
  <c r="J14" i="3" s="1"/>
  <c r="J64" i="3"/>
  <c r="B647" i="4"/>
  <c r="B334" i="4"/>
  <c r="M11" i="9"/>
  <c r="B657" i="4"/>
  <c r="C259" i="3"/>
  <c r="D259" i="3"/>
  <c r="B214" i="4"/>
  <c r="C589" i="3"/>
  <c r="D589" i="3"/>
  <c r="I589" i="3"/>
  <c r="I585" i="3"/>
  <c r="C585" i="3"/>
  <c r="D585" i="3"/>
  <c r="J434" i="3"/>
  <c r="I450" i="3" s="1"/>
  <c r="G467" i="3"/>
  <c r="C348" i="3"/>
  <c r="D348" i="3"/>
  <c r="B413" i="4"/>
  <c r="B648" i="4"/>
  <c r="H153" i="5"/>
  <c r="B208" i="4"/>
  <c r="B159" i="4"/>
  <c r="N9" i="1"/>
  <c r="N8" i="1" s="1"/>
  <c r="N68" i="1"/>
  <c r="M8" i="8" s="1"/>
  <c r="M11" i="8" s="1"/>
  <c r="C247" i="3"/>
  <c r="D247" i="3"/>
  <c r="I14" i="9"/>
  <c r="D160" i="3"/>
  <c r="C160" i="3"/>
  <c r="F160" i="3" s="1"/>
  <c r="K160" i="3" s="1"/>
  <c r="L160" i="3" s="1"/>
  <c r="B664" i="4"/>
  <c r="E24" i="9"/>
  <c r="A635" i="1"/>
  <c r="B218" i="4"/>
  <c r="E10" i="9"/>
  <c r="C594" i="3"/>
  <c r="D594" i="3"/>
  <c r="I594" i="3"/>
  <c r="B724" i="4"/>
  <c r="B401" i="4"/>
  <c r="D251" i="3"/>
  <c r="C251" i="3"/>
  <c r="B286" i="4"/>
  <c r="D450" i="3"/>
  <c r="C450" i="3"/>
  <c r="B516" i="4"/>
  <c r="B355" i="4"/>
  <c r="B715" i="4"/>
  <c r="D270" i="3"/>
  <c r="C270" i="3"/>
  <c r="I557" i="3"/>
  <c r="C557" i="3"/>
  <c r="D557" i="3"/>
  <c r="D603" i="3"/>
  <c r="C603" i="3"/>
  <c r="F603" i="3" s="1"/>
  <c r="I603" i="3"/>
  <c r="D541" i="3"/>
  <c r="I541" i="3"/>
  <c r="C541" i="3"/>
  <c r="B288" i="4"/>
  <c r="C36" i="1"/>
  <c r="B519" i="4"/>
  <c r="Q37" i="9"/>
  <c r="G232" i="3"/>
  <c r="J199" i="3"/>
  <c r="B728" i="4"/>
  <c r="D16" i="4"/>
  <c r="B79" i="4"/>
  <c r="E17" i="9"/>
  <c r="B135" i="4"/>
  <c r="C267" i="3"/>
  <c r="D267" i="3"/>
  <c r="G25" i="3"/>
  <c r="J25" i="3" s="1"/>
  <c r="J76" i="3"/>
  <c r="D527" i="3"/>
  <c r="C527" i="3"/>
  <c r="I527" i="3"/>
  <c r="P29" i="1"/>
  <c r="AL27" i="5"/>
  <c r="B588" i="4"/>
  <c r="B467" i="4"/>
  <c r="A580" i="1"/>
  <c r="C486" i="3"/>
  <c r="F486" i="3" s="1"/>
  <c r="K486" i="3" s="1"/>
  <c r="L486" i="3" s="1"/>
  <c r="D486" i="3"/>
  <c r="I486" i="3"/>
  <c r="R12" i="9"/>
  <c r="C261" i="5"/>
  <c r="C10" i="1"/>
  <c r="A574" i="1"/>
  <c r="B274" i="4"/>
  <c r="M34" i="9"/>
  <c r="D397" i="3"/>
  <c r="C397" i="3"/>
  <c r="D21" i="4"/>
  <c r="B84" i="4"/>
  <c r="D349" i="3"/>
  <c r="C349" i="3"/>
  <c r="F349" i="3" s="1"/>
  <c r="I19" i="9"/>
  <c r="B599" i="4"/>
  <c r="D168" i="3"/>
  <c r="C168" i="3"/>
  <c r="F168" i="3" s="1"/>
  <c r="C207" i="3"/>
  <c r="F207" i="3" s="1"/>
  <c r="K207" i="3" s="1"/>
  <c r="L207" i="3" s="1"/>
  <c r="D207" i="3"/>
  <c r="I207" i="3"/>
  <c r="C183" i="3"/>
  <c r="F183" i="3" s="1"/>
  <c r="K183" i="3" s="1"/>
  <c r="L183" i="3" s="1"/>
  <c r="D183" i="3"/>
  <c r="C392" i="3"/>
  <c r="D392" i="3"/>
  <c r="B289" i="4"/>
  <c r="B393" i="4"/>
  <c r="D370" i="1"/>
  <c r="C15" i="8" s="1"/>
  <c r="B15" i="8" s="1"/>
  <c r="C371" i="1"/>
  <c r="A376" i="1" s="1"/>
  <c r="B158" i="4"/>
  <c r="M29" i="9"/>
  <c r="E30" i="9"/>
  <c r="B273" i="4"/>
  <c r="Q24" i="9"/>
  <c r="D180" i="3"/>
  <c r="C180" i="3"/>
  <c r="D172" i="3"/>
  <c r="C172" i="3"/>
  <c r="F172" i="3" s="1"/>
  <c r="K172" i="3" s="1"/>
  <c r="L172" i="3" s="1"/>
  <c r="B775" i="4"/>
  <c r="B602" i="4"/>
  <c r="M26" i="9"/>
  <c r="R26" i="9" s="1"/>
  <c r="B666" i="4"/>
  <c r="AL33" i="5"/>
  <c r="P32" i="1"/>
  <c r="B350" i="4"/>
  <c r="D179" i="3"/>
  <c r="C179" i="3"/>
  <c r="B772" i="4"/>
  <c r="H263" i="5"/>
  <c r="C322" i="3"/>
  <c r="D322" i="3"/>
  <c r="W580" i="5"/>
  <c r="B522" i="4"/>
  <c r="C495" i="3"/>
  <c r="I495" i="3"/>
  <c r="D495" i="3"/>
  <c r="A557" i="1"/>
  <c r="C306" i="3"/>
  <c r="D306" i="3"/>
  <c r="J153" i="3"/>
  <c r="G186" i="3"/>
  <c r="C166" i="3"/>
  <c r="D166" i="3"/>
  <c r="D114" i="3"/>
  <c r="C114" i="3"/>
  <c r="B660" i="4"/>
  <c r="AI99" i="5"/>
  <c r="C211" i="3"/>
  <c r="D211" i="3"/>
  <c r="I211" i="3"/>
  <c r="D368" i="3"/>
  <c r="C368" i="3"/>
  <c r="A560" i="1"/>
  <c r="B78" i="4"/>
  <c r="D15" i="4"/>
  <c r="A563" i="1"/>
  <c r="A647" i="1"/>
  <c r="B481" i="4"/>
  <c r="M24" i="9"/>
  <c r="J85" i="3"/>
  <c r="G34" i="3"/>
  <c r="J34" i="3" s="1"/>
  <c r="C309" i="3"/>
  <c r="D309" i="3"/>
  <c r="D26" i="4"/>
  <c r="B88" i="4"/>
  <c r="D294" i="3"/>
  <c r="C294" i="3"/>
  <c r="B783" i="4"/>
  <c r="B215" i="4"/>
  <c r="K528" i="5"/>
  <c r="B333" i="4"/>
  <c r="A558" i="1"/>
  <c r="G21" i="8"/>
  <c r="D493" i="3"/>
  <c r="I493" i="3"/>
  <c r="C493" i="3"/>
  <c r="F493" i="3" s="1"/>
  <c r="K493" i="3" s="1"/>
  <c r="L493" i="3" s="1"/>
  <c r="E19" i="9"/>
  <c r="C533" i="3"/>
  <c r="D533" i="3"/>
  <c r="I533" i="3"/>
  <c r="B707" i="4"/>
  <c r="G21" i="3"/>
  <c r="J21" i="3" s="1"/>
  <c r="J73" i="3"/>
  <c r="D103" i="4"/>
  <c r="E99" i="4" s="1"/>
  <c r="D7" i="4"/>
  <c r="B70" i="4"/>
  <c r="E70" i="4"/>
  <c r="B671" i="4"/>
  <c r="J21" i="8"/>
  <c r="B542" i="4"/>
  <c r="B770" i="4"/>
  <c r="I25" i="9"/>
  <c r="T528" i="5"/>
  <c r="N44" i="5"/>
  <c r="B527" i="4"/>
  <c r="B145" i="4"/>
  <c r="B590" i="4"/>
  <c r="A623" i="1"/>
  <c r="D536" i="3"/>
  <c r="C536" i="3"/>
  <c r="I536" i="3"/>
  <c r="B457" i="4"/>
  <c r="B733" i="4"/>
  <c r="I544" i="3"/>
  <c r="D544" i="3"/>
  <c r="C544" i="3"/>
  <c r="X687" i="5"/>
  <c r="B278" i="4"/>
  <c r="D29" i="4"/>
  <c r="B91" i="4"/>
  <c r="E91" i="4"/>
  <c r="J81" i="3"/>
  <c r="G30" i="3"/>
  <c r="J30" i="3" s="1"/>
  <c r="B773" i="4"/>
  <c r="D305" i="3"/>
  <c r="C305" i="3"/>
  <c r="D325" i="3"/>
  <c r="C325" i="3"/>
  <c r="D488" i="3"/>
  <c r="C488" i="3"/>
  <c r="I488" i="3"/>
  <c r="D204" i="3"/>
  <c r="C204" i="3"/>
  <c r="I204" i="3"/>
  <c r="B521" i="4"/>
  <c r="AL26" i="5"/>
  <c r="P26" i="1"/>
  <c r="C263" i="3"/>
  <c r="D263" i="3"/>
  <c r="C414" i="3"/>
  <c r="D414" i="3"/>
  <c r="B669" i="4"/>
  <c r="B404" i="4"/>
  <c r="B453" i="4"/>
  <c r="C319" i="3"/>
  <c r="D319" i="3"/>
  <c r="D600" i="3"/>
  <c r="C600" i="3"/>
  <c r="I600" i="3"/>
  <c r="Z153" i="5"/>
  <c r="D222" i="3"/>
  <c r="C222" i="3"/>
  <c r="I222" i="3"/>
  <c r="C458" i="3"/>
  <c r="D458" i="3"/>
  <c r="I458" i="3"/>
  <c r="B324" i="4"/>
  <c r="C206" i="3"/>
  <c r="D206" i="3"/>
  <c r="I206" i="3"/>
  <c r="A559" i="1"/>
  <c r="B204" i="4"/>
  <c r="B140" i="4"/>
  <c r="M9" i="1"/>
  <c r="M8" i="1" s="1"/>
  <c r="M68" i="1"/>
  <c r="L8" i="8" s="1"/>
  <c r="L11" i="8" s="1"/>
  <c r="J77" i="3"/>
  <c r="G26" i="3"/>
  <c r="J26" i="3" s="1"/>
  <c r="B343" i="4"/>
  <c r="C497" i="3"/>
  <c r="F497" i="3" s="1"/>
  <c r="D497" i="3"/>
  <c r="I497" i="3"/>
  <c r="K497" i="3"/>
  <c r="L497" i="3" s="1"/>
  <c r="D547" i="3"/>
  <c r="I547" i="3"/>
  <c r="C547" i="3"/>
  <c r="F547" i="3" s="1"/>
  <c r="K547" i="3" s="1"/>
  <c r="L547" i="3" s="1"/>
  <c r="B328" i="4"/>
  <c r="J72" i="3"/>
  <c r="G23" i="3"/>
  <c r="J23" i="3" s="1"/>
  <c r="C225" i="3"/>
  <c r="D225" i="3"/>
  <c r="I225" i="3"/>
  <c r="B285" i="4"/>
  <c r="D278" i="3"/>
  <c r="C278" i="3"/>
  <c r="N207" i="5"/>
  <c r="B608" i="4"/>
  <c r="H9" i="1"/>
  <c r="H8" i="1" s="1"/>
  <c r="H68" i="1"/>
  <c r="G8" i="8" s="1"/>
  <c r="G11" i="8" s="1"/>
  <c r="A576" i="1"/>
  <c r="B338" i="4"/>
  <c r="B735" i="4"/>
  <c r="E9" i="9"/>
  <c r="B536" i="4"/>
  <c r="AL35" i="5"/>
  <c r="P35" i="1"/>
  <c r="D418" i="3"/>
  <c r="C418" i="3"/>
  <c r="P22" i="1"/>
  <c r="AL24" i="5"/>
  <c r="C15" i="1"/>
  <c r="B668" i="4"/>
  <c r="D293" i="4"/>
  <c r="E291" i="4" s="1"/>
  <c r="B260" i="4"/>
  <c r="H420" i="5"/>
  <c r="C554" i="3"/>
  <c r="D554" i="3"/>
  <c r="I554" i="3"/>
  <c r="B415" i="4"/>
  <c r="E86" i="4"/>
  <c r="D23" i="4"/>
  <c r="B86" i="4"/>
  <c r="B149" i="4"/>
  <c r="B710" i="4"/>
  <c r="I9" i="1"/>
  <c r="I8" i="1" s="1"/>
  <c r="I68" i="1"/>
  <c r="H8" i="8" s="1"/>
  <c r="H11" i="8" s="1"/>
  <c r="B593" i="4"/>
  <c r="C133" i="3"/>
  <c r="D133" i="3"/>
  <c r="B645" i="4"/>
  <c r="I484" i="3"/>
  <c r="D484" i="3"/>
  <c r="C484" i="3"/>
  <c r="F484" i="3" s="1"/>
  <c r="D159" i="3"/>
  <c r="C159" i="3"/>
  <c r="I159" i="3"/>
  <c r="I28" i="9"/>
  <c r="B461" i="4"/>
  <c r="B480" i="4"/>
  <c r="B271" i="4"/>
  <c r="D457" i="3"/>
  <c r="I457" i="3"/>
  <c r="C457" i="3"/>
  <c r="F457" i="3" s="1"/>
  <c r="P24" i="1"/>
  <c r="AL22" i="5"/>
  <c r="P23" i="1"/>
  <c r="AL21" i="5"/>
  <c r="B708" i="4"/>
  <c r="AC634" i="5"/>
  <c r="AC636" i="5"/>
  <c r="B594" i="4"/>
  <c r="A398" i="1"/>
  <c r="D130" i="3"/>
  <c r="C130" i="3"/>
  <c r="C182" i="3"/>
  <c r="D182" i="3"/>
  <c r="I182" i="3"/>
  <c r="J79" i="3"/>
  <c r="G29" i="3"/>
  <c r="J29" i="3" s="1"/>
  <c r="B603" i="4"/>
  <c r="I542" i="3"/>
  <c r="C542" i="3"/>
  <c r="D542" i="3"/>
  <c r="B222" i="4"/>
  <c r="B655" i="4"/>
  <c r="C135" i="3"/>
  <c r="D135" i="3"/>
  <c r="E101" i="4"/>
  <c r="D37" i="4"/>
  <c r="B101" i="4"/>
  <c r="D33" i="4"/>
  <c r="B96" i="4"/>
  <c r="E96" i="4"/>
  <c r="B405" i="4"/>
  <c r="I507" i="3"/>
  <c r="C507" i="3"/>
  <c r="D507" i="3"/>
  <c r="B223" i="4"/>
  <c r="E21" i="9"/>
  <c r="C578" i="3"/>
  <c r="I578" i="3"/>
  <c r="D578" i="3"/>
  <c r="B352" i="4"/>
  <c r="B416" i="4"/>
  <c r="A377" i="1"/>
  <c r="K690" i="5"/>
  <c r="Q28" i="9"/>
  <c r="B582" i="4"/>
  <c r="R18" i="9"/>
  <c r="D134" i="3"/>
  <c r="C134" i="3"/>
  <c r="B723" i="4"/>
  <c r="B400" i="4"/>
  <c r="B197" i="4"/>
  <c r="D230" i="4"/>
  <c r="E211" i="4" s="1"/>
  <c r="E197" i="4"/>
  <c r="D501" i="3"/>
  <c r="C501" i="3"/>
  <c r="I501" i="3"/>
  <c r="Q17" i="9"/>
  <c r="R17" i="9" s="1"/>
  <c r="A402" i="1"/>
  <c r="B152" i="4"/>
  <c r="M36" i="9"/>
  <c r="J68" i="3"/>
  <c r="G17" i="3"/>
  <c r="J17" i="3" s="1"/>
  <c r="AL14" i="5"/>
  <c r="P13" i="1"/>
  <c r="B541" i="4"/>
  <c r="D444" i="3"/>
  <c r="C444" i="3"/>
  <c r="F444" i="3" s="1"/>
  <c r="I444" i="3"/>
  <c r="C21" i="1"/>
  <c r="B395" i="4"/>
  <c r="B466" i="4"/>
  <c r="D411" i="3"/>
  <c r="C411" i="3"/>
  <c r="I26" i="8"/>
  <c r="A502" i="1"/>
  <c r="A634" i="1"/>
  <c r="B388" i="4"/>
  <c r="B143" i="4"/>
  <c r="D436" i="3"/>
  <c r="C436" i="3"/>
  <c r="I436" i="3"/>
  <c r="AC313" i="5"/>
  <c r="D171" i="3"/>
  <c r="C171" i="3"/>
  <c r="I171" i="3"/>
  <c r="AL30" i="5"/>
  <c r="P31" i="1"/>
  <c r="D256" i="3"/>
  <c r="C256" i="3"/>
  <c r="F256" i="3" s="1"/>
  <c r="K256" i="3" s="1"/>
  <c r="L256" i="3" s="1"/>
  <c r="I29" i="9"/>
  <c r="B76" i="4"/>
  <c r="E76" i="4"/>
  <c r="D14" i="4"/>
  <c r="A636" i="1"/>
  <c r="C553" i="3"/>
  <c r="I553" i="3"/>
  <c r="D553" i="3"/>
  <c r="B229" i="4"/>
  <c r="E229" i="4"/>
  <c r="B789" i="4"/>
  <c r="C441" i="3"/>
  <c r="D441" i="3"/>
  <c r="I441" i="3"/>
  <c r="Q261" i="5"/>
  <c r="E81" i="4"/>
  <c r="B81" i="4"/>
  <c r="D18" i="4"/>
  <c r="B345" i="4"/>
  <c r="D118" i="3"/>
  <c r="C118" i="3"/>
  <c r="G93" i="3"/>
  <c r="G9" i="3"/>
  <c r="J60" i="3"/>
  <c r="D512" i="3"/>
  <c r="C512" i="3"/>
  <c r="F512" i="3" s="1"/>
  <c r="K512" i="3" s="1"/>
  <c r="L512" i="3" s="1"/>
  <c r="I512" i="3"/>
  <c r="A380" i="1"/>
  <c r="B712" i="4"/>
  <c r="I576" i="3"/>
  <c r="D576" i="3"/>
  <c r="C576" i="3"/>
  <c r="F576" i="3" s="1"/>
  <c r="K576" i="3" s="1"/>
  <c r="L576" i="3" s="1"/>
  <c r="D220" i="3"/>
  <c r="C220" i="3"/>
  <c r="I220" i="3"/>
  <c r="C597" i="3"/>
  <c r="D597" i="3"/>
  <c r="I597" i="3"/>
  <c r="AL28" i="5"/>
  <c r="P27" i="1"/>
  <c r="Q27" i="1" s="1"/>
  <c r="D401" i="3"/>
  <c r="C401" i="3"/>
  <c r="I34" i="9"/>
  <c r="D177" i="3"/>
  <c r="C177" i="3"/>
  <c r="I177" i="3"/>
  <c r="AI45" i="5"/>
  <c r="AK42" i="5"/>
  <c r="B713" i="4"/>
  <c r="D492" i="1"/>
  <c r="C19" i="8" s="1"/>
  <c r="B19" i="8" s="1"/>
  <c r="C493" i="1"/>
  <c r="A506" i="1" s="1"/>
  <c r="M14" i="9"/>
  <c r="D558" i="3"/>
  <c r="I558" i="3"/>
  <c r="C558" i="3"/>
  <c r="B325" i="4"/>
  <c r="D539" i="3"/>
  <c r="C539" i="3"/>
  <c r="I539" i="3"/>
  <c r="C358" i="3"/>
  <c r="D358" i="3"/>
  <c r="I30" i="9"/>
  <c r="A381" i="1"/>
  <c r="B732" i="4"/>
  <c r="E68" i="1"/>
  <c r="D8" i="8" s="1"/>
  <c r="D11" i="8" s="1"/>
  <c r="D28" i="8" s="1"/>
  <c r="E9" i="1"/>
  <c r="E8" i="1" s="1"/>
  <c r="A629" i="1"/>
  <c r="J65" i="3"/>
  <c r="G13" i="3"/>
  <c r="J13" i="3" s="1"/>
  <c r="B528" i="4"/>
  <c r="A572" i="1"/>
  <c r="D167" i="3"/>
  <c r="C167" i="3"/>
  <c r="F167" i="3" s="1"/>
  <c r="I167" i="3"/>
  <c r="A566" i="1"/>
  <c r="B199" i="4"/>
  <c r="A626" i="1"/>
  <c r="B704" i="4"/>
  <c r="Q15" i="9"/>
  <c r="D487" i="3"/>
  <c r="C487" i="3"/>
  <c r="F487" i="3" s="1"/>
  <c r="K487" i="3" s="1"/>
  <c r="L487" i="3" s="1"/>
  <c r="I487" i="3"/>
  <c r="B726" i="4"/>
  <c r="B265" i="4"/>
  <c r="D395" i="3"/>
  <c r="C395" i="3"/>
  <c r="F395" i="3" s="1"/>
  <c r="B340" i="4"/>
  <c r="C500" i="3"/>
  <c r="D500" i="3"/>
  <c r="I500" i="3"/>
  <c r="D310" i="1"/>
  <c r="C14" i="8" s="1"/>
  <c r="B14" i="8" s="1"/>
  <c r="C311" i="1"/>
  <c r="A326" i="1" s="1"/>
  <c r="A644" i="1"/>
  <c r="C736" i="1"/>
  <c r="A768" i="1" s="1"/>
  <c r="D735" i="1"/>
  <c r="C25" i="8" s="1"/>
  <c r="B25" i="8" s="1"/>
  <c r="C20" i="1"/>
  <c r="P30" i="1"/>
  <c r="AL31" i="5"/>
  <c r="B597" i="4"/>
  <c r="B458" i="4"/>
  <c r="A383" i="1"/>
  <c r="A616" i="1"/>
  <c r="B514" i="4"/>
  <c r="B283" i="4"/>
  <c r="E283" i="4"/>
  <c r="B600" i="4"/>
  <c r="B267" i="4"/>
  <c r="A581" i="1"/>
  <c r="D112" i="3"/>
  <c r="C112" i="3"/>
  <c r="F112" i="3" s="1"/>
  <c r="K112" i="3" s="1"/>
  <c r="L112" i="3" s="1"/>
  <c r="N528" i="5"/>
  <c r="B410" i="4"/>
  <c r="B656" i="4"/>
  <c r="D354" i="3"/>
  <c r="C354" i="3"/>
  <c r="E688" i="5"/>
  <c r="E690" i="5"/>
  <c r="I39" i="9"/>
  <c r="B82" i="4"/>
  <c r="D19" i="4"/>
  <c r="E82" i="4"/>
  <c r="I33" i="9"/>
  <c r="B476" i="4"/>
  <c r="I32" i="9"/>
  <c r="C390" i="3"/>
  <c r="D390" i="3"/>
  <c r="B774" i="4"/>
  <c r="A395" i="1"/>
  <c r="B456" i="4"/>
  <c r="B717" i="4"/>
  <c r="C261" i="3"/>
  <c r="D261" i="3"/>
  <c r="D8" i="4"/>
  <c r="B71" i="4"/>
  <c r="E71" i="4"/>
  <c r="B670" i="4"/>
  <c r="B725" i="4"/>
  <c r="C39" i="1"/>
  <c r="D355" i="3"/>
  <c r="C355" i="3"/>
  <c r="F355" i="3" s="1"/>
  <c r="K355" i="3" s="1"/>
  <c r="L355" i="3" s="1"/>
  <c r="B544" i="4"/>
  <c r="B662" i="4"/>
  <c r="C308" i="3"/>
  <c r="F308" i="3" s="1"/>
  <c r="K308" i="3" s="1"/>
  <c r="L308" i="3" s="1"/>
  <c r="D308" i="3"/>
  <c r="E528" i="5"/>
  <c r="I8" i="9"/>
  <c r="F41" i="9"/>
  <c r="C394" i="3"/>
  <c r="D394" i="3"/>
  <c r="P40" i="1"/>
  <c r="Q40" i="1" s="1"/>
  <c r="AL41" i="5"/>
  <c r="C321" i="3"/>
  <c r="D321" i="3"/>
  <c r="A570" i="1"/>
  <c r="AC690" i="5"/>
  <c r="A393" i="1"/>
  <c r="D121" i="3"/>
  <c r="C121" i="3"/>
  <c r="AL32" i="5"/>
  <c r="P33" i="1"/>
  <c r="AE42" i="5"/>
  <c r="I504" i="3"/>
  <c r="C504" i="3"/>
  <c r="D504" i="3"/>
  <c r="C534" i="3"/>
  <c r="F534" i="3" s="1"/>
  <c r="D534" i="3"/>
  <c r="I534" i="3"/>
  <c r="D25" i="4"/>
  <c r="B90" i="4"/>
  <c r="E90" i="4"/>
  <c r="B643" i="4"/>
  <c r="L16" i="8"/>
  <c r="C122" i="3"/>
  <c r="F122" i="3" s="1"/>
  <c r="K122" i="3" s="1"/>
  <c r="L122" i="3" s="1"/>
  <c r="D122" i="3"/>
  <c r="B203" i="4"/>
  <c r="E203" i="4"/>
  <c r="D213" i="3"/>
  <c r="C213" i="3"/>
  <c r="F213" i="3" s="1"/>
  <c r="K213" i="3" s="1"/>
  <c r="L213" i="3" s="1"/>
  <c r="I213" i="3"/>
  <c r="AL39" i="5"/>
  <c r="P39" i="1"/>
  <c r="C351" i="3"/>
  <c r="F351" i="3" s="1"/>
  <c r="K351" i="3" s="1"/>
  <c r="L351" i="3" s="1"/>
  <c r="D351" i="3"/>
  <c r="M38" i="9"/>
  <c r="B523" i="4"/>
  <c r="D13" i="4"/>
  <c r="E77" i="4"/>
  <c r="B77" i="4"/>
  <c r="C210" i="3"/>
  <c r="D210" i="3"/>
  <c r="I210" i="3"/>
  <c r="B323" i="4"/>
  <c r="D356" i="4"/>
  <c r="E338" i="4" s="1"/>
  <c r="E323" i="4"/>
  <c r="F323" i="4" s="1"/>
  <c r="J340" i="3"/>
  <c r="I366" i="3" s="1"/>
  <c r="G373" i="3"/>
  <c r="B779" i="4"/>
  <c r="B227" i="4"/>
  <c r="E227" i="4"/>
  <c r="C531" i="3"/>
  <c r="I531" i="3"/>
  <c r="D531" i="3"/>
  <c r="AI313" i="5"/>
  <c r="C452" i="3"/>
  <c r="D452" i="3"/>
  <c r="I452" i="3"/>
  <c r="P25" i="1"/>
  <c r="AL25" i="5"/>
  <c r="A320" i="1"/>
  <c r="B226" i="4"/>
  <c r="E226" i="4"/>
  <c r="B89" i="4"/>
  <c r="E89" i="4"/>
  <c r="D27" i="4"/>
  <c r="N420" i="5"/>
  <c r="N422" i="5"/>
  <c r="B719" i="4"/>
  <c r="C28" i="1"/>
  <c r="D178" i="3"/>
  <c r="C178" i="3"/>
  <c r="I178" i="3"/>
  <c r="K26" i="8"/>
  <c r="B224" i="4"/>
  <c r="E224" i="4"/>
  <c r="B163" i="4"/>
  <c r="B216" i="4"/>
  <c r="E216" i="4"/>
  <c r="N580" i="5"/>
  <c r="D460" i="3"/>
  <c r="C460" i="3"/>
  <c r="I460" i="3"/>
  <c r="H636" i="5"/>
  <c r="G39" i="3"/>
  <c r="J39" i="3" s="1"/>
  <c r="J91" i="3"/>
  <c r="H528" i="5"/>
  <c r="Q34" i="9"/>
  <c r="R34" i="9" s="1"/>
  <c r="P15" i="1"/>
  <c r="Q15" i="1" s="1"/>
  <c r="AL15" i="5"/>
  <c r="H44" i="5"/>
  <c r="B795" i="4"/>
  <c r="A375" i="1"/>
  <c r="D320" i="3"/>
  <c r="C320" i="3"/>
  <c r="F320" i="3" s="1"/>
  <c r="B264" i="4"/>
  <c r="E264" i="4"/>
  <c r="C614" i="1"/>
  <c r="O623" i="1" s="1"/>
  <c r="A615" i="1"/>
  <c r="D363" i="3"/>
  <c r="C363" i="3"/>
  <c r="I363" i="3"/>
  <c r="C209" i="3"/>
  <c r="D209" i="3"/>
  <c r="I209" i="3"/>
  <c r="F26" i="8"/>
  <c r="C16" i="1"/>
  <c r="D556" i="3"/>
  <c r="I556" i="3"/>
  <c r="C556" i="3"/>
  <c r="F556" i="3" s="1"/>
  <c r="K556" i="3" s="1"/>
  <c r="L556" i="3" s="1"/>
  <c r="D41" i="9"/>
  <c r="B515" i="4"/>
  <c r="C490" i="3"/>
  <c r="D490" i="3"/>
  <c r="I490" i="3"/>
  <c r="B478" i="4"/>
  <c r="H16" i="8"/>
  <c r="B586" i="4"/>
  <c r="D297" i="3"/>
  <c r="C297" i="3"/>
  <c r="A505" i="1"/>
  <c r="D301" i="3"/>
  <c r="C301" i="3"/>
  <c r="Y42" i="5"/>
  <c r="B537" i="4"/>
  <c r="K636" i="5"/>
  <c r="B578" i="4"/>
  <c r="K9" i="1"/>
  <c r="K8" i="1" s="1"/>
  <c r="K68" i="1"/>
  <c r="J8" i="8" s="1"/>
  <c r="J11" i="8" s="1"/>
  <c r="Q153" i="5"/>
  <c r="C474" i="5"/>
  <c r="Q475" i="5" s="1"/>
  <c r="I38" i="9"/>
  <c r="D123" i="3"/>
  <c r="C123" i="3"/>
  <c r="F123" i="3" s="1"/>
  <c r="K123" i="3" s="1"/>
  <c r="L123" i="3" s="1"/>
  <c r="B277" i="4"/>
  <c r="E277" i="4"/>
  <c r="AF636" i="5"/>
  <c r="G16" i="3"/>
  <c r="J16" i="3" s="1"/>
  <c r="J66" i="3"/>
  <c r="B583" i="4"/>
  <c r="G20" i="3"/>
  <c r="J20" i="3" s="1"/>
  <c r="J71" i="3"/>
  <c r="D268" i="3"/>
  <c r="C268" i="3"/>
  <c r="F268" i="3" s="1"/>
  <c r="D303" i="3"/>
  <c r="C303" i="3"/>
  <c r="D443" i="3"/>
  <c r="C443" i="3"/>
  <c r="I443" i="3"/>
  <c r="A743" i="1"/>
  <c r="E22" i="9"/>
  <c r="C100" i="5"/>
  <c r="AI101" i="5" s="1"/>
  <c r="Q38" i="9"/>
  <c r="A334" i="1"/>
  <c r="D399" i="3"/>
  <c r="C399" i="3"/>
  <c r="B73" i="4"/>
  <c r="D10" i="4"/>
  <c r="E73" i="4"/>
  <c r="I445" i="3"/>
  <c r="D445" i="3"/>
  <c r="C445" i="3"/>
  <c r="AG687" i="5"/>
  <c r="B792" i="4"/>
  <c r="B134" i="4"/>
  <c r="D167" i="4"/>
  <c r="E155" i="4" s="1"/>
  <c r="B287" i="4"/>
  <c r="E287" i="4"/>
  <c r="B221" i="4"/>
  <c r="E221" i="4"/>
  <c r="C634" i="5"/>
  <c r="B718" i="4"/>
  <c r="B468" i="4"/>
  <c r="B266" i="4"/>
  <c r="E266" i="4"/>
  <c r="B646" i="4"/>
  <c r="A577" i="1"/>
  <c r="I545" i="3"/>
  <c r="D545" i="3"/>
  <c r="C545" i="3"/>
  <c r="A313" i="1"/>
  <c r="B659" i="4"/>
  <c r="C510" i="3"/>
  <c r="I510" i="3"/>
  <c r="D510" i="3"/>
  <c r="D310" i="3"/>
  <c r="C310" i="3"/>
  <c r="F310" i="3" s="1"/>
  <c r="K310" i="3" s="1"/>
  <c r="L310" i="3" s="1"/>
  <c r="C602" i="3"/>
  <c r="D602" i="3"/>
  <c r="I602" i="3"/>
  <c r="A316" i="1"/>
  <c r="C343" i="3"/>
  <c r="D343" i="3"/>
  <c r="A511" i="1"/>
  <c r="A746" i="1"/>
  <c r="A739" i="1"/>
  <c r="N690" i="5"/>
  <c r="B411" i="4"/>
  <c r="D169" i="3"/>
  <c r="C169" i="3"/>
  <c r="I169" i="3"/>
  <c r="D131" i="3"/>
  <c r="C131" i="3"/>
  <c r="A646" i="1"/>
  <c r="O646" i="1"/>
  <c r="B353" i="4"/>
  <c r="E353" i="4"/>
  <c r="B482" i="4"/>
  <c r="B284" i="4"/>
  <c r="E284" i="4"/>
  <c r="D127" i="3"/>
  <c r="C127" i="3"/>
  <c r="F127" i="3" s="1"/>
  <c r="K127" i="3" s="1"/>
  <c r="L127" i="3" s="1"/>
  <c r="A638" i="1"/>
  <c r="J90" i="3"/>
  <c r="G40" i="3"/>
  <c r="J40" i="3" s="1"/>
  <c r="B290" i="4"/>
  <c r="E290" i="4"/>
  <c r="A397" i="1"/>
  <c r="G42" i="5"/>
  <c r="B329" i="4"/>
  <c r="E329" i="4"/>
  <c r="D215" i="3"/>
  <c r="C215" i="3"/>
  <c r="F215" i="3" s="1"/>
  <c r="I215" i="3"/>
  <c r="D366" i="3"/>
  <c r="C366" i="3"/>
  <c r="C224" i="3"/>
  <c r="D224" i="3"/>
  <c r="I224" i="3"/>
  <c r="C25" i="1"/>
  <c r="B209" i="4"/>
  <c r="E209" i="4"/>
  <c r="C184" i="3"/>
  <c r="D184" i="3"/>
  <c r="C346" i="3"/>
  <c r="D346" i="3"/>
  <c r="C466" i="3"/>
  <c r="D466" i="3"/>
  <c r="I466" i="3"/>
  <c r="D410" i="3"/>
  <c r="C410" i="3"/>
  <c r="M30" i="9"/>
  <c r="M22" i="9"/>
  <c r="B157" i="4"/>
  <c r="J82" i="3"/>
  <c r="G32" i="3"/>
  <c r="J32" i="3" s="1"/>
  <c r="I503" i="3"/>
  <c r="C503" i="3"/>
  <c r="F503" i="3" s="1"/>
  <c r="K503" i="3" s="1"/>
  <c r="L503" i="3" s="1"/>
  <c r="D503" i="3"/>
  <c r="B402" i="4"/>
  <c r="B607" i="4"/>
  <c r="N263" i="5"/>
  <c r="I530" i="3"/>
  <c r="C530" i="3"/>
  <c r="D530" i="3"/>
  <c r="F16" i="8"/>
  <c r="A498" i="1"/>
  <c r="K420" i="5"/>
  <c r="K422" i="5"/>
  <c r="B339" i="4"/>
  <c r="E339" i="4"/>
  <c r="A496" i="1"/>
  <c r="A343" i="1"/>
  <c r="AC45" i="5"/>
  <c r="Q32" i="9"/>
  <c r="E27" i="9"/>
  <c r="D451" i="3"/>
  <c r="C451" i="3"/>
  <c r="I451" i="3"/>
  <c r="B161" i="4"/>
  <c r="D403" i="3"/>
  <c r="C403" i="3"/>
  <c r="F403" i="3" s="1"/>
  <c r="A767" i="1"/>
  <c r="C370" i="3"/>
  <c r="D370" i="3"/>
  <c r="C173" i="3"/>
  <c r="D173" i="3"/>
  <c r="I173" i="3"/>
  <c r="A524" i="1"/>
  <c r="C137" i="3"/>
  <c r="D137" i="3"/>
  <c r="G15" i="3"/>
  <c r="J15" i="3" s="1"/>
  <c r="J67" i="3"/>
  <c r="C265" i="3"/>
  <c r="D265" i="3"/>
  <c r="E263" i="5"/>
  <c r="C271" i="3"/>
  <c r="D271" i="3"/>
  <c r="J246" i="3"/>
  <c r="I249" i="3" s="1"/>
  <c r="G279" i="3"/>
  <c r="M8" i="9"/>
  <c r="J41" i="9"/>
  <c r="D584" i="3"/>
  <c r="I584" i="3"/>
  <c r="C584" i="3"/>
  <c r="F584" i="3" s="1"/>
  <c r="K584" i="3" s="1"/>
  <c r="L584" i="3" s="1"/>
  <c r="D126" i="3"/>
  <c r="C126" i="3"/>
  <c r="F126" i="3" s="1"/>
  <c r="K126" i="3" s="1"/>
  <c r="L126" i="3" s="1"/>
  <c r="AL19" i="5"/>
  <c r="P19" i="1"/>
  <c r="B534" i="4"/>
  <c r="A571" i="1"/>
  <c r="AI261" i="5"/>
  <c r="AI263" i="5"/>
  <c r="A565" i="1"/>
  <c r="D120" i="3"/>
  <c r="C120" i="3"/>
  <c r="G559" i="3"/>
  <c r="J526" i="3"/>
  <c r="B141" i="4"/>
  <c r="E141" i="4"/>
  <c r="C483" i="3"/>
  <c r="I483" i="3"/>
  <c r="D483" i="3"/>
  <c r="B532" i="4"/>
  <c r="A619" i="1"/>
  <c r="B591" i="4"/>
  <c r="G35" i="3"/>
  <c r="J35" i="3" s="1"/>
  <c r="J86" i="3"/>
  <c r="D311" i="3"/>
  <c r="C311" i="3"/>
  <c r="B202" i="4"/>
  <c r="E202" i="4"/>
  <c r="C22" i="1"/>
  <c r="H526" i="5"/>
  <c r="C17" i="1"/>
  <c r="D176" i="3"/>
  <c r="C176" i="3"/>
  <c r="I176" i="3"/>
  <c r="D601" i="3"/>
  <c r="C601" i="3"/>
  <c r="I601" i="3"/>
  <c r="AL18" i="5"/>
  <c r="P18" i="1"/>
  <c r="B596" i="4"/>
  <c r="B414" i="4"/>
  <c r="C34" i="1"/>
  <c r="A760" i="1"/>
  <c r="C203" i="3"/>
  <c r="D203" i="3"/>
  <c r="I203" i="3"/>
  <c r="B658" i="4"/>
  <c r="B23" i="8"/>
  <c r="B473" i="4"/>
  <c r="D440" i="3"/>
  <c r="C440" i="3"/>
  <c r="I440" i="3"/>
  <c r="B270" i="4"/>
  <c r="E270" i="4"/>
  <c r="AB42" i="5"/>
  <c r="B162" i="4"/>
  <c r="E162" i="4"/>
  <c r="C543" i="3"/>
  <c r="I543" i="3"/>
  <c r="D543" i="3"/>
  <c r="B734" i="4"/>
  <c r="C128" i="3"/>
  <c r="D128" i="3"/>
  <c r="D389" i="3"/>
  <c r="C389" i="3"/>
  <c r="B649" i="4"/>
  <c r="D586" i="3"/>
  <c r="C586" i="3"/>
  <c r="I586" i="3"/>
  <c r="A620" i="1"/>
  <c r="B667" i="4"/>
  <c r="W420" i="5"/>
  <c r="E15" i="9"/>
  <c r="C415" i="3"/>
  <c r="F415" i="3" s="1"/>
  <c r="K415" i="3" s="1"/>
  <c r="L415" i="3" s="1"/>
  <c r="D415" i="3"/>
  <c r="B391" i="4"/>
  <c r="M42" i="5"/>
  <c r="D407" i="3"/>
  <c r="C407" i="3"/>
  <c r="F407" i="3" s="1"/>
  <c r="C12" i="1"/>
  <c r="W45" i="5"/>
  <c r="N99" i="5"/>
  <c r="C115" i="3"/>
  <c r="D115" i="3"/>
  <c r="A337" i="1"/>
  <c r="W528" i="5"/>
  <c r="I502" i="3"/>
  <c r="C502" i="3"/>
  <c r="D502" i="3"/>
  <c r="B469" i="4"/>
  <c r="J387" i="3"/>
  <c r="I410" i="3" s="1"/>
  <c r="G420" i="3"/>
  <c r="C231" i="3"/>
  <c r="D231" i="3"/>
  <c r="I231" i="3"/>
  <c r="C216" i="3"/>
  <c r="D216" i="3"/>
  <c r="I216" i="3"/>
  <c r="H475" i="5"/>
  <c r="E14" i="9"/>
  <c r="R14" i="9" s="1"/>
  <c r="D188" i="1"/>
  <c r="C10" i="8" s="1"/>
  <c r="B10" i="8" s="1"/>
  <c r="C189" i="1"/>
  <c r="A196" i="1" s="1"/>
  <c r="B201" i="4"/>
  <c r="E201" i="4"/>
  <c r="D185" i="3"/>
  <c r="C185" i="3"/>
  <c r="I185" i="3"/>
  <c r="B397" i="4"/>
  <c r="B585" i="4"/>
  <c r="A564" i="1"/>
  <c r="B771" i="4"/>
  <c r="K101" i="5"/>
  <c r="M9" i="9"/>
  <c r="I598" i="3"/>
  <c r="C598" i="3"/>
  <c r="D598" i="3"/>
  <c r="B525" i="4"/>
  <c r="E11" i="9"/>
  <c r="B587" i="4"/>
  <c r="G139" i="3"/>
  <c r="J106" i="3"/>
  <c r="I130" i="3" s="1"/>
  <c r="A387" i="1"/>
  <c r="A372" i="1"/>
  <c r="E37" i="9"/>
  <c r="C226" i="3"/>
  <c r="D226" i="3"/>
  <c r="I226" i="3"/>
  <c r="AC263" i="5"/>
  <c r="B595" i="4"/>
  <c r="A633" i="1"/>
  <c r="O633" i="1"/>
  <c r="C248" i="3"/>
  <c r="D248" i="3"/>
  <c r="D249" i="3"/>
  <c r="C249" i="3"/>
  <c r="C459" i="3"/>
  <c r="I459" i="3"/>
  <c r="D459" i="3"/>
  <c r="I21" i="8"/>
  <c r="M25" i="9"/>
  <c r="C420" i="5"/>
  <c r="C447" i="3"/>
  <c r="F447" i="3" s="1"/>
  <c r="K447" i="3" s="1"/>
  <c r="L447" i="3" s="1"/>
  <c r="D447" i="3"/>
  <c r="B714" i="4"/>
  <c r="B579" i="4"/>
  <c r="C528" i="3"/>
  <c r="D528" i="3"/>
  <c r="I528" i="3"/>
  <c r="A519" i="1"/>
  <c r="B581" i="4"/>
  <c r="D590" i="3"/>
  <c r="I590" i="3"/>
  <c r="C590" i="3"/>
  <c r="F590" i="3" s="1"/>
  <c r="K590" i="3" s="1"/>
  <c r="L590" i="3" s="1"/>
  <c r="B280" i="4"/>
  <c r="E280" i="4"/>
  <c r="Q25" i="9"/>
  <c r="A766" i="1"/>
  <c r="A508" i="1"/>
  <c r="C455" i="3"/>
  <c r="D455" i="3"/>
  <c r="I455" i="3"/>
  <c r="D342" i="3"/>
  <c r="C342" i="3"/>
  <c r="C388" i="3"/>
  <c r="D388" i="3"/>
  <c r="A201" i="1"/>
  <c r="A744" i="1"/>
  <c r="C38" i="1"/>
  <c r="D317" i="3"/>
  <c r="C317" i="3"/>
  <c r="C372" i="3"/>
  <c r="D372" i="3"/>
  <c r="C316" i="3"/>
  <c r="D316" i="3"/>
  <c r="B153" i="4"/>
  <c r="E153" i="4"/>
  <c r="B464" i="4"/>
  <c r="B100" i="4"/>
  <c r="D38" i="4"/>
  <c r="E100" i="4"/>
  <c r="C419" i="3"/>
  <c r="D419" i="3"/>
  <c r="I419" i="3"/>
  <c r="G68" i="1"/>
  <c r="F8" i="8" s="1"/>
  <c r="F11" i="8" s="1"/>
  <c r="G9" i="1"/>
  <c r="G8" i="1" s="1"/>
  <c r="C229" i="3"/>
  <c r="D229" i="3"/>
  <c r="I229" i="3"/>
  <c r="E44" i="5"/>
  <c r="E20" i="9"/>
  <c r="B276" i="4"/>
  <c r="E276" i="4"/>
  <c r="A515" i="1"/>
  <c r="C41" i="1"/>
  <c r="D580" i="3"/>
  <c r="I580" i="3"/>
  <c r="C580" i="3"/>
  <c r="F580" i="3" s="1"/>
  <c r="B228" i="4"/>
  <c r="E228" i="4"/>
  <c r="D540" i="3"/>
  <c r="C540" i="3"/>
  <c r="I540" i="3"/>
  <c r="Z690" i="5"/>
  <c r="A561" i="1"/>
  <c r="J61" i="3"/>
  <c r="G10" i="3"/>
  <c r="J10" i="3" s="1"/>
  <c r="I511" i="3"/>
  <c r="D511" i="3"/>
  <c r="C511" i="3"/>
  <c r="A640" i="1"/>
  <c r="O640" i="1"/>
  <c r="B472" i="4"/>
  <c r="C26" i="1"/>
  <c r="E465" i="4"/>
  <c r="B465" i="4"/>
  <c r="D108" i="3"/>
  <c r="C108" i="3"/>
  <c r="I108" i="3"/>
  <c r="D465" i="3"/>
  <c r="C465" i="3"/>
  <c r="I465" i="3"/>
  <c r="B520" i="4"/>
  <c r="B706" i="4"/>
  <c r="C23" i="1"/>
  <c r="C262" i="3"/>
  <c r="D262" i="3"/>
  <c r="M21" i="8"/>
  <c r="G16" i="8"/>
  <c r="B663" i="4"/>
  <c r="J80" i="3"/>
  <c r="G28" i="3"/>
  <c r="J28" i="3" s="1"/>
  <c r="B577" i="4"/>
  <c r="B529" i="4"/>
  <c r="C506" i="3"/>
  <c r="D506" i="3"/>
  <c r="I506" i="3"/>
  <c r="A745" i="1"/>
  <c r="B147" i="4"/>
  <c r="E147" i="4"/>
  <c r="C35" i="1"/>
  <c r="B217" i="4"/>
  <c r="E217" i="4"/>
  <c r="B165" i="4"/>
  <c r="E165" i="4"/>
  <c r="E16" i="9"/>
  <c r="B20" i="8"/>
  <c r="G41" i="9"/>
  <c r="D483" i="4"/>
  <c r="E464" i="4" s="1"/>
  <c r="B450" i="4"/>
  <c r="E450" i="4"/>
  <c r="H26" i="8"/>
  <c r="B154" i="4"/>
  <c r="E154" i="4"/>
  <c r="I408" i="3"/>
  <c r="D408" i="3"/>
  <c r="C408" i="3"/>
  <c r="I16" i="8"/>
  <c r="B148" i="4"/>
  <c r="H207" i="5"/>
  <c r="D113" i="3"/>
  <c r="C113" i="3"/>
  <c r="I113" i="3"/>
  <c r="M33" i="9"/>
  <c r="R33" i="9" s="1"/>
  <c r="Q10" i="9"/>
  <c r="R10" i="9" s="1"/>
  <c r="C230" i="3"/>
  <c r="D230" i="3"/>
  <c r="I230" i="3"/>
  <c r="C406" i="3"/>
  <c r="D406" i="3"/>
  <c r="I406" i="3"/>
  <c r="A641" i="1"/>
  <c r="A384" i="1"/>
  <c r="K21" i="8"/>
  <c r="E35" i="9"/>
  <c r="D324" i="3"/>
  <c r="C324" i="3"/>
  <c r="C250" i="1"/>
  <c r="A278" i="1" s="1"/>
  <c r="D249" i="1"/>
  <c r="C13" i="8" s="1"/>
  <c r="N526" i="5"/>
  <c r="W688" i="5"/>
  <c r="W690" i="5"/>
  <c r="B220" i="4"/>
  <c r="E220" i="4"/>
  <c r="AL23" i="5"/>
  <c r="P21" i="1"/>
  <c r="Q21" i="1" s="1"/>
  <c r="L21" i="8"/>
  <c r="T420" i="5"/>
  <c r="T422" i="5"/>
  <c r="D454" i="3"/>
  <c r="C454" i="3"/>
  <c r="I454" i="3"/>
  <c r="H41" i="9"/>
  <c r="C255" i="3"/>
  <c r="F255" i="3" s="1"/>
  <c r="D255" i="3"/>
  <c r="C499" i="3"/>
  <c r="D499" i="3"/>
  <c r="I499" i="3"/>
  <c r="AJ687" i="5"/>
  <c r="M31" i="9"/>
  <c r="Z44" i="5"/>
  <c r="A631" i="1"/>
  <c r="O631" i="1"/>
  <c r="I24" i="9"/>
  <c r="B93" i="4"/>
  <c r="E93" i="4"/>
  <c r="D28" i="4"/>
  <c r="A321" i="1"/>
  <c r="A582" i="1"/>
  <c r="B139" i="4"/>
  <c r="E139" i="4"/>
  <c r="E327" i="4"/>
  <c r="B327" i="4"/>
  <c r="B156" i="4"/>
  <c r="D398" i="3"/>
  <c r="C398" i="3"/>
  <c r="Q36" i="9"/>
  <c r="A333" i="1"/>
  <c r="M13" i="9"/>
  <c r="C492" i="3"/>
  <c r="D492" i="3"/>
  <c r="I492" i="3"/>
  <c r="A617" i="1"/>
  <c r="O617" i="1"/>
  <c r="K45" i="5"/>
  <c r="H21" i="8"/>
  <c r="A400" i="1"/>
  <c r="A319" i="1"/>
  <c r="D42" i="5"/>
  <c r="B155" i="4"/>
  <c r="A213" i="1"/>
  <c r="Q31" i="9"/>
  <c r="D359" i="3"/>
  <c r="C359" i="3"/>
  <c r="K41" i="9"/>
  <c r="B292" i="4"/>
  <c r="E292" i="4"/>
  <c r="B408" i="4"/>
  <c r="B151" i="4"/>
  <c r="E151" i="4"/>
  <c r="B269" i="4"/>
  <c r="E269" i="4"/>
  <c r="A523" i="1"/>
  <c r="D157" i="3"/>
  <c r="C157" i="3"/>
  <c r="F157" i="3" s="1"/>
  <c r="I157" i="3"/>
  <c r="D463" i="3"/>
  <c r="C463" i="3"/>
  <c r="I463" i="3"/>
  <c r="B398" i="4"/>
  <c r="Q13" i="9"/>
  <c r="P11" i="1"/>
  <c r="Q11" i="1" s="1"/>
  <c r="AL11" i="5"/>
  <c r="C30" i="1"/>
  <c r="A342" i="1"/>
  <c r="B389" i="4"/>
  <c r="A556" i="1"/>
  <c r="B606" i="4"/>
  <c r="C577" i="3"/>
  <c r="F577" i="3" s="1"/>
  <c r="K577" i="3" s="1"/>
  <c r="L577" i="3" s="1"/>
  <c r="I577" i="3"/>
  <c r="D577" i="3"/>
  <c r="D341" i="3"/>
  <c r="C341" i="3"/>
  <c r="I27" i="9"/>
  <c r="D109" i="3"/>
  <c r="C109" i="3"/>
  <c r="I109" i="3"/>
  <c r="C491" i="3"/>
  <c r="D491" i="3"/>
  <c r="I491" i="3"/>
  <c r="C154" i="5"/>
  <c r="N41" i="9"/>
  <c r="Q8" i="9"/>
  <c r="G38" i="3"/>
  <c r="J38" i="3" s="1"/>
  <c r="J89" i="3"/>
  <c r="L26" i="8"/>
  <c r="A497" i="1"/>
  <c r="P14" i="1"/>
  <c r="AL13" i="5"/>
  <c r="A637" i="1"/>
  <c r="C31" i="1"/>
  <c r="B601" i="4"/>
  <c r="B407" i="4"/>
  <c r="B589" i="4"/>
  <c r="B419" i="4"/>
  <c r="E153" i="5"/>
  <c r="E155" i="5"/>
  <c r="E354" i="4"/>
  <c r="B354" i="4"/>
  <c r="D537" i="3"/>
  <c r="I537" i="3"/>
  <c r="C537" i="3"/>
  <c r="D11" i="4"/>
  <c r="B75" i="4"/>
  <c r="E75" i="4"/>
  <c r="I277" i="3"/>
  <c r="C277" i="3"/>
  <c r="D277" i="3"/>
  <c r="B720" i="4"/>
  <c r="B330" i="4"/>
  <c r="E330" i="4"/>
  <c r="B776" i="4"/>
  <c r="Q9" i="9"/>
  <c r="AI475" i="5"/>
  <c r="P38" i="1"/>
  <c r="Q38" i="1" s="1"/>
  <c r="AL38" i="5"/>
  <c r="D205" i="3"/>
  <c r="C205" i="3"/>
  <c r="I205" i="3"/>
  <c r="A312" i="1"/>
  <c r="C162" i="3"/>
  <c r="D162" i="3"/>
  <c r="I162" i="3"/>
  <c r="I439" i="3"/>
  <c r="C439" i="3"/>
  <c r="F439" i="3" s="1"/>
  <c r="D439" i="3"/>
  <c r="B788" i="4"/>
  <c r="A341" i="1"/>
  <c r="D219" i="3"/>
  <c r="C219" i="3"/>
  <c r="I219" i="3"/>
  <c r="G36" i="3"/>
  <c r="J36" i="3" s="1"/>
  <c r="J88" i="3"/>
  <c r="B796" i="4"/>
  <c r="C353" i="3"/>
  <c r="D353" i="3"/>
  <c r="I353" i="3"/>
  <c r="P42" i="5"/>
  <c r="B711" i="4"/>
  <c r="B452" i="4"/>
  <c r="E452" i="4"/>
  <c r="A318" i="1"/>
  <c r="A317" i="1"/>
  <c r="C409" i="3"/>
  <c r="D409" i="3"/>
  <c r="I409" i="3"/>
  <c r="P41" i="1"/>
  <c r="AL40" i="5"/>
  <c r="W368" i="5"/>
  <c r="A396" i="1"/>
  <c r="B213" i="4"/>
  <c r="E213" i="4"/>
  <c r="A335" i="1"/>
  <c r="S42" i="5"/>
  <c r="B530" i="4"/>
  <c r="C413" i="3"/>
  <c r="D413" i="3"/>
  <c r="I413" i="3"/>
  <c r="B198" i="4"/>
  <c r="E198" i="4"/>
  <c r="C276" i="3"/>
  <c r="D276" i="3"/>
  <c r="I276" i="3"/>
  <c r="A501" i="1"/>
  <c r="B777" i="4"/>
  <c r="D274" i="3"/>
  <c r="C274" i="3"/>
  <c r="I274" i="3"/>
  <c r="D223" i="3"/>
  <c r="C223" i="3"/>
  <c r="I223" i="3"/>
  <c r="AL36" i="5"/>
  <c r="P36" i="1"/>
  <c r="Q36" i="1" s="1"/>
  <c r="B545" i="4"/>
  <c r="B531" i="4"/>
  <c r="AL9" i="5"/>
  <c r="C42" i="5"/>
  <c r="C45" i="5" s="1"/>
  <c r="AF46" i="5" s="1"/>
  <c r="P9" i="1"/>
  <c r="C252" i="3"/>
  <c r="F252" i="3" s="1"/>
  <c r="D252" i="3"/>
  <c r="I20" i="9"/>
  <c r="B409" i="4"/>
  <c r="D165" i="3"/>
  <c r="C165" i="3"/>
  <c r="F165" i="3" s="1"/>
  <c r="I165" i="3"/>
  <c r="C350" i="3"/>
  <c r="F350" i="3" s="1"/>
  <c r="K350" i="3" s="1"/>
  <c r="L350" i="3" s="1"/>
  <c r="D350" i="3"/>
  <c r="D200" i="3"/>
  <c r="C200" i="3"/>
  <c r="I200" i="3"/>
  <c r="C29" i="1"/>
  <c r="L68" i="1"/>
  <c r="K8" i="8" s="1"/>
  <c r="K11" i="8" s="1"/>
  <c r="L9" i="1"/>
  <c r="L8" i="1" s="1"/>
  <c r="B727" i="4"/>
  <c r="C362" i="3"/>
  <c r="D362" i="3"/>
  <c r="I362" i="3"/>
  <c r="J26" i="8"/>
  <c r="D129" i="3"/>
  <c r="C129" i="3"/>
  <c r="I129" i="3"/>
  <c r="D30" i="4"/>
  <c r="B92" i="4"/>
  <c r="E92" i="4"/>
  <c r="A219" i="1"/>
  <c r="D156" i="3"/>
  <c r="C156" i="3"/>
  <c r="I156" i="3"/>
  <c r="A573" i="1"/>
  <c r="B102" i="4"/>
  <c r="D39" i="4"/>
  <c r="E102" i="4"/>
  <c r="F21" i="8"/>
  <c r="B392" i="4"/>
  <c r="D675" i="1"/>
  <c r="C24" i="8" s="1"/>
  <c r="B24" i="8" s="1"/>
  <c r="C676" i="1"/>
  <c r="A699" i="1" s="1"/>
  <c r="A618" i="1"/>
  <c r="D442" i="3"/>
  <c r="C442" i="3"/>
  <c r="F442" i="3" s="1"/>
  <c r="I442" i="3"/>
  <c r="K442" i="3"/>
  <c r="L442" i="3" s="1"/>
  <c r="B665" i="4"/>
  <c r="D352" i="3"/>
  <c r="C352" i="3"/>
  <c r="D119" i="3"/>
  <c r="C119" i="3"/>
  <c r="F119" i="3" s="1"/>
  <c r="K119" i="3" s="1"/>
  <c r="L119" i="3" s="1"/>
  <c r="I119" i="3"/>
  <c r="AI634" i="5"/>
  <c r="AI636" i="5"/>
  <c r="B342" i="4"/>
  <c r="E342" i="4"/>
  <c r="A554" i="1"/>
  <c r="C553" i="1"/>
  <c r="O554" i="1" s="1"/>
  <c r="B164" i="4"/>
  <c r="E164" i="4"/>
  <c r="B348" i="4"/>
  <c r="E348" i="4"/>
  <c r="C314" i="5"/>
  <c r="AI315" i="5" s="1"/>
  <c r="D35" i="4"/>
  <c r="E97" i="4"/>
  <c r="B97" i="4"/>
  <c r="A742" i="1"/>
  <c r="C18" i="1"/>
  <c r="B767" i="4"/>
  <c r="C99" i="5"/>
  <c r="A562" i="1"/>
  <c r="O562" i="1"/>
  <c r="O41" i="9"/>
  <c r="B474" i="4"/>
  <c r="E474" i="4"/>
  <c r="B642" i="4"/>
  <c r="B291" i="4"/>
  <c r="C163" i="3"/>
  <c r="D163" i="3"/>
  <c r="I163" i="3"/>
  <c r="C449" i="3"/>
  <c r="D449" i="3"/>
  <c r="I449" i="3"/>
  <c r="B798" i="4"/>
  <c r="AF44" i="5"/>
  <c r="C526" i="5"/>
  <c r="C158" i="3"/>
  <c r="D158" i="3"/>
  <c r="I158" i="3"/>
  <c r="B722" i="4"/>
  <c r="B418" i="4"/>
  <c r="A521" i="1"/>
  <c r="B785" i="4"/>
  <c r="Q11" i="9"/>
  <c r="R11" i="9" s="1"/>
  <c r="F9" i="1"/>
  <c r="F8" i="1" s="1"/>
  <c r="F68" i="1"/>
  <c r="E8" i="8" s="1"/>
  <c r="E11" i="8" s="1"/>
  <c r="E28" i="8" s="1"/>
  <c r="AD687" i="5"/>
  <c r="AI368" i="5"/>
  <c r="B341" i="4"/>
  <c r="E341" i="4"/>
  <c r="AL12" i="5"/>
  <c r="P12" i="1"/>
  <c r="Q12" i="1" s="1"/>
  <c r="C369" i="5"/>
  <c r="W370" i="5" s="1"/>
  <c r="B332" i="4"/>
  <c r="E332" i="4"/>
  <c r="Q30" i="9"/>
  <c r="R30" i="9" s="1"/>
  <c r="B349" i="4"/>
  <c r="E349" i="4"/>
  <c r="B784" i="4"/>
  <c r="A763" i="1"/>
  <c r="I551" i="3"/>
  <c r="C551" i="3"/>
  <c r="F551" i="3" s="1"/>
  <c r="K551" i="3" s="1"/>
  <c r="L551" i="3" s="1"/>
  <c r="D551" i="3"/>
  <c r="B275" i="4"/>
  <c r="E275" i="4"/>
  <c r="B394" i="4"/>
  <c r="A259" i="1"/>
  <c r="B225" i="4"/>
  <c r="E225" i="4"/>
  <c r="B580" i="4"/>
  <c r="D250" i="3"/>
  <c r="C250" i="3"/>
  <c r="I250" i="3"/>
  <c r="E526" i="5"/>
  <c r="A338" i="1"/>
  <c r="B782" i="4"/>
  <c r="C508" i="3"/>
  <c r="I508" i="3"/>
  <c r="D508" i="3"/>
  <c r="A373" i="1"/>
  <c r="D345" i="3"/>
  <c r="I345" i="3"/>
  <c r="C345" i="3"/>
  <c r="B651" i="4"/>
  <c r="B778" i="4"/>
  <c r="A340" i="1"/>
  <c r="B396" i="4"/>
  <c r="B533" i="4"/>
  <c r="A329" i="1"/>
  <c r="D32" i="4"/>
  <c r="E95" i="4"/>
  <c r="B95" i="4"/>
  <c r="E580" i="5"/>
  <c r="D124" i="3"/>
  <c r="C124" i="3"/>
  <c r="I124" i="3"/>
  <c r="C391" i="3"/>
  <c r="D391" i="3"/>
  <c r="I391" i="3"/>
  <c r="A569" i="1"/>
  <c r="C14" i="1"/>
  <c r="B661" i="4"/>
  <c r="M27" i="9"/>
  <c r="B513" i="4"/>
  <c r="D546" i="4"/>
  <c r="E521" i="4" s="1"/>
  <c r="E513" i="4"/>
  <c r="C314" i="3"/>
  <c r="D314" i="3"/>
  <c r="C208" i="3"/>
  <c r="F208" i="3" s="1"/>
  <c r="D208" i="3"/>
  <c r="I208" i="3"/>
  <c r="K208" i="3"/>
  <c r="L208" i="3" s="1"/>
  <c r="A202" i="1"/>
  <c r="I550" i="3"/>
  <c r="D550" i="3"/>
  <c r="C550" i="3"/>
  <c r="B605" i="4"/>
  <c r="C304" i="3"/>
  <c r="D304" i="3"/>
  <c r="B644" i="4"/>
  <c r="A643" i="1"/>
  <c r="C295" i="3"/>
  <c r="F295" i="3" s="1"/>
  <c r="K295" i="3" s="1"/>
  <c r="L295" i="3" s="1"/>
  <c r="D295" i="3"/>
  <c r="A374" i="1"/>
  <c r="B451" i="4"/>
  <c r="E451" i="4"/>
  <c r="B793" i="4"/>
  <c r="C218" i="3"/>
  <c r="D218" i="3"/>
  <c r="I218" i="3"/>
  <c r="D456" i="3"/>
  <c r="C456" i="3"/>
  <c r="I456" i="3"/>
  <c r="G12" i="3"/>
  <c r="J12" i="3" s="1"/>
  <c r="J63" i="3"/>
  <c r="Q19" i="9"/>
  <c r="R19" i="9" s="1"/>
  <c r="C41" i="9"/>
  <c r="M32" i="9"/>
  <c r="J480" i="3"/>
  <c r="G513" i="3"/>
  <c r="C117" i="3"/>
  <c r="D117" i="3"/>
  <c r="I117" i="3"/>
  <c r="A325" i="1"/>
  <c r="B166" i="4"/>
  <c r="E166" i="4"/>
  <c r="C453" i="3"/>
  <c r="F453" i="3" s="1"/>
  <c r="K453" i="3" s="1"/>
  <c r="L453" i="3" s="1"/>
  <c r="I453" i="3"/>
  <c r="D453" i="3"/>
  <c r="I400" i="3"/>
  <c r="D400" i="3"/>
  <c r="C400" i="3"/>
  <c r="B326" i="4"/>
  <c r="E326" i="4"/>
  <c r="C313" i="3"/>
  <c r="F313" i="3" s="1"/>
  <c r="K313" i="3" s="1"/>
  <c r="L313" i="3" s="1"/>
  <c r="D313" i="3"/>
  <c r="B768" i="4"/>
  <c r="B543" i="4"/>
  <c r="E543" i="4"/>
  <c r="D296" i="3"/>
  <c r="C296" i="3"/>
  <c r="B263" i="4"/>
  <c r="E263" i="4"/>
  <c r="B640" i="4"/>
  <c r="A575" i="1"/>
  <c r="O575" i="1"/>
  <c r="J572" i="3"/>
  <c r="G605" i="3"/>
  <c r="C221" i="3"/>
  <c r="F221" i="3" s="1"/>
  <c r="K221" i="3" s="1"/>
  <c r="L221" i="3" s="1"/>
  <c r="D221" i="3"/>
  <c r="I221" i="3"/>
  <c r="C253" i="3"/>
  <c r="D253" i="3"/>
  <c r="I253" i="3"/>
  <c r="A740" i="1"/>
  <c r="A761" i="1"/>
  <c r="A200" i="1"/>
  <c r="A205" i="1"/>
  <c r="AI690" i="5"/>
  <c r="C257" i="3"/>
  <c r="D257" i="3"/>
  <c r="I257" i="3"/>
  <c r="B454" i="4"/>
  <c r="E454" i="4"/>
  <c r="B206" i="4"/>
  <c r="E206" i="4"/>
  <c r="D462" i="3"/>
  <c r="C462" i="3"/>
  <c r="F462" i="3" s="1"/>
  <c r="I462" i="3"/>
  <c r="A578" i="1"/>
  <c r="B780" i="4"/>
  <c r="B787" i="4"/>
  <c r="B576" i="4"/>
  <c r="D609" i="4"/>
  <c r="E598" i="4" s="1"/>
  <c r="E576" i="4"/>
  <c r="B463" i="4"/>
  <c r="E463" i="4"/>
  <c r="N46" i="5"/>
  <c r="D532" i="3"/>
  <c r="I532" i="3"/>
  <c r="C532" i="3"/>
  <c r="J42" i="5"/>
  <c r="D68" i="1"/>
  <c r="C8" i="8" s="1"/>
  <c r="D9" i="1"/>
  <c r="C69" i="1"/>
  <c r="A70" i="1" s="1"/>
  <c r="A403" i="1"/>
  <c r="C494" i="3"/>
  <c r="I494" i="3"/>
  <c r="D494" i="3"/>
  <c r="C129" i="1"/>
  <c r="A136" i="1" s="1"/>
  <c r="D128" i="1"/>
  <c r="C9" i="8" s="1"/>
  <c r="B9" i="8" s="1"/>
  <c r="C33" i="1"/>
  <c r="C164" i="3"/>
  <c r="F164" i="3" s="1"/>
  <c r="K164" i="3" s="1"/>
  <c r="L164" i="3" s="1"/>
  <c r="D164" i="3"/>
  <c r="I164" i="3"/>
  <c r="A583" i="1"/>
  <c r="Q44" i="5"/>
  <c r="D404" i="3"/>
  <c r="C404" i="3"/>
  <c r="F404" i="3" s="1"/>
  <c r="I404" i="3"/>
  <c r="B539" i="4"/>
  <c r="E539" i="4"/>
  <c r="C154" i="3"/>
  <c r="D154" i="3"/>
  <c r="I154" i="3"/>
  <c r="A516" i="1"/>
  <c r="B87" i="4"/>
  <c r="D24" i="4"/>
  <c r="E87" i="4"/>
  <c r="A270" i="1"/>
  <c r="D583" i="3"/>
  <c r="I583" i="3"/>
  <c r="C583" i="3"/>
  <c r="C174" i="3"/>
  <c r="D174" i="3"/>
  <c r="I174" i="3"/>
  <c r="B72" i="4"/>
  <c r="E72" i="4"/>
  <c r="D9" i="4"/>
  <c r="D161" i="3"/>
  <c r="C161" i="3"/>
  <c r="F161" i="3" s="1"/>
  <c r="K161" i="3" s="1"/>
  <c r="L161" i="3" s="1"/>
  <c r="I161" i="3"/>
  <c r="A584" i="1"/>
  <c r="D405" i="3"/>
  <c r="C405" i="3"/>
  <c r="I405" i="3"/>
  <c r="B592" i="4"/>
  <c r="D315" i="3"/>
  <c r="C315" i="3"/>
  <c r="B460" i="4"/>
  <c r="E460" i="4"/>
  <c r="B261" i="4"/>
  <c r="E261" i="4"/>
  <c r="J84" i="3"/>
  <c r="G33" i="3"/>
  <c r="J33" i="3" s="1"/>
  <c r="B347" i="4"/>
  <c r="E347" i="4"/>
  <c r="P28" i="1"/>
  <c r="Q28" i="1" s="1"/>
  <c r="AL29" i="5"/>
  <c r="D552" i="3"/>
  <c r="I552" i="3"/>
  <c r="C552" i="3"/>
  <c r="F552" i="3" s="1"/>
  <c r="K552" i="3" s="1"/>
  <c r="L552" i="3" s="1"/>
  <c r="N688" i="5"/>
  <c r="B797" i="4"/>
  <c r="B479" i="4"/>
  <c r="E479" i="4"/>
  <c r="I36" i="9"/>
  <c r="I393" i="3"/>
  <c r="C393" i="3"/>
  <c r="F393" i="3" s="1"/>
  <c r="K393" i="3" s="1"/>
  <c r="L393" i="3" s="1"/>
  <c r="D393" i="3"/>
  <c r="A749" i="1"/>
  <c r="A579" i="1"/>
  <c r="B538" i="4"/>
  <c r="E538" i="4"/>
  <c r="P37" i="1"/>
  <c r="AL37" i="5"/>
  <c r="B160" i="4"/>
  <c r="E160" i="4"/>
  <c r="B200" i="4"/>
  <c r="E200" i="4"/>
  <c r="AF690" i="5"/>
  <c r="J70" i="3"/>
  <c r="G19" i="3"/>
  <c r="J19" i="3" s="1"/>
  <c r="A738" i="1"/>
  <c r="B344" i="4"/>
  <c r="E344" i="4"/>
  <c r="M16" i="8"/>
  <c r="J92" i="3"/>
  <c r="G41" i="3"/>
  <c r="J41" i="3" s="1"/>
  <c r="K263" i="5"/>
  <c r="D357" i="3"/>
  <c r="C357" i="3"/>
  <c r="I357" i="3"/>
  <c r="A220" i="1"/>
  <c r="D298" i="3"/>
  <c r="C298" i="3"/>
  <c r="C435" i="3"/>
  <c r="D435" i="3"/>
  <c r="I435" i="3"/>
  <c r="B584" i="4"/>
  <c r="R35" i="9"/>
  <c r="M26" i="8"/>
  <c r="B462" i="4"/>
  <c r="E462" i="4"/>
  <c r="B477" i="4"/>
  <c r="E477" i="4"/>
  <c r="AF99" i="5"/>
  <c r="E23" i="9"/>
  <c r="B459" i="4"/>
  <c r="E459" i="4"/>
  <c r="B212" i="4"/>
  <c r="E212" i="4"/>
  <c r="G37" i="3"/>
  <c r="J37" i="3" s="1"/>
  <c r="J87" i="3"/>
  <c r="D110" i="3"/>
  <c r="C110" i="3"/>
  <c r="I110" i="3"/>
  <c r="B144" i="4"/>
  <c r="E144" i="4"/>
  <c r="A765" i="1"/>
  <c r="B518" i="4"/>
  <c r="E518" i="4"/>
  <c r="I574" i="3"/>
  <c r="D574" i="3"/>
  <c r="C574" i="3"/>
  <c r="F574" i="3" s="1"/>
  <c r="K574" i="3" s="1"/>
  <c r="L574" i="3" s="1"/>
  <c r="AI422" i="5"/>
  <c r="D360" i="3"/>
  <c r="I360" i="3"/>
  <c r="C360" i="3"/>
  <c r="F360" i="3" s="1"/>
  <c r="H9" i="3"/>
  <c r="H43" i="3" s="1"/>
  <c r="H93" i="3"/>
  <c r="A630" i="1"/>
  <c r="O630" i="1"/>
  <c r="B703" i="4"/>
  <c r="D736" i="4"/>
  <c r="E708" i="4" s="1"/>
  <c r="T45" i="5"/>
  <c r="T46" i="5" s="1"/>
  <c r="I364" i="3"/>
  <c r="C364" i="3"/>
  <c r="F364" i="3" s="1"/>
  <c r="K364" i="3" s="1"/>
  <c r="L364" i="3" s="1"/>
  <c r="D364" i="3"/>
  <c r="I23" i="9"/>
  <c r="R23" i="9" s="1"/>
  <c r="I40" i="9"/>
  <c r="R40" i="9" s="1"/>
  <c r="I581" i="3"/>
  <c r="D581" i="3"/>
  <c r="C581" i="3"/>
  <c r="F581" i="3" s="1"/>
  <c r="K581" i="3" s="1"/>
  <c r="L581" i="3" s="1"/>
  <c r="A378" i="1"/>
  <c r="I604" i="3"/>
  <c r="D604" i="3"/>
  <c r="C604" i="3"/>
  <c r="D361" i="3"/>
  <c r="C361" i="3"/>
  <c r="I361" i="3"/>
  <c r="C546" i="3"/>
  <c r="F546" i="3" s="1"/>
  <c r="K546" i="3" s="1"/>
  <c r="L546" i="3" s="1"/>
  <c r="I546" i="3"/>
  <c r="D546" i="3"/>
  <c r="G24" i="3"/>
  <c r="J24" i="3" s="1"/>
  <c r="J75" i="3"/>
  <c r="C37" i="1"/>
  <c r="A627" i="1"/>
  <c r="O627" i="1"/>
  <c r="C592" i="3"/>
  <c r="F592" i="3" s="1"/>
  <c r="K592" i="3" s="1"/>
  <c r="L592" i="3" s="1"/>
  <c r="D592" i="3"/>
  <c r="I592" i="3"/>
  <c r="B641" i="4"/>
  <c r="A514" i="1"/>
  <c r="A379" i="1"/>
  <c r="D264" i="3"/>
  <c r="C264" i="3"/>
  <c r="I264" i="3"/>
  <c r="T370" i="5"/>
  <c r="B387" i="4"/>
  <c r="D420" i="4"/>
  <c r="E416" i="4" s="1"/>
  <c r="AC526" i="5"/>
  <c r="AC528" i="5"/>
  <c r="C396" i="3"/>
  <c r="F396" i="3" s="1"/>
  <c r="D396" i="3"/>
  <c r="I396" i="3"/>
  <c r="E636" i="5"/>
  <c r="C636" i="5" s="1"/>
  <c r="C258" i="3"/>
  <c r="F258" i="3" s="1"/>
  <c r="D258" i="3"/>
  <c r="I258" i="3"/>
  <c r="AC580" i="5"/>
  <c r="AC582" i="5"/>
  <c r="D214" i="3"/>
  <c r="C214" i="3"/>
  <c r="G31" i="3"/>
  <c r="J31" i="3" s="1"/>
  <c r="J83" i="3"/>
  <c r="B417" i="4"/>
  <c r="C181" i="3"/>
  <c r="D181" i="3"/>
  <c r="I181" i="3"/>
  <c r="C438" i="3"/>
  <c r="D438" i="3"/>
  <c r="I438" i="3"/>
  <c r="D111" i="3"/>
  <c r="C111" i="3"/>
  <c r="I111" i="3"/>
  <c r="B142" i="4"/>
  <c r="E142" i="4"/>
  <c r="A642" i="1"/>
  <c r="I22" i="9"/>
  <c r="B524" i="4"/>
  <c r="E524" i="4"/>
  <c r="B219" i="4"/>
  <c r="E219" i="4"/>
  <c r="A628" i="1"/>
  <c r="O628" i="1"/>
  <c r="C24" i="1"/>
  <c r="D431" i="1"/>
  <c r="C18" i="8" s="1"/>
  <c r="C432" i="1"/>
  <c r="A433" i="1" s="1"/>
  <c r="B455" i="4"/>
  <c r="E455" i="4"/>
  <c r="Q22" i="9"/>
  <c r="C587" i="3"/>
  <c r="D587" i="3"/>
  <c r="I587" i="3"/>
  <c r="C302" i="3"/>
  <c r="F302" i="3" s="1"/>
  <c r="D302" i="3"/>
  <c r="M39" i="9"/>
  <c r="E32" i="9"/>
  <c r="B790" i="4"/>
  <c r="E790" i="4"/>
  <c r="E403" i="4"/>
  <c r="B403" i="4"/>
  <c r="G27" i="3"/>
  <c r="J27" i="3" s="1"/>
  <c r="J78" i="3"/>
  <c r="B517" i="4"/>
  <c r="E517" i="4"/>
  <c r="I591" i="3"/>
  <c r="C591" i="3"/>
  <c r="D591" i="3"/>
  <c r="D599" i="3"/>
  <c r="C599" i="3"/>
  <c r="I599" i="3"/>
  <c r="H690" i="5"/>
  <c r="A401" i="1"/>
  <c r="B716" i="4"/>
  <c r="E716" i="4"/>
  <c r="E634" i="5"/>
  <c r="C588" i="3"/>
  <c r="I588" i="3"/>
  <c r="D588" i="3"/>
  <c r="B729" i="4"/>
  <c r="E729" i="4"/>
  <c r="A625" i="1"/>
  <c r="C485" i="3"/>
  <c r="D485" i="3"/>
  <c r="I485" i="3"/>
  <c r="B652" i="4"/>
  <c r="P17" i="1"/>
  <c r="Q17" i="1" s="1"/>
  <c r="AL17" i="5"/>
  <c r="C13" i="1"/>
  <c r="A687" i="1"/>
  <c r="D464" i="3"/>
  <c r="C464" i="3"/>
  <c r="I464" i="3"/>
  <c r="B41" i="9"/>
  <c r="E8" i="9"/>
  <c r="B279" i="4"/>
  <c r="E279" i="4"/>
  <c r="B598" i="4"/>
  <c r="A517" i="1"/>
  <c r="B137" i="4"/>
  <c r="E137" i="4"/>
  <c r="B650" i="4"/>
  <c r="B331" i="4"/>
  <c r="E331" i="4"/>
  <c r="B475" i="4"/>
  <c r="E475" i="4"/>
  <c r="C581" i="5"/>
  <c r="K582" i="5" s="1"/>
  <c r="D36" i="4"/>
  <c r="B99" i="4"/>
  <c r="C448" i="3"/>
  <c r="D448" i="3"/>
  <c r="I448" i="3"/>
  <c r="A622" i="1"/>
  <c r="A282" i="1"/>
  <c r="T690" i="5"/>
  <c r="A754" i="1"/>
  <c r="B721" i="4"/>
  <c r="E721" i="4"/>
  <c r="C312" i="3"/>
  <c r="D312" i="3"/>
  <c r="C573" i="3"/>
  <c r="F573" i="3" s="1"/>
  <c r="I573" i="3"/>
  <c r="D573" i="3"/>
  <c r="C417" i="3"/>
  <c r="D417" i="3"/>
  <c r="I417" i="3"/>
  <c r="A585" i="1"/>
  <c r="O585" i="1"/>
  <c r="I481" i="3"/>
  <c r="C481" i="3"/>
  <c r="D481" i="3"/>
  <c r="C155" i="3"/>
  <c r="F155" i="3" s="1"/>
  <c r="D155" i="3"/>
  <c r="I155" i="3"/>
  <c r="I548" i="3"/>
  <c r="D548" i="3"/>
  <c r="C548" i="3"/>
  <c r="F548" i="3" s="1"/>
  <c r="K548" i="3" s="1"/>
  <c r="L548" i="3" s="1"/>
  <c r="C437" i="3"/>
  <c r="F437" i="3" s="1"/>
  <c r="K437" i="3" s="1"/>
  <c r="L437" i="3" s="1"/>
  <c r="D437" i="3"/>
  <c r="I437" i="3"/>
  <c r="A434" i="1"/>
  <c r="B346" i="4"/>
  <c r="E346" i="4"/>
  <c r="D799" i="4"/>
  <c r="E785" i="4" s="1"/>
  <c r="B766" i="4"/>
  <c r="E766" i="4"/>
  <c r="B282" i="4"/>
  <c r="E282" i="4"/>
  <c r="I555" i="3"/>
  <c r="C555" i="3"/>
  <c r="D555" i="3"/>
  <c r="I579" i="3"/>
  <c r="D579" i="3"/>
  <c r="C579" i="3"/>
  <c r="D582" i="3"/>
  <c r="C582" i="3"/>
  <c r="I582" i="3"/>
  <c r="C269" i="3"/>
  <c r="D269" i="3"/>
  <c r="I269" i="3"/>
  <c r="A494" i="1"/>
  <c r="C201" i="3"/>
  <c r="D201" i="3"/>
  <c r="I201" i="3"/>
  <c r="C473" i="5"/>
  <c r="A507" i="1"/>
  <c r="B412" i="4"/>
  <c r="B337" i="4"/>
  <c r="E337" i="4"/>
  <c r="B74" i="4"/>
  <c r="E74" i="4"/>
  <c r="D12" i="4"/>
  <c r="AF528" i="5"/>
  <c r="I344" i="3"/>
  <c r="D344" i="3"/>
  <c r="C344" i="3"/>
  <c r="AF580" i="5"/>
  <c r="D498" i="3"/>
  <c r="I498" i="3"/>
  <c r="C498" i="3"/>
  <c r="F498" i="3" s="1"/>
  <c r="K498" i="3"/>
  <c r="L498" i="3" s="1"/>
  <c r="B604" i="4"/>
  <c r="E604" i="4"/>
  <c r="E336" i="4"/>
  <c r="B336" i="4"/>
  <c r="A390" i="1"/>
  <c r="B540" i="4"/>
  <c r="E540" i="4"/>
  <c r="A568" i="1"/>
  <c r="O568" i="1"/>
  <c r="D34" i="4"/>
  <c r="B98" i="4"/>
  <c r="E98" i="4"/>
  <c r="D170" i="3"/>
  <c r="C170" i="3"/>
  <c r="I170" i="3"/>
  <c r="L41" i="9"/>
  <c r="E315" i="5"/>
  <c r="H46" i="5"/>
  <c r="B794" i="4"/>
  <c r="E794" i="4"/>
  <c r="C489" i="3"/>
  <c r="I489" i="3"/>
  <c r="D489" i="3"/>
  <c r="B535" i="4"/>
  <c r="E535" i="4"/>
  <c r="B653" i="4"/>
  <c r="A251" i="1"/>
  <c r="AI528" i="5"/>
  <c r="C505" i="3"/>
  <c r="I505" i="3"/>
  <c r="D505" i="3"/>
  <c r="C266" i="3"/>
  <c r="D266" i="3"/>
  <c r="I266" i="3"/>
  <c r="E351" i="4"/>
  <c r="B351" i="4"/>
  <c r="J62" i="3"/>
  <c r="G11" i="3"/>
  <c r="J11" i="3" s="1"/>
  <c r="B786" i="4"/>
  <c r="E786" i="4"/>
  <c r="B205" i="4"/>
  <c r="E205" i="4"/>
  <c r="D307" i="3"/>
  <c r="C307" i="3"/>
  <c r="A624" i="1"/>
  <c r="O624" i="1"/>
  <c r="A327" i="1"/>
  <c r="I9" i="9"/>
  <c r="D31" i="4"/>
  <c r="B94" i="4"/>
  <c r="E94" i="4"/>
  <c r="A639" i="1"/>
  <c r="O639" i="1"/>
  <c r="C549" i="3"/>
  <c r="I549" i="3"/>
  <c r="D549" i="3"/>
  <c r="K44" i="5"/>
  <c r="D369" i="3"/>
  <c r="C369" i="3"/>
  <c r="I369" i="3"/>
  <c r="C227" i="3"/>
  <c r="D227" i="3"/>
  <c r="I227" i="3"/>
  <c r="B136" i="4"/>
  <c r="E136" i="4"/>
  <c r="A97" i="1"/>
  <c r="C509" i="3"/>
  <c r="I509" i="3"/>
  <c r="D509" i="3"/>
  <c r="I412" i="3"/>
  <c r="C412" i="3"/>
  <c r="F412" i="3" s="1"/>
  <c r="K412" i="3" s="1"/>
  <c r="L412" i="3" s="1"/>
  <c r="D412" i="3"/>
  <c r="D132" i="3"/>
  <c r="C132" i="3"/>
  <c r="I132" i="3"/>
  <c r="J69" i="3"/>
  <c r="G18" i="3"/>
  <c r="J18" i="3" s="1"/>
  <c r="D17" i="4"/>
  <c r="B80" i="4"/>
  <c r="E80" i="4"/>
  <c r="C107" i="3"/>
  <c r="D107" i="3"/>
  <c r="I107" i="3"/>
  <c r="W263" i="5"/>
  <c r="E28" i="9"/>
  <c r="B705" i="4"/>
  <c r="E705" i="4"/>
  <c r="C446" i="3"/>
  <c r="F446" i="3" s="1"/>
  <c r="K446" i="3" s="1"/>
  <c r="L446" i="3" s="1"/>
  <c r="D446" i="3"/>
  <c r="I446" i="3"/>
  <c r="M28" i="9"/>
  <c r="A701" i="1"/>
  <c r="Q16" i="9"/>
  <c r="R16" i="9" s="1"/>
  <c r="A700" i="1"/>
  <c r="B150" i="4"/>
  <c r="E150" i="4"/>
  <c r="C367" i="3"/>
  <c r="D367" i="3"/>
  <c r="I367" i="3"/>
  <c r="G22" i="3"/>
  <c r="J22" i="3" s="1"/>
  <c r="J74" i="3"/>
  <c r="C32" i="1"/>
  <c r="M21" i="9"/>
  <c r="R21" i="9" s="1"/>
  <c r="F687" i="5"/>
  <c r="C688" i="5"/>
  <c r="C136" i="3"/>
  <c r="D136" i="3"/>
  <c r="I136" i="3"/>
  <c r="E36" i="9"/>
  <c r="B138" i="4"/>
  <c r="E138" i="4"/>
  <c r="B268" i="4"/>
  <c r="E268" i="4"/>
  <c r="D116" i="3"/>
  <c r="C116" i="3"/>
  <c r="F116" i="3" s="1"/>
  <c r="I116" i="3"/>
  <c r="K116" i="3"/>
  <c r="L116" i="3" s="1"/>
  <c r="D228" i="3"/>
  <c r="C228" i="3"/>
  <c r="F228" i="3" s="1"/>
  <c r="I228" i="3"/>
  <c r="C299" i="3"/>
  <c r="D299" i="3"/>
  <c r="P34" i="1"/>
  <c r="Q34" i="1" s="1"/>
  <c r="AL34" i="5"/>
  <c r="B470" i="4"/>
  <c r="E470" i="4"/>
  <c r="D461" i="3"/>
  <c r="C461" i="3"/>
  <c r="I461" i="3"/>
  <c r="V42" i="5"/>
  <c r="D212" i="3"/>
  <c r="C212" i="3"/>
  <c r="F212" i="3" s="1"/>
  <c r="I212" i="3"/>
  <c r="C496" i="3"/>
  <c r="D496" i="3"/>
  <c r="I496" i="3"/>
  <c r="A621" i="1"/>
  <c r="AL10" i="5"/>
  <c r="P10" i="1"/>
  <c r="Q10" i="1" s="1"/>
  <c r="B207" i="4"/>
  <c r="E207" i="4"/>
  <c r="A695" i="1"/>
  <c r="E39" i="9"/>
  <c r="B471" i="4"/>
  <c r="E471" i="4"/>
  <c r="A495" i="1"/>
  <c r="D273" i="3"/>
  <c r="C273" i="3"/>
  <c r="F273" i="3" s="1"/>
  <c r="K273" i="3" s="1"/>
  <c r="L273" i="3" s="1"/>
  <c r="I273" i="3"/>
  <c r="D22" i="4"/>
  <c r="B85" i="4"/>
  <c r="E85" i="4"/>
  <c r="A96" i="1"/>
  <c r="E422" i="5"/>
  <c r="I482" i="3"/>
  <c r="C482" i="3"/>
  <c r="D482" i="3"/>
  <c r="D275" i="3"/>
  <c r="C275" i="3"/>
  <c r="I275" i="3"/>
  <c r="C19" i="1"/>
  <c r="J9" i="1"/>
  <c r="J8" i="1" s="1"/>
  <c r="J68" i="1"/>
  <c r="I8" i="8" s="1"/>
  <c r="I11" i="8" s="1"/>
  <c r="I28" i="8" s="1"/>
  <c r="C580" i="5"/>
  <c r="G326" i="3"/>
  <c r="J293" i="3"/>
  <c r="I309" i="3" s="1"/>
  <c r="W153" i="5"/>
  <c r="B654" i="4"/>
  <c r="D272" i="3"/>
  <c r="C272" i="3"/>
  <c r="I272" i="3"/>
  <c r="D593" i="3"/>
  <c r="I593" i="3"/>
  <c r="C593" i="3"/>
  <c r="E335" i="4"/>
  <c r="B335" i="4"/>
  <c r="B730" i="4"/>
  <c r="E730" i="4"/>
  <c r="E25" i="9"/>
  <c r="D323" i="3"/>
  <c r="C323" i="3"/>
  <c r="D300" i="3"/>
  <c r="C300" i="3"/>
  <c r="AC422" i="5"/>
  <c r="C208" i="5"/>
  <c r="H209" i="5" s="1"/>
  <c r="B210" i="4"/>
  <c r="E210" i="4"/>
  <c r="Q27" i="9"/>
  <c r="R27" i="9" s="1"/>
  <c r="B272" i="4"/>
  <c r="E272" i="4"/>
  <c r="C125" i="3"/>
  <c r="D125" i="3"/>
  <c r="I125" i="3"/>
  <c r="C175" i="3"/>
  <c r="D175" i="3"/>
  <c r="I175" i="3"/>
  <c r="A84" i="1"/>
  <c r="A680" i="1"/>
  <c r="A586" i="1"/>
  <c r="O586" i="1"/>
  <c r="A741" i="1"/>
  <c r="C371" i="3"/>
  <c r="I371" i="3"/>
  <c r="D371" i="3"/>
  <c r="C356" i="3"/>
  <c r="D356" i="3"/>
  <c r="I356" i="3"/>
  <c r="D596" i="3"/>
  <c r="C596" i="3"/>
  <c r="I596" i="3"/>
  <c r="E29" i="9"/>
  <c r="R29" i="9" s="1"/>
  <c r="E791" i="4"/>
  <c r="B791" i="4"/>
  <c r="A704" i="1"/>
  <c r="A161" i="1"/>
  <c r="K16" i="8"/>
  <c r="Z580" i="5"/>
  <c r="D538" i="3"/>
  <c r="C538" i="3"/>
  <c r="I538" i="3"/>
  <c r="A391" i="1"/>
  <c r="B781" i="4"/>
  <c r="E781" i="4"/>
  <c r="AF526" i="5"/>
  <c r="A500" i="1"/>
  <c r="B731" i="4"/>
  <c r="E731" i="4"/>
  <c r="C595" i="3"/>
  <c r="D595" i="3"/>
  <c r="I595" i="3"/>
  <c r="Q20" i="9"/>
  <c r="R20" i="9" s="1"/>
  <c r="B146" i="4"/>
  <c r="E146" i="4"/>
  <c r="B709" i="4"/>
  <c r="E709" i="4"/>
  <c r="C529" i="3"/>
  <c r="I529" i="3"/>
  <c r="D529" i="3"/>
  <c r="B83" i="4"/>
  <c r="D20" i="4"/>
  <c r="E83" i="4"/>
  <c r="C416" i="3"/>
  <c r="I416" i="3"/>
  <c r="D416" i="3"/>
  <c r="C535" i="3"/>
  <c r="D535" i="3"/>
  <c r="I535" i="3"/>
  <c r="B281" i="4"/>
  <c r="E281" i="4"/>
  <c r="D254" i="3"/>
  <c r="C254" i="3"/>
  <c r="I254" i="3"/>
  <c r="D365" i="3"/>
  <c r="C365" i="3"/>
  <c r="I365" i="3"/>
  <c r="D672" i="4"/>
  <c r="E646" i="4" s="1"/>
  <c r="B639" i="4"/>
  <c r="A207" i="1"/>
  <c r="C138" i="3"/>
  <c r="D138" i="3"/>
  <c r="I138" i="3"/>
  <c r="C347" i="3"/>
  <c r="D347" i="3"/>
  <c r="I347" i="3"/>
  <c r="B526" i="4"/>
  <c r="E526" i="4"/>
  <c r="B406" i="4"/>
  <c r="E406" i="4"/>
  <c r="P16" i="1"/>
  <c r="Q16" i="1" s="1"/>
  <c r="AL16" i="5"/>
  <c r="D217" i="3"/>
  <c r="C217" i="3"/>
  <c r="I217" i="3"/>
  <c r="T263" i="5"/>
  <c r="I355" i="3" l="1"/>
  <c r="F539" i="3"/>
  <c r="K539" i="3" s="1"/>
  <c r="L539" i="3" s="1"/>
  <c r="F401" i="3"/>
  <c r="E78" i="4"/>
  <c r="F180" i="3"/>
  <c r="K180" i="3" s="1"/>
  <c r="L180" i="3" s="1"/>
  <c r="C422" i="5"/>
  <c r="F269" i="3"/>
  <c r="F555" i="3"/>
  <c r="K555" i="3" s="1"/>
  <c r="L555" i="3" s="1"/>
  <c r="F257" i="3"/>
  <c r="K257" i="3" s="1"/>
  <c r="L257" i="3" s="1"/>
  <c r="F304" i="3"/>
  <c r="K304" i="3" s="1"/>
  <c r="L304" i="3" s="1"/>
  <c r="F409" i="3"/>
  <c r="K409" i="3" s="1"/>
  <c r="L409" i="3" s="1"/>
  <c r="F162" i="3"/>
  <c r="I359" i="3"/>
  <c r="F506" i="3"/>
  <c r="I372" i="3"/>
  <c r="F455" i="3"/>
  <c r="K455" i="3" s="1"/>
  <c r="L455" i="3" s="1"/>
  <c r="F598" i="3"/>
  <c r="K598" i="3" s="1"/>
  <c r="L598" i="3" s="1"/>
  <c r="F128" i="3"/>
  <c r="K128" i="3" s="1"/>
  <c r="L128" i="3" s="1"/>
  <c r="F271" i="3"/>
  <c r="K271" i="3" s="1"/>
  <c r="L271" i="3" s="1"/>
  <c r="F137" i="3"/>
  <c r="K137" i="3" s="1"/>
  <c r="L137" i="3" s="1"/>
  <c r="F466" i="3"/>
  <c r="F529" i="3"/>
  <c r="F595" i="3"/>
  <c r="F125" i="3"/>
  <c r="K125" i="3" s="1"/>
  <c r="L125" i="3" s="1"/>
  <c r="I300" i="3"/>
  <c r="F227" i="3"/>
  <c r="K227" i="3" s="1"/>
  <c r="L227" i="3" s="1"/>
  <c r="A151" i="1"/>
  <c r="F181" i="3"/>
  <c r="K181" i="3" s="1"/>
  <c r="L181" i="3" s="1"/>
  <c r="A137" i="1"/>
  <c r="F253" i="3"/>
  <c r="K253" i="3" s="1"/>
  <c r="L253" i="3" s="1"/>
  <c r="E605" i="4"/>
  <c r="F353" i="3"/>
  <c r="K353" i="3" s="1"/>
  <c r="L353" i="3" s="1"/>
  <c r="E529" i="4"/>
  <c r="I388" i="3"/>
  <c r="F115" i="3"/>
  <c r="K115" i="3" s="1"/>
  <c r="L115" i="3" s="1"/>
  <c r="F586" i="3"/>
  <c r="K586" i="3" s="1"/>
  <c r="L586" i="3" s="1"/>
  <c r="A208" i="1"/>
  <c r="I346" i="3"/>
  <c r="F169" i="3"/>
  <c r="I343" i="3"/>
  <c r="F301" i="3"/>
  <c r="K301" i="3" s="1"/>
  <c r="L301" i="3" s="1"/>
  <c r="F261" i="3"/>
  <c r="F354" i="3"/>
  <c r="K354" i="3" s="1"/>
  <c r="L354" i="3" s="1"/>
  <c r="F130" i="3"/>
  <c r="K130" i="3" s="1"/>
  <c r="L130" i="3" s="1"/>
  <c r="F322" i="3"/>
  <c r="K322" i="3" s="1"/>
  <c r="L322" i="3" s="1"/>
  <c r="A138" i="1"/>
  <c r="F254" i="3"/>
  <c r="F300" i="3"/>
  <c r="K300" i="3" s="1"/>
  <c r="L300" i="3" s="1"/>
  <c r="F299" i="3"/>
  <c r="K299" i="3" s="1"/>
  <c r="L299" i="3" s="1"/>
  <c r="F509" i="3"/>
  <c r="K509" i="3" s="1"/>
  <c r="L509" i="3" s="1"/>
  <c r="F307" i="3"/>
  <c r="K307" i="3" s="1"/>
  <c r="L307" i="3" s="1"/>
  <c r="F111" i="3"/>
  <c r="K111" i="3" s="1"/>
  <c r="L111" i="3" s="1"/>
  <c r="E387" i="4"/>
  <c r="H582" i="5"/>
  <c r="E703" i="4"/>
  <c r="F435" i="3"/>
  <c r="K435" i="3" s="1"/>
  <c r="L435" i="3" s="1"/>
  <c r="F405" i="3"/>
  <c r="K405" i="3" s="1"/>
  <c r="L405" i="3" s="1"/>
  <c r="E787" i="4"/>
  <c r="E796" i="4"/>
  <c r="F341" i="3"/>
  <c r="K341" i="3" s="1"/>
  <c r="L341" i="3" s="1"/>
  <c r="F408" i="3"/>
  <c r="F343" i="3"/>
  <c r="O615" i="1"/>
  <c r="I354" i="3"/>
  <c r="A314" i="1"/>
  <c r="I358" i="3"/>
  <c r="F558" i="3"/>
  <c r="K558" i="3" s="1"/>
  <c r="L558" i="3" s="1"/>
  <c r="F263" i="3"/>
  <c r="E88" i="4"/>
  <c r="F368" i="3"/>
  <c r="K368" i="3" s="1"/>
  <c r="L368" i="3" s="1"/>
  <c r="F585" i="3"/>
  <c r="E639" i="4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538" i="3"/>
  <c r="K538" i="3" s="1"/>
  <c r="L538" i="3" s="1"/>
  <c r="F275" i="3"/>
  <c r="K275" i="3" s="1"/>
  <c r="L275" i="3" s="1"/>
  <c r="A130" i="1"/>
  <c r="F369" i="3"/>
  <c r="R39" i="9"/>
  <c r="F361" i="3"/>
  <c r="Q315" i="5"/>
  <c r="W315" i="5"/>
  <c r="F508" i="3"/>
  <c r="O573" i="1"/>
  <c r="I350" i="3"/>
  <c r="F413" i="3"/>
  <c r="K413" i="3" s="1"/>
  <c r="L413" i="3" s="1"/>
  <c r="I341" i="3"/>
  <c r="I398" i="3"/>
  <c r="I255" i="3"/>
  <c r="E577" i="4"/>
  <c r="F108" i="3"/>
  <c r="K108" i="3" s="1"/>
  <c r="L108" i="3" s="1"/>
  <c r="F511" i="3"/>
  <c r="F317" i="3"/>
  <c r="K317" i="3" s="1"/>
  <c r="L317" i="3" s="1"/>
  <c r="I342" i="3"/>
  <c r="F249" i="3"/>
  <c r="F440" i="3"/>
  <c r="F203" i="3"/>
  <c r="K203" i="3" s="1"/>
  <c r="L203" i="3" s="1"/>
  <c r="F601" i="3"/>
  <c r="K601" i="3" s="1"/>
  <c r="L601" i="3" s="1"/>
  <c r="I120" i="3"/>
  <c r="A218" i="1"/>
  <c r="F510" i="3"/>
  <c r="K510" i="3" s="1"/>
  <c r="L510" i="3" s="1"/>
  <c r="F490" i="3"/>
  <c r="K490" i="3" s="1"/>
  <c r="L490" i="3" s="1"/>
  <c r="Q25" i="1"/>
  <c r="F436" i="3"/>
  <c r="K436" i="3" s="1"/>
  <c r="L436" i="3" s="1"/>
  <c r="A513" i="1"/>
  <c r="F541" i="3"/>
  <c r="K541" i="3" s="1"/>
  <c r="L541" i="3" s="1"/>
  <c r="F594" i="3"/>
  <c r="Z582" i="5"/>
  <c r="F579" i="3"/>
  <c r="K579" i="3" s="1"/>
  <c r="L579" i="3" s="1"/>
  <c r="F599" i="3"/>
  <c r="K599" i="3" s="1"/>
  <c r="L599" i="3" s="1"/>
  <c r="E797" i="4"/>
  <c r="E780" i="4"/>
  <c r="E782" i="4"/>
  <c r="I352" i="3"/>
  <c r="E530" i="4"/>
  <c r="F398" i="3"/>
  <c r="K398" i="3" s="1"/>
  <c r="L398" i="3" s="1"/>
  <c r="O582" i="1"/>
  <c r="F342" i="3"/>
  <c r="K342" i="3" s="1"/>
  <c r="L342" i="3" s="1"/>
  <c r="I389" i="3"/>
  <c r="F177" i="3"/>
  <c r="F501" i="3"/>
  <c r="F159" i="3"/>
  <c r="K159" i="3" s="1"/>
  <c r="L159" i="3" s="1"/>
  <c r="F222" i="3"/>
  <c r="K222" i="3" s="1"/>
  <c r="L222" i="3" s="1"/>
  <c r="F325" i="3"/>
  <c r="K325" i="3" s="1"/>
  <c r="L325" i="3" s="1"/>
  <c r="F166" i="3"/>
  <c r="K166" i="3" s="1"/>
  <c r="L166" i="3" s="1"/>
  <c r="F179" i="3"/>
  <c r="K179" i="3" s="1"/>
  <c r="L179" i="3" s="1"/>
  <c r="F345" i="3"/>
  <c r="E601" i="4"/>
  <c r="E525" i="4"/>
  <c r="I370" i="3"/>
  <c r="F347" i="3"/>
  <c r="K347" i="3" s="1"/>
  <c r="L347" i="3" s="1"/>
  <c r="E653" i="4"/>
  <c r="F596" i="3"/>
  <c r="K596" i="3" s="1"/>
  <c r="L596" i="3" s="1"/>
  <c r="F371" i="3"/>
  <c r="K371" i="3" s="1"/>
  <c r="L371" i="3" s="1"/>
  <c r="F482" i="3"/>
  <c r="F344" i="3"/>
  <c r="K344" i="3" s="1"/>
  <c r="L344" i="3" s="1"/>
  <c r="A73" i="1"/>
  <c r="F438" i="3"/>
  <c r="K438" i="3" s="1"/>
  <c r="L438" i="3" s="1"/>
  <c r="E584" i="4"/>
  <c r="E592" i="4"/>
  <c r="F400" i="3"/>
  <c r="K400" i="3" s="1"/>
  <c r="L400" i="3" s="1"/>
  <c r="A193" i="1"/>
  <c r="F176" i="3"/>
  <c r="K176" i="3" s="1"/>
  <c r="L176" i="3" s="1"/>
  <c r="I137" i="3"/>
  <c r="F184" i="3"/>
  <c r="K184" i="3" s="1"/>
  <c r="L184" i="3" s="1"/>
  <c r="F545" i="3"/>
  <c r="K545" i="3" s="1"/>
  <c r="L545" i="3" s="1"/>
  <c r="F399" i="3"/>
  <c r="F209" i="3"/>
  <c r="K209" i="3" s="1"/>
  <c r="L209" i="3" s="1"/>
  <c r="F452" i="3"/>
  <c r="F536" i="3"/>
  <c r="F309" i="3"/>
  <c r="K309" i="3" s="1"/>
  <c r="L309" i="3" s="1"/>
  <c r="F356" i="3"/>
  <c r="F549" i="3"/>
  <c r="F175" i="3"/>
  <c r="C74" i="3"/>
  <c r="I74" i="3"/>
  <c r="D74" i="3"/>
  <c r="D22" i="3" s="1"/>
  <c r="A450" i="1"/>
  <c r="B36" i="4"/>
  <c r="F485" i="3"/>
  <c r="E417" i="4"/>
  <c r="F703" i="4"/>
  <c r="K360" i="3"/>
  <c r="L360" i="3" s="1"/>
  <c r="I315" i="3"/>
  <c r="K404" i="3"/>
  <c r="L404" i="3" s="1"/>
  <c r="C11" i="8"/>
  <c r="B8" i="8"/>
  <c r="B11" i="8" s="1"/>
  <c r="I313" i="3"/>
  <c r="A92" i="1"/>
  <c r="F218" i="3"/>
  <c r="A437" i="1"/>
  <c r="B32" i="4"/>
  <c r="E722" i="4"/>
  <c r="F163" i="3"/>
  <c r="F352" i="3"/>
  <c r="A82" i="1"/>
  <c r="A135" i="1"/>
  <c r="E409" i="4"/>
  <c r="E777" i="4"/>
  <c r="F276" i="3"/>
  <c r="Q41" i="1"/>
  <c r="A435" i="1"/>
  <c r="E407" i="4"/>
  <c r="O556" i="1"/>
  <c r="I324" i="3"/>
  <c r="K408" i="3"/>
  <c r="L408" i="3" s="1"/>
  <c r="A702" i="1"/>
  <c r="K580" i="3"/>
  <c r="L580" i="3" s="1"/>
  <c r="E580" i="3"/>
  <c r="F419" i="3"/>
  <c r="F372" i="3"/>
  <c r="E581" i="4"/>
  <c r="E771" i="4"/>
  <c r="A206" i="1"/>
  <c r="C188" i="1"/>
  <c r="A189" i="1"/>
  <c r="A221" i="1"/>
  <c r="A215" i="1"/>
  <c r="A216" i="1"/>
  <c r="A197" i="1"/>
  <c r="A204" i="1"/>
  <c r="I399" i="3"/>
  <c r="C387" i="3"/>
  <c r="D387" i="3"/>
  <c r="D420" i="3" s="1"/>
  <c r="I387" i="3"/>
  <c r="J420" i="3"/>
  <c r="E391" i="4"/>
  <c r="E586" i="3"/>
  <c r="A75" i="1"/>
  <c r="K440" i="3"/>
  <c r="L440" i="3" s="1"/>
  <c r="E414" i="4"/>
  <c r="C86" i="3"/>
  <c r="D86" i="3"/>
  <c r="D35" i="3" s="1"/>
  <c r="I86" i="3"/>
  <c r="E532" i="4"/>
  <c r="O565" i="1"/>
  <c r="Q19" i="1"/>
  <c r="A192" i="1"/>
  <c r="I271" i="3"/>
  <c r="F265" i="3"/>
  <c r="F530" i="3"/>
  <c r="F224" i="3"/>
  <c r="K215" i="3"/>
  <c r="L215" i="3" s="1"/>
  <c r="K169" i="3"/>
  <c r="L169" i="3" s="1"/>
  <c r="K343" i="3"/>
  <c r="L343" i="3" s="1"/>
  <c r="I297" i="3"/>
  <c r="E725" i="4"/>
  <c r="B8" i="4"/>
  <c r="F390" i="3"/>
  <c r="E600" i="4"/>
  <c r="O616" i="1"/>
  <c r="E726" i="4"/>
  <c r="E713" i="4"/>
  <c r="K177" i="3"/>
  <c r="L177" i="3" s="1"/>
  <c r="E712" i="4"/>
  <c r="I118" i="3"/>
  <c r="B14" i="4"/>
  <c r="E466" i="4"/>
  <c r="E152" i="4"/>
  <c r="E501" i="3"/>
  <c r="E582" i="4"/>
  <c r="F507" i="3"/>
  <c r="B37" i="4"/>
  <c r="F135" i="3"/>
  <c r="A757" i="1"/>
  <c r="E603" i="4"/>
  <c r="F182" i="3"/>
  <c r="E594" i="4"/>
  <c r="Q24" i="1"/>
  <c r="E480" i="4"/>
  <c r="F133" i="3"/>
  <c r="A143" i="1"/>
  <c r="E668" i="4"/>
  <c r="F418" i="3"/>
  <c r="C77" i="3"/>
  <c r="I77" i="3"/>
  <c r="D77" i="3"/>
  <c r="D26" i="3" s="1"/>
  <c r="E404" i="4"/>
  <c r="F414" i="3"/>
  <c r="A522" i="1"/>
  <c r="I305" i="3"/>
  <c r="E457" i="4"/>
  <c r="E590" i="4"/>
  <c r="E671" i="4"/>
  <c r="E707" i="4"/>
  <c r="A706" i="1"/>
  <c r="E215" i="4"/>
  <c r="A762" i="1"/>
  <c r="F306" i="3"/>
  <c r="I322" i="3"/>
  <c r="E602" i="4"/>
  <c r="I214" i="3"/>
  <c r="C199" i="3"/>
  <c r="J232" i="3"/>
  <c r="I199" i="3"/>
  <c r="D199" i="3"/>
  <c r="D232" i="3" s="1"/>
  <c r="N199" i="3"/>
  <c r="AF101" i="5"/>
  <c r="K603" i="3"/>
  <c r="L603" i="3" s="1"/>
  <c r="E603" i="3"/>
  <c r="I270" i="3"/>
  <c r="A144" i="1"/>
  <c r="F247" i="3"/>
  <c r="A438" i="1"/>
  <c r="E413" i="4"/>
  <c r="F348" i="3"/>
  <c r="E769" i="4"/>
  <c r="F575" i="3"/>
  <c r="E595" i="3"/>
  <c r="K369" i="3"/>
  <c r="L369" i="3" s="1"/>
  <c r="K254" i="3"/>
  <c r="L254" i="3" s="1"/>
  <c r="F535" i="3"/>
  <c r="E596" i="3"/>
  <c r="F367" i="3"/>
  <c r="F217" i="3"/>
  <c r="F138" i="3"/>
  <c r="F272" i="3"/>
  <c r="F496" i="3"/>
  <c r="B17" i="4"/>
  <c r="A133" i="1"/>
  <c r="AF370" i="5"/>
  <c r="A708" i="1"/>
  <c r="E498" i="3"/>
  <c r="E412" i="4"/>
  <c r="F201" i="3"/>
  <c r="F766" i="4"/>
  <c r="F481" i="3"/>
  <c r="F417" i="3"/>
  <c r="F312" i="3"/>
  <c r="F587" i="3"/>
  <c r="A447" i="1"/>
  <c r="F357" i="3"/>
  <c r="D84" i="3"/>
  <c r="D33" i="3" s="1"/>
  <c r="I84" i="3"/>
  <c r="C84" i="3"/>
  <c r="F315" i="3"/>
  <c r="F174" i="3"/>
  <c r="O578" i="1"/>
  <c r="E640" i="4"/>
  <c r="A685" i="1"/>
  <c r="F117" i="3"/>
  <c r="E793" i="4"/>
  <c r="E644" i="4"/>
  <c r="F314" i="3"/>
  <c r="O569" i="1"/>
  <c r="F124" i="3"/>
  <c r="E778" i="4"/>
  <c r="F250" i="3"/>
  <c r="E394" i="4"/>
  <c r="A692" i="1"/>
  <c r="E798" i="4"/>
  <c r="F449" i="3"/>
  <c r="A95" i="1"/>
  <c r="AI582" i="5"/>
  <c r="E531" i="4"/>
  <c r="F223" i="3"/>
  <c r="E788" i="4"/>
  <c r="F205" i="3"/>
  <c r="A273" i="1"/>
  <c r="E720" i="4"/>
  <c r="Q14" i="1"/>
  <c r="AI155" i="5"/>
  <c r="AC155" i="5"/>
  <c r="N155" i="5"/>
  <c r="AF155" i="5"/>
  <c r="T155" i="5"/>
  <c r="F109" i="3"/>
  <c r="R13" i="9"/>
  <c r="F359" i="3"/>
  <c r="R36" i="9"/>
  <c r="E156" i="4"/>
  <c r="Z46" i="5"/>
  <c r="F324" i="3"/>
  <c r="A265" i="1"/>
  <c r="F113" i="3"/>
  <c r="I262" i="3"/>
  <c r="E520" i="4"/>
  <c r="A210" i="1"/>
  <c r="F540" i="3"/>
  <c r="F229" i="3"/>
  <c r="I316" i="3"/>
  <c r="F388" i="3"/>
  <c r="F528" i="3"/>
  <c r="I248" i="3"/>
  <c r="K155" i="5"/>
  <c r="A191" i="1"/>
  <c r="F216" i="3"/>
  <c r="E469" i="4"/>
  <c r="W46" i="5"/>
  <c r="E667" i="4"/>
  <c r="Z315" i="5"/>
  <c r="D526" i="3"/>
  <c r="D559" i="3" s="1"/>
  <c r="C526" i="3"/>
  <c r="I526" i="3"/>
  <c r="J559" i="3"/>
  <c r="M41" i="9"/>
  <c r="C67" i="3"/>
  <c r="D67" i="3"/>
  <c r="D15" i="3" s="1"/>
  <c r="I67" i="3"/>
  <c r="I403" i="3"/>
  <c r="F451" i="3"/>
  <c r="A190" i="1"/>
  <c r="E718" i="4"/>
  <c r="A737" i="1"/>
  <c r="I123" i="3"/>
  <c r="E578" i="4"/>
  <c r="F297" i="3"/>
  <c r="A153" i="1"/>
  <c r="A83" i="1"/>
  <c r="F460" i="3"/>
  <c r="E719" i="4"/>
  <c r="F531" i="3"/>
  <c r="I351" i="3"/>
  <c r="C340" i="3"/>
  <c r="I340" i="3"/>
  <c r="J373" i="3"/>
  <c r="N340" i="3" s="1"/>
  <c r="D340" i="3"/>
  <c r="D373" i="3" s="1"/>
  <c r="F210" i="3"/>
  <c r="A454" i="1"/>
  <c r="E643" i="4"/>
  <c r="Q33" i="1"/>
  <c r="A442" i="1"/>
  <c r="I321" i="3"/>
  <c r="C153" i="5"/>
  <c r="I390" i="3"/>
  <c r="AI370" i="5"/>
  <c r="I112" i="3"/>
  <c r="Q30" i="1"/>
  <c r="I395" i="3"/>
  <c r="R15" i="9"/>
  <c r="E199" i="4"/>
  <c r="I65" i="3"/>
  <c r="D65" i="3"/>
  <c r="D13" i="3" s="1"/>
  <c r="C65" i="3"/>
  <c r="F220" i="3"/>
  <c r="J93" i="3"/>
  <c r="N77" i="3" s="1"/>
  <c r="C60" i="3"/>
  <c r="D60" i="3"/>
  <c r="I60" i="3"/>
  <c r="F118" i="3"/>
  <c r="Q31" i="1"/>
  <c r="A323" i="1"/>
  <c r="E541" i="4"/>
  <c r="F578" i="3"/>
  <c r="C313" i="5"/>
  <c r="E593" i="4"/>
  <c r="E149" i="4"/>
  <c r="I418" i="3"/>
  <c r="E536" i="4"/>
  <c r="G28" i="8"/>
  <c r="L28" i="8"/>
  <c r="Z155" i="5"/>
  <c r="I319" i="3"/>
  <c r="F305" i="3"/>
  <c r="C81" i="3"/>
  <c r="D81" i="3"/>
  <c r="D30" i="3" s="1"/>
  <c r="I81" i="3"/>
  <c r="N81" i="3"/>
  <c r="F544" i="3"/>
  <c r="E493" i="3"/>
  <c r="A132" i="1"/>
  <c r="O647" i="1"/>
  <c r="F114" i="3"/>
  <c r="I184" i="3"/>
  <c r="I153" i="3"/>
  <c r="C153" i="3"/>
  <c r="D153" i="3"/>
  <c r="D186" i="3" s="1"/>
  <c r="J186" i="3"/>
  <c r="F495" i="3"/>
  <c r="A139" i="1"/>
  <c r="E350" i="4"/>
  <c r="F392" i="3"/>
  <c r="E599" i="4"/>
  <c r="E84" i="4"/>
  <c r="E274" i="4"/>
  <c r="E467" i="4"/>
  <c r="F527" i="3"/>
  <c r="F267" i="3"/>
  <c r="A149" i="1"/>
  <c r="A503" i="1"/>
  <c r="F270" i="3"/>
  <c r="E355" i="4"/>
  <c r="E208" i="4"/>
  <c r="A71" i="1"/>
  <c r="E334" i="4"/>
  <c r="K228" i="3"/>
  <c r="L228" i="3" s="1"/>
  <c r="B34" i="4"/>
  <c r="A148" i="1"/>
  <c r="C78" i="3"/>
  <c r="D78" i="3"/>
  <c r="D27" i="3" s="1"/>
  <c r="I78" i="3"/>
  <c r="N78" i="3"/>
  <c r="R22" i="9"/>
  <c r="I83" i="3"/>
  <c r="C83" i="3"/>
  <c r="D83" i="3"/>
  <c r="D31" i="3" s="1"/>
  <c r="N83" i="3"/>
  <c r="K396" i="3"/>
  <c r="L396" i="3" s="1"/>
  <c r="A448" i="1"/>
  <c r="E592" i="3"/>
  <c r="K361" i="3"/>
  <c r="L361" i="3" s="1"/>
  <c r="I298" i="3"/>
  <c r="B9" i="4"/>
  <c r="E9" i="4"/>
  <c r="B24" i="4"/>
  <c r="Q46" i="5"/>
  <c r="F494" i="3"/>
  <c r="F576" i="4"/>
  <c r="F513" i="4"/>
  <c r="E551" i="3"/>
  <c r="E642" i="4"/>
  <c r="O561" i="1"/>
  <c r="O558" i="1"/>
  <c r="O560" i="1"/>
  <c r="O555" i="1"/>
  <c r="O579" i="1"/>
  <c r="O584" i="1"/>
  <c r="O567" i="1"/>
  <c r="B30" i="4"/>
  <c r="A86" i="1"/>
  <c r="A98" i="1"/>
  <c r="A275" i="1"/>
  <c r="K162" i="3"/>
  <c r="L162" i="3" s="1"/>
  <c r="R9" i="9"/>
  <c r="B11" i="4"/>
  <c r="K157" i="3"/>
  <c r="L157" i="3" s="1"/>
  <c r="E408" i="4"/>
  <c r="A94" i="1"/>
  <c r="A77" i="1"/>
  <c r="F450" i="4"/>
  <c r="F451" i="4" s="1"/>
  <c r="F452" i="4" s="1"/>
  <c r="C80" i="3"/>
  <c r="D80" i="3"/>
  <c r="D28" i="3" s="1"/>
  <c r="I80" i="3"/>
  <c r="N80" i="3"/>
  <c r="B38" i="4"/>
  <c r="A705" i="1"/>
  <c r="F459" i="3"/>
  <c r="E587" i="4"/>
  <c r="O564" i="1"/>
  <c r="E649" i="4"/>
  <c r="I128" i="3"/>
  <c r="A214" i="1"/>
  <c r="E473" i="4"/>
  <c r="E596" i="4"/>
  <c r="A155" i="1"/>
  <c r="K403" i="3"/>
  <c r="L403" i="3" s="1"/>
  <c r="E503" i="3"/>
  <c r="A100" i="1"/>
  <c r="A444" i="1"/>
  <c r="I90" i="3"/>
  <c r="D90" i="3"/>
  <c r="D40" i="3" s="1"/>
  <c r="C90" i="3"/>
  <c r="N90" i="3"/>
  <c r="E411" i="4"/>
  <c r="O577" i="1"/>
  <c r="K399" i="3"/>
  <c r="L399" i="3" s="1"/>
  <c r="I303" i="3"/>
  <c r="D71" i="3"/>
  <c r="D20" i="3" s="1"/>
  <c r="C71" i="3"/>
  <c r="I71" i="3"/>
  <c r="N71" i="3"/>
  <c r="D66" i="3"/>
  <c r="D16" i="3" s="1"/>
  <c r="I66" i="3"/>
  <c r="C66" i="3"/>
  <c r="N66" i="3"/>
  <c r="A263" i="1"/>
  <c r="E534" i="3"/>
  <c r="I308" i="3"/>
  <c r="I261" i="3"/>
  <c r="E656" i="4"/>
  <c r="K395" i="3"/>
  <c r="L395" i="3" s="1"/>
  <c r="E704" i="4"/>
  <c r="A269" i="1"/>
  <c r="O629" i="1"/>
  <c r="E539" i="3"/>
  <c r="E558" i="3"/>
  <c r="G43" i="3"/>
  <c r="J9" i="3"/>
  <c r="I36" i="3" s="1"/>
  <c r="AC315" i="5"/>
  <c r="A277" i="1"/>
  <c r="E395" i="4"/>
  <c r="F197" i="4"/>
  <c r="F198" i="4" s="1"/>
  <c r="F199" i="4" s="1"/>
  <c r="F200" i="4" s="1"/>
  <c r="F201" i="4" s="1"/>
  <c r="F202" i="4" s="1"/>
  <c r="F203" i="4" s="1"/>
  <c r="A451" i="1"/>
  <c r="R28" i="9"/>
  <c r="E405" i="4"/>
  <c r="E655" i="4"/>
  <c r="A260" i="1"/>
  <c r="E461" i="4"/>
  <c r="E645" i="4"/>
  <c r="I278" i="3"/>
  <c r="E547" i="3"/>
  <c r="E497" i="3"/>
  <c r="E669" i="4"/>
  <c r="I263" i="3"/>
  <c r="I325" i="3"/>
  <c r="E145" i="4"/>
  <c r="F70" i="4"/>
  <c r="F71" i="4" s="1"/>
  <c r="F72" i="4" s="1"/>
  <c r="F73" i="4" s="1"/>
  <c r="F74" i="4" s="1"/>
  <c r="F75" i="4" s="1"/>
  <c r="F76" i="4" s="1"/>
  <c r="F77" i="4" s="1"/>
  <c r="F78" i="4" s="1"/>
  <c r="E333" i="4"/>
  <c r="E783" i="4"/>
  <c r="B26" i="4"/>
  <c r="A146" i="1"/>
  <c r="E522" i="4"/>
  <c r="E775" i="4"/>
  <c r="A332" i="1"/>
  <c r="W155" i="5"/>
  <c r="B21" i="4"/>
  <c r="E135" i="4"/>
  <c r="E728" i="4"/>
  <c r="R37" i="9"/>
  <c r="E288" i="4"/>
  <c r="F450" i="3"/>
  <c r="F251" i="3"/>
  <c r="E664" i="4"/>
  <c r="A198" i="1"/>
  <c r="A694" i="1"/>
  <c r="I260" i="3"/>
  <c r="E262" i="4"/>
  <c r="E399" i="4"/>
  <c r="Q20" i="1"/>
  <c r="E538" i="3"/>
  <c r="W209" i="5"/>
  <c r="AI209" i="5"/>
  <c r="E209" i="5"/>
  <c r="T209" i="5"/>
  <c r="AC209" i="5"/>
  <c r="Q209" i="5"/>
  <c r="Z209" i="5"/>
  <c r="AF209" i="5"/>
  <c r="K209" i="5"/>
  <c r="K212" i="3"/>
  <c r="L212" i="3" s="1"/>
  <c r="K529" i="3"/>
  <c r="L529" i="3" s="1"/>
  <c r="E529" i="3"/>
  <c r="F323" i="3"/>
  <c r="F593" i="3"/>
  <c r="E654" i="4"/>
  <c r="C207" i="5"/>
  <c r="B22" i="4"/>
  <c r="F461" i="3"/>
  <c r="I299" i="3"/>
  <c r="F136" i="3"/>
  <c r="A131" i="1"/>
  <c r="D69" i="3"/>
  <c r="D18" i="3" s="1"/>
  <c r="I69" i="3"/>
  <c r="C69" i="3"/>
  <c r="N69" i="3"/>
  <c r="E509" i="3"/>
  <c r="F266" i="3"/>
  <c r="B12" i="4"/>
  <c r="F582" i="3"/>
  <c r="E652" i="4"/>
  <c r="F588" i="3"/>
  <c r="A157" i="1"/>
  <c r="I27" i="3"/>
  <c r="I302" i="3"/>
  <c r="F110" i="3"/>
  <c r="F298" i="3"/>
  <c r="Q37" i="1"/>
  <c r="A156" i="1"/>
  <c r="A440" i="1"/>
  <c r="F154" i="3"/>
  <c r="D480" i="3"/>
  <c r="D513" i="3" s="1"/>
  <c r="C480" i="3"/>
  <c r="J513" i="3"/>
  <c r="I480" i="3"/>
  <c r="F456" i="3"/>
  <c r="I295" i="3"/>
  <c r="F550" i="3"/>
  <c r="E582" i="5"/>
  <c r="E533" i="4"/>
  <c r="E651" i="4"/>
  <c r="E580" i="4"/>
  <c r="A145" i="1"/>
  <c r="A678" i="1"/>
  <c r="B35" i="4"/>
  <c r="E665" i="4"/>
  <c r="B39" i="4"/>
  <c r="A257" i="1"/>
  <c r="I252" i="3"/>
  <c r="E545" i="4"/>
  <c r="E776" i="4"/>
  <c r="E389" i="4"/>
  <c r="E398" i="4"/>
  <c r="R31" i="9"/>
  <c r="F492" i="3"/>
  <c r="B28" i="4"/>
  <c r="F499" i="3"/>
  <c r="F230" i="3"/>
  <c r="E663" i="4"/>
  <c r="F262" i="3"/>
  <c r="E472" i="4"/>
  <c r="C61" i="3"/>
  <c r="D61" i="3"/>
  <c r="D10" i="3" s="1"/>
  <c r="I61" i="3"/>
  <c r="N61" i="3"/>
  <c r="E46" i="5"/>
  <c r="F28" i="8"/>
  <c r="F316" i="3"/>
  <c r="A677" i="1"/>
  <c r="A458" i="1"/>
  <c r="A99" i="1"/>
  <c r="E579" i="4"/>
  <c r="F248" i="3"/>
  <c r="A134" i="1"/>
  <c r="O620" i="1"/>
  <c r="A264" i="1"/>
  <c r="A679" i="1"/>
  <c r="C263" i="5"/>
  <c r="F370" i="3"/>
  <c r="T582" i="5"/>
  <c r="E607" i="4"/>
  <c r="F346" i="3"/>
  <c r="I131" i="3"/>
  <c r="F602" i="3"/>
  <c r="F445" i="3"/>
  <c r="F303" i="3"/>
  <c r="I20" i="3"/>
  <c r="A72" i="1"/>
  <c r="E586" i="4"/>
  <c r="F363" i="3"/>
  <c r="E795" i="4"/>
  <c r="N582" i="5"/>
  <c r="A212" i="1"/>
  <c r="A690" i="1"/>
  <c r="I122" i="3"/>
  <c r="F321" i="3"/>
  <c r="F394" i="3"/>
  <c r="A195" i="1"/>
  <c r="E774" i="4"/>
  <c r="C690" i="5"/>
  <c r="A439" i="1"/>
  <c r="O566" i="1"/>
  <c r="E101" i="5"/>
  <c r="AI44" i="5"/>
  <c r="AI46" i="5"/>
  <c r="E345" i="4"/>
  <c r="E143" i="4"/>
  <c r="Q13" i="1"/>
  <c r="E352" i="4"/>
  <c r="E223" i="4"/>
  <c r="A217" i="1"/>
  <c r="E222" i="4"/>
  <c r="I79" i="3"/>
  <c r="C79" i="3"/>
  <c r="D79" i="3"/>
  <c r="D29" i="3" s="1"/>
  <c r="N79" i="3"/>
  <c r="K457" i="3"/>
  <c r="L457" i="3" s="1"/>
  <c r="H28" i="8"/>
  <c r="F554" i="3"/>
  <c r="E608" i="4"/>
  <c r="F278" i="3"/>
  <c r="F225" i="3"/>
  <c r="E140" i="4"/>
  <c r="F458" i="3"/>
  <c r="F319" i="3"/>
  <c r="F204" i="3"/>
  <c r="F488" i="3"/>
  <c r="E773" i="4"/>
  <c r="E770" i="4"/>
  <c r="I85" i="3"/>
  <c r="D85" i="3"/>
  <c r="D34" i="3" s="1"/>
  <c r="C85" i="3"/>
  <c r="N85" i="3"/>
  <c r="F211" i="3"/>
  <c r="O557" i="1"/>
  <c r="A258" i="1"/>
  <c r="Q32" i="1"/>
  <c r="I180" i="3"/>
  <c r="E158" i="4"/>
  <c r="E289" i="4"/>
  <c r="O574" i="1"/>
  <c r="E588" i="4"/>
  <c r="I76" i="3"/>
  <c r="C76" i="3"/>
  <c r="D76" i="3"/>
  <c r="D25" i="3" s="1"/>
  <c r="N76" i="3"/>
  <c r="E519" i="4"/>
  <c r="E516" i="4"/>
  <c r="K594" i="3"/>
  <c r="L594" i="3" s="1"/>
  <c r="E594" i="3"/>
  <c r="M28" i="8"/>
  <c r="A253" i="1"/>
  <c r="I259" i="3"/>
  <c r="E647" i="4"/>
  <c r="E390" i="4"/>
  <c r="K595" i="3"/>
  <c r="L595" i="3" s="1"/>
  <c r="I323" i="3"/>
  <c r="F365" i="3"/>
  <c r="F416" i="3"/>
  <c r="K482" i="3"/>
  <c r="L482" i="3" s="1"/>
  <c r="E482" i="3"/>
  <c r="B31" i="4"/>
  <c r="I307" i="3"/>
  <c r="D62" i="3"/>
  <c r="D11" i="3" s="1"/>
  <c r="C62" i="3"/>
  <c r="I62" i="3"/>
  <c r="N62" i="3"/>
  <c r="F489" i="3"/>
  <c r="F170" i="3"/>
  <c r="F464" i="3"/>
  <c r="K370" i="5"/>
  <c r="A91" i="1"/>
  <c r="I41" i="3"/>
  <c r="D70" i="3"/>
  <c r="D19" i="3" s="1"/>
  <c r="C70" i="3"/>
  <c r="I70" i="3"/>
  <c r="N70" i="3"/>
  <c r="F583" i="3"/>
  <c r="O583" i="1"/>
  <c r="F532" i="3"/>
  <c r="E768" i="4"/>
  <c r="A158" i="1"/>
  <c r="A142" i="1"/>
  <c r="E767" i="4"/>
  <c r="AF315" i="5"/>
  <c r="N315" i="5"/>
  <c r="T315" i="5"/>
  <c r="H315" i="5"/>
  <c r="C315" i="5" s="1"/>
  <c r="K315" i="5"/>
  <c r="A456" i="1"/>
  <c r="F156" i="3"/>
  <c r="E727" i="4"/>
  <c r="F200" i="3"/>
  <c r="A93" i="1"/>
  <c r="F219" i="3"/>
  <c r="A140" i="1"/>
  <c r="E419" i="4"/>
  <c r="B13" i="8"/>
  <c r="B16" i="8" s="1"/>
  <c r="C16" i="8"/>
  <c r="E148" i="4"/>
  <c r="A78" i="1"/>
  <c r="K506" i="3"/>
  <c r="L506" i="3" s="1"/>
  <c r="E506" i="3"/>
  <c r="A85" i="1"/>
  <c r="I114" i="3"/>
  <c r="J139" i="3"/>
  <c r="D106" i="3"/>
  <c r="D139" i="3" s="1"/>
  <c r="C106" i="3"/>
  <c r="I106" i="3"/>
  <c r="E598" i="3"/>
  <c r="E585" i="4"/>
  <c r="F185" i="3"/>
  <c r="I115" i="3"/>
  <c r="I407" i="3"/>
  <c r="C26" i="8"/>
  <c r="Q18" i="1"/>
  <c r="E591" i="4"/>
  <c r="O571" i="1"/>
  <c r="I126" i="3"/>
  <c r="E161" i="4"/>
  <c r="R32" i="9"/>
  <c r="I32" i="3"/>
  <c r="A101" i="1"/>
  <c r="F366" i="3"/>
  <c r="E482" i="4"/>
  <c r="F131" i="3"/>
  <c r="A80" i="1"/>
  <c r="E134" i="4"/>
  <c r="E583" i="4"/>
  <c r="A455" i="1"/>
  <c r="E490" i="3"/>
  <c r="E556" i="3"/>
  <c r="Q582" i="5"/>
  <c r="C91" i="3"/>
  <c r="I91" i="3"/>
  <c r="D91" i="3"/>
  <c r="D39" i="3" s="1"/>
  <c r="N91" i="3"/>
  <c r="I394" i="3"/>
  <c r="E670" i="4"/>
  <c r="K261" i="3"/>
  <c r="L261" i="3" s="1"/>
  <c r="E476" i="4"/>
  <c r="E410" i="4"/>
  <c r="O581" i="1"/>
  <c r="E514" i="4"/>
  <c r="E458" i="4"/>
  <c r="A756" i="1"/>
  <c r="C735" i="1"/>
  <c r="A736" i="1"/>
  <c r="A759" i="1"/>
  <c r="A758" i="1"/>
  <c r="A753" i="1"/>
  <c r="A752" i="1"/>
  <c r="A750" i="1"/>
  <c r="AF582" i="5"/>
  <c r="O572" i="1"/>
  <c r="I401" i="3"/>
  <c r="I134" i="3"/>
  <c r="B23" i="4"/>
  <c r="E23" i="4"/>
  <c r="A209" i="1"/>
  <c r="E735" i="4"/>
  <c r="I23" i="3"/>
  <c r="E453" i="4"/>
  <c r="K263" i="3"/>
  <c r="L263" i="3" s="1"/>
  <c r="B29" i="4"/>
  <c r="E29" i="4"/>
  <c r="K536" i="3"/>
  <c r="L536" i="3" s="1"/>
  <c r="E536" i="3"/>
  <c r="D40" i="4"/>
  <c r="E14" i="4" s="1"/>
  <c r="B7" i="4"/>
  <c r="E7" i="4"/>
  <c r="O563" i="1"/>
  <c r="I368" i="3"/>
  <c r="W582" i="5"/>
  <c r="A79" i="1"/>
  <c r="E486" i="3"/>
  <c r="I25" i="3"/>
  <c r="E286" i="4"/>
  <c r="H155" i="5"/>
  <c r="I447" i="3"/>
  <c r="C434" i="3"/>
  <c r="I434" i="3"/>
  <c r="J467" i="3"/>
  <c r="N434" i="3" s="1"/>
  <c r="D434" i="3"/>
  <c r="D467" i="3" s="1"/>
  <c r="N101" i="5"/>
  <c r="K155" i="3"/>
  <c r="L155" i="3" s="1"/>
  <c r="K573" i="3"/>
  <c r="L573" i="3" s="1"/>
  <c r="E573" i="3"/>
  <c r="K302" i="3"/>
  <c r="L302" i="3" s="1"/>
  <c r="A464" i="1"/>
  <c r="A432" i="1"/>
  <c r="C431" i="1"/>
  <c r="A445" i="1"/>
  <c r="A459" i="1"/>
  <c r="A446" i="1"/>
  <c r="A441" i="1"/>
  <c r="A460" i="1"/>
  <c r="A449" i="1"/>
  <c r="A461" i="1"/>
  <c r="K258" i="3"/>
  <c r="L258" i="3" s="1"/>
  <c r="F387" i="4"/>
  <c r="E641" i="4"/>
  <c r="E546" i="3"/>
  <c r="E581" i="3"/>
  <c r="D87" i="3"/>
  <c r="D37" i="3" s="1"/>
  <c r="I87" i="3"/>
  <c r="C87" i="3"/>
  <c r="I92" i="3"/>
  <c r="C92" i="3"/>
  <c r="D92" i="3"/>
  <c r="D41" i="3" s="1"/>
  <c r="N92" i="3"/>
  <c r="A159" i="1"/>
  <c r="A129" i="1"/>
  <c r="C128" i="1"/>
  <c r="O129" i="1" s="1"/>
  <c r="A160" i="1"/>
  <c r="A150" i="1"/>
  <c r="A152" i="1"/>
  <c r="K462" i="3"/>
  <c r="L462" i="3" s="1"/>
  <c r="I304" i="3"/>
  <c r="A463" i="1"/>
  <c r="A698" i="1"/>
  <c r="A676" i="1"/>
  <c r="C675" i="1"/>
  <c r="O676" i="1"/>
  <c r="A691" i="1"/>
  <c r="A703" i="1"/>
  <c r="A683" i="1"/>
  <c r="A707" i="1"/>
  <c r="A696" i="1"/>
  <c r="K165" i="3"/>
  <c r="L165" i="3" s="1"/>
  <c r="K252" i="3"/>
  <c r="L252" i="3" s="1"/>
  <c r="K439" i="3"/>
  <c r="L439" i="3" s="1"/>
  <c r="F537" i="3"/>
  <c r="A697" i="1"/>
  <c r="D89" i="3"/>
  <c r="D38" i="3" s="1"/>
  <c r="I89" i="3"/>
  <c r="C89" i="3"/>
  <c r="N89" i="3"/>
  <c r="E577" i="3"/>
  <c r="K46" i="5"/>
  <c r="A280" i="1"/>
  <c r="C249" i="1"/>
  <c r="A250" i="1"/>
  <c r="A262" i="1"/>
  <c r="A254" i="1"/>
  <c r="A256" i="1"/>
  <c r="A261" i="1"/>
  <c r="A281" i="1"/>
  <c r="A274" i="1"/>
  <c r="A681" i="1"/>
  <c r="I317" i="3"/>
  <c r="E590" i="3"/>
  <c r="E714" i="4"/>
  <c r="K249" i="3"/>
  <c r="L249" i="3" s="1"/>
  <c r="K407" i="3"/>
  <c r="L407" i="3" s="1"/>
  <c r="E734" i="4"/>
  <c r="B26" i="8"/>
  <c r="I311" i="3"/>
  <c r="E584" i="3"/>
  <c r="I251" i="3"/>
  <c r="C246" i="3"/>
  <c r="I246" i="3"/>
  <c r="J279" i="3"/>
  <c r="D246" i="3"/>
  <c r="D279" i="3" s="1"/>
  <c r="AC44" i="5"/>
  <c r="AC46" i="5"/>
  <c r="D82" i="3"/>
  <c r="D32" i="3" s="1"/>
  <c r="I82" i="3"/>
  <c r="C82" i="3"/>
  <c r="N82" i="3"/>
  <c r="E510" i="3"/>
  <c r="A267" i="1"/>
  <c r="AC475" i="5"/>
  <c r="W475" i="5"/>
  <c r="Z475" i="5"/>
  <c r="AF475" i="5"/>
  <c r="E475" i="5"/>
  <c r="T475" i="5"/>
  <c r="N475" i="5"/>
  <c r="I39" i="3"/>
  <c r="B27" i="4"/>
  <c r="E27" i="4"/>
  <c r="B25" i="4"/>
  <c r="E25" i="4"/>
  <c r="I121" i="3"/>
  <c r="O570" i="1"/>
  <c r="A279" i="1"/>
  <c r="E662" i="4"/>
  <c r="E717" i="4"/>
  <c r="F500" i="3"/>
  <c r="A688" i="1"/>
  <c r="A755" i="1"/>
  <c r="K401" i="3"/>
  <c r="L401" i="3" s="1"/>
  <c r="F597" i="3"/>
  <c r="E576" i="3"/>
  <c r="A751" i="1"/>
  <c r="B18" i="4"/>
  <c r="E18" i="4"/>
  <c r="F441" i="3"/>
  <c r="F553" i="3"/>
  <c r="E388" i="4"/>
  <c r="I411" i="3"/>
  <c r="I17" i="3"/>
  <c r="K501" i="3"/>
  <c r="L501" i="3" s="1"/>
  <c r="F134" i="3"/>
  <c r="A452" i="1"/>
  <c r="A693" i="1"/>
  <c r="E710" i="4"/>
  <c r="E260" i="4"/>
  <c r="Q22" i="1"/>
  <c r="E285" i="4"/>
  <c r="D72" i="3"/>
  <c r="D23" i="3" s="1"/>
  <c r="C72" i="3"/>
  <c r="I72" i="3"/>
  <c r="N72" i="3"/>
  <c r="E343" i="4"/>
  <c r="E204" i="4"/>
  <c r="F206" i="3"/>
  <c r="Q26" i="1"/>
  <c r="E278" i="4"/>
  <c r="A255" i="1"/>
  <c r="A147" i="1"/>
  <c r="E542" i="4"/>
  <c r="F533" i="3"/>
  <c r="I294" i="3"/>
  <c r="E481" i="4"/>
  <c r="E660" i="4"/>
  <c r="I166" i="3"/>
  <c r="E666" i="4"/>
  <c r="A385" i="1"/>
  <c r="A371" i="1"/>
  <c r="C370" i="1"/>
  <c r="O371" i="1" s="1"/>
  <c r="A382" i="1"/>
  <c r="A386" i="1"/>
  <c r="A394" i="1"/>
  <c r="A388" i="1"/>
  <c r="A392" i="1"/>
  <c r="A389" i="1"/>
  <c r="I183" i="3"/>
  <c r="K349" i="3"/>
  <c r="L349" i="3" s="1"/>
  <c r="I397" i="3"/>
  <c r="A748" i="1"/>
  <c r="A747" i="1"/>
  <c r="F557" i="3"/>
  <c r="E715" i="4"/>
  <c r="E401" i="4"/>
  <c r="E218" i="4"/>
  <c r="E159" i="4"/>
  <c r="F589" i="3"/>
  <c r="F259" i="3"/>
  <c r="A271" i="1"/>
  <c r="W44" i="5"/>
  <c r="I202" i="3"/>
  <c r="B20" i="4"/>
  <c r="E20" i="4"/>
  <c r="I296" i="3"/>
  <c r="J326" i="3"/>
  <c r="C293" i="3"/>
  <c r="D293" i="3"/>
  <c r="D326" i="3" s="1"/>
  <c r="I293" i="3"/>
  <c r="F107" i="3"/>
  <c r="F132" i="3"/>
  <c r="F448" i="3"/>
  <c r="E650" i="4"/>
  <c r="F591" i="3"/>
  <c r="B18" i="8"/>
  <c r="B21" i="8" s="1"/>
  <c r="C21" i="8"/>
  <c r="F214" i="3"/>
  <c r="F264" i="3"/>
  <c r="F604" i="3"/>
  <c r="I37" i="3"/>
  <c r="A90" i="1"/>
  <c r="A69" i="1"/>
  <c r="C68" i="1"/>
  <c r="O69" i="1" s="1"/>
  <c r="A457" i="1"/>
  <c r="I572" i="3"/>
  <c r="C572" i="3"/>
  <c r="J605" i="3"/>
  <c r="D572" i="3"/>
  <c r="D605" i="3" s="1"/>
  <c r="F296" i="3"/>
  <c r="I314" i="3"/>
  <c r="E661" i="4"/>
  <c r="F391" i="3"/>
  <c r="E396" i="4"/>
  <c r="K345" i="3"/>
  <c r="L345" i="3" s="1"/>
  <c r="K508" i="3"/>
  <c r="L508" i="3" s="1"/>
  <c r="E508" i="3"/>
  <c r="E784" i="4"/>
  <c r="F158" i="3"/>
  <c r="F129" i="3"/>
  <c r="F362" i="3"/>
  <c r="F274" i="3"/>
  <c r="E711" i="4"/>
  <c r="A684" i="1"/>
  <c r="F277" i="3"/>
  <c r="E589" i="4"/>
  <c r="A31" i="1"/>
  <c r="I38" i="3"/>
  <c r="F491" i="3"/>
  <c r="E606" i="4"/>
  <c r="A30" i="1"/>
  <c r="F463" i="3"/>
  <c r="A141" i="1"/>
  <c r="F454" i="3"/>
  <c r="F406" i="3"/>
  <c r="F465" i="3"/>
  <c r="A88" i="1"/>
  <c r="R25" i="9"/>
  <c r="E595" i="4"/>
  <c r="F226" i="3"/>
  <c r="A203" i="1"/>
  <c r="F231" i="3"/>
  <c r="F502" i="3"/>
  <c r="I415" i="3"/>
  <c r="F389" i="3"/>
  <c r="F543" i="3"/>
  <c r="E658" i="4"/>
  <c r="F311" i="3"/>
  <c r="O619" i="1"/>
  <c r="F483" i="3"/>
  <c r="F120" i="3"/>
  <c r="E534" i="4"/>
  <c r="I265" i="3"/>
  <c r="F173" i="3"/>
  <c r="E402" i="4"/>
  <c r="E157" i="4"/>
  <c r="F410" i="3"/>
  <c r="I127" i="3"/>
  <c r="A266" i="1"/>
  <c r="I310" i="3"/>
  <c r="E659" i="4"/>
  <c r="R38" i="9"/>
  <c r="F443" i="3"/>
  <c r="K268" i="3"/>
  <c r="L268" i="3" s="1"/>
  <c r="Q155" i="5"/>
  <c r="I301" i="3"/>
  <c r="A81" i="1"/>
  <c r="E478" i="4"/>
  <c r="A194" i="1"/>
  <c r="I320" i="3"/>
  <c r="F178" i="3"/>
  <c r="K452" i="3"/>
  <c r="L452" i="3" s="1"/>
  <c r="E779" i="4"/>
  <c r="B13" i="4"/>
  <c r="E13" i="4"/>
  <c r="Q39" i="1"/>
  <c r="K534" i="3"/>
  <c r="L534" i="3" s="1"/>
  <c r="F504" i="3"/>
  <c r="F121" i="3"/>
  <c r="I41" i="9"/>
  <c r="E267" i="4"/>
  <c r="E597" i="4"/>
  <c r="A322" i="1"/>
  <c r="A311" i="1"/>
  <c r="C310" i="1"/>
  <c r="A331" i="1"/>
  <c r="A330" i="1"/>
  <c r="A336" i="1"/>
  <c r="A339" i="1"/>
  <c r="A324" i="1"/>
  <c r="A315" i="1"/>
  <c r="A328" i="1"/>
  <c r="E340" i="4"/>
  <c r="E265" i="4"/>
  <c r="A87" i="1"/>
  <c r="E528" i="4"/>
  <c r="E732" i="4"/>
  <c r="F358" i="3"/>
  <c r="E325" i="4"/>
  <c r="A499" i="1"/>
  <c r="A493" i="1"/>
  <c r="C492" i="1"/>
  <c r="A520" i="1"/>
  <c r="A509" i="1"/>
  <c r="A504" i="1"/>
  <c r="A518" i="1"/>
  <c r="A512" i="1"/>
  <c r="E789" i="4"/>
  <c r="O636" i="1"/>
  <c r="I256" i="3"/>
  <c r="F171" i="3"/>
  <c r="F411" i="3"/>
  <c r="I68" i="3"/>
  <c r="D68" i="3"/>
  <c r="D17" i="3" s="1"/>
  <c r="C68" i="3"/>
  <c r="N68" i="3"/>
  <c r="E400" i="4"/>
  <c r="B33" i="4"/>
  <c r="E33" i="4"/>
  <c r="I135" i="3"/>
  <c r="A89" i="1"/>
  <c r="F542" i="3"/>
  <c r="Q23" i="1"/>
  <c r="E271" i="4"/>
  <c r="I133" i="3"/>
  <c r="E415" i="4"/>
  <c r="A462" i="1"/>
  <c r="A154" i="1"/>
  <c r="E328" i="4"/>
  <c r="F600" i="3"/>
  <c r="I414" i="3"/>
  <c r="A682" i="1"/>
  <c r="E733" i="4"/>
  <c r="E527" i="4"/>
  <c r="D73" i="3"/>
  <c r="D21" i="3" s="1"/>
  <c r="C73" i="3"/>
  <c r="I73" i="3"/>
  <c r="N73" i="3"/>
  <c r="A268" i="1"/>
  <c r="K475" i="5"/>
  <c r="F294" i="3"/>
  <c r="B15" i="4"/>
  <c r="E15" i="4"/>
  <c r="I306" i="3"/>
  <c r="E772" i="4"/>
  <c r="I179" i="3"/>
  <c r="I172" i="3"/>
  <c r="R24" i="9"/>
  <c r="I168" i="3"/>
  <c r="F397" i="3"/>
  <c r="A689" i="1"/>
  <c r="Q29" i="1"/>
  <c r="E79" i="4"/>
  <c r="E103" i="4" s="1"/>
  <c r="A76" i="1"/>
  <c r="A399" i="1"/>
  <c r="E724" i="4"/>
  <c r="I160" i="3"/>
  <c r="I247" i="3"/>
  <c r="E648" i="4"/>
  <c r="I348" i="3"/>
  <c r="E214" i="4"/>
  <c r="E657" i="4"/>
  <c r="C64" i="3"/>
  <c r="D64" i="3"/>
  <c r="D14" i="3" s="1"/>
  <c r="I64" i="3"/>
  <c r="N64" i="3"/>
  <c r="K318" i="3"/>
  <c r="L318" i="3" s="1"/>
  <c r="K402" i="3"/>
  <c r="L402" i="3" s="1"/>
  <c r="K202" i="3"/>
  <c r="L202" i="3" s="1"/>
  <c r="F505" i="3"/>
  <c r="K269" i="3"/>
  <c r="L269" i="3" s="1"/>
  <c r="E579" i="3"/>
  <c r="E548" i="3"/>
  <c r="I312" i="3"/>
  <c r="E41" i="9"/>
  <c r="E599" i="3"/>
  <c r="C75" i="3"/>
  <c r="D75" i="3"/>
  <c r="D24" i="3" s="1"/>
  <c r="I75" i="3"/>
  <c r="N75" i="3"/>
  <c r="E574" i="3"/>
  <c r="A453" i="1"/>
  <c r="E552" i="3"/>
  <c r="C9" i="1"/>
  <c r="A38" i="1" s="1"/>
  <c r="D8" i="1"/>
  <c r="C63" i="3"/>
  <c r="D63" i="3"/>
  <c r="D12" i="3" s="1"/>
  <c r="I63" i="3"/>
  <c r="N63" i="3"/>
  <c r="A74" i="1"/>
  <c r="C368" i="5"/>
  <c r="Z370" i="5"/>
  <c r="N370" i="5"/>
  <c r="E370" i="5"/>
  <c r="AC370" i="5"/>
  <c r="Q370" i="5"/>
  <c r="H370" i="5"/>
  <c r="E418" i="4"/>
  <c r="E392" i="4"/>
  <c r="K28" i="8"/>
  <c r="I88" i="3"/>
  <c r="C88" i="3"/>
  <c r="D88" i="3"/>
  <c r="D36" i="3" s="1"/>
  <c r="N88" i="3"/>
  <c r="R8" i="9"/>
  <c r="Q41" i="9"/>
  <c r="C44" i="5"/>
  <c r="K255" i="3"/>
  <c r="L255" i="3" s="1"/>
  <c r="E706" i="4"/>
  <c r="K511" i="3"/>
  <c r="L511" i="3" s="1"/>
  <c r="E511" i="3"/>
  <c r="A252" i="1"/>
  <c r="E397" i="4"/>
  <c r="K466" i="3"/>
  <c r="L466" i="3" s="1"/>
  <c r="E468" i="4"/>
  <c r="A436" i="1"/>
  <c r="E792" i="4"/>
  <c r="B10" i="4"/>
  <c r="E10" i="4"/>
  <c r="Z101" i="5"/>
  <c r="H101" i="5"/>
  <c r="W101" i="5"/>
  <c r="Q101" i="5"/>
  <c r="AC101" i="5"/>
  <c r="T101" i="5"/>
  <c r="I268" i="3"/>
  <c r="A211" i="1"/>
  <c r="J28" i="8"/>
  <c r="E537" i="4"/>
  <c r="E515" i="4"/>
  <c r="A16" i="1"/>
  <c r="O618" i="1"/>
  <c r="O645" i="1"/>
  <c r="O621" i="1"/>
  <c r="O622" i="1"/>
  <c r="O625" i="1"/>
  <c r="O642" i="1"/>
  <c r="O643" i="1"/>
  <c r="O637" i="1"/>
  <c r="O641" i="1"/>
  <c r="O638" i="1"/>
  <c r="O644" i="1"/>
  <c r="O632" i="1"/>
  <c r="K320" i="3"/>
  <c r="L320" i="3" s="1"/>
  <c r="E163" i="4"/>
  <c r="E523" i="4"/>
  <c r="A199" i="1"/>
  <c r="E544" i="4"/>
  <c r="E456" i="4"/>
  <c r="B19" i="4"/>
  <c r="E19" i="4"/>
  <c r="A276" i="1"/>
  <c r="E487" i="3"/>
  <c r="O626" i="1"/>
  <c r="K167" i="3"/>
  <c r="L167" i="3" s="1"/>
  <c r="E512" i="3"/>
  <c r="O634" i="1"/>
  <c r="K444" i="3"/>
  <c r="L444" i="3" s="1"/>
  <c r="E723" i="4"/>
  <c r="K484" i="3"/>
  <c r="L484" i="3" s="1"/>
  <c r="E484" i="3"/>
  <c r="Q35" i="1"/>
  <c r="O576" i="1"/>
  <c r="N209" i="5"/>
  <c r="I26" i="3"/>
  <c r="O559" i="1"/>
  <c r="E324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A272" i="1"/>
  <c r="A510" i="1"/>
  <c r="T44" i="5"/>
  <c r="I21" i="3"/>
  <c r="C528" i="5"/>
  <c r="E273" i="4"/>
  <c r="E393" i="4"/>
  <c r="I392" i="3"/>
  <c r="K168" i="3"/>
  <c r="L168" i="3" s="1"/>
  <c r="I349" i="3"/>
  <c r="O580" i="1"/>
  <c r="I267" i="3"/>
  <c r="B16" i="4"/>
  <c r="E16" i="4"/>
  <c r="A525" i="1"/>
  <c r="A443" i="1"/>
  <c r="A764" i="1"/>
  <c r="O635" i="1"/>
  <c r="K585" i="3"/>
  <c r="L585" i="3" s="1"/>
  <c r="E585" i="3"/>
  <c r="I14" i="3"/>
  <c r="I318" i="3"/>
  <c r="A686" i="1"/>
  <c r="I402" i="3"/>
  <c r="E31" i="4" l="1"/>
  <c r="N60" i="3"/>
  <c r="E672" i="4"/>
  <c r="E541" i="3"/>
  <c r="I29" i="3"/>
  <c r="E736" i="4"/>
  <c r="E545" i="3"/>
  <c r="E555" i="3"/>
  <c r="E483" i="4"/>
  <c r="E799" i="4"/>
  <c r="F577" i="4"/>
  <c r="F578" i="4" s="1"/>
  <c r="N67" i="3"/>
  <c r="O553" i="1"/>
  <c r="E601" i="3"/>
  <c r="A17" i="1"/>
  <c r="E230" i="4"/>
  <c r="E420" i="4"/>
  <c r="I11" i="3"/>
  <c r="I15" i="3"/>
  <c r="O614" i="1"/>
  <c r="E546" i="4"/>
  <c r="E609" i="4"/>
  <c r="E21" i="4"/>
  <c r="R41" i="9"/>
  <c r="S8" i="9" s="1"/>
  <c r="C370" i="5"/>
  <c r="O328" i="1"/>
  <c r="O331" i="1"/>
  <c r="O330" i="1"/>
  <c r="O336" i="1"/>
  <c r="O339" i="1"/>
  <c r="O324" i="1"/>
  <c r="O315" i="1"/>
  <c r="O333" i="1"/>
  <c r="O341" i="1"/>
  <c r="O340" i="1"/>
  <c r="O327" i="1"/>
  <c r="O314" i="1"/>
  <c r="O334" i="1"/>
  <c r="O342" i="1"/>
  <c r="O312" i="1"/>
  <c r="O335" i="1"/>
  <c r="O325" i="1"/>
  <c r="O320" i="1"/>
  <c r="O318" i="1"/>
  <c r="O326" i="1"/>
  <c r="O332" i="1"/>
  <c r="O313" i="1"/>
  <c r="O316" i="1"/>
  <c r="O337" i="1"/>
  <c r="O322" i="1"/>
  <c r="O321" i="1"/>
  <c r="O338" i="1"/>
  <c r="O329" i="1"/>
  <c r="O323" i="1"/>
  <c r="O343" i="1"/>
  <c r="O319" i="1"/>
  <c r="O317" i="1"/>
  <c r="K389" i="3"/>
  <c r="L389" i="3" s="1"/>
  <c r="Q9" i="1"/>
  <c r="E591" i="3"/>
  <c r="K591" i="3"/>
  <c r="L591" i="3" s="1"/>
  <c r="C326" i="3"/>
  <c r="F293" i="3"/>
  <c r="C23" i="3"/>
  <c r="F23" i="3" s="1"/>
  <c r="F72" i="3"/>
  <c r="K134" i="3"/>
  <c r="L134" i="3" s="1"/>
  <c r="K441" i="3"/>
  <c r="L441" i="3" s="1"/>
  <c r="C139" i="3"/>
  <c r="F106" i="3"/>
  <c r="E134" i="3" s="1"/>
  <c r="K464" i="3"/>
  <c r="L464" i="3" s="1"/>
  <c r="C11" i="3"/>
  <c r="F11" i="3" s="1"/>
  <c r="F62" i="3"/>
  <c r="K365" i="3"/>
  <c r="L365" i="3" s="1"/>
  <c r="I16" i="3"/>
  <c r="K346" i="3"/>
  <c r="L346" i="3" s="1"/>
  <c r="C46" i="5"/>
  <c r="E35" i="4"/>
  <c r="K550" i="3"/>
  <c r="L550" i="3" s="1"/>
  <c r="E550" i="3"/>
  <c r="I19" i="3"/>
  <c r="K266" i="3"/>
  <c r="L266" i="3" s="1"/>
  <c r="F69" i="3"/>
  <c r="C18" i="3"/>
  <c r="F18" i="3" s="1"/>
  <c r="A25" i="1"/>
  <c r="E30" i="4"/>
  <c r="C31" i="3"/>
  <c r="F31" i="3" s="1"/>
  <c r="F83" i="3"/>
  <c r="N153" i="3"/>
  <c r="N159" i="3"/>
  <c r="N162" i="3"/>
  <c r="N164" i="3"/>
  <c r="N154" i="3"/>
  <c r="N177" i="3"/>
  <c r="N169" i="3"/>
  <c r="N174" i="3"/>
  <c r="N161" i="3"/>
  <c r="N160" i="3"/>
  <c r="N168" i="3"/>
  <c r="N167" i="3"/>
  <c r="N163" i="3"/>
  <c r="N172" i="3"/>
  <c r="N179" i="3"/>
  <c r="N182" i="3"/>
  <c r="N178" i="3"/>
  <c r="N184" i="3"/>
  <c r="N175" i="3"/>
  <c r="N183" i="3"/>
  <c r="N166" i="3"/>
  <c r="N171" i="3"/>
  <c r="N173" i="3"/>
  <c r="N165" i="3"/>
  <c r="N181" i="3"/>
  <c r="N170" i="3"/>
  <c r="N176" i="3"/>
  <c r="N158" i="3"/>
  <c r="N155" i="3"/>
  <c r="N180" i="3"/>
  <c r="N185" i="3"/>
  <c r="N156" i="3"/>
  <c r="N157" i="3"/>
  <c r="E305" i="3"/>
  <c r="K305" i="3"/>
  <c r="L305" i="3" s="1"/>
  <c r="F65" i="3"/>
  <c r="C13" i="3"/>
  <c r="F13" i="3" s="1"/>
  <c r="K210" i="3"/>
  <c r="L210" i="3" s="1"/>
  <c r="E531" i="3"/>
  <c r="K531" i="3"/>
  <c r="L531" i="3" s="1"/>
  <c r="F526" i="3"/>
  <c r="C559" i="3"/>
  <c r="K388" i="3"/>
  <c r="L388" i="3" s="1"/>
  <c r="E324" i="3"/>
  <c r="K324" i="3"/>
  <c r="L324" i="3" s="1"/>
  <c r="E117" i="3"/>
  <c r="K117" i="3"/>
  <c r="L117" i="3" s="1"/>
  <c r="C33" i="3"/>
  <c r="F33" i="3" s="1"/>
  <c r="F84" i="3"/>
  <c r="E481" i="3"/>
  <c r="K481" i="3"/>
  <c r="L481" i="3" s="1"/>
  <c r="E535" i="3"/>
  <c r="K535" i="3"/>
  <c r="L535" i="3" s="1"/>
  <c r="K247" i="3"/>
  <c r="L247" i="3" s="1"/>
  <c r="E306" i="3"/>
  <c r="K306" i="3"/>
  <c r="L306" i="3" s="1"/>
  <c r="I13" i="3"/>
  <c r="K265" i="3"/>
  <c r="L265" i="3" s="1"/>
  <c r="K352" i="3"/>
  <c r="L352" i="3" s="1"/>
  <c r="C28" i="8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36" i="4"/>
  <c r="C22" i="3"/>
  <c r="F22" i="3" s="1"/>
  <c r="F74" i="3"/>
  <c r="K505" i="3"/>
  <c r="L505" i="3" s="1"/>
  <c r="E505" i="3"/>
  <c r="E600" i="3"/>
  <c r="K600" i="3"/>
  <c r="L600" i="3" s="1"/>
  <c r="E542" i="3"/>
  <c r="K542" i="3"/>
  <c r="L542" i="3" s="1"/>
  <c r="C17" i="3"/>
  <c r="F17" i="3" s="1"/>
  <c r="F68" i="3"/>
  <c r="K465" i="3"/>
  <c r="L465" i="3" s="1"/>
  <c r="K362" i="3"/>
  <c r="L362" i="3" s="1"/>
  <c r="E604" i="3"/>
  <c r="K604" i="3"/>
  <c r="L604" i="3" s="1"/>
  <c r="N293" i="3"/>
  <c r="N321" i="3"/>
  <c r="N297" i="3"/>
  <c r="N316" i="3"/>
  <c r="N313" i="3"/>
  <c r="N322" i="3"/>
  <c r="N305" i="3"/>
  <c r="N324" i="3"/>
  <c r="N315" i="3"/>
  <c r="N312" i="3"/>
  <c r="N318" i="3"/>
  <c r="N320" i="3"/>
  <c r="N310" i="3"/>
  <c r="N314" i="3"/>
  <c r="N296" i="3"/>
  <c r="N306" i="3"/>
  <c r="N294" i="3"/>
  <c r="N301" i="3"/>
  <c r="N311" i="3"/>
  <c r="N317" i="3"/>
  <c r="N300" i="3"/>
  <c r="N309" i="3"/>
  <c r="N304" i="3"/>
  <c r="N307" i="3"/>
  <c r="N299" i="3"/>
  <c r="N295" i="3"/>
  <c r="N302" i="3"/>
  <c r="N325" i="3"/>
  <c r="N308" i="3"/>
  <c r="N323" i="3"/>
  <c r="N319" i="3"/>
  <c r="N303" i="3"/>
  <c r="N298" i="3"/>
  <c r="E557" i="3"/>
  <c r="K557" i="3"/>
  <c r="L557" i="3" s="1"/>
  <c r="F82" i="3"/>
  <c r="C32" i="3"/>
  <c r="F32" i="3" s="1"/>
  <c r="N270" i="3"/>
  <c r="N248" i="3"/>
  <c r="N262" i="3"/>
  <c r="N275" i="3"/>
  <c r="N271" i="3"/>
  <c r="N250" i="3"/>
  <c r="N272" i="3"/>
  <c r="N247" i="3"/>
  <c r="N267" i="3"/>
  <c r="N268" i="3"/>
  <c r="N276" i="3"/>
  <c r="N256" i="3"/>
  <c r="N265" i="3"/>
  <c r="N255" i="3"/>
  <c r="N277" i="3"/>
  <c r="N274" i="3"/>
  <c r="N257" i="3"/>
  <c r="N269" i="3"/>
  <c r="N273" i="3"/>
  <c r="N249" i="3"/>
  <c r="N253" i="3"/>
  <c r="N264" i="3"/>
  <c r="N259" i="3"/>
  <c r="N252" i="3"/>
  <c r="N258" i="3"/>
  <c r="N260" i="3"/>
  <c r="N263" i="3"/>
  <c r="N278" i="3"/>
  <c r="N261" i="3"/>
  <c r="N254" i="3"/>
  <c r="N251" i="3"/>
  <c r="N266" i="3"/>
  <c r="C41" i="3"/>
  <c r="F41" i="3" s="1"/>
  <c r="F92" i="3"/>
  <c r="O736" i="1"/>
  <c r="O759" i="1"/>
  <c r="O758" i="1"/>
  <c r="O753" i="1"/>
  <c r="O752" i="1"/>
  <c r="O750" i="1"/>
  <c r="O762" i="1"/>
  <c r="O757" i="1"/>
  <c r="O739" i="1"/>
  <c r="O745" i="1"/>
  <c r="O742" i="1"/>
  <c r="O761" i="1"/>
  <c r="O749" i="1"/>
  <c r="O764" i="1"/>
  <c r="O760" i="1"/>
  <c r="O747" i="1"/>
  <c r="O748" i="1"/>
  <c r="O751" i="1"/>
  <c r="O755" i="1"/>
  <c r="O767" i="1"/>
  <c r="O766" i="1"/>
  <c r="O763" i="1"/>
  <c r="O765" i="1"/>
  <c r="O754" i="1"/>
  <c r="O756" i="1"/>
  <c r="O741" i="1"/>
  <c r="O768" i="1"/>
  <c r="O744" i="1"/>
  <c r="O743" i="1"/>
  <c r="O746" i="1"/>
  <c r="O740" i="1"/>
  <c r="O738" i="1"/>
  <c r="O737" i="1"/>
  <c r="K185" i="3"/>
  <c r="L185" i="3" s="1"/>
  <c r="K156" i="3"/>
  <c r="L156" i="3" s="1"/>
  <c r="E532" i="3"/>
  <c r="K532" i="3"/>
  <c r="L532" i="3" s="1"/>
  <c r="C19" i="3"/>
  <c r="F19" i="3" s="1"/>
  <c r="F70" i="3"/>
  <c r="K211" i="3"/>
  <c r="L211" i="3" s="1"/>
  <c r="E488" i="3"/>
  <c r="K488" i="3"/>
  <c r="L488" i="3" s="1"/>
  <c r="K248" i="3"/>
  <c r="L248" i="3" s="1"/>
  <c r="K230" i="3"/>
  <c r="L230" i="3" s="1"/>
  <c r="A33" i="1"/>
  <c r="E298" i="3"/>
  <c r="K298" i="3"/>
  <c r="L298" i="3" s="1"/>
  <c r="E356" i="4"/>
  <c r="F579" i="4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K223" i="3"/>
  <c r="L223" i="3" s="1"/>
  <c r="K250" i="3"/>
  <c r="L250" i="3" s="1"/>
  <c r="K272" i="3"/>
  <c r="L272" i="3" s="1"/>
  <c r="E507" i="3"/>
  <c r="K507" i="3"/>
  <c r="L507" i="3" s="1"/>
  <c r="A28" i="1"/>
  <c r="K163" i="3"/>
  <c r="L163" i="3" s="1"/>
  <c r="K218" i="3"/>
  <c r="L218" i="3" s="1"/>
  <c r="K358" i="3"/>
  <c r="L358" i="3" s="1"/>
  <c r="E120" i="3"/>
  <c r="K120" i="3"/>
  <c r="L120" i="3" s="1"/>
  <c r="E502" i="3"/>
  <c r="K502" i="3"/>
  <c r="L502" i="3" s="1"/>
  <c r="E129" i="3"/>
  <c r="K129" i="3"/>
  <c r="L129" i="3" s="1"/>
  <c r="K448" i="3"/>
  <c r="L448" i="3" s="1"/>
  <c r="O392" i="1"/>
  <c r="O389" i="1"/>
  <c r="O382" i="1"/>
  <c r="O386" i="1"/>
  <c r="O394" i="1"/>
  <c r="O388" i="1"/>
  <c r="O396" i="1"/>
  <c r="O401" i="1"/>
  <c r="O398" i="1"/>
  <c r="O377" i="1"/>
  <c r="O385" i="1"/>
  <c r="O399" i="1"/>
  <c r="O397" i="1"/>
  <c r="O384" i="1"/>
  <c r="O374" i="1"/>
  <c r="O403" i="1"/>
  <c r="O391" i="1"/>
  <c r="O376" i="1"/>
  <c r="O402" i="1"/>
  <c r="O380" i="1"/>
  <c r="O383" i="1"/>
  <c r="O393" i="1"/>
  <c r="O387" i="1"/>
  <c r="O400" i="1"/>
  <c r="O395" i="1"/>
  <c r="O375" i="1"/>
  <c r="O373" i="1"/>
  <c r="O378" i="1"/>
  <c r="O390" i="1"/>
  <c r="O381" i="1"/>
  <c r="O372" i="1"/>
  <c r="O379" i="1"/>
  <c r="K206" i="3"/>
  <c r="L206" i="3" s="1"/>
  <c r="N123" i="3"/>
  <c r="N109" i="3"/>
  <c r="N124" i="3"/>
  <c r="N118" i="3"/>
  <c r="N113" i="3"/>
  <c r="N117" i="3"/>
  <c r="N116" i="3"/>
  <c r="N133" i="3"/>
  <c r="N135" i="3"/>
  <c r="N121" i="3"/>
  <c r="N127" i="3"/>
  <c r="N137" i="3"/>
  <c r="N120" i="3"/>
  <c r="N129" i="3"/>
  <c r="N132" i="3"/>
  <c r="N136" i="3"/>
  <c r="N134" i="3"/>
  <c r="N126" i="3"/>
  <c r="N115" i="3"/>
  <c r="N108" i="3"/>
  <c r="N119" i="3"/>
  <c r="N111" i="3"/>
  <c r="N107" i="3"/>
  <c r="N130" i="3"/>
  <c r="N122" i="3"/>
  <c r="N131" i="3"/>
  <c r="N110" i="3"/>
  <c r="N125" i="3"/>
  <c r="N138" i="3"/>
  <c r="N114" i="3"/>
  <c r="N112" i="3"/>
  <c r="N128" i="3"/>
  <c r="A35" i="1"/>
  <c r="K219" i="3"/>
  <c r="L219" i="3" s="1"/>
  <c r="K204" i="3"/>
  <c r="L204" i="3" s="1"/>
  <c r="A15" i="1"/>
  <c r="E499" i="3"/>
  <c r="K499" i="3"/>
  <c r="L499" i="3" s="1"/>
  <c r="K456" i="3"/>
  <c r="L456" i="3" s="1"/>
  <c r="K154" i="3"/>
  <c r="L154" i="3" s="1"/>
  <c r="E110" i="3"/>
  <c r="K110" i="3"/>
  <c r="L110" i="3" s="1"/>
  <c r="A32" i="1"/>
  <c r="F204" i="4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71" i="3"/>
  <c r="C20" i="3"/>
  <c r="F20" i="3" s="1"/>
  <c r="F78" i="3"/>
  <c r="C27" i="3"/>
  <c r="F27" i="3" s="1"/>
  <c r="K270" i="3"/>
  <c r="L270" i="3" s="1"/>
  <c r="C186" i="3"/>
  <c r="F153" i="3"/>
  <c r="E185" i="3" s="1"/>
  <c r="K544" i="3"/>
  <c r="L544" i="3" s="1"/>
  <c r="E544" i="3"/>
  <c r="E578" i="3"/>
  <c r="K578" i="3"/>
  <c r="L578" i="3" s="1"/>
  <c r="D93" i="3"/>
  <c r="D9" i="3"/>
  <c r="D43" i="3" s="1"/>
  <c r="K460" i="3"/>
  <c r="L460" i="3" s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17" i="4"/>
  <c r="K138" i="3"/>
  <c r="L138" i="3" s="1"/>
  <c r="E138" i="3"/>
  <c r="I30" i="3"/>
  <c r="C35" i="3"/>
  <c r="F35" i="3" s="1"/>
  <c r="F86" i="3"/>
  <c r="C420" i="3"/>
  <c r="F387" i="3"/>
  <c r="E388" i="3" s="1"/>
  <c r="O189" i="1"/>
  <c r="O204" i="1"/>
  <c r="O221" i="1"/>
  <c r="O215" i="1"/>
  <c r="O216" i="1"/>
  <c r="O206" i="1"/>
  <c r="O197" i="1"/>
  <c r="O192" i="1"/>
  <c r="O193" i="1"/>
  <c r="O199" i="1"/>
  <c r="O211" i="1"/>
  <c r="O218" i="1"/>
  <c r="O208" i="1"/>
  <c r="O219" i="1"/>
  <c r="O202" i="1"/>
  <c r="O194" i="1"/>
  <c r="O203" i="1"/>
  <c r="O220" i="1"/>
  <c r="O201" i="1"/>
  <c r="O213" i="1"/>
  <c r="O207" i="1"/>
  <c r="O209" i="1"/>
  <c r="O200" i="1"/>
  <c r="O217" i="1"/>
  <c r="O195" i="1"/>
  <c r="O212" i="1"/>
  <c r="O198" i="1"/>
  <c r="O214" i="1"/>
  <c r="O196" i="1"/>
  <c r="O205" i="1"/>
  <c r="O190" i="1"/>
  <c r="O191" i="1"/>
  <c r="O210" i="1"/>
  <c r="I33" i="3"/>
  <c r="C12" i="3"/>
  <c r="F12" i="3" s="1"/>
  <c r="F63" i="3"/>
  <c r="A21" i="1"/>
  <c r="A9" i="1"/>
  <c r="C8" i="1"/>
  <c r="O9" i="1"/>
  <c r="A27" i="1"/>
  <c r="A40" i="1"/>
  <c r="A11" i="1"/>
  <c r="A24" i="1"/>
  <c r="F650" i="4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73" i="3"/>
  <c r="C21" i="3"/>
  <c r="F21" i="3" s="1"/>
  <c r="E483" i="3"/>
  <c r="K483" i="3"/>
  <c r="L483" i="3" s="1"/>
  <c r="K231" i="3"/>
  <c r="L231" i="3" s="1"/>
  <c r="A23" i="1"/>
  <c r="K296" i="3"/>
  <c r="L296" i="3" s="1"/>
  <c r="E296" i="3"/>
  <c r="O75" i="1"/>
  <c r="O82" i="1"/>
  <c r="O92" i="1"/>
  <c r="O74" i="1"/>
  <c r="O76" i="1"/>
  <c r="O89" i="1"/>
  <c r="O87" i="1"/>
  <c r="O81" i="1"/>
  <c r="O88" i="1"/>
  <c r="O70" i="1"/>
  <c r="O97" i="1"/>
  <c r="O79" i="1"/>
  <c r="O80" i="1"/>
  <c r="O101" i="1"/>
  <c r="O85" i="1"/>
  <c r="O78" i="1"/>
  <c r="O93" i="1"/>
  <c r="O91" i="1"/>
  <c r="O84" i="1"/>
  <c r="O72" i="1"/>
  <c r="O99" i="1"/>
  <c r="O96" i="1"/>
  <c r="O100" i="1"/>
  <c r="O77" i="1"/>
  <c r="O94" i="1"/>
  <c r="O98" i="1"/>
  <c r="O86" i="1"/>
  <c r="O73" i="1"/>
  <c r="O71" i="1"/>
  <c r="O83" i="1"/>
  <c r="O90" i="1"/>
  <c r="O95" i="1"/>
  <c r="A37" i="1"/>
  <c r="K132" i="3"/>
  <c r="L132" i="3" s="1"/>
  <c r="E132" i="3"/>
  <c r="K259" i="3"/>
  <c r="L259" i="3" s="1"/>
  <c r="F246" i="3"/>
  <c r="E266" i="3" s="1"/>
  <c r="C279" i="3"/>
  <c r="A41" i="1"/>
  <c r="E537" i="3"/>
  <c r="K537" i="3"/>
  <c r="L537" i="3" s="1"/>
  <c r="O696" i="1"/>
  <c r="O691" i="1"/>
  <c r="O703" i="1"/>
  <c r="O683" i="1"/>
  <c r="O707" i="1"/>
  <c r="O706" i="1"/>
  <c r="O702" i="1"/>
  <c r="O686" i="1"/>
  <c r="O687" i="1"/>
  <c r="O701" i="1"/>
  <c r="O695" i="1"/>
  <c r="O689" i="1"/>
  <c r="O682" i="1"/>
  <c r="O684" i="1"/>
  <c r="O693" i="1"/>
  <c r="O688" i="1"/>
  <c r="O681" i="1"/>
  <c r="O697" i="1"/>
  <c r="O699" i="1"/>
  <c r="O700" i="1"/>
  <c r="O690" i="1"/>
  <c r="O679" i="1"/>
  <c r="O677" i="1"/>
  <c r="O678" i="1"/>
  <c r="O694" i="1"/>
  <c r="O705" i="1"/>
  <c r="O680" i="1"/>
  <c r="O704" i="1"/>
  <c r="O698" i="1"/>
  <c r="O692" i="1"/>
  <c r="O685" i="1"/>
  <c r="O708" i="1"/>
  <c r="O159" i="1"/>
  <c r="O160" i="1"/>
  <c r="O150" i="1"/>
  <c r="O152" i="1"/>
  <c r="O144" i="1"/>
  <c r="O143" i="1"/>
  <c r="O135" i="1"/>
  <c r="O137" i="1"/>
  <c r="O151" i="1"/>
  <c r="O130" i="1"/>
  <c r="O161" i="1"/>
  <c r="O154" i="1"/>
  <c r="O141" i="1"/>
  <c r="O147" i="1"/>
  <c r="O138" i="1"/>
  <c r="O136" i="1"/>
  <c r="O140" i="1"/>
  <c r="O142" i="1"/>
  <c r="O158" i="1"/>
  <c r="O134" i="1"/>
  <c r="O145" i="1"/>
  <c r="O156" i="1"/>
  <c r="O157" i="1"/>
  <c r="O131" i="1"/>
  <c r="O146" i="1"/>
  <c r="O155" i="1"/>
  <c r="O148" i="1"/>
  <c r="O149" i="1"/>
  <c r="O139" i="1"/>
  <c r="O132" i="1"/>
  <c r="O153" i="1"/>
  <c r="O133" i="1"/>
  <c r="O432" i="1"/>
  <c r="O449" i="1"/>
  <c r="O461" i="1"/>
  <c r="O445" i="1"/>
  <c r="O459" i="1"/>
  <c r="O446" i="1"/>
  <c r="O441" i="1"/>
  <c r="O460" i="1"/>
  <c r="O438" i="1"/>
  <c r="O435" i="1"/>
  <c r="O437" i="1"/>
  <c r="O443" i="1"/>
  <c r="O436" i="1"/>
  <c r="O453" i="1"/>
  <c r="O434" i="1"/>
  <c r="O462" i="1"/>
  <c r="O457" i="1"/>
  <c r="O452" i="1"/>
  <c r="O463" i="1"/>
  <c r="O433" i="1"/>
  <c r="O455" i="1"/>
  <c r="O456" i="1"/>
  <c r="O439" i="1"/>
  <c r="O458" i="1"/>
  <c r="O440" i="1"/>
  <c r="O451" i="1"/>
  <c r="O444" i="1"/>
  <c r="O464" i="1"/>
  <c r="O448" i="1"/>
  <c r="O442" i="1"/>
  <c r="O454" i="1"/>
  <c r="O447" i="1"/>
  <c r="O450" i="1"/>
  <c r="N450" i="3"/>
  <c r="N452" i="3"/>
  <c r="N460" i="3"/>
  <c r="N447" i="3"/>
  <c r="N438" i="3"/>
  <c r="N451" i="3"/>
  <c r="N440" i="3"/>
  <c r="N459" i="3"/>
  <c r="N444" i="3"/>
  <c r="N442" i="3"/>
  <c r="N449" i="3"/>
  <c r="N436" i="3"/>
  <c r="N466" i="3"/>
  <c r="N465" i="3"/>
  <c r="N454" i="3"/>
  <c r="N463" i="3"/>
  <c r="N443" i="3"/>
  <c r="N455" i="3"/>
  <c r="N439" i="3"/>
  <c r="N453" i="3"/>
  <c r="N462" i="3"/>
  <c r="N435" i="3"/>
  <c r="N448" i="3"/>
  <c r="N457" i="3"/>
  <c r="N441" i="3"/>
  <c r="N445" i="3"/>
  <c r="N464" i="3"/>
  <c r="N456" i="3"/>
  <c r="N446" i="3"/>
  <c r="N461" i="3"/>
  <c r="N458" i="3"/>
  <c r="N437" i="3"/>
  <c r="C39" i="3"/>
  <c r="F39" i="3" s="1"/>
  <c r="F91" i="3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583" i="3"/>
  <c r="K583" i="3"/>
  <c r="L583" i="3" s="1"/>
  <c r="K170" i="3"/>
  <c r="L170" i="3" s="1"/>
  <c r="E170" i="3"/>
  <c r="A19" i="1"/>
  <c r="K319" i="3"/>
  <c r="L319" i="3" s="1"/>
  <c r="E319" i="3"/>
  <c r="K554" i="3"/>
  <c r="L554" i="3" s="1"/>
  <c r="E554" i="3"/>
  <c r="F79" i="3"/>
  <c r="C29" i="3"/>
  <c r="F29" i="3" s="1"/>
  <c r="K363" i="3"/>
  <c r="L363" i="3" s="1"/>
  <c r="K370" i="3"/>
  <c r="L370" i="3" s="1"/>
  <c r="E28" i="4"/>
  <c r="K588" i="3"/>
  <c r="L588" i="3" s="1"/>
  <c r="E588" i="3"/>
  <c r="K593" i="3"/>
  <c r="L593" i="3" s="1"/>
  <c r="E593" i="3"/>
  <c r="F79" i="4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A20" i="1"/>
  <c r="E38" i="4"/>
  <c r="E494" i="3"/>
  <c r="K494" i="3"/>
  <c r="L494" i="3" s="1"/>
  <c r="E392" i="3"/>
  <c r="K392" i="3"/>
  <c r="L392" i="3" s="1"/>
  <c r="C9" i="3"/>
  <c r="F60" i="3"/>
  <c r="C93" i="3"/>
  <c r="F67" i="3"/>
  <c r="C15" i="3"/>
  <c r="F15" i="3" s="1"/>
  <c r="K216" i="3"/>
  <c r="L216" i="3" s="1"/>
  <c r="S36" i="9"/>
  <c r="K124" i="3"/>
  <c r="L124" i="3" s="1"/>
  <c r="E124" i="3"/>
  <c r="K357" i="3"/>
  <c r="L357" i="3" s="1"/>
  <c r="K201" i="3"/>
  <c r="L201" i="3" s="1"/>
  <c r="K217" i="3"/>
  <c r="L217" i="3" s="1"/>
  <c r="K575" i="3"/>
  <c r="L575" i="3" s="1"/>
  <c r="E575" i="3"/>
  <c r="N225" i="3"/>
  <c r="N230" i="3"/>
  <c r="N205" i="3"/>
  <c r="N223" i="3"/>
  <c r="N220" i="3"/>
  <c r="N215" i="3"/>
  <c r="N216" i="3"/>
  <c r="N229" i="3"/>
  <c r="N201" i="3"/>
  <c r="N222" i="3"/>
  <c r="N210" i="3"/>
  <c r="N224" i="3"/>
  <c r="N218" i="3"/>
  <c r="N214" i="3"/>
  <c r="N202" i="3"/>
  <c r="N209" i="3"/>
  <c r="N212" i="3"/>
  <c r="N206" i="3"/>
  <c r="N213" i="3"/>
  <c r="N231" i="3"/>
  <c r="N226" i="3"/>
  <c r="N219" i="3"/>
  <c r="N203" i="3"/>
  <c r="N200" i="3"/>
  <c r="N208" i="3"/>
  <c r="N217" i="3"/>
  <c r="N207" i="3"/>
  <c r="N211" i="3"/>
  <c r="N204" i="3"/>
  <c r="N221" i="3"/>
  <c r="N227" i="3"/>
  <c r="N228" i="3"/>
  <c r="C26" i="3"/>
  <c r="F26" i="3" s="1"/>
  <c r="F77" i="3"/>
  <c r="E182" i="3"/>
  <c r="K182" i="3"/>
  <c r="L182" i="3" s="1"/>
  <c r="A29" i="1"/>
  <c r="I24" i="3"/>
  <c r="A39" i="1"/>
  <c r="A34" i="1"/>
  <c r="C36" i="3"/>
  <c r="F36" i="3" s="1"/>
  <c r="F88" i="3"/>
  <c r="E397" i="3"/>
  <c r="K397" i="3"/>
  <c r="L397" i="3" s="1"/>
  <c r="K411" i="3"/>
  <c r="L411" i="3" s="1"/>
  <c r="E411" i="3"/>
  <c r="E410" i="3"/>
  <c r="K410" i="3"/>
  <c r="L410" i="3" s="1"/>
  <c r="E406" i="3"/>
  <c r="K406" i="3"/>
  <c r="L406" i="3" s="1"/>
  <c r="E277" i="3"/>
  <c r="K277" i="3"/>
  <c r="L277" i="3" s="1"/>
  <c r="A18" i="1"/>
  <c r="E264" i="3"/>
  <c r="K264" i="3"/>
  <c r="L264" i="3" s="1"/>
  <c r="E107" i="3"/>
  <c r="K107" i="3"/>
  <c r="L107" i="3" s="1"/>
  <c r="E589" i="3"/>
  <c r="K589" i="3"/>
  <c r="L589" i="3" s="1"/>
  <c r="K533" i="3"/>
  <c r="L533" i="3" s="1"/>
  <c r="E533" i="3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293" i="4"/>
  <c r="C475" i="5"/>
  <c r="C37" i="3"/>
  <c r="F37" i="3" s="1"/>
  <c r="F87" i="3"/>
  <c r="S32" i="9"/>
  <c r="K489" i="3"/>
  <c r="L489" i="3" s="1"/>
  <c r="E489" i="3"/>
  <c r="C34" i="3"/>
  <c r="F34" i="3" s="1"/>
  <c r="F85" i="3"/>
  <c r="K458" i="3"/>
  <c r="L458" i="3" s="1"/>
  <c r="K394" i="3"/>
  <c r="L394" i="3" s="1"/>
  <c r="E394" i="3"/>
  <c r="E303" i="3"/>
  <c r="K303" i="3"/>
  <c r="L303" i="3" s="1"/>
  <c r="K136" i="3"/>
  <c r="L136" i="3" s="1"/>
  <c r="K323" i="3"/>
  <c r="L323" i="3" s="1"/>
  <c r="I18" i="3"/>
  <c r="C209" i="5"/>
  <c r="E251" i="3"/>
  <c r="K251" i="3"/>
  <c r="L251" i="3" s="1"/>
  <c r="C155" i="5"/>
  <c r="C16" i="3"/>
  <c r="F16" i="3" s="1"/>
  <c r="F66" i="3"/>
  <c r="C40" i="3"/>
  <c r="F40" i="3" s="1"/>
  <c r="F90" i="3"/>
  <c r="A12" i="1"/>
  <c r="C28" i="3"/>
  <c r="F28" i="3" s="1"/>
  <c r="F80" i="3"/>
  <c r="E34" i="4"/>
  <c r="N87" i="3"/>
  <c r="S15" i="9"/>
  <c r="N359" i="3"/>
  <c r="N352" i="3"/>
  <c r="N357" i="3"/>
  <c r="N360" i="3"/>
  <c r="N371" i="3"/>
  <c r="N369" i="3"/>
  <c r="N350" i="3"/>
  <c r="N344" i="3"/>
  <c r="N348" i="3"/>
  <c r="N354" i="3"/>
  <c r="N343" i="3"/>
  <c r="N342" i="3"/>
  <c r="N345" i="3"/>
  <c r="N349" i="3"/>
  <c r="N372" i="3"/>
  <c r="N341" i="3"/>
  <c r="N367" i="3"/>
  <c r="N356" i="3"/>
  <c r="N347" i="3"/>
  <c r="N358" i="3"/>
  <c r="N355" i="3"/>
  <c r="N351" i="3"/>
  <c r="N362" i="3"/>
  <c r="N368" i="3"/>
  <c r="N366" i="3"/>
  <c r="N364" i="3"/>
  <c r="N363" i="3"/>
  <c r="N353" i="3"/>
  <c r="N365" i="3"/>
  <c r="N346" i="3"/>
  <c r="N370" i="3"/>
  <c r="N361" i="3"/>
  <c r="I35" i="3"/>
  <c r="K229" i="3"/>
  <c r="L229" i="3" s="1"/>
  <c r="K359" i="3"/>
  <c r="L359" i="3" s="1"/>
  <c r="K174" i="3"/>
  <c r="L174" i="3" s="1"/>
  <c r="K367" i="3"/>
  <c r="L367" i="3" s="1"/>
  <c r="C232" i="3"/>
  <c r="F199" i="3"/>
  <c r="E223" i="3" s="1"/>
  <c r="E418" i="3"/>
  <c r="K418" i="3"/>
  <c r="L418" i="3" s="1"/>
  <c r="E390" i="3"/>
  <c r="K390" i="3"/>
  <c r="L390" i="3" s="1"/>
  <c r="E32" i="4"/>
  <c r="I12" i="3"/>
  <c r="K294" i="3"/>
  <c r="L294" i="3" s="1"/>
  <c r="E294" i="3"/>
  <c r="E171" i="3"/>
  <c r="K171" i="3"/>
  <c r="L171" i="3" s="1"/>
  <c r="K311" i="3"/>
  <c r="L311" i="3" s="1"/>
  <c r="E311" i="3"/>
  <c r="K226" i="3"/>
  <c r="L226" i="3" s="1"/>
  <c r="K454" i="3"/>
  <c r="L454" i="3" s="1"/>
  <c r="E491" i="3"/>
  <c r="K491" i="3"/>
  <c r="L491" i="3" s="1"/>
  <c r="E158" i="3"/>
  <c r="K158" i="3"/>
  <c r="L158" i="3" s="1"/>
  <c r="E214" i="3"/>
  <c r="K214" i="3"/>
  <c r="L214" i="3" s="1"/>
  <c r="A10" i="1"/>
  <c r="E500" i="3"/>
  <c r="K500" i="3"/>
  <c r="L500" i="3" s="1"/>
  <c r="F434" i="3"/>
  <c r="E441" i="3" s="1"/>
  <c r="C467" i="3"/>
  <c r="K131" i="3"/>
  <c r="L131" i="3" s="1"/>
  <c r="E131" i="3"/>
  <c r="E321" i="3"/>
  <c r="K321" i="3"/>
  <c r="L321" i="3" s="1"/>
  <c r="K445" i="3"/>
  <c r="L445" i="3" s="1"/>
  <c r="E445" i="3"/>
  <c r="F61" i="3"/>
  <c r="C10" i="3"/>
  <c r="F10" i="3" s="1"/>
  <c r="K492" i="3"/>
  <c r="L492" i="3" s="1"/>
  <c r="E492" i="3"/>
  <c r="E39" i="4"/>
  <c r="N480" i="3"/>
  <c r="N493" i="3"/>
  <c r="N503" i="3"/>
  <c r="N499" i="3"/>
  <c r="N494" i="3"/>
  <c r="N496" i="3"/>
  <c r="N497" i="3"/>
  <c r="N484" i="3"/>
  <c r="N501" i="3"/>
  <c r="N511" i="3"/>
  <c r="N481" i="3"/>
  <c r="N495" i="3"/>
  <c r="N507" i="3"/>
  <c r="N487" i="3"/>
  <c r="N485" i="3"/>
  <c r="N512" i="3"/>
  <c r="N502" i="3"/>
  <c r="N505" i="3"/>
  <c r="N504" i="3"/>
  <c r="N508" i="3"/>
  <c r="N482" i="3"/>
  <c r="N483" i="3"/>
  <c r="N491" i="3"/>
  <c r="N488" i="3"/>
  <c r="N500" i="3"/>
  <c r="N510" i="3"/>
  <c r="N506" i="3"/>
  <c r="N489" i="3"/>
  <c r="N486" i="3"/>
  <c r="N490" i="3"/>
  <c r="N492" i="3"/>
  <c r="N498" i="3"/>
  <c r="N509" i="3"/>
  <c r="I31" i="3"/>
  <c r="E582" i="3"/>
  <c r="K582" i="3"/>
  <c r="L582" i="3" s="1"/>
  <c r="K450" i="3"/>
  <c r="L450" i="3" s="1"/>
  <c r="I34" i="3"/>
  <c r="E11" i="4"/>
  <c r="S22" i="9"/>
  <c r="E267" i="3"/>
  <c r="K267" i="3"/>
  <c r="L267" i="3" s="1"/>
  <c r="E114" i="3"/>
  <c r="K114" i="3"/>
  <c r="L114" i="3" s="1"/>
  <c r="E220" i="3"/>
  <c r="K220" i="3"/>
  <c r="L220" i="3" s="1"/>
  <c r="K297" i="3"/>
  <c r="L297" i="3" s="1"/>
  <c r="E297" i="3"/>
  <c r="E451" i="3"/>
  <c r="K451" i="3"/>
  <c r="L451" i="3" s="1"/>
  <c r="E540" i="3"/>
  <c r="K540" i="3"/>
  <c r="L540" i="3" s="1"/>
  <c r="I28" i="3"/>
  <c r="S13" i="9"/>
  <c r="E449" i="3"/>
  <c r="K449" i="3"/>
  <c r="L449" i="3" s="1"/>
  <c r="E314" i="3"/>
  <c r="K314" i="3"/>
  <c r="L314" i="3" s="1"/>
  <c r="E315" i="3"/>
  <c r="K315" i="3"/>
  <c r="L315" i="3" s="1"/>
  <c r="K587" i="3"/>
  <c r="L587" i="3" s="1"/>
  <c r="E587" i="3"/>
  <c r="K348" i="3"/>
  <c r="L348" i="3" s="1"/>
  <c r="E414" i="3"/>
  <c r="K414" i="3"/>
  <c r="L414" i="3" s="1"/>
  <c r="E8" i="4"/>
  <c r="K485" i="3"/>
  <c r="L485" i="3" s="1"/>
  <c r="E485" i="3"/>
  <c r="N74" i="3"/>
  <c r="E175" i="3"/>
  <c r="K175" i="3"/>
  <c r="L175" i="3" s="1"/>
  <c r="S24" i="9"/>
  <c r="O493" i="1"/>
  <c r="O518" i="1"/>
  <c r="O512" i="1"/>
  <c r="O520" i="1"/>
  <c r="O509" i="1"/>
  <c r="O504" i="1"/>
  <c r="O522" i="1"/>
  <c r="O525" i="1"/>
  <c r="O510" i="1"/>
  <c r="O515" i="1"/>
  <c r="O499" i="1"/>
  <c r="O506" i="1"/>
  <c r="O523" i="1"/>
  <c r="O521" i="1"/>
  <c r="O516" i="1"/>
  <c r="O511" i="1"/>
  <c r="O496" i="1"/>
  <c r="O519" i="1"/>
  <c r="O497" i="1"/>
  <c r="O501" i="1"/>
  <c r="O514" i="1"/>
  <c r="O517" i="1"/>
  <c r="O494" i="1"/>
  <c r="O507" i="1"/>
  <c r="O513" i="1"/>
  <c r="O502" i="1"/>
  <c r="O505" i="1"/>
  <c r="O495" i="1"/>
  <c r="O500" i="1"/>
  <c r="O503" i="1"/>
  <c r="O498" i="1"/>
  <c r="O524" i="1"/>
  <c r="O508" i="1"/>
  <c r="E121" i="3"/>
  <c r="K121" i="3"/>
  <c r="L121" i="3" s="1"/>
  <c r="K178" i="3"/>
  <c r="L178" i="3" s="1"/>
  <c r="E178" i="3"/>
  <c r="E443" i="3"/>
  <c r="K443" i="3"/>
  <c r="L443" i="3" s="1"/>
  <c r="K391" i="3"/>
  <c r="L391" i="3" s="1"/>
  <c r="E391" i="3"/>
  <c r="N572" i="3"/>
  <c r="N580" i="3"/>
  <c r="N592" i="3"/>
  <c r="N596" i="3"/>
  <c r="N575" i="3"/>
  <c r="N603" i="3"/>
  <c r="N578" i="3"/>
  <c r="N601" i="3"/>
  <c r="N586" i="3"/>
  <c r="N587" i="3"/>
  <c r="N585" i="3"/>
  <c r="N574" i="3"/>
  <c r="N579" i="3"/>
  <c r="N584" i="3"/>
  <c r="N590" i="3"/>
  <c r="N581" i="3"/>
  <c r="N604" i="3"/>
  <c r="N599" i="3"/>
  <c r="N593" i="3"/>
  <c r="N600" i="3"/>
  <c r="N576" i="3"/>
  <c r="N591" i="3"/>
  <c r="N589" i="3"/>
  <c r="N597" i="3"/>
  <c r="N583" i="3"/>
  <c r="N573" i="3"/>
  <c r="N598" i="3"/>
  <c r="N577" i="3"/>
  <c r="N582" i="3"/>
  <c r="N595" i="3"/>
  <c r="N594" i="3"/>
  <c r="N602" i="3"/>
  <c r="N588" i="3"/>
  <c r="E597" i="3"/>
  <c r="K597" i="3"/>
  <c r="L597" i="3" s="1"/>
  <c r="O250" i="1"/>
  <c r="O261" i="1"/>
  <c r="O281" i="1"/>
  <c r="O274" i="1"/>
  <c r="O262" i="1"/>
  <c r="O254" i="1"/>
  <c r="O256" i="1"/>
  <c r="O259" i="1"/>
  <c r="O270" i="1"/>
  <c r="O282" i="1"/>
  <c r="O272" i="1"/>
  <c r="O276" i="1"/>
  <c r="O252" i="1"/>
  <c r="O268" i="1"/>
  <c r="O266" i="1"/>
  <c r="O271" i="1"/>
  <c r="O255" i="1"/>
  <c r="O279" i="1"/>
  <c r="O267" i="1"/>
  <c r="O280" i="1"/>
  <c r="O278" i="1"/>
  <c r="O251" i="1"/>
  <c r="O253" i="1"/>
  <c r="O258" i="1"/>
  <c r="O264" i="1"/>
  <c r="O257" i="1"/>
  <c r="O260" i="1"/>
  <c r="O277" i="1"/>
  <c r="O269" i="1"/>
  <c r="O263" i="1"/>
  <c r="O275" i="1"/>
  <c r="O265" i="1"/>
  <c r="O273" i="1"/>
  <c r="F388" i="4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7" i="4"/>
  <c r="N106" i="3"/>
  <c r="N139" i="3" s="1"/>
  <c r="K225" i="3"/>
  <c r="L225" i="3" s="1"/>
  <c r="C101" i="5"/>
  <c r="E602" i="3"/>
  <c r="K602" i="3"/>
  <c r="L602" i="3" s="1"/>
  <c r="E316" i="3"/>
  <c r="K316" i="3"/>
  <c r="L316" i="3" s="1"/>
  <c r="S31" i="9"/>
  <c r="C513" i="3"/>
  <c r="F480" i="3"/>
  <c r="E12" i="4"/>
  <c r="E461" i="3"/>
  <c r="K461" i="3"/>
  <c r="L461" i="3" s="1"/>
  <c r="E26" i="4"/>
  <c r="I40" i="3"/>
  <c r="J43" i="3"/>
  <c r="I9" i="3"/>
  <c r="F453" i="4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514" i="4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K527" i="3"/>
  <c r="L527" i="3" s="1"/>
  <c r="E527" i="3"/>
  <c r="E495" i="3"/>
  <c r="K495" i="3"/>
  <c r="L495" i="3" s="1"/>
  <c r="E118" i="3"/>
  <c r="K118" i="3"/>
  <c r="L118" i="3" s="1"/>
  <c r="F340" i="3"/>
  <c r="E365" i="3" s="1"/>
  <c r="C373" i="3"/>
  <c r="N526" i="3"/>
  <c r="N527" i="3"/>
  <c r="N539" i="3"/>
  <c r="N534" i="3"/>
  <c r="N540" i="3"/>
  <c r="N535" i="3"/>
  <c r="N548" i="3"/>
  <c r="N531" i="3"/>
  <c r="N530" i="3"/>
  <c r="N528" i="3"/>
  <c r="N552" i="3"/>
  <c r="N545" i="3"/>
  <c r="N537" i="3"/>
  <c r="N542" i="3"/>
  <c r="N556" i="3"/>
  <c r="N543" i="3"/>
  <c r="N549" i="3"/>
  <c r="N557" i="3"/>
  <c r="N533" i="3"/>
  <c r="N536" i="3"/>
  <c r="N553" i="3"/>
  <c r="N550" i="3"/>
  <c r="N532" i="3"/>
  <c r="N546" i="3"/>
  <c r="N555" i="3"/>
  <c r="N538" i="3"/>
  <c r="N541" i="3"/>
  <c r="N529" i="3"/>
  <c r="N544" i="3"/>
  <c r="N547" i="3"/>
  <c r="N554" i="3"/>
  <c r="N558" i="3"/>
  <c r="N551" i="3"/>
  <c r="A22" i="1"/>
  <c r="E113" i="3"/>
  <c r="K113" i="3"/>
  <c r="L113" i="3" s="1"/>
  <c r="K109" i="3"/>
  <c r="L109" i="3" s="1"/>
  <c r="E109" i="3"/>
  <c r="K312" i="3"/>
  <c r="L312" i="3" s="1"/>
  <c r="E312" i="3"/>
  <c r="I22" i="3"/>
  <c r="E135" i="3"/>
  <c r="K135" i="3"/>
  <c r="L135" i="3" s="1"/>
  <c r="K224" i="3"/>
  <c r="L224" i="3" s="1"/>
  <c r="E224" i="3"/>
  <c r="K372" i="3"/>
  <c r="L372" i="3" s="1"/>
  <c r="E549" i="3"/>
  <c r="K549" i="3"/>
  <c r="L549" i="3" s="1"/>
  <c r="A36" i="1"/>
  <c r="F75" i="3"/>
  <c r="C24" i="3"/>
  <c r="F24" i="3" s="1"/>
  <c r="C14" i="3"/>
  <c r="F14" i="3" s="1"/>
  <c r="F64" i="3"/>
  <c r="O311" i="1"/>
  <c r="O310" i="1" s="1"/>
  <c r="E504" i="3"/>
  <c r="K504" i="3"/>
  <c r="L504" i="3" s="1"/>
  <c r="S38" i="9"/>
  <c r="E173" i="3"/>
  <c r="K173" i="3"/>
  <c r="L173" i="3" s="1"/>
  <c r="E543" i="3"/>
  <c r="K543" i="3"/>
  <c r="L543" i="3" s="1"/>
  <c r="S25" i="9"/>
  <c r="K463" i="3"/>
  <c r="L463" i="3" s="1"/>
  <c r="E463" i="3"/>
  <c r="E274" i="3"/>
  <c r="K274" i="3"/>
  <c r="L274" i="3" s="1"/>
  <c r="C605" i="3"/>
  <c r="F572" i="3"/>
  <c r="K553" i="3"/>
  <c r="L553" i="3" s="1"/>
  <c r="E553" i="3"/>
  <c r="N246" i="3"/>
  <c r="N279" i="3" s="1"/>
  <c r="C38" i="3"/>
  <c r="F38" i="3" s="1"/>
  <c r="F89" i="3"/>
  <c r="K366" i="3"/>
  <c r="L366" i="3" s="1"/>
  <c r="E200" i="3"/>
  <c r="K200" i="3"/>
  <c r="L200" i="3" s="1"/>
  <c r="K416" i="3"/>
  <c r="L416" i="3" s="1"/>
  <c r="E416" i="3"/>
  <c r="F76" i="3"/>
  <c r="C25" i="3"/>
  <c r="F25" i="3" s="1"/>
  <c r="K278" i="3"/>
  <c r="L278" i="3" s="1"/>
  <c r="E278" i="3"/>
  <c r="E262" i="3"/>
  <c r="K262" i="3"/>
  <c r="L262" i="3" s="1"/>
  <c r="C582" i="5"/>
  <c r="E22" i="4"/>
  <c r="S37" i="9"/>
  <c r="S28" i="9"/>
  <c r="E459" i="3"/>
  <c r="K459" i="3"/>
  <c r="L459" i="3" s="1"/>
  <c r="I10" i="3"/>
  <c r="S9" i="9"/>
  <c r="E24" i="4"/>
  <c r="C30" i="3"/>
  <c r="F30" i="3" s="1"/>
  <c r="F81" i="3"/>
  <c r="N65" i="3"/>
  <c r="E528" i="3"/>
  <c r="K528" i="3"/>
  <c r="L528" i="3" s="1"/>
  <c r="A26" i="1"/>
  <c r="K205" i="3"/>
  <c r="L205" i="3" s="1"/>
  <c r="E205" i="3"/>
  <c r="N84" i="3"/>
  <c r="E417" i="3"/>
  <c r="K417" i="3"/>
  <c r="L417" i="3" s="1"/>
  <c r="E496" i="3"/>
  <c r="K496" i="3"/>
  <c r="L496" i="3" s="1"/>
  <c r="E133" i="3"/>
  <c r="K133" i="3"/>
  <c r="L133" i="3" s="1"/>
  <c r="E37" i="4"/>
  <c r="E530" i="3"/>
  <c r="K530" i="3"/>
  <c r="L530" i="3" s="1"/>
  <c r="N86" i="3"/>
  <c r="N387" i="3"/>
  <c r="N408" i="3"/>
  <c r="N396" i="3"/>
  <c r="N418" i="3"/>
  <c r="N388" i="3"/>
  <c r="N404" i="3"/>
  <c r="N402" i="3"/>
  <c r="N392" i="3"/>
  <c r="N414" i="3"/>
  <c r="N390" i="3"/>
  <c r="N400" i="3"/>
  <c r="N405" i="3"/>
  <c r="N417" i="3"/>
  <c r="N411" i="3"/>
  <c r="N410" i="3"/>
  <c r="N389" i="3"/>
  <c r="N419" i="3"/>
  <c r="N409" i="3"/>
  <c r="N413" i="3"/>
  <c r="N397" i="3"/>
  <c r="N401" i="3"/>
  <c r="N415" i="3"/>
  <c r="N407" i="3"/>
  <c r="N391" i="3"/>
  <c r="N406" i="3"/>
  <c r="N398" i="3"/>
  <c r="N412" i="3"/>
  <c r="N394" i="3"/>
  <c r="N399" i="3"/>
  <c r="N393" i="3"/>
  <c r="N416" i="3"/>
  <c r="N395" i="3"/>
  <c r="N403" i="3"/>
  <c r="E419" i="3"/>
  <c r="K419" i="3"/>
  <c r="L419" i="3" s="1"/>
  <c r="E276" i="3"/>
  <c r="K276" i="3"/>
  <c r="L276" i="3" s="1"/>
  <c r="A14" i="1"/>
  <c r="B28" i="8"/>
  <c r="A13" i="1"/>
  <c r="K356" i="3"/>
  <c r="L356" i="3" s="1"/>
  <c r="O128" i="1" l="1"/>
  <c r="N373" i="3"/>
  <c r="O68" i="1"/>
  <c r="E356" i="3"/>
  <c r="E366" i="3"/>
  <c r="N467" i="3"/>
  <c r="O675" i="1"/>
  <c r="N93" i="3"/>
  <c r="E40" i="4"/>
  <c r="O370" i="1"/>
  <c r="N232" i="3"/>
  <c r="N420" i="3"/>
  <c r="E81" i="3"/>
  <c r="K81" i="3"/>
  <c r="L81" i="3" s="1"/>
  <c r="K25" i="3"/>
  <c r="L25" i="3" s="1"/>
  <c r="E75" i="3"/>
  <c r="K75" i="3"/>
  <c r="L75" i="3" s="1"/>
  <c r="K28" i="3"/>
  <c r="L28" i="3" s="1"/>
  <c r="E458" i="3"/>
  <c r="E357" i="3"/>
  <c r="O431" i="1"/>
  <c r="E259" i="3"/>
  <c r="K21" i="3"/>
  <c r="L21" i="3" s="1"/>
  <c r="O11" i="1"/>
  <c r="O27" i="1"/>
  <c r="O40" i="1"/>
  <c r="O25" i="1"/>
  <c r="O21" i="1"/>
  <c r="O13" i="1"/>
  <c r="O14" i="1"/>
  <c r="O26" i="1"/>
  <c r="O36" i="1"/>
  <c r="O22" i="1"/>
  <c r="O10" i="1"/>
  <c r="O12" i="1"/>
  <c r="O18" i="1"/>
  <c r="O34" i="1"/>
  <c r="O39" i="1"/>
  <c r="O29" i="1"/>
  <c r="O20" i="1"/>
  <c r="O19" i="1"/>
  <c r="O41" i="1"/>
  <c r="O37" i="1"/>
  <c r="O23" i="1"/>
  <c r="O24" i="1"/>
  <c r="O16" i="1"/>
  <c r="O38" i="1"/>
  <c r="O32" i="1"/>
  <c r="O15" i="1"/>
  <c r="O35" i="1"/>
  <c r="O31" i="1"/>
  <c r="O17" i="1"/>
  <c r="O28" i="1"/>
  <c r="O33" i="1"/>
  <c r="O30" i="1"/>
  <c r="E270" i="3"/>
  <c r="E206" i="3"/>
  <c r="E250" i="3"/>
  <c r="C18" i="6"/>
  <c r="K17" i="3"/>
  <c r="L17" i="3" s="1"/>
  <c r="E352" i="3"/>
  <c r="E464" i="3"/>
  <c r="N559" i="3"/>
  <c r="F29" i="8"/>
  <c r="D29" i="8"/>
  <c r="E29" i="8"/>
  <c r="I29" i="8"/>
  <c r="E64" i="3"/>
  <c r="K64" i="3"/>
  <c r="L64" i="3" s="1"/>
  <c r="E76" i="3"/>
  <c r="K76" i="3"/>
  <c r="L76" i="3" s="1"/>
  <c r="F605" i="3"/>
  <c r="E572" i="3"/>
  <c r="K572" i="3"/>
  <c r="E480" i="3"/>
  <c r="F513" i="3"/>
  <c r="K480" i="3"/>
  <c r="L480" i="3" s="1"/>
  <c r="O249" i="1"/>
  <c r="E348" i="3"/>
  <c r="E226" i="3"/>
  <c r="E87" i="3"/>
  <c r="K87" i="3"/>
  <c r="L87" i="3" s="1"/>
  <c r="C16" i="6"/>
  <c r="K15" i="3"/>
  <c r="L15" i="3" s="1"/>
  <c r="E370" i="3"/>
  <c r="E73" i="3"/>
  <c r="K73" i="3"/>
  <c r="L73" i="3" s="1"/>
  <c r="E11" i="6"/>
  <c r="E12" i="6"/>
  <c r="E14" i="6"/>
  <c r="E19" i="6"/>
  <c r="E16" i="6"/>
  <c r="E15" i="6"/>
  <c r="E10" i="6"/>
  <c r="F10" i="6" s="1"/>
  <c r="E18" i="6"/>
  <c r="E13" i="6"/>
  <c r="E17" i="6"/>
  <c r="E86" i="3"/>
  <c r="K86" i="3"/>
  <c r="L86" i="3" s="1"/>
  <c r="E219" i="3"/>
  <c r="K29" i="8"/>
  <c r="O735" i="1"/>
  <c r="E136" i="3"/>
  <c r="E106" i="3"/>
  <c r="F139" i="3"/>
  <c r="E119" i="3"/>
  <c r="E128" i="3"/>
  <c r="E115" i="3"/>
  <c r="E112" i="3"/>
  <c r="E125" i="3"/>
  <c r="K106" i="3"/>
  <c r="L106" i="3" s="1"/>
  <c r="E108" i="3"/>
  <c r="E130" i="3"/>
  <c r="E111" i="3"/>
  <c r="E116" i="3"/>
  <c r="E123" i="3"/>
  <c r="E127" i="3"/>
  <c r="E126" i="3"/>
  <c r="E122" i="3"/>
  <c r="E137" i="3"/>
  <c r="E72" i="3"/>
  <c r="K72" i="3"/>
  <c r="L72" i="3" s="1"/>
  <c r="C11" i="6"/>
  <c r="K10" i="3"/>
  <c r="L10" i="3" s="1"/>
  <c r="E90" i="3"/>
  <c r="K90" i="3"/>
  <c r="L90" i="3" s="1"/>
  <c r="E85" i="3"/>
  <c r="K85" i="3"/>
  <c r="L85" i="3" s="1"/>
  <c r="K37" i="3"/>
  <c r="L37" i="3" s="1"/>
  <c r="E88" i="3"/>
  <c r="K88" i="3"/>
  <c r="L88" i="3" s="1"/>
  <c r="E67" i="3"/>
  <c r="K67" i="3"/>
  <c r="L67" i="3" s="1"/>
  <c r="K35" i="3"/>
  <c r="L35" i="3" s="1"/>
  <c r="E460" i="3"/>
  <c r="K27" i="3"/>
  <c r="L27" i="3" s="1"/>
  <c r="E362" i="3"/>
  <c r="E74" i="3"/>
  <c r="K74" i="3"/>
  <c r="L74" i="3" s="1"/>
  <c r="C19" i="6"/>
  <c r="K18" i="3"/>
  <c r="L18" i="3" s="1"/>
  <c r="K23" i="3"/>
  <c r="L23" i="3" s="1"/>
  <c r="E389" i="3"/>
  <c r="E89" i="3"/>
  <c r="K89" i="3"/>
  <c r="L89" i="3" s="1"/>
  <c r="E61" i="3"/>
  <c r="K61" i="3"/>
  <c r="L61" i="3" s="1"/>
  <c r="E225" i="3"/>
  <c r="E199" i="3"/>
  <c r="F232" i="3"/>
  <c r="K199" i="3"/>
  <c r="L199" i="3" s="1"/>
  <c r="E228" i="3"/>
  <c r="E207" i="3"/>
  <c r="E202" i="3"/>
  <c r="E222" i="3"/>
  <c r="E227" i="3"/>
  <c r="E208" i="3"/>
  <c r="E215" i="3"/>
  <c r="E203" i="3"/>
  <c r="E213" i="3"/>
  <c r="E209" i="3"/>
  <c r="E212" i="3"/>
  <c r="E221" i="3"/>
  <c r="E359" i="3"/>
  <c r="K40" i="3"/>
  <c r="L40" i="3" s="1"/>
  <c r="K34" i="3"/>
  <c r="L34" i="3" s="1"/>
  <c r="K36" i="3"/>
  <c r="L36" i="3" s="1"/>
  <c r="E77" i="3"/>
  <c r="K77" i="3"/>
  <c r="L77" i="3" s="1"/>
  <c r="E217" i="3"/>
  <c r="E63" i="3"/>
  <c r="K63" i="3"/>
  <c r="L63" i="3" s="1"/>
  <c r="E78" i="3"/>
  <c r="K78" i="3"/>
  <c r="L78" i="3" s="1"/>
  <c r="E448" i="3"/>
  <c r="E218" i="3"/>
  <c r="E92" i="3"/>
  <c r="K92" i="3"/>
  <c r="L92" i="3" s="1"/>
  <c r="K22" i="3"/>
  <c r="L22" i="3" s="1"/>
  <c r="E84" i="3"/>
  <c r="K84" i="3"/>
  <c r="L84" i="3" s="1"/>
  <c r="E69" i="3"/>
  <c r="K69" i="3"/>
  <c r="L69" i="3" s="1"/>
  <c r="E323" i="3"/>
  <c r="E293" i="3"/>
  <c r="F326" i="3"/>
  <c r="M293" i="3" s="1"/>
  <c r="E325" i="3"/>
  <c r="E302" i="3"/>
  <c r="E310" i="3"/>
  <c r="E317" i="3"/>
  <c r="E301" i="3"/>
  <c r="E309" i="3"/>
  <c r="E318" i="3"/>
  <c r="E308" i="3"/>
  <c r="K293" i="3"/>
  <c r="L293" i="3" s="1"/>
  <c r="E304" i="3"/>
  <c r="E299" i="3"/>
  <c r="E300" i="3"/>
  <c r="E295" i="3"/>
  <c r="E307" i="3"/>
  <c r="E320" i="3"/>
  <c r="E313" i="3"/>
  <c r="E322" i="3"/>
  <c r="K38" i="3"/>
  <c r="L38" i="3" s="1"/>
  <c r="E364" i="3"/>
  <c r="E340" i="3"/>
  <c r="F373" i="3"/>
  <c r="E354" i="3"/>
  <c r="E343" i="3"/>
  <c r="E350" i="3"/>
  <c r="E371" i="3"/>
  <c r="E360" i="3"/>
  <c r="E369" i="3"/>
  <c r="E361" i="3"/>
  <c r="E347" i="3"/>
  <c r="E353" i="3"/>
  <c r="E351" i="3"/>
  <c r="E341" i="3"/>
  <c r="E342" i="3"/>
  <c r="E345" i="3"/>
  <c r="K340" i="3"/>
  <c r="L340" i="3" s="1"/>
  <c r="E368" i="3"/>
  <c r="E355" i="3"/>
  <c r="E349" i="3"/>
  <c r="E344" i="3"/>
  <c r="E66" i="3"/>
  <c r="K66" i="3"/>
  <c r="L66" i="3" s="1"/>
  <c r="M29" i="8"/>
  <c r="K26" i="3"/>
  <c r="L26" i="3" s="1"/>
  <c r="E60" i="3"/>
  <c r="F93" i="3"/>
  <c r="M74" i="3" s="1"/>
  <c r="K60" i="3"/>
  <c r="L60" i="3" s="1"/>
  <c r="E363" i="3"/>
  <c r="E231" i="3"/>
  <c r="C13" i="6"/>
  <c r="K12" i="3"/>
  <c r="L12" i="3" s="1"/>
  <c r="K20" i="3"/>
  <c r="L20" i="3" s="1"/>
  <c r="E230" i="3"/>
  <c r="K41" i="3"/>
  <c r="L41" i="3" s="1"/>
  <c r="E265" i="3"/>
  <c r="E247" i="3"/>
  <c r="K33" i="3"/>
  <c r="L33" i="3" s="1"/>
  <c r="E62" i="3"/>
  <c r="K62" i="3"/>
  <c r="L62" i="3" s="1"/>
  <c r="O492" i="1"/>
  <c r="N605" i="3"/>
  <c r="N513" i="3"/>
  <c r="G29" i="8"/>
  <c r="C17" i="6"/>
  <c r="E16" i="3"/>
  <c r="B17" i="6" s="1"/>
  <c r="K16" i="3"/>
  <c r="L16" i="3" s="1"/>
  <c r="C43" i="3"/>
  <c r="F9" i="3"/>
  <c r="E40" i="3" s="1"/>
  <c r="K29" i="3"/>
  <c r="L29" i="3" s="1"/>
  <c r="E174" i="3"/>
  <c r="E153" i="3"/>
  <c r="F186" i="3"/>
  <c r="M153" i="3"/>
  <c r="K153" i="3"/>
  <c r="L153" i="3" s="1"/>
  <c r="E159" i="3"/>
  <c r="E164" i="3"/>
  <c r="E155" i="3"/>
  <c r="E161" i="3"/>
  <c r="E166" i="3"/>
  <c r="E177" i="3"/>
  <c r="E157" i="3"/>
  <c r="E165" i="3"/>
  <c r="E176" i="3"/>
  <c r="E184" i="3"/>
  <c r="E183" i="3"/>
  <c r="E179" i="3"/>
  <c r="E160" i="3"/>
  <c r="E169" i="3"/>
  <c r="E162" i="3"/>
  <c r="E180" i="3"/>
  <c r="E181" i="3"/>
  <c r="E167" i="3"/>
  <c r="E172" i="3"/>
  <c r="E168" i="3"/>
  <c r="E71" i="3"/>
  <c r="M71" i="3"/>
  <c r="K71" i="3"/>
  <c r="L71" i="3" s="1"/>
  <c r="E154" i="3"/>
  <c r="E211" i="3"/>
  <c r="E156" i="3"/>
  <c r="N326" i="3"/>
  <c r="E210" i="3"/>
  <c r="N186" i="3"/>
  <c r="C12" i="6"/>
  <c r="E11" i="3"/>
  <c r="B12" i="6" s="1"/>
  <c r="K11" i="3"/>
  <c r="L11" i="3" s="1"/>
  <c r="C15" i="6"/>
  <c r="E14" i="3"/>
  <c r="B15" i="6" s="1"/>
  <c r="K14" i="3"/>
  <c r="L14" i="3" s="1"/>
  <c r="E456" i="3"/>
  <c r="E434" i="3"/>
  <c r="F467" i="3"/>
  <c r="E442" i="3"/>
  <c r="E435" i="3"/>
  <c r="E457" i="3"/>
  <c r="E446" i="3"/>
  <c r="E444" i="3"/>
  <c r="E452" i="3"/>
  <c r="E462" i="3"/>
  <c r="E439" i="3"/>
  <c r="E466" i="3"/>
  <c r="E438" i="3"/>
  <c r="E437" i="3"/>
  <c r="E453" i="3"/>
  <c r="E455" i="3"/>
  <c r="E436" i="3"/>
  <c r="E447" i="3"/>
  <c r="E440" i="3"/>
  <c r="K434" i="3"/>
  <c r="E454" i="3"/>
  <c r="H29" i="8"/>
  <c r="E201" i="3"/>
  <c r="L29" i="8"/>
  <c r="M79" i="3"/>
  <c r="E79" i="3"/>
  <c r="K79" i="3"/>
  <c r="L79" i="3" s="1"/>
  <c r="E91" i="3"/>
  <c r="M91" i="3"/>
  <c r="K91" i="3"/>
  <c r="L91" i="3" s="1"/>
  <c r="E272" i="3"/>
  <c r="E246" i="3"/>
  <c r="F279" i="3"/>
  <c r="M246" i="3"/>
  <c r="E253" i="3"/>
  <c r="K246" i="3"/>
  <c r="L246" i="3" s="1"/>
  <c r="E269" i="3"/>
  <c r="E275" i="3"/>
  <c r="E268" i="3"/>
  <c r="E271" i="3"/>
  <c r="E273" i="3"/>
  <c r="E249" i="3"/>
  <c r="E255" i="3"/>
  <c r="E256" i="3"/>
  <c r="E254" i="3"/>
  <c r="E261" i="3"/>
  <c r="E263" i="3"/>
  <c r="E257" i="3"/>
  <c r="E260" i="3"/>
  <c r="E258" i="3"/>
  <c r="E252" i="3"/>
  <c r="O188" i="1"/>
  <c r="E204" i="3"/>
  <c r="M70" i="3"/>
  <c r="E70" i="3"/>
  <c r="K70" i="3"/>
  <c r="L70" i="3" s="1"/>
  <c r="E32" i="3"/>
  <c r="K32" i="3"/>
  <c r="L32" i="3" s="1"/>
  <c r="E465" i="3"/>
  <c r="C29" i="8"/>
  <c r="C14" i="6"/>
  <c r="E13" i="3"/>
  <c r="B14" i="6" s="1"/>
  <c r="K13" i="3"/>
  <c r="L13" i="3" s="1"/>
  <c r="E83" i="3"/>
  <c r="M83" i="3"/>
  <c r="K83" i="3"/>
  <c r="L83" i="3" s="1"/>
  <c r="E346" i="3"/>
  <c r="S19" i="9"/>
  <c r="S20" i="9"/>
  <c r="S26" i="9"/>
  <c r="S34" i="9"/>
  <c r="S17" i="9"/>
  <c r="S29" i="9"/>
  <c r="S16" i="9"/>
  <c r="S10" i="9"/>
  <c r="S12" i="9"/>
  <c r="S39" i="9"/>
  <c r="S14" i="9"/>
  <c r="S33" i="9"/>
  <c r="S35" i="9"/>
  <c r="S18" i="9"/>
  <c r="S40" i="9"/>
  <c r="S11" i="9"/>
  <c r="S30" i="9"/>
  <c r="S21" i="9"/>
  <c r="S27" i="9"/>
  <c r="S23" i="9"/>
  <c r="N9" i="3"/>
  <c r="N13" i="3"/>
  <c r="N16" i="3"/>
  <c r="N39" i="3"/>
  <c r="N37" i="3"/>
  <c r="N38" i="3"/>
  <c r="N19" i="3"/>
  <c r="N22" i="3"/>
  <c r="N10" i="3"/>
  <c r="N23" i="3"/>
  <c r="N28" i="3"/>
  <c r="N41" i="3"/>
  <c r="N12" i="3"/>
  <c r="N36" i="3"/>
  <c r="N40" i="3"/>
  <c r="N34" i="3"/>
  <c r="N31" i="3"/>
  <c r="N17" i="3"/>
  <c r="N26" i="3"/>
  <c r="N14" i="3"/>
  <c r="N35" i="3"/>
  <c r="N18" i="3"/>
  <c r="N20" i="3"/>
  <c r="N32" i="3"/>
  <c r="N24" i="3"/>
  <c r="N33" i="3"/>
  <c r="N29" i="3"/>
  <c r="N11" i="3"/>
  <c r="N25" i="3"/>
  <c r="N30" i="3"/>
  <c r="N15" i="3"/>
  <c r="N27" i="3"/>
  <c r="N21" i="3"/>
  <c r="E30" i="3"/>
  <c r="K30" i="3"/>
  <c r="L30" i="3" s="1"/>
  <c r="E24" i="3"/>
  <c r="K24" i="3"/>
  <c r="L24" i="3" s="1"/>
  <c r="E372" i="3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50" i="3"/>
  <c r="E367" i="3"/>
  <c r="E229" i="3"/>
  <c r="M80" i="3"/>
  <c r="E80" i="3"/>
  <c r="K80" i="3"/>
  <c r="L80" i="3" s="1"/>
  <c r="E216" i="3"/>
  <c r="K39" i="3"/>
  <c r="L39" i="3" s="1"/>
  <c r="O8" i="1"/>
  <c r="E404" i="3"/>
  <c r="E387" i="3"/>
  <c r="F420" i="3"/>
  <c r="M387" i="3"/>
  <c r="E415" i="3"/>
  <c r="E409" i="3"/>
  <c r="E405" i="3"/>
  <c r="K387" i="3"/>
  <c r="L387" i="3" s="1"/>
  <c r="E403" i="3"/>
  <c r="E399" i="3"/>
  <c r="E408" i="3"/>
  <c r="E393" i="3"/>
  <c r="E400" i="3"/>
  <c r="E412" i="3"/>
  <c r="E402" i="3"/>
  <c r="E396" i="3"/>
  <c r="E398" i="3"/>
  <c r="E407" i="3"/>
  <c r="E413" i="3"/>
  <c r="E395" i="3"/>
  <c r="E401" i="3"/>
  <c r="E358" i="3"/>
  <c r="E163" i="3"/>
  <c r="E248" i="3"/>
  <c r="E19" i="3"/>
  <c r="K19" i="3"/>
  <c r="L19" i="3" s="1"/>
  <c r="M82" i="3"/>
  <c r="E82" i="3"/>
  <c r="K82" i="3"/>
  <c r="L82" i="3" s="1"/>
  <c r="M68" i="3"/>
  <c r="E68" i="3"/>
  <c r="K68" i="3"/>
  <c r="L68" i="3" s="1"/>
  <c r="E526" i="3"/>
  <c r="F559" i="3"/>
  <c r="M526" i="3" s="1"/>
  <c r="K526" i="3"/>
  <c r="L526" i="3" s="1"/>
  <c r="E65" i="3"/>
  <c r="M65" i="3"/>
  <c r="K65" i="3"/>
  <c r="L65" i="3" s="1"/>
  <c r="E31" i="3"/>
  <c r="K31" i="3"/>
  <c r="L31" i="3" s="1"/>
  <c r="J29" i="8"/>
  <c r="S41" i="9" l="1"/>
  <c r="L434" i="3"/>
  <c r="K467" i="3"/>
  <c r="L467" i="3" s="1"/>
  <c r="E29" i="3"/>
  <c r="E33" i="3"/>
  <c r="E22" i="3"/>
  <c r="M126" i="3"/>
  <c r="M122" i="3"/>
  <c r="M137" i="3"/>
  <c r="M119" i="3"/>
  <c r="M128" i="3"/>
  <c r="M115" i="3"/>
  <c r="M112" i="3"/>
  <c r="M125" i="3"/>
  <c r="M108" i="3"/>
  <c r="M130" i="3"/>
  <c r="M111" i="3"/>
  <c r="M116" i="3"/>
  <c r="M123" i="3"/>
  <c r="M127" i="3"/>
  <c r="M136" i="3"/>
  <c r="M134" i="3"/>
  <c r="M117" i="3"/>
  <c r="M129" i="3"/>
  <c r="M118" i="3"/>
  <c r="M113" i="3"/>
  <c r="M133" i="3"/>
  <c r="M109" i="3"/>
  <c r="M107" i="3"/>
  <c r="M114" i="3"/>
  <c r="M120" i="3"/>
  <c r="M138" i="3"/>
  <c r="M135" i="3"/>
  <c r="K139" i="3"/>
  <c r="L139" i="3" s="1"/>
  <c r="M132" i="3"/>
  <c r="M124" i="3"/>
  <c r="M131" i="3"/>
  <c r="M110" i="3"/>
  <c r="M121" i="3"/>
  <c r="M86" i="3"/>
  <c r="G14" i="6"/>
  <c r="F14" i="6"/>
  <c r="M76" i="3"/>
  <c r="M434" i="3"/>
  <c r="M440" i="3"/>
  <c r="M442" i="3"/>
  <c r="M435" i="3"/>
  <c r="M457" i="3"/>
  <c r="M446" i="3"/>
  <c r="M444" i="3"/>
  <c r="M452" i="3"/>
  <c r="M462" i="3"/>
  <c r="M439" i="3"/>
  <c r="M466" i="3"/>
  <c r="M438" i="3"/>
  <c r="M437" i="3"/>
  <c r="M453" i="3"/>
  <c r="M455" i="3"/>
  <c r="M436" i="3"/>
  <c r="M447" i="3"/>
  <c r="M464" i="3"/>
  <c r="M458" i="3"/>
  <c r="M456" i="3"/>
  <c r="M450" i="3"/>
  <c r="M461" i="3"/>
  <c r="M463" i="3"/>
  <c r="M459" i="3"/>
  <c r="M465" i="3"/>
  <c r="M454" i="3"/>
  <c r="M441" i="3"/>
  <c r="M445" i="3"/>
  <c r="M451" i="3"/>
  <c r="M449" i="3"/>
  <c r="M443" i="3"/>
  <c r="M448" i="3"/>
  <c r="M460" i="3"/>
  <c r="E39" i="3"/>
  <c r="F43" i="3"/>
  <c r="E9" i="3"/>
  <c r="B10" i="6" s="1"/>
  <c r="C10" i="6"/>
  <c r="G10" i="6" s="1"/>
  <c r="K9" i="3"/>
  <c r="L9" i="3" s="1"/>
  <c r="E20" i="3"/>
  <c r="M60" i="3"/>
  <c r="M66" i="3"/>
  <c r="M69" i="3"/>
  <c r="E35" i="3"/>
  <c r="F17" i="6"/>
  <c r="G17" i="6"/>
  <c r="G12" i="6"/>
  <c r="F12" i="6"/>
  <c r="E15" i="3"/>
  <c r="B16" i="6" s="1"/>
  <c r="N43" i="3"/>
  <c r="M61" i="3"/>
  <c r="K93" i="3"/>
  <c r="L93" i="3" s="1"/>
  <c r="E38" i="3"/>
  <c r="M92" i="3"/>
  <c r="M63" i="3"/>
  <c r="E36" i="3"/>
  <c r="E23" i="3"/>
  <c r="E37" i="3"/>
  <c r="F13" i="6"/>
  <c r="G13" i="6"/>
  <c r="F11" i="6"/>
  <c r="G11" i="6"/>
  <c r="M480" i="3"/>
  <c r="M482" i="3"/>
  <c r="M490" i="3"/>
  <c r="M508" i="3"/>
  <c r="M511" i="3"/>
  <c r="M506" i="3"/>
  <c r="M498" i="3"/>
  <c r="M510" i="3"/>
  <c r="M512" i="3"/>
  <c r="M509" i="3"/>
  <c r="M486" i="3"/>
  <c r="M501" i="3"/>
  <c r="M503" i="3"/>
  <c r="M487" i="3"/>
  <c r="M493" i="3"/>
  <c r="M497" i="3"/>
  <c r="M484" i="3"/>
  <c r="M505" i="3"/>
  <c r="M492" i="3"/>
  <c r="M504" i="3"/>
  <c r="M483" i="3"/>
  <c r="M489" i="3"/>
  <c r="K513" i="3"/>
  <c r="L513" i="3" s="1"/>
  <c r="M494" i="3"/>
  <c r="M507" i="3"/>
  <c r="M491" i="3"/>
  <c r="M481" i="3"/>
  <c r="M488" i="3"/>
  <c r="M502" i="3"/>
  <c r="M499" i="3"/>
  <c r="M495" i="3"/>
  <c r="M500" i="3"/>
  <c r="M485" i="3"/>
  <c r="M496" i="3"/>
  <c r="E25" i="3"/>
  <c r="M260" i="3"/>
  <c r="M258" i="3"/>
  <c r="M252" i="3"/>
  <c r="M253" i="3"/>
  <c r="M269" i="3"/>
  <c r="M275" i="3"/>
  <c r="M268" i="3"/>
  <c r="M271" i="3"/>
  <c r="M273" i="3"/>
  <c r="M249" i="3"/>
  <c r="M255" i="3"/>
  <c r="M256" i="3"/>
  <c r="M254" i="3"/>
  <c r="M261" i="3"/>
  <c r="M263" i="3"/>
  <c r="M257" i="3"/>
  <c r="M250" i="3"/>
  <c r="M270" i="3"/>
  <c r="M259" i="3"/>
  <c r="M248" i="3"/>
  <c r="K279" i="3"/>
  <c r="L279" i="3" s="1"/>
  <c r="M272" i="3"/>
  <c r="M266" i="3"/>
  <c r="M277" i="3"/>
  <c r="M274" i="3"/>
  <c r="M247" i="3"/>
  <c r="M265" i="3"/>
  <c r="M262" i="3"/>
  <c r="M264" i="3"/>
  <c r="M251" i="3"/>
  <c r="M267" i="3"/>
  <c r="M276" i="3"/>
  <c r="M278" i="3"/>
  <c r="M167" i="3"/>
  <c r="M172" i="3"/>
  <c r="M168" i="3"/>
  <c r="M159" i="3"/>
  <c r="M164" i="3"/>
  <c r="M155" i="3"/>
  <c r="M161" i="3"/>
  <c r="M166" i="3"/>
  <c r="M177" i="3"/>
  <c r="M157" i="3"/>
  <c r="M165" i="3"/>
  <c r="M176" i="3"/>
  <c r="M184" i="3"/>
  <c r="M183" i="3"/>
  <c r="M179" i="3"/>
  <c r="M160" i="3"/>
  <c r="M169" i="3"/>
  <c r="M162" i="3"/>
  <c r="M180" i="3"/>
  <c r="M181" i="3"/>
  <c r="M185" i="3"/>
  <c r="M158" i="3"/>
  <c r="M163" i="3"/>
  <c r="M170" i="3"/>
  <c r="M171" i="3"/>
  <c r="M173" i="3"/>
  <c r="M175" i="3"/>
  <c r="K186" i="3"/>
  <c r="L186" i="3" s="1"/>
  <c r="M156" i="3"/>
  <c r="M154" i="3"/>
  <c r="M178" i="3"/>
  <c r="M182" i="3"/>
  <c r="M174" i="3"/>
  <c r="M67" i="3"/>
  <c r="E10" i="3"/>
  <c r="B11" i="6" s="1"/>
  <c r="G18" i="6"/>
  <c r="F18" i="6"/>
  <c r="M538" i="3"/>
  <c r="M529" i="3"/>
  <c r="M555" i="3"/>
  <c r="M556" i="3"/>
  <c r="M552" i="3"/>
  <c r="M551" i="3"/>
  <c r="M545" i="3"/>
  <c r="M539" i="3"/>
  <c r="M547" i="3"/>
  <c r="M546" i="3"/>
  <c r="M534" i="3"/>
  <c r="M541" i="3"/>
  <c r="M536" i="3"/>
  <c r="M558" i="3"/>
  <c r="M548" i="3"/>
  <c r="M554" i="3"/>
  <c r="M535" i="3"/>
  <c r="M533" i="3"/>
  <c r="M553" i="3"/>
  <c r="M527" i="3"/>
  <c r="M549" i="3"/>
  <c r="M543" i="3"/>
  <c r="M528" i="3"/>
  <c r="M542" i="3"/>
  <c r="M557" i="3"/>
  <c r="M544" i="3"/>
  <c r="M537" i="3"/>
  <c r="M531" i="3"/>
  <c r="M532" i="3"/>
  <c r="M540" i="3"/>
  <c r="K559" i="3"/>
  <c r="L559" i="3" s="1"/>
  <c r="M530" i="3"/>
  <c r="M550" i="3"/>
  <c r="M395" i="3"/>
  <c r="M401" i="3"/>
  <c r="M415" i="3"/>
  <c r="M409" i="3"/>
  <c r="M405" i="3"/>
  <c r="M403" i="3"/>
  <c r="M399" i="3"/>
  <c r="M408" i="3"/>
  <c r="M393" i="3"/>
  <c r="M400" i="3"/>
  <c r="M412" i="3"/>
  <c r="M402" i="3"/>
  <c r="M396" i="3"/>
  <c r="M404" i="3"/>
  <c r="M398" i="3"/>
  <c r="M407" i="3"/>
  <c r="M413" i="3"/>
  <c r="M406" i="3"/>
  <c r="M390" i="3"/>
  <c r="M391" i="3"/>
  <c r="M416" i="3"/>
  <c r="M414" i="3"/>
  <c r="M411" i="3"/>
  <c r="M388" i="3"/>
  <c r="M394" i="3"/>
  <c r="M417" i="3"/>
  <c r="M419" i="3"/>
  <c r="M410" i="3"/>
  <c r="M389" i="3"/>
  <c r="M418" i="3"/>
  <c r="M392" i="3"/>
  <c r="M397" i="3"/>
  <c r="K420" i="3"/>
  <c r="L420" i="3" s="1"/>
  <c r="M62" i="3"/>
  <c r="E12" i="3"/>
  <c r="B13" i="6" s="1"/>
  <c r="M73" i="3"/>
  <c r="M87" i="3"/>
  <c r="L572" i="3"/>
  <c r="K605" i="3"/>
  <c r="L605" i="3" s="1"/>
  <c r="M64" i="3"/>
  <c r="E28" i="3"/>
  <c r="M81" i="3"/>
  <c r="E41" i="3"/>
  <c r="M340" i="3"/>
  <c r="M364" i="3"/>
  <c r="M355" i="3"/>
  <c r="M349" i="3"/>
  <c r="M344" i="3"/>
  <c r="M354" i="3"/>
  <c r="M343" i="3"/>
  <c r="M350" i="3"/>
  <c r="M371" i="3"/>
  <c r="M360" i="3"/>
  <c r="M369" i="3"/>
  <c r="M361" i="3"/>
  <c r="M347" i="3"/>
  <c r="M353" i="3"/>
  <c r="M351" i="3"/>
  <c r="M341" i="3"/>
  <c r="M342" i="3"/>
  <c r="M345" i="3"/>
  <c r="M368" i="3"/>
  <c r="M352" i="3"/>
  <c r="M357" i="3"/>
  <c r="M358" i="3"/>
  <c r="M367" i="3"/>
  <c r="M372" i="3"/>
  <c r="M346" i="3"/>
  <c r="M363" i="3"/>
  <c r="M365" i="3"/>
  <c r="M359" i="3"/>
  <c r="M362" i="3"/>
  <c r="K373" i="3"/>
  <c r="L373" i="3" s="1"/>
  <c r="M366" i="3"/>
  <c r="M356" i="3"/>
  <c r="M370" i="3"/>
  <c r="M348" i="3"/>
  <c r="M313" i="3"/>
  <c r="M322" i="3"/>
  <c r="M325" i="3"/>
  <c r="M302" i="3"/>
  <c r="M310" i="3"/>
  <c r="M317" i="3"/>
  <c r="M301" i="3"/>
  <c r="M309" i="3"/>
  <c r="M318" i="3"/>
  <c r="M308" i="3"/>
  <c r="M304" i="3"/>
  <c r="M299" i="3"/>
  <c r="M300" i="3"/>
  <c r="M295" i="3"/>
  <c r="M307" i="3"/>
  <c r="M320" i="3"/>
  <c r="M306" i="3"/>
  <c r="M298" i="3"/>
  <c r="M312" i="3"/>
  <c r="M296" i="3"/>
  <c r="M297" i="3"/>
  <c r="M315" i="3"/>
  <c r="M323" i="3"/>
  <c r="M316" i="3"/>
  <c r="K326" i="3"/>
  <c r="L326" i="3" s="1"/>
  <c r="M305" i="3"/>
  <c r="M319" i="3"/>
  <c r="M311" i="3"/>
  <c r="M324" i="3"/>
  <c r="M303" i="3"/>
  <c r="M314" i="3"/>
  <c r="M294" i="3"/>
  <c r="M326" i="3" s="1"/>
  <c r="M321" i="3"/>
  <c r="M84" i="3"/>
  <c r="E34" i="3"/>
  <c r="M89" i="3"/>
  <c r="E18" i="3"/>
  <c r="B19" i="6" s="1"/>
  <c r="E27" i="3"/>
  <c r="M85" i="3"/>
  <c r="G15" i="6"/>
  <c r="F15" i="6"/>
  <c r="E21" i="3"/>
  <c r="E26" i="3"/>
  <c r="M77" i="3"/>
  <c r="M72" i="3"/>
  <c r="G16" i="6"/>
  <c r="F16" i="6"/>
  <c r="M572" i="3"/>
  <c r="M592" i="3"/>
  <c r="M590" i="3"/>
  <c r="M585" i="3"/>
  <c r="M596" i="3"/>
  <c r="M594" i="3"/>
  <c r="M584" i="3"/>
  <c r="M576" i="3"/>
  <c r="M599" i="3"/>
  <c r="M586" i="3"/>
  <c r="M601" i="3"/>
  <c r="M603" i="3"/>
  <c r="M598" i="3"/>
  <c r="M577" i="3"/>
  <c r="M579" i="3"/>
  <c r="M595" i="3"/>
  <c r="M573" i="3"/>
  <c r="M574" i="3"/>
  <c r="M580" i="3"/>
  <c r="M581" i="3"/>
  <c r="M604" i="3"/>
  <c r="M591" i="3"/>
  <c r="M575" i="3"/>
  <c r="M600" i="3"/>
  <c r="M588" i="3"/>
  <c r="M597" i="3"/>
  <c r="M587" i="3"/>
  <c r="M583" i="3"/>
  <c r="M589" i="3"/>
  <c r="M582" i="3"/>
  <c r="M578" i="3"/>
  <c r="M593" i="3"/>
  <c r="M602" i="3"/>
  <c r="E17" i="3"/>
  <c r="B18" i="6" s="1"/>
  <c r="M75" i="3"/>
  <c r="B29" i="8"/>
  <c r="M78" i="3"/>
  <c r="M199" i="3"/>
  <c r="M212" i="3"/>
  <c r="M221" i="3"/>
  <c r="M228" i="3"/>
  <c r="M207" i="3"/>
  <c r="M202" i="3"/>
  <c r="M222" i="3"/>
  <c r="M227" i="3"/>
  <c r="M208" i="3"/>
  <c r="M215" i="3"/>
  <c r="M203" i="3"/>
  <c r="M213" i="3"/>
  <c r="M209" i="3"/>
  <c r="M206" i="3"/>
  <c r="M216" i="3"/>
  <c r="M229" i="3"/>
  <c r="M200" i="3"/>
  <c r="M204" i="3"/>
  <c r="M201" i="3"/>
  <c r="K232" i="3"/>
  <c r="L232" i="3" s="1"/>
  <c r="M210" i="3"/>
  <c r="M211" i="3"/>
  <c r="M214" i="3"/>
  <c r="M225" i="3"/>
  <c r="M230" i="3"/>
  <c r="M231" i="3"/>
  <c r="M220" i="3"/>
  <c r="M218" i="3"/>
  <c r="M217" i="3"/>
  <c r="M223" i="3"/>
  <c r="M219" i="3"/>
  <c r="M226" i="3"/>
  <c r="M224" i="3"/>
  <c r="M205" i="3"/>
  <c r="M88" i="3"/>
  <c r="M90" i="3"/>
  <c r="M106" i="3"/>
  <c r="G19" i="6"/>
  <c r="F19" i="6"/>
  <c r="M559" i="3" l="1"/>
  <c r="M279" i="3"/>
  <c r="M467" i="3"/>
  <c r="M420" i="3"/>
  <c r="M186" i="3"/>
  <c r="M93" i="3"/>
  <c r="M232" i="3"/>
  <c r="M40" i="3"/>
  <c r="M22" i="3"/>
  <c r="M33" i="3"/>
  <c r="M29" i="3"/>
  <c r="M30" i="3"/>
  <c r="M17" i="3"/>
  <c r="M26" i="3"/>
  <c r="M14" i="3"/>
  <c r="M19" i="3"/>
  <c r="M31" i="3"/>
  <c r="M21" i="3"/>
  <c r="M27" i="3"/>
  <c r="M18" i="3"/>
  <c r="M34" i="3"/>
  <c r="M41" i="3"/>
  <c r="M16" i="3"/>
  <c r="M13" i="3"/>
  <c r="M24" i="3"/>
  <c r="M28" i="3"/>
  <c r="M12" i="3"/>
  <c r="M10" i="3"/>
  <c r="M32" i="3"/>
  <c r="M25" i="3"/>
  <c r="M37" i="3"/>
  <c r="M23" i="3"/>
  <c r="M36" i="3"/>
  <c r="M38" i="3"/>
  <c r="M11" i="3"/>
  <c r="K43" i="3"/>
  <c r="L43" i="3" s="1"/>
  <c r="M39" i="3"/>
  <c r="M15" i="3"/>
  <c r="M35" i="3"/>
  <c r="M20" i="3"/>
  <c r="M139" i="3"/>
  <c r="M605" i="3"/>
  <c r="M513" i="3"/>
  <c r="M373" i="3"/>
  <c r="M9" i="3"/>
  <c r="M43" i="3" s="1"/>
</calcChain>
</file>

<file path=xl/sharedStrings.xml><?xml version="1.0" encoding="utf-8"?>
<sst xmlns="http://schemas.openxmlformats.org/spreadsheetml/2006/main" count="12068" uniqueCount="173">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</sst>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/>
    <xf numFmtId="0" fontId="0" fillId="0" borderId="1" xfId="0" applyBorder="1"/>
    <xf numFmtId="0" fontId="2" fillId="3" borderId="0" xfId="0" applyFont="1" applyFill="1"/>
    <xf numFmtId="3" fontId="2" fillId="3" borderId="0" xfId="0" applyNumberFormat="1" applyFont="1" applyFill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33469562.59</c:v>
                </c:pt>
                <c:pt idx="1">
                  <c:v>1345344374.8300004</c:v>
                </c:pt>
                <c:pt idx="2">
                  <c:v>2191160534.4200001</c:v>
                </c:pt>
                <c:pt idx="3">
                  <c:v>59699374.030000001</c:v>
                </c:pt>
                <c:pt idx="4">
                  <c:v>1892969826.21</c:v>
                </c:pt>
                <c:pt idx="5">
                  <c:v>42522369.580000006</c:v>
                </c:pt>
                <c:pt idx="6">
                  <c:v>86205433.010000005</c:v>
                </c:pt>
                <c:pt idx="7">
                  <c:v>1678036874.2100003</c:v>
                </c:pt>
                <c:pt idx="8">
                  <c:v>44430928.280000001</c:v>
                </c:pt>
                <c:pt idx="9">
                  <c:v>155425926.73000002</c:v>
                </c:pt>
                <c:pt idx="10">
                  <c:v>406049416.99000013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-23.223448575313061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8.786524377705982</c:v>
                </c:pt>
                <c:pt idx="8">
                  <c:v>4.379813751052688</c:v>
                </c:pt>
                <c:pt idx="9">
                  <c:v>42.211444597488814</c:v>
                </c:pt>
                <c:pt idx="10">
                  <c:v>66.058228536262163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17.729792236366336</c:v>
                </c:pt>
                <c:pt idx="1">
                  <c:v>20.034881692145053</c:v>
                </c:pt>
                <c:pt idx="2">
                  <c:v>17.298379386691206</c:v>
                </c:pt>
                <c:pt idx="3">
                  <c:v>6.5055803383476549</c:v>
                </c:pt>
                <c:pt idx="4">
                  <c:v>5.7124418069690579</c:v>
                </c:pt>
                <c:pt idx="5">
                  <c:v>50.19445003815467</c:v>
                </c:pt>
                <c:pt idx="6">
                  <c:v>30.660756337834982</c:v>
                </c:pt>
                <c:pt idx="7">
                  <c:v>10.881895619343531</c:v>
                </c:pt>
                <c:pt idx="8">
                  <c:v>-3.2880045407750149</c:v>
                </c:pt>
                <c:pt idx="9">
                  <c:v>24.186546590480749</c:v>
                </c:pt>
                <c:pt idx="10">
                  <c:v>15.925693675689731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13.430943960632789</c:v>
                </c:pt>
                <c:pt idx="7">
                  <c:v>7.4289232107575112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12.34943360875295</c:v>
                </c:pt>
                <c:pt idx="8">
                  <c:v>-56.097188686442415</c:v>
                </c:pt>
                <c:pt idx="9">
                  <c:v>37.029167478602908</c:v>
                </c:pt>
                <c:pt idx="10">
                  <c:v>10.328073967186455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18.305162576607369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-8.7759967555502012</c:v>
                </c:pt>
                <c:pt idx="5">
                  <c:v>29.29784326774476</c:v>
                </c:pt>
                <c:pt idx="6">
                  <c:v>48.977795894134282</c:v>
                </c:pt>
                <c:pt idx="7">
                  <c:v>19.646027842890767</c:v>
                </c:pt>
                <c:pt idx="8">
                  <c:v>48.453256211227227</c:v>
                </c:pt>
                <c:pt idx="9">
                  <c:v>3.8685751190626867</c:v>
                </c:pt>
                <c:pt idx="10">
                  <c:v>29.878588001667371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25.592708366927198</c:v>
                </c:pt>
                <c:pt idx="1">
                  <c:v>10.108466541475901</c:v>
                </c:pt>
                <c:pt idx="2">
                  <c:v>26.193489868313087</c:v>
                </c:pt>
                <c:pt idx="3">
                  <c:v>29.035714993417784</c:v>
                </c:pt>
                <c:pt idx="4">
                  <c:v>22.195379938431426</c:v>
                </c:pt>
                <c:pt idx="5">
                  <c:v>-48.358502234961222</c:v>
                </c:pt>
                <c:pt idx="6">
                  <c:v>-1.4018023336344445</c:v>
                </c:pt>
                <c:pt idx="7">
                  <c:v>10.934006053219406</c:v>
                </c:pt>
                <c:pt idx="8">
                  <c:v>-20.729909717278456</c:v>
                </c:pt>
                <c:pt idx="9">
                  <c:v>59.442787917250371</c:v>
                </c:pt>
                <c:pt idx="10">
                  <c:v>-20.49208912018279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1654683358.8699999</c:v>
                </c:pt>
                <c:pt idx="8">
                  <c:v>72522520.379999995</c:v>
                </c:pt>
                <c:pt idx="9">
                  <c:v>169007987.81999996</c:v>
                </c:pt>
                <c:pt idx="10">
                  <c:v>470731325.30999994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23.736035372971791</c:v>
                </c:pt>
                <c:pt idx="1">
                  <c:v>17.620947007389137</c:v>
                </c:pt>
                <c:pt idx="2">
                  <c:v>4.3099797251042924</c:v>
                </c:pt>
                <c:pt idx="3">
                  <c:v>48.734629035033237</c:v>
                </c:pt>
                <c:pt idx="4">
                  <c:v>3.7331323739416127</c:v>
                </c:pt>
                <c:pt idx="5">
                  <c:v>6.1625577592161136</c:v>
                </c:pt>
                <c:pt idx="6">
                  <c:v>43.447406990175793</c:v>
                </c:pt>
                <c:pt idx="7">
                  <c:v>5.3403247679849688</c:v>
                </c:pt>
                <c:pt idx="8">
                  <c:v>5.5770483440608389</c:v>
                </c:pt>
                <c:pt idx="9">
                  <c:v>-12.103623553301132</c:v>
                </c:pt>
                <c:pt idx="10">
                  <c:v>33.732628918124185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25.570446776272355</c:v>
                </c:pt>
                <c:pt idx="1">
                  <c:v>21.167505938740106</c:v>
                </c:pt>
                <c:pt idx="2">
                  <c:v>28.952513362112082</c:v>
                </c:pt>
                <c:pt idx="3">
                  <c:v>35.852216839641592</c:v>
                </c:pt>
                <c:pt idx="4">
                  <c:v>-0.7427386149868086</c:v>
                </c:pt>
                <c:pt idx="5">
                  <c:v>-38.806026822853198</c:v>
                </c:pt>
                <c:pt idx="6">
                  <c:v>25.214561065397987</c:v>
                </c:pt>
                <c:pt idx="7">
                  <c:v>14.932758691765882</c:v>
                </c:pt>
                <c:pt idx="8">
                  <c:v>35.423712931361003</c:v>
                </c:pt>
                <c:pt idx="9">
                  <c:v>117.84530454874134</c:v>
                </c:pt>
                <c:pt idx="10">
                  <c:v>18.611820883234614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16.244200523792859</c:v>
                </c:pt>
                <c:pt idx="1">
                  <c:v>17.755805441250423</c:v>
                </c:pt>
                <c:pt idx="2">
                  <c:v>18.924997026757062</c:v>
                </c:pt>
                <c:pt idx="3">
                  <c:v>16.977606780927736</c:v>
                </c:pt>
                <c:pt idx="4">
                  <c:v>16.659775091265086</c:v>
                </c:pt>
                <c:pt idx="5">
                  <c:v>59.017462651814235</c:v>
                </c:pt>
                <c:pt idx="6">
                  <c:v>1.3115437822447944</c:v>
                </c:pt>
                <c:pt idx="7">
                  <c:v>4.7306250272344812</c:v>
                </c:pt>
                <c:pt idx="8">
                  <c:v>68.618680014204571</c:v>
                </c:pt>
                <c:pt idx="9">
                  <c:v>87.215700596807224</c:v>
                </c:pt>
                <c:pt idx="10">
                  <c:v>-0.91662915410732126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19.399407095580418</c:v>
                </c:pt>
                <c:pt idx="1">
                  <c:v>17.388241660295968</c:v>
                </c:pt>
                <c:pt idx="2">
                  <c:v>14.296579851948742</c:v>
                </c:pt>
                <c:pt idx="3">
                  <c:v>11.167745647319421</c:v>
                </c:pt>
                <c:pt idx="4">
                  <c:v>9.3800955392301244</c:v>
                </c:pt>
                <c:pt idx="5">
                  <c:v>7.0196222911199602</c:v>
                </c:pt>
                <c:pt idx="6">
                  <c:v>3.7502630061607554</c:v>
                </c:pt>
                <c:pt idx="7">
                  <c:v>2.8667434663111018</c:v>
                </c:pt>
                <c:pt idx="8">
                  <c:v>1.9153064472194306</c:v>
                </c:pt>
                <c:pt idx="9">
                  <c:v>1.5949557535809276</c:v>
                </c:pt>
                <c:pt idx="10">
                  <c:v>1.4302753828214352</c:v>
                </c:pt>
                <c:pt idx="11">
                  <c:v>1.058415115121162</c:v>
                </c:pt>
                <c:pt idx="12">
                  <c:v>0.99738867676007326</c:v>
                </c:pt>
                <c:pt idx="13">
                  <c:v>0.74750164017641718</c:v>
                </c:pt>
                <c:pt idx="14">
                  <c:v>0.81218085815060248</c:v>
                </c:pt>
                <c:pt idx="15">
                  <c:v>0.79536344885661558</c:v>
                </c:pt>
                <c:pt idx="16">
                  <c:v>0.74075642618508852</c:v>
                </c:pt>
                <c:pt idx="17">
                  <c:v>0.61206640077841223</c:v>
                </c:pt>
                <c:pt idx="18">
                  <c:v>0.52765903766091449</c:v>
                </c:pt>
                <c:pt idx="19">
                  <c:v>0.48157614889580225</c:v>
                </c:pt>
                <c:pt idx="20">
                  <c:v>0.48764193190013905</c:v>
                </c:pt>
                <c:pt idx="21">
                  <c:v>0.57129493235262618</c:v>
                </c:pt>
                <c:pt idx="22">
                  <c:v>0.44292669761797365</c:v>
                </c:pt>
                <c:pt idx="23">
                  <c:v>0.31191161684491947</c:v>
                </c:pt>
                <c:pt idx="24">
                  <c:v>0.31133373541332099</c:v>
                </c:pt>
                <c:pt idx="25">
                  <c:v>0.26777547272123492</c:v>
                </c:pt>
                <c:pt idx="26">
                  <c:v>0.24725382667981763</c:v>
                </c:pt>
                <c:pt idx="27">
                  <c:v>0.12839262494394174</c:v>
                </c:pt>
                <c:pt idx="28">
                  <c:v>0.10122377345478024</c:v>
                </c:pt>
                <c:pt idx="29">
                  <c:v>7.7396922499794879E-2</c:v>
                </c:pt>
                <c:pt idx="30">
                  <c:v>3.2090524470988299E-2</c:v>
                </c:pt>
                <c:pt idx="31">
                  <c:v>2.2241669894175871E-2</c:v>
                </c:pt>
                <c:pt idx="32">
                  <c:v>1.6372377032901682E-2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22.196417520762001</c:v>
                </c:pt>
                <c:pt idx="1">
                  <c:v>16.065754056281296</c:v>
                </c:pt>
                <c:pt idx="2">
                  <c:v>14.566151967795845</c:v>
                </c:pt>
                <c:pt idx="3">
                  <c:v>11.392611871288604</c:v>
                </c:pt>
                <c:pt idx="4">
                  <c:v>6.8754115723093685</c:v>
                </c:pt>
                <c:pt idx="5">
                  <c:v>8.2055098215185591</c:v>
                </c:pt>
                <c:pt idx="6">
                  <c:v>3.6814459745770223</c:v>
                </c:pt>
                <c:pt idx="7">
                  <c:v>2.7469281312449056</c:v>
                </c:pt>
                <c:pt idx="8">
                  <c:v>1.9816967362749662</c:v>
                </c:pt>
                <c:pt idx="9">
                  <c:v>1.4867314452557074</c:v>
                </c:pt>
                <c:pt idx="10">
                  <c:v>1.4244274911476302</c:v>
                </c:pt>
                <c:pt idx="11">
                  <c:v>1.0896109652471087</c:v>
                </c:pt>
                <c:pt idx="12">
                  <c:v>0.70459605556128668</c:v>
                </c:pt>
                <c:pt idx="13">
                  <c:v>0.82193410958821445</c:v>
                </c:pt>
                <c:pt idx="14">
                  <c:v>0.76311929064588824</c:v>
                </c:pt>
                <c:pt idx="15">
                  <c:v>0.85220037570042595</c:v>
                </c:pt>
                <c:pt idx="16">
                  <c:v>0.59494762713531846</c:v>
                </c:pt>
                <c:pt idx="17">
                  <c:v>0.64044593283311668</c:v>
                </c:pt>
                <c:pt idx="18">
                  <c:v>0.52802619957855468</c:v>
                </c:pt>
                <c:pt idx="19">
                  <c:v>0.59368476202021903</c:v>
                </c:pt>
                <c:pt idx="20">
                  <c:v>0.45816683957653837</c:v>
                </c:pt>
                <c:pt idx="21">
                  <c:v>0.42795929492152096</c:v>
                </c:pt>
                <c:pt idx="22">
                  <c:v>0.42588790389775555</c:v>
                </c:pt>
                <c:pt idx="23">
                  <c:v>0.3262233944006987</c:v>
                </c:pt>
                <c:pt idx="24">
                  <c:v>0.31279643319660055</c:v>
                </c:pt>
                <c:pt idx="25">
                  <c:v>0.25091965143356071</c:v>
                </c:pt>
                <c:pt idx="26">
                  <c:v>0.23676656004834379</c:v>
                </c:pt>
                <c:pt idx="27">
                  <c:v>0.10000444448329672</c:v>
                </c:pt>
                <c:pt idx="28">
                  <c:v>6.2929702466371237E-2</c:v>
                </c:pt>
                <c:pt idx="29">
                  <c:v>7.7701532505605894E-2</c:v>
                </c:pt>
                <c:pt idx="30">
                  <c:v>3.9154063355816913E-2</c:v>
                </c:pt>
                <c:pt idx="31">
                  <c:v>2.8641120178750212E-2</c:v>
                </c:pt>
                <c:pt idx="32">
                  <c:v>4.1197152769116077E-2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48.499636256896622</c:v>
                </c:pt>
                <c:pt idx="1">
                  <c:v>61.984982283941072</c:v>
                </c:pt>
                <c:pt idx="2">
                  <c:v>69.816741657511955</c:v>
                </c:pt>
                <c:pt idx="3">
                  <c:v>76.891030515269534</c:v>
                </c:pt>
                <c:pt idx="4">
                  <c:v>83.58773972151495</c:v>
                </c:pt>
                <c:pt idx="5">
                  <c:v>86.260872982370245</c:v>
                </c:pt>
                <c:pt idx="6">
                  <c:v>88.575095598632771</c:v>
                </c:pt>
                <c:pt idx="7">
                  <c:v>90.084828175399991</c:v>
                </c:pt>
                <c:pt idx="8">
                  <c:v>91.374062348073068</c:v>
                </c:pt>
                <c:pt idx="9">
                  <c:v>92.644780341400121</c:v>
                </c:pt>
                <c:pt idx="10">
                  <c:v>93.457434464233316</c:v>
                </c:pt>
                <c:pt idx="11">
                  <c:v>94.166381406549277</c:v>
                </c:pt>
                <c:pt idx="12">
                  <c:v>94.820807982605999</c:v>
                </c:pt>
                <c:pt idx="13">
                  <c:v>95.44413798507469</c:v>
                </c:pt>
                <c:pt idx="14">
                  <c:v>95.958909301634264</c:v>
                </c:pt>
                <c:pt idx="15">
                  <c:v>96.466823203921123</c:v>
                </c:pt>
                <c:pt idx="16">
                  <c:v>96.940378924524609</c:v>
                </c:pt>
                <c:pt idx="17">
                  <c:v>97.377923447515698</c:v>
                </c:pt>
                <c:pt idx="18">
                  <c:v>97.762697096439481</c:v>
                </c:pt>
                <c:pt idx="19">
                  <c:v>98.113016448201748</c:v>
                </c:pt>
                <c:pt idx="20">
                  <c:v>98.454428827268558</c:v>
                </c:pt>
                <c:pt idx="21">
                  <c:v>98.787926002080084</c:v>
                </c:pt>
                <c:pt idx="22">
                  <c:v>99.088358427330945</c:v>
                </c:pt>
                <c:pt idx="23">
                  <c:v>99.347334527184429</c:v>
                </c:pt>
                <c:pt idx="24">
                  <c:v>99.533587133355667</c:v>
                </c:pt>
                <c:pt idx="25">
                  <c:v>99.719399737528235</c:v>
                </c:pt>
                <c:pt idx="26">
                  <c:v>99.820618386539664</c:v>
                </c:pt>
                <c:pt idx="27">
                  <c:v>99.905429359140172</c:v>
                </c:pt>
                <c:pt idx="28">
                  <c:v>99.961347460432449</c:v>
                </c:pt>
                <c:pt idx="29">
                  <c:v>99.985223463719691</c:v>
                </c:pt>
                <c:pt idx="30">
                  <c:v>99.999939877672091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288436310.6099999</c:v>
                </c:pt>
                <c:pt idx="1">
                  <c:v>11036202304.620005</c:v>
                </c:pt>
                <c:pt idx="2">
                  <c:v>18140104668.310005</c:v>
                </c:pt>
                <c:pt idx="3">
                  <c:v>529328216.88999987</c:v>
                </c:pt>
                <c:pt idx="4">
                  <c:v>18742563901.249996</c:v>
                </c:pt>
                <c:pt idx="5">
                  <c:v>697044964.12999988</c:v>
                </c:pt>
                <c:pt idx="6">
                  <c:v>988419896.82999992</c:v>
                </c:pt>
                <c:pt idx="7">
                  <c:v>15749521680.890001</c:v>
                </c:pt>
                <c:pt idx="8">
                  <c:v>588657377.83999991</c:v>
                </c:pt>
                <c:pt idx="9">
                  <c:v>1336816459.4899998</c:v>
                </c:pt>
                <c:pt idx="10">
                  <c:v>3837750556.9099998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19.354623694830174</c:v>
                </c:pt>
                <c:pt idx="1">
                  <c:v>35.468255448756459</c:v>
                </c:pt>
                <c:pt idx="2">
                  <c:v>50.639825167138923</c:v>
                </c:pt>
                <c:pt idx="3">
                  <c:v>64.800688461571951</c:v>
                </c:pt>
                <c:pt idx="4">
                  <c:v>72.436538884902035</c:v>
                </c:pt>
                <c:pt idx="5">
                  <c:v>79.357308618953468</c:v>
                </c:pt>
                <c:pt idx="6">
                  <c:v>83.50091188834287</c:v>
                </c:pt>
                <c:pt idx="7">
                  <c:v>86.318011689613755</c:v>
                </c:pt>
                <c:pt idx="8">
                  <c:v>88.402146252560144</c:v>
                </c:pt>
                <c:pt idx="9">
                  <c:v>89.88784767978143</c:v>
                </c:pt>
                <c:pt idx="10">
                  <c:v>91.256684126777841</c:v>
                </c:pt>
                <c:pt idx="11">
                  <c:v>92.355656410891243</c:v>
                </c:pt>
                <c:pt idx="12">
                  <c:v>93.077789716603078</c:v>
                </c:pt>
                <c:pt idx="13">
                  <c:v>93.77608462233205</c:v>
                </c:pt>
                <c:pt idx="14">
                  <c:v>94.442311860671026</c:v>
                </c:pt>
                <c:pt idx="15">
                  <c:v>95.076874528877539</c:v>
                </c:pt>
                <c:pt idx="16">
                  <c:v>95.72789586946601</c:v>
                </c:pt>
                <c:pt idx="17">
                  <c:v>96.333936538538012</c:v>
                </c:pt>
                <c:pt idx="18">
                  <c:v>96.882528832717028</c:v>
                </c:pt>
                <c:pt idx="19">
                  <c:v>97.423472926895229</c:v>
                </c:pt>
                <c:pt idx="20">
                  <c:v>97.841688157105636</c:v>
                </c:pt>
                <c:pt idx="21">
                  <c:v>98.216406663684069</c:v>
                </c:pt>
                <c:pt idx="22">
                  <c:v>98.557755304573277</c:v>
                </c:pt>
                <c:pt idx="23">
                  <c:v>98.874290831727663</c:v>
                </c:pt>
                <c:pt idx="24">
                  <c:v>99.172999927600287</c:v>
                </c:pt>
                <c:pt idx="25">
                  <c:v>99.444822279384695</c:v>
                </c:pt>
                <c:pt idx="26">
                  <c:v>99.712862620751935</c:v>
                </c:pt>
                <c:pt idx="27">
                  <c:v>99.818983863165784</c:v>
                </c:pt>
                <c:pt idx="28">
                  <c:v>99.870715000421953</c:v>
                </c:pt>
                <c:pt idx="29">
                  <c:v>99.920117100114638</c:v>
                </c:pt>
                <c:pt idx="30">
                  <c:v>99.965797542790071</c:v>
                </c:pt>
                <c:pt idx="31">
                  <c:v>99.99001021206098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20.811587595236443</c:v>
                </c:pt>
                <c:pt idx="1">
                  <c:v>37.886398317043216</c:v>
                </c:pt>
                <c:pt idx="2">
                  <c:v>51.362870280709117</c:v>
                </c:pt>
                <c:pt idx="3">
                  <c:v>61.860299074958071</c:v>
                </c:pt>
                <c:pt idx="4">
                  <c:v>70.760217281119836</c:v>
                </c:pt>
                <c:pt idx="5">
                  <c:v>77.664544499474829</c:v>
                </c:pt>
                <c:pt idx="6">
                  <c:v>82.152692852185226</c:v>
                </c:pt>
                <c:pt idx="7">
                  <c:v>85.021811708619353</c:v>
                </c:pt>
                <c:pt idx="8">
                  <c:v>86.965293040437999</c:v>
                </c:pt>
                <c:pt idx="9">
                  <c:v>88.491124585739826</c:v>
                </c:pt>
                <c:pt idx="10">
                  <c:v>89.959813915811623</c:v>
                </c:pt>
                <c:pt idx="11">
                  <c:v>91.088825985528075</c:v>
                </c:pt>
                <c:pt idx="12">
                  <c:v>92.006229667999605</c:v>
                </c:pt>
                <c:pt idx="13">
                  <c:v>92.68436419009258</c:v>
                </c:pt>
                <c:pt idx="14">
                  <c:v>93.480373127951907</c:v>
                </c:pt>
                <c:pt idx="15">
                  <c:v>94.273413739150485</c:v>
                </c:pt>
                <c:pt idx="16">
                  <c:v>94.887199932787752</c:v>
                </c:pt>
                <c:pt idx="17">
                  <c:v>95.449948134067185</c:v>
                </c:pt>
                <c:pt idx="18">
                  <c:v>96.065101470475426</c:v>
                </c:pt>
                <c:pt idx="19">
                  <c:v>96.766268630702513</c:v>
                </c:pt>
                <c:pt idx="20">
                  <c:v>97.259666235900923</c:v>
                </c:pt>
                <c:pt idx="21">
                  <c:v>97.57591037568217</c:v>
                </c:pt>
                <c:pt idx="22">
                  <c:v>98.030654519123473</c:v>
                </c:pt>
                <c:pt idx="23">
                  <c:v>98.546949252664916</c:v>
                </c:pt>
                <c:pt idx="24">
                  <c:v>98.968679590401507</c:v>
                </c:pt>
                <c:pt idx="25">
                  <c:v>99.235948598085827</c:v>
                </c:pt>
                <c:pt idx="26">
                  <c:v>99.370394422958753</c:v>
                </c:pt>
                <c:pt idx="27">
                  <c:v>99.643336817257975</c:v>
                </c:pt>
                <c:pt idx="28">
                  <c:v>99.699001685387316</c:v>
                </c:pt>
                <c:pt idx="29">
                  <c:v>99.835315664626819</c:v>
                </c:pt>
                <c:pt idx="30">
                  <c:v>99.953427765504884</c:v>
                </c:pt>
                <c:pt idx="31">
                  <c:v>99.964482976893109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21.648556594094227</c:v>
                </c:pt>
                <c:pt idx="1">
                  <c:v>37.763166478500452</c:v>
                </c:pt>
                <c:pt idx="2">
                  <c:v>51.350009960926805</c:v>
                </c:pt>
                <c:pt idx="3">
                  <c:v>65.409693206238444</c:v>
                </c:pt>
                <c:pt idx="4">
                  <c:v>73.106118576907448</c:v>
                </c:pt>
                <c:pt idx="5">
                  <c:v>79.813482402319536</c:v>
                </c:pt>
                <c:pt idx="6">
                  <c:v>83.484492837921607</c:v>
                </c:pt>
                <c:pt idx="7">
                  <c:v>85.985596351758858</c:v>
                </c:pt>
                <c:pt idx="8">
                  <c:v>87.280429695219695</c:v>
                </c:pt>
                <c:pt idx="9">
                  <c:v>89.202897506423824</c:v>
                </c:pt>
                <c:pt idx="10">
                  <c:v>90.603899493752195</c:v>
                </c:pt>
                <c:pt idx="11">
                  <c:v>92.079460065373894</c:v>
                </c:pt>
                <c:pt idx="12">
                  <c:v>93.116311510192631</c:v>
                </c:pt>
                <c:pt idx="13">
                  <c:v>93.816159161504174</c:v>
                </c:pt>
                <c:pt idx="14">
                  <c:v>94.50583005457014</c:v>
                </c:pt>
                <c:pt idx="15">
                  <c:v>95.238868369281846</c:v>
                </c:pt>
                <c:pt idx="16">
                  <c:v>95.818105477879243</c:v>
                </c:pt>
                <c:pt idx="17">
                  <c:v>96.3384260495353</c:v>
                </c:pt>
                <c:pt idx="18">
                  <c:v>96.983720162660489</c:v>
                </c:pt>
                <c:pt idx="19">
                  <c:v>97.425434811723377</c:v>
                </c:pt>
                <c:pt idx="20">
                  <c:v>97.79324445149544</c:v>
                </c:pt>
                <c:pt idx="21">
                  <c:v>98.16564717541317</c:v>
                </c:pt>
                <c:pt idx="22">
                  <c:v>98.587901378768564</c:v>
                </c:pt>
                <c:pt idx="23">
                  <c:v>98.84192832242357</c:v>
                </c:pt>
                <c:pt idx="24">
                  <c:v>99.150679543714119</c:v>
                </c:pt>
                <c:pt idx="25">
                  <c:v>99.412213611026473</c:v>
                </c:pt>
                <c:pt idx="26">
                  <c:v>99.513192413542626</c:v>
                </c:pt>
                <c:pt idx="27">
                  <c:v>99.743519514123818</c:v>
                </c:pt>
                <c:pt idx="28">
                  <c:v>99.802019973307537</c:v>
                </c:pt>
                <c:pt idx="29">
                  <c:v>99.864058026694863</c:v>
                </c:pt>
                <c:pt idx="30">
                  <c:v>99.907878798036151</c:v>
                </c:pt>
                <c:pt idx="31">
                  <c:v>99.963761772655801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23.933389213163263</c:v>
                </c:pt>
                <c:pt idx="1">
                  <c:v>38.748984537282006</c:v>
                </c:pt>
                <c:pt idx="2">
                  <c:v>56.045161754558691</c:v>
                </c:pt>
                <c:pt idx="3">
                  <c:v>63.918723451911319</c:v>
                </c:pt>
                <c:pt idx="4">
                  <c:v>73.349334881842722</c:v>
                </c:pt>
                <c:pt idx="5">
                  <c:v>79.116796301185758</c:v>
                </c:pt>
                <c:pt idx="6">
                  <c:v>82.718492222580991</c:v>
                </c:pt>
                <c:pt idx="7">
                  <c:v>85.392653983031892</c:v>
                </c:pt>
                <c:pt idx="8">
                  <c:v>87.501118176258487</c:v>
                </c:pt>
                <c:pt idx="9">
                  <c:v>88.99002243273587</c:v>
                </c:pt>
                <c:pt idx="10">
                  <c:v>90.240144273433515</c:v>
                </c:pt>
                <c:pt idx="11">
                  <c:v>91.681044590814281</c:v>
                </c:pt>
                <c:pt idx="12">
                  <c:v>92.73059352977404</c:v>
                </c:pt>
                <c:pt idx="13">
                  <c:v>93.472266466625186</c:v>
                </c:pt>
                <c:pt idx="14">
                  <c:v>94.236231849998902</c:v>
                </c:pt>
                <c:pt idx="15">
                  <c:v>94.921730331527442</c:v>
                </c:pt>
                <c:pt idx="16">
                  <c:v>95.600319529492523</c:v>
                </c:pt>
                <c:pt idx="17">
                  <c:v>96.20067607398282</c:v>
                </c:pt>
                <c:pt idx="18">
                  <c:v>96.629561503230391</c:v>
                </c:pt>
                <c:pt idx="19">
                  <c:v>97.260574762447675</c:v>
                </c:pt>
                <c:pt idx="20">
                  <c:v>97.81956033168224</c:v>
                </c:pt>
                <c:pt idx="21">
                  <c:v>98.165362051242994</c:v>
                </c:pt>
                <c:pt idx="22">
                  <c:v>98.579957693753443</c:v>
                </c:pt>
                <c:pt idx="23">
                  <c:v>98.812087431010497</c:v>
                </c:pt>
                <c:pt idx="24">
                  <c:v>99.111945130374536</c:v>
                </c:pt>
                <c:pt idx="25">
                  <c:v>99.361123810067284</c:v>
                </c:pt>
                <c:pt idx="26">
                  <c:v>99.611800235936556</c:v>
                </c:pt>
                <c:pt idx="27">
                  <c:v>99.71402979683576</c:v>
                </c:pt>
                <c:pt idx="28">
                  <c:v>99.772697243056939</c:v>
                </c:pt>
                <c:pt idx="29">
                  <c:v>99.878470426556063</c:v>
                </c:pt>
                <c:pt idx="30">
                  <c:v>99.909583700726543</c:v>
                </c:pt>
                <c:pt idx="31">
                  <c:v>99.965492918802951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20.64725922830009</c:v>
                </c:pt>
                <c:pt idx="1">
                  <c:v>37.750287616896259</c:v>
                </c:pt>
                <c:pt idx="2">
                  <c:v>52.067823844351935</c:v>
                </c:pt>
                <c:pt idx="3">
                  <c:v>63.630641133199227</c:v>
                </c:pt>
                <c:pt idx="4">
                  <c:v>72.867314376607538</c:v>
                </c:pt>
                <c:pt idx="5">
                  <c:v>78.971501782804737</c:v>
                </c:pt>
                <c:pt idx="6">
                  <c:v>82.421945152704922</c:v>
                </c:pt>
                <c:pt idx="7">
                  <c:v>84.883124924569415</c:v>
                </c:pt>
                <c:pt idx="8">
                  <c:v>87.005265218295946</c:v>
                </c:pt>
                <c:pt idx="9">
                  <c:v>88.540570501713503</c:v>
                </c:pt>
                <c:pt idx="10">
                  <c:v>89.85774923049604</c:v>
                </c:pt>
                <c:pt idx="11">
                  <c:v>91.033184709170328</c:v>
                </c:pt>
                <c:pt idx="12">
                  <c:v>91.815199781106273</c:v>
                </c:pt>
                <c:pt idx="13">
                  <c:v>92.757220478252009</c:v>
                </c:pt>
                <c:pt idx="14">
                  <c:v>93.565208110991335</c:v>
                </c:pt>
                <c:pt idx="15">
                  <c:v>94.477037988387949</c:v>
                </c:pt>
                <c:pt idx="16">
                  <c:v>95.092603999229468</c:v>
                </c:pt>
                <c:pt idx="17">
                  <c:v>95.725585850863382</c:v>
                </c:pt>
                <c:pt idx="18">
                  <c:v>96.476466045409495</c:v>
                </c:pt>
                <c:pt idx="19">
                  <c:v>96.891005096771991</c:v>
                </c:pt>
                <c:pt idx="20">
                  <c:v>97.460442995786607</c:v>
                </c:pt>
                <c:pt idx="21">
                  <c:v>97.840008621464747</c:v>
                </c:pt>
                <c:pt idx="22">
                  <c:v>98.273168930500205</c:v>
                </c:pt>
                <c:pt idx="23">
                  <c:v>98.600190004761814</c:v>
                </c:pt>
                <c:pt idx="24">
                  <c:v>99.131517560258501</c:v>
                </c:pt>
                <c:pt idx="25">
                  <c:v>99.430991679537172</c:v>
                </c:pt>
                <c:pt idx="26">
                  <c:v>99.683713576644578</c:v>
                </c:pt>
                <c:pt idx="27">
                  <c:v>99.781875388401502</c:v>
                </c:pt>
                <c:pt idx="28">
                  <c:v>99.842512228790596</c:v>
                </c:pt>
                <c:pt idx="29">
                  <c:v>99.904687713290102</c:v>
                </c:pt>
                <c:pt idx="30">
                  <c:v>99.913210244530973</c:v>
                </c:pt>
                <c:pt idx="31">
                  <c:v>99.952475321543091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19.772255054154417</c:v>
                </c:pt>
                <c:pt idx="1">
                  <c:v>36.02148386919297</c:v>
                </c:pt>
                <c:pt idx="2">
                  <c:v>50.406915574147952</c:v>
                </c:pt>
                <c:pt idx="3">
                  <c:v>62.778286540799456</c:v>
                </c:pt>
                <c:pt idx="4">
                  <c:v>72.892423300143165</c:v>
                </c:pt>
                <c:pt idx="5">
                  <c:v>78.651712485696819</c:v>
                </c:pt>
                <c:pt idx="6">
                  <c:v>82.736549536859044</c:v>
                </c:pt>
                <c:pt idx="7">
                  <c:v>85.598172600454944</c:v>
                </c:pt>
                <c:pt idx="8">
                  <c:v>87.734079931262258</c:v>
                </c:pt>
                <c:pt idx="9">
                  <c:v>89.191477301691592</c:v>
                </c:pt>
                <c:pt idx="10">
                  <c:v>90.688319043636639</c:v>
                </c:pt>
                <c:pt idx="11">
                  <c:v>91.749478067986217</c:v>
                </c:pt>
                <c:pt idx="12">
                  <c:v>92.300844537500538</c:v>
                </c:pt>
                <c:pt idx="13">
                  <c:v>93.356553346191859</c:v>
                </c:pt>
                <c:pt idx="14">
                  <c:v>94.119406949635845</c:v>
                </c:pt>
                <c:pt idx="15">
                  <c:v>94.786233492099157</c:v>
                </c:pt>
                <c:pt idx="16">
                  <c:v>95.391638174650637</c:v>
                </c:pt>
                <c:pt idx="17">
                  <c:v>95.893916750034705</c:v>
                </c:pt>
                <c:pt idx="18">
                  <c:v>96.670773024615073</c:v>
                </c:pt>
                <c:pt idx="19">
                  <c:v>97.110768166939096</c:v>
                </c:pt>
                <c:pt idx="20">
                  <c:v>97.520292552456098</c:v>
                </c:pt>
                <c:pt idx="21">
                  <c:v>98.116194736291078</c:v>
                </c:pt>
                <c:pt idx="22">
                  <c:v>98.604722975461272</c:v>
                </c:pt>
                <c:pt idx="23">
                  <c:v>98.877062843160218</c:v>
                </c:pt>
                <c:pt idx="24">
                  <c:v>99.161051459827078</c:v>
                </c:pt>
                <c:pt idx="25">
                  <c:v>99.427357719246146</c:v>
                </c:pt>
                <c:pt idx="26">
                  <c:v>99.636398857027274</c:v>
                </c:pt>
                <c:pt idx="27">
                  <c:v>99.717188179899637</c:v>
                </c:pt>
                <c:pt idx="28">
                  <c:v>99.769855269355716</c:v>
                </c:pt>
                <c:pt idx="29">
                  <c:v>99.851751415891613</c:v>
                </c:pt>
                <c:pt idx="30">
                  <c:v>99.892882569802154</c:v>
                </c:pt>
                <c:pt idx="31">
                  <c:v>99.918946254089576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14598952868.470001</c:v>
                </c:pt>
                <c:pt idx="1">
                  <c:v>9818217123.8500004</c:v>
                </c:pt>
                <c:pt idx="2">
                  <c:v>8816645319.8999996</c:v>
                </c:pt>
                <c:pt idx="3">
                  <c:v>7214536380.79</c:v>
                </c:pt>
                <c:pt idx="4">
                  <c:v>4431347389.9200001</c:v>
                </c:pt>
                <c:pt idx="5">
                  <c:v>5730624454.9899998</c:v>
                </c:pt>
                <c:pt idx="6">
                  <c:v>2098755758.77</c:v>
                </c:pt>
                <c:pt idx="7">
                  <c:v>1906079394.7400002</c:v>
                </c:pt>
                <c:pt idx="8">
                  <c:v>1196959090.8199999</c:v>
                </c:pt>
                <c:pt idx="9">
                  <c:v>949503653.27999997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15966958836.050001</c:v>
                </c:pt>
                <c:pt idx="1">
                  <c:v>11556875493.389999</c:v>
                </c:pt>
                <c:pt idx="2">
                  <c:v>10478139035.360003</c:v>
                </c:pt>
                <c:pt idx="3">
                  <c:v>8195257843.4699993</c:v>
                </c:pt>
                <c:pt idx="4">
                  <c:v>5902620881.3399982</c:v>
                </c:pt>
                <c:pt idx="5">
                  <c:v>4945816749.6300001</c:v>
                </c:pt>
                <c:pt idx="6">
                  <c:v>2648242504.8199997</c:v>
                </c:pt>
                <c:pt idx="7">
                  <c:v>1975998530.2199998</c:v>
                </c:pt>
                <c:pt idx="8">
                  <c:v>1425530502.1199999</c:v>
                </c:pt>
                <c:pt idx="9">
                  <c:v>1069477980.5999999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129555027.94999999</c:v>
                </c:pt>
                <c:pt idx="7">
                  <c:v>1990070624.3200009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7455778580.8799992</c:v>
                </c:pt>
                <c:pt idx="2">
                  <c:v>10161183389.080002</c:v>
                </c:pt>
                <c:pt idx="3">
                  <c:v>7756182761.1300001</c:v>
                </c:pt>
                <c:pt idx="4">
                  <c:v>7427566612.380002</c:v>
                </c:pt>
                <c:pt idx="5">
                  <c:v>8257043153.8500013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7935314620.8799992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7455778580.8800001</c:v>
                </c:pt>
                <c:pt idx="2">
                  <c:v>10161183389.08</c:v>
                </c:pt>
                <c:pt idx="3">
                  <c:v>7756182761.1299992</c:v>
                </c:pt>
                <c:pt idx="4">
                  <c:v>7427566612.3800011</c:v>
                </c:pt>
                <c:pt idx="5">
                  <c:v>8257043153.8500004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7935314620.8799992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1744544533.6500003</c:v>
                </c:pt>
                <c:pt idx="8">
                  <c:v>22444431.260000002</c:v>
                </c:pt>
                <c:pt idx="9">
                  <c:v>181251618.34</c:v>
                </c:pt>
                <c:pt idx="10">
                  <c:v>399508932.9600001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1241596601.05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1639136354.98</c:v>
                </c:pt>
                <c:pt idx="5">
                  <c:v>50705470.920000002</c:v>
                </c:pt>
                <c:pt idx="6">
                  <c:v>111399690.99000001</c:v>
                </c:pt>
                <c:pt idx="7">
                  <c:v>1758935657.1900003</c:v>
                </c:pt>
                <c:pt idx="8">
                  <c:v>49549222.75</c:v>
                </c:pt>
                <c:pt idx="9">
                  <c:v>123095852.2</c:v>
                </c:pt>
                <c:pt idx="10">
                  <c:v>433548519.44000018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32320657.719999999</c:v>
                </c:pt>
                <c:pt idx="1">
                  <c:v>1248158331.6200004</c:v>
                </c:pt>
                <c:pt idx="2">
                  <c:v>2037924228.3999999</c:v>
                </c:pt>
                <c:pt idx="3">
                  <c:v>66328469.320000008</c:v>
                </c:pt>
                <c:pt idx="4">
                  <c:v>2352085663.54</c:v>
                </c:pt>
                <c:pt idx="5">
                  <c:v>45917961.630000003</c:v>
                </c:pt>
                <c:pt idx="6">
                  <c:v>88441478.789999992</c:v>
                </c:pt>
                <c:pt idx="7">
                  <c:v>1690064213.5900002</c:v>
                </c:pt>
                <c:pt idx="8">
                  <c:v>104050765.77</c:v>
                </c:pt>
                <c:pt idx="9">
                  <c:v>149635581.19999999</c:v>
                </c:pt>
                <c:pt idx="10">
                  <c:v>442115802.27000004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34908109.460000001</c:v>
                </c:pt>
                <c:pt idx="1">
                  <c:v>1258869280.2199998</c:v>
                </c:pt>
                <c:pt idx="2">
                  <c:v>2058586025.4999998</c:v>
                </c:pt>
                <c:pt idx="3">
                  <c:v>59088397.520000011</c:v>
                </c:pt>
                <c:pt idx="4">
                  <c:v>2140195277.8699996</c:v>
                </c:pt>
                <c:pt idx="5">
                  <c:v>54096328.649999999</c:v>
                </c:pt>
                <c:pt idx="6">
                  <c:v>157735415.00000003</c:v>
                </c:pt>
                <c:pt idx="7">
                  <c:v>1835868877.1800003</c:v>
                </c:pt>
                <c:pt idx="8">
                  <c:v>121288450.16</c:v>
                </c:pt>
                <c:pt idx="9">
                  <c:v>118162702.89000002</c:v>
                </c:pt>
                <c:pt idx="10">
                  <c:v>506808819.81999999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33134251.589999996</c:v>
                </c:pt>
                <c:pt idx="1">
                  <c:v>1300934398.5600002</c:v>
                </c:pt>
                <c:pt idx="2">
                  <c:v>2365231461.3099995</c:v>
                </c:pt>
                <c:pt idx="3">
                  <c:v>63838776.610000014</c:v>
                </c:pt>
                <c:pt idx="4">
                  <c:v>1894287466.3900001</c:v>
                </c:pt>
                <c:pt idx="5">
                  <c:v>67046423.120000005</c:v>
                </c:pt>
                <c:pt idx="6">
                  <c:v>107126995.57999997</c:v>
                </c:pt>
                <c:pt idx="7">
                  <c:v>1766977924.6500001</c:v>
                </c:pt>
                <c:pt idx="8">
                  <c:v>73494033.879999995</c:v>
                </c:pt>
                <c:pt idx="9">
                  <c:v>184652958.26000002</c:v>
                </c:pt>
                <c:pt idx="10">
                  <c:v>353105584.93999994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B8" sqref="B8"/>
    </sheetView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02" t="str">
        <f xml:space="preserve"> " - Septiembre"</f>
        <v xml:space="preserve"> - Septiembre</v>
      </c>
    </row>
    <row r="2" spans="1:17" ht="20" x14ac:dyDescent="0.6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x14ac:dyDescent="0.4">
      <c r="A3" s="134" t="s">
        <v>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x14ac:dyDescent="0.4">
      <c r="A4" s="134" t="str">
        <f xml:space="preserve"> "Enero"&amp;A1&amp;", 2022"</f>
        <v>Enero - Septiembre, 2022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x14ac:dyDescent="0.4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7" x14ac:dyDescent="0.4">
      <c r="A6" s="1"/>
      <c r="B6" s="1"/>
      <c r="C6" s="1"/>
      <c r="O6" s="1"/>
    </row>
    <row r="7" spans="1:17" ht="39.75" customHeight="1" x14ac:dyDescent="0.4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4">
      <c r="A8" s="29"/>
      <c r="B8" s="29" t="s">
        <v>21</v>
      </c>
      <c r="C8" s="50">
        <f t="shared" ref="C8:N8" si="0">SUM(C9:C41)</f>
        <v>71934846337.769974</v>
      </c>
      <c r="D8" s="50">
        <f t="shared" si="0"/>
        <v>288436310.6099999</v>
      </c>
      <c r="E8" s="50">
        <f t="shared" si="0"/>
        <v>11036202304.620005</v>
      </c>
      <c r="F8" s="50">
        <f t="shared" si="0"/>
        <v>18140104668.310005</v>
      </c>
      <c r="G8" s="50">
        <f t="shared" si="0"/>
        <v>529328216.88999987</v>
      </c>
      <c r="H8" s="50">
        <f t="shared" si="0"/>
        <v>18742563901.249996</v>
      </c>
      <c r="I8" s="50">
        <f t="shared" si="0"/>
        <v>697044964.12999988</v>
      </c>
      <c r="J8" s="50">
        <f t="shared" si="0"/>
        <v>988419896.82999992</v>
      </c>
      <c r="K8" s="50">
        <f t="shared" si="0"/>
        <v>15749521680.890001</v>
      </c>
      <c r="L8" s="50">
        <f t="shared" si="0"/>
        <v>588657377.83999991</v>
      </c>
      <c r="M8" s="50">
        <f t="shared" si="0"/>
        <v>1336816459.4899998</v>
      </c>
      <c r="N8" s="50">
        <f t="shared" si="0"/>
        <v>3837750556.9099998</v>
      </c>
      <c r="O8" s="45">
        <f>SUM(O9:O41,0)</f>
        <v>100.00000000000001</v>
      </c>
    </row>
    <row r="9" spans="1:17" ht="15.95" customHeight="1" x14ac:dyDescent="0.4">
      <c r="A9" s="34">
        <f t="shared" ref="A9:A41" si="1">RANK(C9,$C$9:$C$41)</f>
        <v>1</v>
      </c>
      <c r="B9" s="35" t="s">
        <v>84</v>
      </c>
      <c r="C9" s="50">
        <f t="shared" ref="C9:C41" si="2">SUM(D9:N9)</f>
        <v>15966958836.050001</v>
      </c>
      <c r="D9" s="36">
        <f t="shared" ref="D9:N18" si="3">SUMIF($B$43:$B$1435,$B9,D$43:D$1435)</f>
        <v>52904743.769999996</v>
      </c>
      <c r="E9" s="36">
        <f t="shared" si="3"/>
        <v>2403624261.6600003</v>
      </c>
      <c r="F9" s="36">
        <f t="shared" si="3"/>
        <v>3433543300.2800002</v>
      </c>
      <c r="G9" s="36">
        <f t="shared" si="3"/>
        <v>244646647.63</v>
      </c>
      <c r="H9" s="36">
        <f t="shared" si="3"/>
        <v>6572605532.0300007</v>
      </c>
      <c r="I9" s="36">
        <f t="shared" si="3"/>
        <v>39939778.060000002</v>
      </c>
      <c r="J9" s="36">
        <f t="shared" si="3"/>
        <v>388079588.92000008</v>
      </c>
      <c r="K9" s="36">
        <f t="shared" si="3"/>
        <v>1824502193.5599999</v>
      </c>
      <c r="L9" s="36">
        <f t="shared" si="3"/>
        <v>0</v>
      </c>
      <c r="M9" s="36">
        <f t="shared" si="3"/>
        <v>149797784.48999998</v>
      </c>
      <c r="N9" s="36">
        <f t="shared" si="3"/>
        <v>857315005.64999998</v>
      </c>
      <c r="O9" s="42">
        <f t="shared" ref="O9:O41" si="4">IFERROR(C9/$C$8*100,0)</f>
        <v>22.196417520762008</v>
      </c>
      <c r="P9" s="110">
        <f>VLOOKUP(B9,'PNC Exon. &amp; no Exon.'!B:AJ,2,0)+VLOOKUP(B9,'PNC Exon. &amp; no Exon.'!B:AJ,3,0)</f>
        <v>15966958836.049999</v>
      </c>
      <c r="Q9" s="111">
        <f>P9-C9</f>
        <v>0</v>
      </c>
    </row>
    <row r="10" spans="1:17" ht="15.95" customHeight="1" x14ac:dyDescent="0.4">
      <c r="A10" s="34">
        <f t="shared" si="1"/>
        <v>2</v>
      </c>
      <c r="B10" s="37" t="s">
        <v>92</v>
      </c>
      <c r="C10" s="50">
        <f t="shared" si="2"/>
        <v>11556875493.389999</v>
      </c>
      <c r="D10" s="36">
        <f t="shared" si="3"/>
        <v>38690444.82</v>
      </c>
      <c r="E10" s="36">
        <f t="shared" si="3"/>
        <v>232084853.29000002</v>
      </c>
      <c r="F10" s="36">
        <f t="shared" si="3"/>
        <v>10172166028.559999</v>
      </c>
      <c r="G10" s="36">
        <f t="shared" si="3"/>
        <v>9359070.6699999999</v>
      </c>
      <c r="H10" s="36">
        <f t="shared" si="3"/>
        <v>318462852.64999998</v>
      </c>
      <c r="I10" s="36">
        <f t="shared" si="3"/>
        <v>2771437.84</v>
      </c>
      <c r="J10" s="36">
        <f t="shared" si="3"/>
        <v>12372181.970000003</v>
      </c>
      <c r="K10" s="36">
        <f t="shared" si="3"/>
        <v>655980400.30999994</v>
      </c>
      <c r="L10" s="36">
        <f t="shared" si="3"/>
        <v>0</v>
      </c>
      <c r="M10" s="36">
        <f t="shared" si="3"/>
        <v>20778566.079999998</v>
      </c>
      <c r="N10" s="36">
        <f t="shared" si="3"/>
        <v>94209657.200000018</v>
      </c>
      <c r="O10" s="42">
        <f t="shared" si="4"/>
        <v>16.0657540562813</v>
      </c>
      <c r="P10" s="110">
        <f>VLOOKUP(B10,'PNC Exon. &amp; no Exon.'!B:AJ,2,0)+VLOOKUP(B10,'PNC Exon. &amp; no Exon.'!B:AJ,3,0)</f>
        <v>11556875493.389999</v>
      </c>
      <c r="Q10" s="111">
        <f t="shared" ref="Q10:Q15" si="5">P10-C10</f>
        <v>0</v>
      </c>
    </row>
    <row r="11" spans="1:17" ht="15.95" customHeight="1" x14ac:dyDescent="0.4">
      <c r="A11" s="34">
        <f t="shared" si="1"/>
        <v>3</v>
      </c>
      <c r="B11" s="37" t="s">
        <v>93</v>
      </c>
      <c r="C11" s="50">
        <f t="shared" si="2"/>
        <v>10478139035.360003</v>
      </c>
      <c r="D11" s="36">
        <f t="shared" si="3"/>
        <v>60302888.489999995</v>
      </c>
      <c r="E11" s="36">
        <f t="shared" si="3"/>
        <v>2042307860.78</v>
      </c>
      <c r="F11" s="36">
        <f t="shared" si="3"/>
        <v>696191516.07000005</v>
      </c>
      <c r="G11" s="36">
        <f t="shared" si="3"/>
        <v>29101903.169999998</v>
      </c>
      <c r="H11" s="36">
        <f t="shared" si="3"/>
        <v>3657931611.8399997</v>
      </c>
      <c r="I11" s="36">
        <f t="shared" si="3"/>
        <v>365130392.30000007</v>
      </c>
      <c r="J11" s="36">
        <f t="shared" si="3"/>
        <v>102302847.25</v>
      </c>
      <c r="K11" s="36">
        <f t="shared" si="3"/>
        <v>2779334218.9100003</v>
      </c>
      <c r="L11" s="36">
        <f t="shared" si="3"/>
        <v>0</v>
      </c>
      <c r="M11" s="36">
        <f t="shared" si="3"/>
        <v>67599649.590000004</v>
      </c>
      <c r="N11" s="36">
        <f t="shared" si="3"/>
        <v>677936146.96000016</v>
      </c>
      <c r="O11" s="42">
        <f t="shared" si="4"/>
        <v>14.566151967795852</v>
      </c>
      <c r="P11" s="110">
        <f>VLOOKUP(B11,'PNC Exon. &amp; no Exon.'!B:AJ,2,0)+VLOOKUP(B11,'PNC Exon. &amp; no Exon.'!B:AJ,3,0)</f>
        <v>10478139035.360001</v>
      </c>
      <c r="Q11" s="111">
        <f t="shared" si="5"/>
        <v>0</v>
      </c>
    </row>
    <row r="12" spans="1:17" ht="15.95" customHeight="1" x14ac:dyDescent="0.4">
      <c r="A12" s="34">
        <f t="shared" si="1"/>
        <v>4</v>
      </c>
      <c r="B12" s="37" t="s">
        <v>111</v>
      </c>
      <c r="C12" s="50">
        <f t="shared" si="2"/>
        <v>8195257843.4699993</v>
      </c>
      <c r="D12" s="36">
        <f t="shared" si="3"/>
        <v>22492744.249999996</v>
      </c>
      <c r="E12" s="36">
        <f t="shared" si="3"/>
        <v>1863333975.9200001</v>
      </c>
      <c r="F12" s="36">
        <f t="shared" si="3"/>
        <v>225289926.38</v>
      </c>
      <c r="G12" s="36">
        <f t="shared" si="3"/>
        <v>155584282.31999999</v>
      </c>
      <c r="H12" s="36">
        <f t="shared" si="3"/>
        <v>3268739503.2300005</v>
      </c>
      <c r="I12" s="36">
        <f t="shared" si="3"/>
        <v>19646051.829999998</v>
      </c>
      <c r="J12" s="36">
        <f t="shared" si="3"/>
        <v>104643306.91</v>
      </c>
      <c r="K12" s="36">
        <f t="shared" si="3"/>
        <v>1914891852.9200001</v>
      </c>
      <c r="L12" s="36">
        <f t="shared" si="3"/>
        <v>0</v>
      </c>
      <c r="M12" s="36">
        <f t="shared" si="3"/>
        <v>155619384.72999999</v>
      </c>
      <c r="N12" s="36">
        <f t="shared" si="3"/>
        <v>465016814.98000002</v>
      </c>
      <c r="O12" s="42">
        <f t="shared" si="4"/>
        <v>11.392611871288606</v>
      </c>
      <c r="P12" s="110">
        <f>VLOOKUP(B12,'PNC Exon. &amp; no Exon.'!B:AJ,2,0)+VLOOKUP(B12,'PNC Exon. &amp; no Exon.'!B:AJ,3,0)</f>
        <v>8195257843.4700003</v>
      </c>
      <c r="Q12" s="111">
        <f t="shared" si="5"/>
        <v>0</v>
      </c>
    </row>
    <row r="13" spans="1:17" ht="15.95" customHeight="1" x14ac:dyDescent="0.4">
      <c r="A13" s="34">
        <f t="shared" si="1"/>
        <v>6</v>
      </c>
      <c r="B13" s="37" t="s">
        <v>113</v>
      </c>
      <c r="C13" s="50">
        <f t="shared" si="2"/>
        <v>4945816749.6300001</v>
      </c>
      <c r="D13" s="36">
        <f t="shared" si="3"/>
        <v>11694402.91</v>
      </c>
      <c r="E13" s="36">
        <f t="shared" si="3"/>
        <v>162269716.41</v>
      </c>
      <c r="F13" s="36">
        <f t="shared" si="3"/>
        <v>149934351.35999998</v>
      </c>
      <c r="G13" s="36">
        <f t="shared" si="3"/>
        <v>25106766.099999998</v>
      </c>
      <c r="H13" s="36">
        <f t="shared" si="3"/>
        <v>1940227945.3599999</v>
      </c>
      <c r="I13" s="36">
        <f t="shared" si="3"/>
        <v>100664029.66999999</v>
      </c>
      <c r="J13" s="36">
        <f t="shared" si="3"/>
        <v>167549707.19999999</v>
      </c>
      <c r="K13" s="36">
        <f t="shared" si="3"/>
        <v>1465294233.78</v>
      </c>
      <c r="L13" s="36">
        <f t="shared" si="3"/>
        <v>0</v>
      </c>
      <c r="M13" s="36">
        <f t="shared" si="3"/>
        <v>161035541.88000003</v>
      </c>
      <c r="N13" s="36">
        <f t="shared" si="3"/>
        <v>762040054.96000004</v>
      </c>
      <c r="O13" s="42">
        <f t="shared" si="4"/>
        <v>6.8754115723093703</v>
      </c>
      <c r="P13" s="110">
        <f>VLOOKUP(B13,'PNC Exon. &amp; no Exon.'!B:AJ,2,0)+VLOOKUP(B13,'PNC Exon. &amp; no Exon.'!B:AJ,3,0)</f>
        <v>4945816749.6300001</v>
      </c>
      <c r="Q13" s="111">
        <f t="shared" si="5"/>
        <v>0</v>
      </c>
    </row>
    <row r="14" spans="1:17" ht="15.95" customHeight="1" x14ac:dyDescent="0.4">
      <c r="A14" s="34">
        <f t="shared" si="1"/>
        <v>5</v>
      </c>
      <c r="B14" s="37" t="s">
        <v>112</v>
      </c>
      <c r="C14" s="50">
        <f t="shared" si="2"/>
        <v>5902620881.3399982</v>
      </c>
      <c r="D14" s="36">
        <f t="shared" si="3"/>
        <v>1856662.44</v>
      </c>
      <c r="E14" s="36">
        <f t="shared" si="3"/>
        <v>173013533.97999999</v>
      </c>
      <c r="F14" s="36">
        <f t="shared" si="3"/>
        <v>855195473.77999997</v>
      </c>
      <c r="G14" s="36">
        <f t="shared" si="3"/>
        <v>25499394.120000001</v>
      </c>
      <c r="H14" s="36">
        <f t="shared" si="3"/>
        <v>2218892362.1999998</v>
      </c>
      <c r="I14" s="36">
        <f t="shared" si="3"/>
        <v>68950644.640000001</v>
      </c>
      <c r="J14" s="36">
        <f t="shared" si="3"/>
        <v>154866540.87</v>
      </c>
      <c r="K14" s="36">
        <f t="shared" si="3"/>
        <v>1761121932.6599998</v>
      </c>
      <c r="L14" s="36">
        <f t="shared" si="3"/>
        <v>0</v>
      </c>
      <c r="M14" s="36">
        <f t="shared" si="3"/>
        <v>107991307.94</v>
      </c>
      <c r="N14" s="36">
        <f t="shared" si="3"/>
        <v>535233028.70999998</v>
      </c>
      <c r="O14" s="42">
        <f t="shared" si="4"/>
        <v>8.2055098215185591</v>
      </c>
      <c r="P14" s="110">
        <f>VLOOKUP(B14,'PNC Exon. &amp; no Exon.'!B:AJ,2,0)+VLOOKUP(B14,'PNC Exon. &amp; no Exon.'!B:AJ,3,0)</f>
        <v>5902620881.3400002</v>
      </c>
      <c r="Q14" s="111">
        <f t="shared" si="5"/>
        <v>0</v>
      </c>
    </row>
    <row r="15" spans="1:17" ht="15.95" customHeight="1" x14ac:dyDescent="0.4">
      <c r="A15" s="34">
        <f t="shared" si="1"/>
        <v>7</v>
      </c>
      <c r="B15" s="37" t="s">
        <v>94</v>
      </c>
      <c r="C15" s="50">
        <f t="shared" si="2"/>
        <v>2648242504.8199997</v>
      </c>
      <c r="D15" s="36">
        <f t="shared" si="3"/>
        <v>0</v>
      </c>
      <c r="E15" s="36">
        <f t="shared" si="3"/>
        <v>2233475738.7699995</v>
      </c>
      <c r="F15" s="36">
        <f t="shared" si="3"/>
        <v>0</v>
      </c>
      <c r="G15" s="36">
        <f t="shared" si="3"/>
        <v>18337453.009999998</v>
      </c>
      <c r="H15" s="36">
        <f t="shared" si="3"/>
        <v>207847618.56999999</v>
      </c>
      <c r="I15" s="36">
        <f t="shared" si="3"/>
        <v>2264633.2800000003</v>
      </c>
      <c r="J15" s="36">
        <f t="shared" si="3"/>
        <v>3950603.6</v>
      </c>
      <c r="K15" s="36">
        <f t="shared" si="3"/>
        <v>2142088.9899999998</v>
      </c>
      <c r="L15" s="36">
        <f t="shared" si="3"/>
        <v>0</v>
      </c>
      <c r="M15" s="36">
        <f t="shared" si="3"/>
        <v>12901431.940000001</v>
      </c>
      <c r="N15" s="36">
        <f t="shared" si="3"/>
        <v>167322936.66000003</v>
      </c>
      <c r="O15" s="42">
        <f t="shared" si="4"/>
        <v>3.6814459745770232</v>
      </c>
      <c r="P15" s="110">
        <f>VLOOKUP(B15,'PNC Exon. &amp; no Exon.'!B:AJ,2,0)+VLOOKUP(B15,'PNC Exon. &amp; no Exon.'!B:AJ,3,0)</f>
        <v>2648242504.8199997</v>
      </c>
      <c r="Q15" s="111">
        <f t="shared" si="5"/>
        <v>0</v>
      </c>
    </row>
    <row r="16" spans="1:17" ht="15.95" customHeight="1" x14ac:dyDescent="0.4">
      <c r="A16" s="34">
        <f t="shared" si="1"/>
        <v>8</v>
      </c>
      <c r="B16" s="37" t="s">
        <v>114</v>
      </c>
      <c r="C16" s="50">
        <f t="shared" si="2"/>
        <v>1975998530.2199998</v>
      </c>
      <c r="D16" s="36">
        <f t="shared" si="3"/>
        <v>90723660.930000007</v>
      </c>
      <c r="E16" s="36">
        <f t="shared" si="3"/>
        <v>18144399.520000003</v>
      </c>
      <c r="F16" s="36">
        <f t="shared" si="3"/>
        <v>1867130469.7699997</v>
      </c>
      <c r="G16" s="36">
        <f t="shared" si="3"/>
        <v>0</v>
      </c>
      <c r="H16" s="36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42">
        <f t="shared" si="4"/>
        <v>2.7469281312449065</v>
      </c>
      <c r="P16" s="110">
        <f>VLOOKUP(B16,'PNC Exon. &amp; no Exon.'!B:AJ,2,0)+VLOOKUP(B16,'PNC Exon. &amp; no Exon.'!B:AJ,3,0)</f>
        <v>1975998530.2199998</v>
      </c>
      <c r="Q16" s="111">
        <f t="shared" ref="Q16:Q42" si="6">P16-C16</f>
        <v>0</v>
      </c>
    </row>
    <row r="17" spans="1:17" ht="15.95" customHeight="1" x14ac:dyDescent="0.4">
      <c r="A17" s="34">
        <f t="shared" si="1"/>
        <v>9</v>
      </c>
      <c r="B17" s="37" t="s">
        <v>77</v>
      </c>
      <c r="C17" s="50">
        <f t="shared" si="2"/>
        <v>1425530502.1199999</v>
      </c>
      <c r="D17" s="36">
        <f t="shared" si="3"/>
        <v>2330863.08</v>
      </c>
      <c r="E17" s="36">
        <f t="shared" si="3"/>
        <v>968018456.26999986</v>
      </c>
      <c r="F17" s="36">
        <f t="shared" si="3"/>
        <v>3657649.22</v>
      </c>
      <c r="G17" s="36">
        <f t="shared" si="3"/>
        <v>1150982.0900000001</v>
      </c>
      <c r="H17" s="36">
        <f t="shared" si="3"/>
        <v>47825903.339999996</v>
      </c>
      <c r="I17" s="36">
        <f t="shared" si="3"/>
        <v>73606022.739999995</v>
      </c>
      <c r="J17" s="36">
        <f t="shared" si="3"/>
        <v>1999920.29</v>
      </c>
      <c r="K17" s="36">
        <f t="shared" si="3"/>
        <v>184765395.33000001</v>
      </c>
      <c r="L17" s="36">
        <f t="shared" si="3"/>
        <v>0</v>
      </c>
      <c r="M17" s="36">
        <f t="shared" si="3"/>
        <v>109832586.92</v>
      </c>
      <c r="N17" s="36">
        <f t="shared" si="3"/>
        <v>32342722.84</v>
      </c>
      <c r="O17" s="42">
        <f t="shared" si="4"/>
        <v>1.9816967362749665</v>
      </c>
      <c r="P17" s="110">
        <f>VLOOKUP(B17,'PNC Exon. &amp; no Exon.'!B:AJ,2,0)+VLOOKUP(B17,'PNC Exon. &amp; no Exon.'!B:AJ,3,0)</f>
        <v>1425530502.1200001</v>
      </c>
      <c r="Q17" s="111">
        <f t="shared" si="6"/>
        <v>0</v>
      </c>
    </row>
    <row r="18" spans="1:17" ht="15.95" customHeight="1" x14ac:dyDescent="0.4">
      <c r="A18" s="34">
        <f t="shared" si="1"/>
        <v>10</v>
      </c>
      <c r="B18" s="37" t="s">
        <v>115</v>
      </c>
      <c r="C18" s="50">
        <f t="shared" si="2"/>
        <v>1069477980.5999999</v>
      </c>
      <c r="D18" s="36">
        <f t="shared" si="3"/>
        <v>0</v>
      </c>
      <c r="E18" s="36">
        <f t="shared" si="3"/>
        <v>312391.57999999996</v>
      </c>
      <c r="F18" s="36">
        <f t="shared" si="3"/>
        <v>0</v>
      </c>
      <c r="G18" s="36">
        <f t="shared" si="3"/>
        <v>53936.05</v>
      </c>
      <c r="H18" s="36">
        <f t="shared" si="3"/>
        <v>2009173.3899999997</v>
      </c>
      <c r="I18" s="36">
        <f t="shared" si="3"/>
        <v>903083.6</v>
      </c>
      <c r="J18" s="36">
        <f t="shared" si="3"/>
        <v>23624444.290000003</v>
      </c>
      <c r="K18" s="36">
        <f t="shared" si="3"/>
        <v>1034986470.14</v>
      </c>
      <c r="L18" s="36">
        <f t="shared" si="3"/>
        <v>0</v>
      </c>
      <c r="M18" s="36">
        <f t="shared" si="3"/>
        <v>5893730.6200000001</v>
      </c>
      <c r="N18" s="36">
        <f t="shared" si="3"/>
        <v>1694750.93</v>
      </c>
      <c r="O18" s="42">
        <f t="shared" si="4"/>
        <v>1.4867314452557074</v>
      </c>
      <c r="P18" s="110">
        <f>VLOOKUP(B18,'PNC Exon. &amp; no Exon.'!B:AJ,2,0)+VLOOKUP(B18,'PNC Exon. &amp; no Exon.'!B:AJ,3,0)</f>
        <v>1069477980.5999999</v>
      </c>
      <c r="Q18" s="111">
        <f t="shared" si="6"/>
        <v>0</v>
      </c>
    </row>
    <row r="19" spans="1:17" ht="15.95" customHeight="1" x14ac:dyDescent="0.4">
      <c r="A19" s="34">
        <f t="shared" si="1"/>
        <v>11</v>
      </c>
      <c r="B19" s="37" t="s">
        <v>85</v>
      </c>
      <c r="C19" s="50">
        <f t="shared" si="2"/>
        <v>1024659726.9500002</v>
      </c>
      <c r="D19" s="36">
        <f t="shared" ref="D19:N28" si="7">SUMIF($B$43:$B$1435,$B19,D$43:D$1435)</f>
        <v>0</v>
      </c>
      <c r="E19" s="36">
        <f t="shared" si="7"/>
        <v>8197498.7799999993</v>
      </c>
      <c r="F19" s="36">
        <f t="shared" si="7"/>
        <v>0</v>
      </c>
      <c r="G19" s="36">
        <f t="shared" si="7"/>
        <v>194393.15000000002</v>
      </c>
      <c r="H19" s="36">
        <f t="shared" si="7"/>
        <v>111440274.20999999</v>
      </c>
      <c r="I19" s="36">
        <f t="shared" si="7"/>
        <v>2119440.52</v>
      </c>
      <c r="J19" s="36">
        <f t="shared" si="7"/>
        <v>439310.9</v>
      </c>
      <c r="K19" s="36">
        <f t="shared" si="7"/>
        <v>807596026.50000012</v>
      </c>
      <c r="L19" s="36">
        <f t="shared" si="7"/>
        <v>0</v>
      </c>
      <c r="M19" s="36">
        <f t="shared" si="7"/>
        <v>46770424.82</v>
      </c>
      <c r="N19" s="36">
        <f t="shared" si="7"/>
        <v>47902358.07</v>
      </c>
      <c r="O19" s="42">
        <f t="shared" si="4"/>
        <v>1.4244274911476307</v>
      </c>
      <c r="P19" s="110">
        <f>VLOOKUP(B19,'PNC Exon. &amp; no Exon.'!B:AJ,2,0)+VLOOKUP(B19,'PNC Exon. &amp; no Exon.'!B:AJ,3,0)</f>
        <v>1024659726.9500002</v>
      </c>
      <c r="Q19" s="111">
        <f t="shared" si="6"/>
        <v>0</v>
      </c>
    </row>
    <row r="20" spans="1:17" ht="15.95" customHeight="1" x14ac:dyDescent="0.4">
      <c r="A20" s="34">
        <f t="shared" si="1"/>
        <v>12</v>
      </c>
      <c r="B20" s="37" t="s">
        <v>116</v>
      </c>
      <c r="C20" s="50">
        <f t="shared" si="2"/>
        <v>783809973.52999997</v>
      </c>
      <c r="D20" s="36">
        <f t="shared" si="7"/>
        <v>4141112.0900000008</v>
      </c>
      <c r="E20" s="36">
        <f t="shared" si="7"/>
        <v>93574.329999999987</v>
      </c>
      <c r="F20" s="36">
        <f t="shared" si="7"/>
        <v>17604710.59</v>
      </c>
      <c r="G20" s="36">
        <f t="shared" si="7"/>
        <v>387584.57999999996</v>
      </c>
      <c r="H20" s="36">
        <f t="shared" si="7"/>
        <v>8563828.2599999998</v>
      </c>
      <c r="I20" s="36">
        <f t="shared" si="7"/>
        <v>1413748.8800000001</v>
      </c>
      <c r="J20" s="36">
        <f t="shared" si="7"/>
        <v>467774.75</v>
      </c>
      <c r="K20" s="36">
        <f t="shared" si="7"/>
        <v>529250333.14999998</v>
      </c>
      <c r="L20" s="36">
        <f t="shared" si="7"/>
        <v>0</v>
      </c>
      <c r="M20" s="36">
        <f t="shared" si="7"/>
        <v>191627467.5</v>
      </c>
      <c r="N20" s="36">
        <f t="shared" si="7"/>
        <v>30259839.399999995</v>
      </c>
      <c r="O20" s="42">
        <f t="shared" si="4"/>
        <v>1.0896109652471089</v>
      </c>
      <c r="P20" s="110">
        <f>VLOOKUP(B20,'PNC Exon. &amp; no Exon.'!B:AJ,2,0)+VLOOKUP(B20,'PNC Exon. &amp; no Exon.'!B:AJ,3,0)</f>
        <v>783809973.52999985</v>
      </c>
      <c r="Q20" s="111">
        <f t="shared" si="6"/>
        <v>0</v>
      </c>
    </row>
    <row r="21" spans="1:17" ht="15.95" customHeight="1" x14ac:dyDescent="0.4">
      <c r="A21" s="34">
        <f t="shared" si="1"/>
        <v>14</v>
      </c>
      <c r="B21" s="37" t="s">
        <v>119</v>
      </c>
      <c r="C21" s="50">
        <f t="shared" si="2"/>
        <v>591257038.7299999</v>
      </c>
      <c r="D21" s="36">
        <f t="shared" si="7"/>
        <v>1515154.38</v>
      </c>
      <c r="E21" s="36">
        <f t="shared" si="7"/>
        <v>25799115.469999999</v>
      </c>
      <c r="F21" s="36">
        <f t="shared" si="7"/>
        <v>0</v>
      </c>
      <c r="G21" s="36">
        <f t="shared" si="7"/>
        <v>18785510.319999997</v>
      </c>
      <c r="H21" s="36">
        <f t="shared" si="7"/>
        <v>200981243.38000003</v>
      </c>
      <c r="I21" s="36">
        <f t="shared" si="7"/>
        <v>2812550.8999999994</v>
      </c>
      <c r="J21" s="36">
        <f t="shared" si="7"/>
        <v>5917752.3799999999</v>
      </c>
      <c r="K21" s="36">
        <f t="shared" si="7"/>
        <v>294127295.35999995</v>
      </c>
      <c r="L21" s="36">
        <f t="shared" si="7"/>
        <v>0</v>
      </c>
      <c r="M21" s="36">
        <f t="shared" si="7"/>
        <v>9136744.6700000018</v>
      </c>
      <c r="N21" s="36">
        <f t="shared" si="7"/>
        <v>32181671.870000001</v>
      </c>
      <c r="O21" s="42">
        <f t="shared" si="4"/>
        <v>0.82193410958821445</v>
      </c>
      <c r="P21" s="110">
        <f>VLOOKUP(B21,'PNC Exon. &amp; no Exon.'!B:AJ,2,0)+VLOOKUP(B21,'PNC Exon. &amp; no Exon.'!B:AJ,3,0)</f>
        <v>591257038.7299999</v>
      </c>
      <c r="Q21" s="111">
        <f t="shared" si="6"/>
        <v>0</v>
      </c>
    </row>
    <row r="22" spans="1:17" ht="15.95" customHeight="1" x14ac:dyDescent="0.4">
      <c r="A22" s="34">
        <f t="shared" si="1"/>
        <v>15</v>
      </c>
      <c r="B22" s="37" t="s">
        <v>120</v>
      </c>
      <c r="C22" s="50">
        <f t="shared" si="2"/>
        <v>548948689.10000002</v>
      </c>
      <c r="D22" s="36">
        <f t="shared" si="7"/>
        <v>90371.5</v>
      </c>
      <c r="E22" s="36">
        <f t="shared" si="7"/>
        <v>3274907.9499999997</v>
      </c>
      <c r="F22" s="36">
        <f t="shared" si="7"/>
        <v>0</v>
      </c>
      <c r="G22" s="36">
        <f t="shared" si="7"/>
        <v>0</v>
      </c>
      <c r="H22" s="36">
        <f t="shared" si="7"/>
        <v>6832162.7100000009</v>
      </c>
      <c r="I22" s="36">
        <f t="shared" si="7"/>
        <v>174273.88999999998</v>
      </c>
      <c r="J22" s="36">
        <f t="shared" si="7"/>
        <v>119083.19</v>
      </c>
      <c r="K22" s="36">
        <f t="shared" si="7"/>
        <v>536684947.63000005</v>
      </c>
      <c r="L22" s="36">
        <f t="shared" si="7"/>
        <v>0</v>
      </c>
      <c r="M22" s="36">
        <f t="shared" si="7"/>
        <v>426928.37</v>
      </c>
      <c r="N22" s="36">
        <f t="shared" si="7"/>
        <v>1346013.8600000003</v>
      </c>
      <c r="O22" s="42">
        <f t="shared" si="4"/>
        <v>0.76311929064588835</v>
      </c>
      <c r="P22" s="110">
        <f>VLOOKUP(B22,'PNC Exon. &amp; no Exon.'!B:AJ,2,0)+VLOOKUP(B22,'PNC Exon. &amp; no Exon.'!B:AJ,3,0)</f>
        <v>548948689.10000002</v>
      </c>
      <c r="Q22" s="111">
        <f t="shared" si="6"/>
        <v>0</v>
      </c>
    </row>
    <row r="23" spans="1:17" ht="15.95" customHeight="1" x14ac:dyDescent="0.4">
      <c r="A23" s="34">
        <f t="shared" si="1"/>
        <v>16</v>
      </c>
      <c r="B23" s="37" t="s">
        <v>117</v>
      </c>
      <c r="C23" s="50">
        <f t="shared" si="2"/>
        <v>506850089.87</v>
      </c>
      <c r="D23" s="36">
        <f t="shared" si="7"/>
        <v>0</v>
      </c>
      <c r="E23" s="36">
        <f t="shared" si="7"/>
        <v>122864.61999999998</v>
      </c>
      <c r="F23" s="36">
        <f t="shared" si="7"/>
        <v>0</v>
      </c>
      <c r="G23" s="36">
        <f t="shared" si="7"/>
        <v>0</v>
      </c>
      <c r="H23" s="36">
        <f t="shared" si="7"/>
        <v>873654.51</v>
      </c>
      <c r="I23" s="36">
        <f t="shared" si="7"/>
        <v>4829.96</v>
      </c>
      <c r="J23" s="36">
        <f t="shared" si="7"/>
        <v>3380117.4399999995</v>
      </c>
      <c r="K23" s="36">
        <f t="shared" si="7"/>
        <v>479682711.34000003</v>
      </c>
      <c r="L23" s="36">
        <f t="shared" si="7"/>
        <v>0</v>
      </c>
      <c r="M23" s="36">
        <f t="shared" si="7"/>
        <v>21155352.289999999</v>
      </c>
      <c r="N23" s="36">
        <f t="shared" si="7"/>
        <v>1630559.71</v>
      </c>
      <c r="O23" s="42">
        <f t="shared" si="4"/>
        <v>0.70459605556128679</v>
      </c>
      <c r="P23" s="110">
        <f>VLOOKUP(B23,'PNC Exon. &amp; no Exon.'!B:AJ,2,0)+VLOOKUP(B23,'PNC Exon. &amp; no Exon.'!B:AJ,3,0)</f>
        <v>506850089.86999995</v>
      </c>
      <c r="Q23" s="111">
        <f t="shared" si="6"/>
        <v>0</v>
      </c>
    </row>
    <row r="24" spans="1:17" ht="15.95" customHeight="1" x14ac:dyDescent="0.4">
      <c r="A24" s="34">
        <f t="shared" si="1"/>
        <v>13</v>
      </c>
      <c r="B24" s="37" t="s">
        <v>118</v>
      </c>
      <c r="C24" s="50">
        <f t="shared" si="2"/>
        <v>613029030.74999988</v>
      </c>
      <c r="D24" s="36">
        <f t="shared" si="7"/>
        <v>0</v>
      </c>
      <c r="E24" s="36">
        <f t="shared" si="7"/>
        <v>20888020.530000001</v>
      </c>
      <c r="F24" s="36">
        <f t="shared" si="7"/>
        <v>0</v>
      </c>
      <c r="G24" s="36">
        <f t="shared" si="7"/>
        <v>0</v>
      </c>
      <c r="H24" s="36">
        <f t="shared" si="7"/>
        <v>0</v>
      </c>
      <c r="I24" s="36">
        <f t="shared" si="7"/>
        <v>0</v>
      </c>
      <c r="J24" s="36">
        <f t="shared" si="7"/>
        <v>0</v>
      </c>
      <c r="K24" s="36">
        <f t="shared" si="7"/>
        <v>201021.86</v>
      </c>
      <c r="L24" s="36">
        <f t="shared" si="7"/>
        <v>588657377.83999991</v>
      </c>
      <c r="M24" s="36">
        <f t="shared" si="7"/>
        <v>0</v>
      </c>
      <c r="N24" s="36">
        <f t="shared" si="7"/>
        <v>3282610.5200000005</v>
      </c>
      <c r="O24" s="42">
        <f t="shared" si="4"/>
        <v>0.85220037570042595</v>
      </c>
      <c r="P24" s="110">
        <f>VLOOKUP(B24,'PNC Exon. &amp; no Exon.'!B:AJ,2,0)+VLOOKUP(B24,'PNC Exon. &amp; no Exon.'!B:AJ,3,0)</f>
        <v>613029030.74999988</v>
      </c>
      <c r="Q24" s="111">
        <f t="shared" si="6"/>
        <v>0</v>
      </c>
    </row>
    <row r="25" spans="1:17" ht="15.95" customHeight="1" x14ac:dyDescent="0.4">
      <c r="A25" s="34">
        <f t="shared" si="1"/>
        <v>18</v>
      </c>
      <c r="B25" s="37" t="s">
        <v>80</v>
      </c>
      <c r="C25" s="50">
        <f t="shared" si="2"/>
        <v>434267887.46999997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22500</v>
      </c>
      <c r="H25" s="36">
        <f t="shared" si="7"/>
        <v>16048.289999999999</v>
      </c>
      <c r="I25" s="36">
        <f t="shared" si="7"/>
        <v>0</v>
      </c>
      <c r="J25" s="36">
        <f t="shared" si="7"/>
        <v>0</v>
      </c>
      <c r="K25" s="36">
        <f t="shared" si="7"/>
        <v>434033150.11999995</v>
      </c>
      <c r="L25" s="36">
        <f t="shared" si="7"/>
        <v>0</v>
      </c>
      <c r="M25" s="36">
        <f t="shared" si="7"/>
        <v>196189.06</v>
      </c>
      <c r="N25" s="36">
        <f t="shared" si="7"/>
        <v>0</v>
      </c>
      <c r="O25" s="42">
        <f t="shared" si="4"/>
        <v>0.60369613557092439</v>
      </c>
      <c r="P25" s="110">
        <f>VLOOKUP(B25,'PNC Exon. &amp; no Exon.'!B:AJ,2,0)+VLOOKUP(B25,'PNC Exon. &amp; no Exon.'!B:AJ,3,0)</f>
        <v>434267887.46999997</v>
      </c>
      <c r="Q25" s="111">
        <f t="shared" si="6"/>
        <v>0</v>
      </c>
    </row>
    <row r="26" spans="1:17" ht="15.95" customHeight="1" x14ac:dyDescent="0.4">
      <c r="A26" s="34">
        <f t="shared" si="1"/>
        <v>17</v>
      </c>
      <c r="B26" s="37" t="s">
        <v>121</v>
      </c>
      <c r="C26" s="50">
        <f t="shared" si="2"/>
        <v>460703797.66000003</v>
      </c>
      <c r="D26" s="36">
        <f t="shared" si="7"/>
        <v>0</v>
      </c>
      <c r="E26" s="36">
        <f t="shared" si="7"/>
        <v>151537640.90000001</v>
      </c>
      <c r="F26" s="36">
        <f t="shared" si="7"/>
        <v>0</v>
      </c>
      <c r="G26" s="36">
        <f t="shared" si="7"/>
        <v>0</v>
      </c>
      <c r="H26" s="36">
        <f t="shared" si="7"/>
        <v>58598696.25</v>
      </c>
      <c r="I26" s="36">
        <f t="shared" si="7"/>
        <v>0</v>
      </c>
      <c r="J26" s="36">
        <f t="shared" si="7"/>
        <v>375771.04999999993</v>
      </c>
      <c r="K26" s="36">
        <f t="shared" si="7"/>
        <v>217698006.56999999</v>
      </c>
      <c r="L26" s="36">
        <f t="shared" si="7"/>
        <v>0</v>
      </c>
      <c r="M26" s="36">
        <f t="shared" si="7"/>
        <v>23842889.289999999</v>
      </c>
      <c r="N26" s="36">
        <f t="shared" si="7"/>
        <v>8650793.5999999996</v>
      </c>
      <c r="O26" s="42">
        <f t="shared" si="4"/>
        <v>0.64044593283311668</v>
      </c>
      <c r="P26" s="110">
        <f>VLOOKUP(B26,'PNC Exon. &amp; no Exon.'!B:AJ,2,0)+VLOOKUP(B26,'PNC Exon. &amp; no Exon.'!B:AJ,3,0)</f>
        <v>460703797.66000003</v>
      </c>
      <c r="Q26" s="111">
        <f t="shared" si="6"/>
        <v>0</v>
      </c>
    </row>
    <row r="27" spans="1:17" ht="15.95" customHeight="1" x14ac:dyDescent="0.4">
      <c r="A27" s="34">
        <f t="shared" si="1"/>
        <v>19</v>
      </c>
      <c r="B27" s="37" t="s">
        <v>122</v>
      </c>
      <c r="C27" s="50">
        <f t="shared" si="2"/>
        <v>430502059.43999994</v>
      </c>
      <c r="D27" s="36">
        <f t="shared" si="7"/>
        <v>7880</v>
      </c>
      <c r="E27" s="36">
        <f t="shared" si="7"/>
        <v>149064401.25999999</v>
      </c>
      <c r="F27" s="36">
        <f t="shared" si="7"/>
        <v>38549416.469999999</v>
      </c>
      <c r="G27" s="36">
        <f t="shared" si="7"/>
        <v>205463.53</v>
      </c>
      <c r="H27" s="36">
        <f t="shared" si="7"/>
        <v>20040832.300000001</v>
      </c>
      <c r="I27" s="36">
        <f t="shared" si="7"/>
        <v>10897302.92</v>
      </c>
      <c r="J27" s="36">
        <f t="shared" si="7"/>
        <v>14992365.060000001</v>
      </c>
      <c r="K27" s="36">
        <f t="shared" si="7"/>
        <v>162562047.88999999</v>
      </c>
      <c r="L27" s="36">
        <f t="shared" si="7"/>
        <v>0</v>
      </c>
      <c r="M27" s="36">
        <f t="shared" si="7"/>
        <v>18121325.909999996</v>
      </c>
      <c r="N27" s="36">
        <f t="shared" si="7"/>
        <v>16061024.099999998</v>
      </c>
      <c r="O27" s="42">
        <f t="shared" si="4"/>
        <v>0.59846108159956035</v>
      </c>
      <c r="P27" s="110">
        <f>VLOOKUP(B27,'PNC Exon. &amp; no Exon.'!B:AJ,2,0)+VLOOKUP(B27,'PNC Exon. &amp; no Exon.'!B:AJ,3,0)</f>
        <v>430502059.43999994</v>
      </c>
      <c r="Q27" s="111">
        <f t="shared" si="6"/>
        <v>0</v>
      </c>
    </row>
    <row r="28" spans="1:17" ht="15.95" customHeight="1" x14ac:dyDescent="0.4">
      <c r="A28" s="34">
        <f t="shared" si="1"/>
        <v>20</v>
      </c>
      <c r="B28" s="37" t="s">
        <v>123</v>
      </c>
      <c r="C28" s="50">
        <f t="shared" si="2"/>
        <v>379834835.29000002</v>
      </c>
      <c r="D28" s="36">
        <f t="shared" si="7"/>
        <v>0</v>
      </c>
      <c r="E28" s="36">
        <f t="shared" si="7"/>
        <v>373004978.11000001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6829857.1799999997</v>
      </c>
      <c r="N28" s="36">
        <f t="shared" si="7"/>
        <v>0</v>
      </c>
      <c r="O28" s="42">
        <f t="shared" si="4"/>
        <v>0.52802619957855479</v>
      </c>
      <c r="P28" s="110">
        <f>VLOOKUP(B28,'PNC Exon. &amp; no Exon.'!B:AJ,2,0)+VLOOKUP(B28,'PNC Exon. &amp; no Exon.'!B:AJ,3,0)</f>
        <v>379834835.29000002</v>
      </c>
      <c r="Q28" s="111">
        <f t="shared" si="6"/>
        <v>0</v>
      </c>
    </row>
    <row r="29" spans="1:17" ht="15.95" customHeight="1" x14ac:dyDescent="0.4">
      <c r="A29" s="34">
        <f t="shared" si="1"/>
        <v>21</v>
      </c>
      <c r="B29" s="37" t="s">
        <v>78</v>
      </c>
      <c r="C29" s="50">
        <f t="shared" si="2"/>
        <v>329581612.01999992</v>
      </c>
      <c r="D29" s="36">
        <f t="shared" ref="D29:N41" si="8">SUMIF($B$43:$B$1435,$B29,D$43:D$1435)</f>
        <v>36622.589999999997</v>
      </c>
      <c r="E29" s="36">
        <f t="shared" si="8"/>
        <v>32278115.750000004</v>
      </c>
      <c r="F29" s="36">
        <f t="shared" si="8"/>
        <v>0</v>
      </c>
      <c r="G29" s="36">
        <f t="shared" si="8"/>
        <v>68965.5</v>
      </c>
      <c r="H29" s="36">
        <f t="shared" si="8"/>
        <v>32872305.760000005</v>
      </c>
      <c r="I29" s="36">
        <f t="shared" si="8"/>
        <v>1319337.49</v>
      </c>
      <c r="J29" s="36">
        <f t="shared" si="8"/>
        <v>294444.74</v>
      </c>
      <c r="K29" s="36">
        <f t="shared" si="8"/>
        <v>216314094.82999998</v>
      </c>
      <c r="L29" s="36">
        <f t="shared" si="8"/>
        <v>0</v>
      </c>
      <c r="M29" s="36">
        <f t="shared" si="8"/>
        <v>13160593.84</v>
      </c>
      <c r="N29" s="36">
        <f t="shared" si="8"/>
        <v>33237131.52</v>
      </c>
      <c r="O29" s="42">
        <f t="shared" si="4"/>
        <v>0.45816683957653837</v>
      </c>
      <c r="P29" s="110">
        <f>VLOOKUP(B29,'PNC Exon. &amp; no Exon.'!B:AJ,2,0)+VLOOKUP(B29,'PNC Exon. &amp; no Exon.'!B:AJ,3,0)</f>
        <v>329581612.01999998</v>
      </c>
      <c r="Q29" s="111">
        <f t="shared" si="6"/>
        <v>0</v>
      </c>
    </row>
    <row r="30" spans="1:17" ht="15.95" customHeight="1" x14ac:dyDescent="0.4">
      <c r="A30" s="34">
        <f t="shared" si="1"/>
        <v>22</v>
      </c>
      <c r="B30" s="37" t="s">
        <v>124</v>
      </c>
      <c r="C30" s="50">
        <f t="shared" si="2"/>
        <v>305909557.88999999</v>
      </c>
      <c r="D30" s="36">
        <f t="shared" si="8"/>
        <v>0</v>
      </c>
      <c r="E30" s="36">
        <f t="shared" si="8"/>
        <v>0</v>
      </c>
      <c r="F30" s="36">
        <f t="shared" si="8"/>
        <v>305909557.88999999</v>
      </c>
      <c r="G30" s="36">
        <f t="shared" si="8"/>
        <v>0</v>
      </c>
      <c r="H30" s="36">
        <f t="shared" si="8"/>
        <v>0</v>
      </c>
      <c r="I30" s="36">
        <f t="shared" si="8"/>
        <v>0</v>
      </c>
      <c r="J30" s="36">
        <f t="shared" si="8"/>
        <v>0</v>
      </c>
      <c r="K30" s="36">
        <f t="shared" si="8"/>
        <v>0</v>
      </c>
      <c r="L30" s="36">
        <f t="shared" si="8"/>
        <v>0</v>
      </c>
      <c r="M30" s="36">
        <f t="shared" si="8"/>
        <v>0</v>
      </c>
      <c r="N30" s="36">
        <f t="shared" si="8"/>
        <v>0</v>
      </c>
      <c r="O30" s="42">
        <f t="shared" si="4"/>
        <v>0.42525920810840695</v>
      </c>
      <c r="P30" s="110">
        <f>VLOOKUP(B30,'PNC Exon. &amp; no Exon.'!B:AJ,2,0)+VLOOKUP(B30,'PNC Exon. &amp; no Exon.'!B:AJ,3,0)</f>
        <v>305909557.88999999</v>
      </c>
      <c r="Q30" s="111">
        <f t="shared" si="6"/>
        <v>0</v>
      </c>
    </row>
    <row r="31" spans="1:17" ht="15.95" customHeight="1" x14ac:dyDescent="0.4">
      <c r="A31" s="34">
        <f t="shared" si="1"/>
        <v>23</v>
      </c>
      <c r="B31" s="37" t="s">
        <v>87</v>
      </c>
      <c r="C31" s="50">
        <f t="shared" si="2"/>
        <v>298575048.29000002</v>
      </c>
      <c r="D31" s="36">
        <f t="shared" si="8"/>
        <v>0</v>
      </c>
      <c r="E31" s="36">
        <f t="shared" si="8"/>
        <v>3866519.29</v>
      </c>
      <c r="F31" s="36">
        <f t="shared" si="8"/>
        <v>294708529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42">
        <f t="shared" si="4"/>
        <v>0.41506316269592253</v>
      </c>
      <c r="P31" s="110">
        <f>VLOOKUP(B31,'PNC Exon. &amp; no Exon.'!B:AJ,2,0)+VLOOKUP(B31,'PNC Exon. &amp; no Exon.'!B:AJ,3,0)</f>
        <v>298575048.29000002</v>
      </c>
      <c r="Q31" s="111">
        <f t="shared" si="6"/>
        <v>0</v>
      </c>
    </row>
    <row r="32" spans="1:17" ht="15.95" customHeight="1" x14ac:dyDescent="0.4">
      <c r="A32" s="34">
        <f t="shared" si="1"/>
        <v>24</v>
      </c>
      <c r="B32" s="37" t="s">
        <v>126</v>
      </c>
      <c r="C32" s="50">
        <f t="shared" si="2"/>
        <v>234668297.48000002</v>
      </c>
      <c r="D32" s="36">
        <f t="shared" si="8"/>
        <v>931.21</v>
      </c>
      <c r="E32" s="36">
        <f t="shared" si="8"/>
        <v>1763748.08</v>
      </c>
      <c r="F32" s="36">
        <f t="shared" si="8"/>
        <v>0</v>
      </c>
      <c r="G32" s="36">
        <f t="shared" si="8"/>
        <v>183605.69</v>
      </c>
      <c r="H32" s="36">
        <f t="shared" si="8"/>
        <v>7279148.2999999998</v>
      </c>
      <c r="I32" s="36">
        <f t="shared" si="8"/>
        <v>2149783.4300000002</v>
      </c>
      <c r="J32" s="36">
        <f t="shared" si="8"/>
        <v>375005.08999999997</v>
      </c>
      <c r="K32" s="36">
        <f t="shared" si="8"/>
        <v>173425135.14000002</v>
      </c>
      <c r="L32" s="36">
        <f t="shared" si="8"/>
        <v>0</v>
      </c>
      <c r="M32" s="36">
        <f t="shared" si="8"/>
        <v>40006010.789999999</v>
      </c>
      <c r="N32" s="36">
        <f t="shared" si="8"/>
        <v>9484929.7499999981</v>
      </c>
      <c r="O32" s="42">
        <f t="shared" si="4"/>
        <v>0.32622339440069886</v>
      </c>
      <c r="P32" s="110">
        <f>VLOOKUP(B32,'PNC Exon. &amp; no Exon.'!B:AJ,2,0)+VLOOKUP(B32,'PNC Exon. &amp; no Exon.'!B:AJ,3,0)</f>
        <v>234668297.48000002</v>
      </c>
      <c r="Q32" s="111">
        <f t="shared" si="6"/>
        <v>0</v>
      </c>
    </row>
    <row r="33" spans="1:17" ht="15.95" customHeight="1" x14ac:dyDescent="0.4">
      <c r="A33" s="34">
        <f t="shared" si="1"/>
        <v>25</v>
      </c>
      <c r="B33" s="37" t="s">
        <v>125</v>
      </c>
      <c r="C33" s="50">
        <f t="shared" si="2"/>
        <v>225009633.56999996</v>
      </c>
      <c r="D33" s="36">
        <f t="shared" si="8"/>
        <v>0</v>
      </c>
      <c r="E33" s="36">
        <f t="shared" si="8"/>
        <v>19430869.899999999</v>
      </c>
      <c r="F33" s="36">
        <f t="shared" si="8"/>
        <v>4836167.4000000004</v>
      </c>
      <c r="G33" s="36">
        <f t="shared" si="8"/>
        <v>79007</v>
      </c>
      <c r="H33" s="36">
        <f t="shared" si="8"/>
        <v>3803942.8899999997</v>
      </c>
      <c r="I33" s="36">
        <f t="shared" si="8"/>
        <v>615443.87</v>
      </c>
      <c r="J33" s="36">
        <f t="shared" si="8"/>
        <v>994707.80999999994</v>
      </c>
      <c r="K33" s="36">
        <f t="shared" si="8"/>
        <v>53940285.169999994</v>
      </c>
      <c r="L33" s="36">
        <f t="shared" si="8"/>
        <v>0</v>
      </c>
      <c r="M33" s="36">
        <f t="shared" si="8"/>
        <v>129505503.42999998</v>
      </c>
      <c r="N33" s="36">
        <f t="shared" si="8"/>
        <v>11803706.1</v>
      </c>
      <c r="O33" s="42">
        <f t="shared" si="4"/>
        <v>0.31279643319660061</v>
      </c>
      <c r="P33" s="110">
        <f>VLOOKUP(B33,'PNC Exon. &amp; no Exon.'!B:AJ,2,0)+VLOOKUP(B33,'PNC Exon. &amp; no Exon.'!B:AJ,3,0)</f>
        <v>225009633.56999996</v>
      </c>
      <c r="Q33" s="111">
        <f t="shared" si="6"/>
        <v>0</v>
      </c>
    </row>
    <row r="34" spans="1:17" ht="15.95" customHeight="1" x14ac:dyDescent="0.4">
      <c r="A34" s="34">
        <f t="shared" si="1"/>
        <v>26</v>
      </c>
      <c r="B34" s="37" t="s">
        <v>127</v>
      </c>
      <c r="C34" s="50">
        <f t="shared" si="2"/>
        <v>180498665.69000003</v>
      </c>
      <c r="D34" s="36">
        <f t="shared" si="8"/>
        <v>0</v>
      </c>
      <c r="E34" s="36">
        <f t="shared" si="8"/>
        <v>121396699.15000001</v>
      </c>
      <c r="F34" s="36">
        <f t="shared" si="8"/>
        <v>0</v>
      </c>
      <c r="G34" s="36">
        <f t="shared" si="8"/>
        <v>0</v>
      </c>
      <c r="H34" s="36">
        <f t="shared" si="8"/>
        <v>33208691.329999998</v>
      </c>
      <c r="I34" s="36">
        <f t="shared" si="8"/>
        <v>0</v>
      </c>
      <c r="J34" s="36">
        <f t="shared" si="8"/>
        <v>7443.8600000000006</v>
      </c>
      <c r="K34" s="36">
        <f t="shared" si="8"/>
        <v>142415.68999999997</v>
      </c>
      <c r="L34" s="36">
        <f t="shared" si="8"/>
        <v>0</v>
      </c>
      <c r="M34" s="36">
        <f t="shared" si="8"/>
        <v>471626.31</v>
      </c>
      <c r="N34" s="36">
        <f t="shared" si="8"/>
        <v>25271789.349999998</v>
      </c>
      <c r="O34" s="42">
        <f t="shared" si="4"/>
        <v>0.25091965143356082</v>
      </c>
      <c r="P34" s="110">
        <f>VLOOKUP(B34,'PNC Exon. &amp; no Exon.'!B:AJ,2,0)+VLOOKUP(B34,'PNC Exon. &amp; no Exon.'!B:AJ,3,0)</f>
        <v>180498665.69000003</v>
      </c>
      <c r="Q34" s="111">
        <f t="shared" si="6"/>
        <v>0</v>
      </c>
    </row>
    <row r="35" spans="1:17" ht="15.95" customHeight="1" x14ac:dyDescent="0.4">
      <c r="A35" s="34">
        <f t="shared" si="1"/>
        <v>27</v>
      </c>
      <c r="B35" s="37" t="s">
        <v>110</v>
      </c>
      <c r="C35" s="50">
        <f t="shared" si="2"/>
        <v>170317661.15000001</v>
      </c>
      <c r="D35" s="36">
        <f t="shared" si="8"/>
        <v>831725.42</v>
      </c>
      <c r="E35" s="36">
        <f t="shared" si="8"/>
        <v>4125545.0800000005</v>
      </c>
      <c r="F35" s="36">
        <f t="shared" si="8"/>
        <v>20000000</v>
      </c>
      <c r="G35" s="36">
        <f t="shared" si="8"/>
        <v>0</v>
      </c>
      <c r="H35" s="36">
        <f t="shared" si="8"/>
        <v>1631098.5199999998</v>
      </c>
      <c r="I35" s="36">
        <f t="shared" si="8"/>
        <v>905712.79</v>
      </c>
      <c r="J35" s="36">
        <f t="shared" si="8"/>
        <v>0</v>
      </c>
      <c r="K35" s="36">
        <f t="shared" si="8"/>
        <v>124483354.69999999</v>
      </c>
      <c r="L35" s="36">
        <f t="shared" si="8"/>
        <v>0</v>
      </c>
      <c r="M35" s="36">
        <f t="shared" si="8"/>
        <v>16656231.060000002</v>
      </c>
      <c r="N35" s="36">
        <f t="shared" si="8"/>
        <v>1683993.58</v>
      </c>
      <c r="O35" s="42">
        <f t="shared" si="4"/>
        <v>0.23676656004834382</v>
      </c>
      <c r="P35" s="110">
        <f>VLOOKUP(B35,'PNC Exon. &amp; no Exon.'!B:AJ,2,0)+VLOOKUP(B35,'PNC Exon. &amp; no Exon.'!B:AJ,3,0)</f>
        <v>170317661.15000001</v>
      </c>
      <c r="Q35" s="111">
        <f t="shared" si="6"/>
        <v>0</v>
      </c>
    </row>
    <row r="36" spans="1:17" ht="15.95" customHeight="1" x14ac:dyDescent="0.4">
      <c r="A36" s="34">
        <f t="shared" si="1"/>
        <v>28</v>
      </c>
      <c r="B36" s="37" t="s">
        <v>128</v>
      </c>
      <c r="C36" s="50">
        <f t="shared" si="2"/>
        <v>71938043.469999999</v>
      </c>
      <c r="D36" s="36">
        <f t="shared" si="8"/>
        <v>372560.07</v>
      </c>
      <c r="E36" s="36">
        <f t="shared" si="8"/>
        <v>205415.36</v>
      </c>
      <c r="F36" s="36">
        <f t="shared" si="8"/>
        <v>0</v>
      </c>
      <c r="G36" s="36">
        <f t="shared" si="8"/>
        <v>159991.91999999998</v>
      </c>
      <c r="H36" s="36">
        <f t="shared" si="8"/>
        <v>21519969.82</v>
      </c>
      <c r="I36" s="36">
        <f t="shared" si="8"/>
        <v>756465.52</v>
      </c>
      <c r="J36" s="36">
        <f t="shared" si="8"/>
        <v>1666979.2599999998</v>
      </c>
      <c r="K36" s="36">
        <f t="shared" si="8"/>
        <v>34454649.390000001</v>
      </c>
      <c r="L36" s="36">
        <f t="shared" si="8"/>
        <v>0</v>
      </c>
      <c r="M36" s="36">
        <f t="shared" si="8"/>
        <v>1862941.31</v>
      </c>
      <c r="N36" s="36">
        <f t="shared" si="8"/>
        <v>10939070.819999998</v>
      </c>
      <c r="O36" s="42">
        <f t="shared" si="4"/>
        <v>0.10000444448329673</v>
      </c>
      <c r="P36" s="110">
        <f>VLOOKUP(B36,'PNC Exon. &amp; no Exon.'!B:AJ,2,0)+VLOOKUP(B36,'PNC Exon. &amp; no Exon.'!B:AJ,3,0)</f>
        <v>71938043.469999999</v>
      </c>
      <c r="Q36" s="111">
        <f t="shared" si="6"/>
        <v>0</v>
      </c>
    </row>
    <row r="37" spans="1:17" ht="15.95" customHeight="1" x14ac:dyDescent="0.4">
      <c r="A37" s="34">
        <f t="shared" si="1"/>
        <v>30</v>
      </c>
      <c r="B37" s="37" t="s">
        <v>79</v>
      </c>
      <c r="C37" s="50">
        <f t="shared" si="2"/>
        <v>45268384.770000003</v>
      </c>
      <c r="D37" s="36">
        <f t="shared" si="8"/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36">
        <f t="shared" si="8"/>
        <v>0</v>
      </c>
      <c r="J37" s="36">
        <f t="shared" si="8"/>
        <v>0</v>
      </c>
      <c r="K37" s="36">
        <f t="shared" si="8"/>
        <v>45268384.770000003</v>
      </c>
      <c r="L37" s="36">
        <f t="shared" si="8"/>
        <v>0</v>
      </c>
      <c r="M37" s="36">
        <f t="shared" si="8"/>
        <v>0</v>
      </c>
      <c r="N37" s="36">
        <f t="shared" si="8"/>
        <v>0</v>
      </c>
      <c r="O37" s="42">
        <f t="shared" si="4"/>
        <v>6.2929702466371251E-2</v>
      </c>
      <c r="P37" s="110">
        <f>VLOOKUP(B37,'PNC Exon. &amp; no Exon.'!B:AJ,2,0)+VLOOKUP(B37,'PNC Exon. &amp; no Exon.'!B:AJ,3,0)</f>
        <v>45268384.770000003</v>
      </c>
      <c r="Q37" s="111">
        <f t="shared" si="6"/>
        <v>0</v>
      </c>
    </row>
    <row r="38" spans="1:17" ht="15.95" customHeight="1" x14ac:dyDescent="0.4">
      <c r="A38" s="34">
        <f t="shared" si="1"/>
        <v>29</v>
      </c>
      <c r="B38" s="37" t="s">
        <v>129</v>
      </c>
      <c r="C38" s="50">
        <f t="shared" si="2"/>
        <v>55894478.010000005</v>
      </c>
      <c r="D38" s="36">
        <f t="shared" si="8"/>
        <v>6495.2</v>
      </c>
      <c r="E38" s="36">
        <f t="shared" si="8"/>
        <v>226270.1</v>
      </c>
      <c r="F38" s="36">
        <f t="shared" si="8"/>
        <v>55054789.540000007</v>
      </c>
      <c r="G38" s="36">
        <f t="shared" si="8"/>
        <v>365554.27999999997</v>
      </c>
      <c r="H38" s="36">
        <f t="shared" si="8"/>
        <v>0</v>
      </c>
      <c r="I38" s="36">
        <f t="shared" si="8"/>
        <v>0</v>
      </c>
      <c r="J38" s="36">
        <f t="shared" si="8"/>
        <v>0</v>
      </c>
      <c r="K38" s="36">
        <f t="shared" si="8"/>
        <v>0</v>
      </c>
      <c r="L38" s="36">
        <f t="shared" si="8"/>
        <v>0</v>
      </c>
      <c r="M38" s="36">
        <f t="shared" si="8"/>
        <v>0</v>
      </c>
      <c r="N38" s="36">
        <f t="shared" si="8"/>
        <v>241368.89</v>
      </c>
      <c r="O38" s="42">
        <f t="shared" si="4"/>
        <v>7.7701532505605908E-2</v>
      </c>
      <c r="P38" s="110">
        <f>VLOOKUP(B38,'PNC Exon. &amp; no Exon.'!B:AJ,2,0)+VLOOKUP(B38,'PNC Exon. &amp; no Exon.'!B:AJ,3,0)</f>
        <v>55894478.009999998</v>
      </c>
      <c r="Q38" s="111">
        <f t="shared" si="6"/>
        <v>0</v>
      </c>
    </row>
    <row r="39" spans="1:17" ht="15.95" customHeight="1" x14ac:dyDescent="0.4">
      <c r="A39" s="34">
        <f t="shared" si="1"/>
        <v>32</v>
      </c>
      <c r="B39" s="37" t="s">
        <v>130</v>
      </c>
      <c r="C39" s="50">
        <f t="shared" si="2"/>
        <v>28165415.309999999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5935535.5</v>
      </c>
      <c r="L39" s="36">
        <f t="shared" si="8"/>
        <v>0</v>
      </c>
      <c r="M39" s="36">
        <f t="shared" si="8"/>
        <v>21966210.849999998</v>
      </c>
      <c r="N39" s="36">
        <f t="shared" si="8"/>
        <v>263668.96000000002</v>
      </c>
      <c r="O39" s="42">
        <f t="shared" si="4"/>
        <v>3.9154063355816913E-2</v>
      </c>
      <c r="P39" s="110">
        <f>VLOOKUP(B39,'PNC Exon. &amp; no Exon.'!B:AJ,2,0)+VLOOKUP(B39,'PNC Exon. &amp; no Exon.'!B:AJ,3,0)</f>
        <v>28165415.309999999</v>
      </c>
      <c r="Q39" s="111">
        <f t="shared" si="6"/>
        <v>0</v>
      </c>
    </row>
    <row r="40" spans="1:17" ht="15.95" customHeight="1" x14ac:dyDescent="0.4">
      <c r="A40" s="34">
        <f t="shared" si="1"/>
        <v>33</v>
      </c>
      <c r="B40" s="37" t="s">
        <v>132</v>
      </c>
      <c r="C40" s="50">
        <f t="shared" si="2"/>
        <v>20602945.789999999</v>
      </c>
      <c r="D40" s="36">
        <f t="shared" si="8"/>
        <v>437047.46</v>
      </c>
      <c r="E40" s="36">
        <f t="shared" si="8"/>
        <v>0</v>
      </c>
      <c r="F40" s="36">
        <f t="shared" si="8"/>
        <v>332782</v>
      </c>
      <c r="G40" s="36">
        <f t="shared" si="8"/>
        <v>35205.760000000002</v>
      </c>
      <c r="H40" s="36">
        <f t="shared" si="8"/>
        <v>0</v>
      </c>
      <c r="I40" s="36">
        <f t="shared" si="8"/>
        <v>0</v>
      </c>
      <c r="J40" s="36">
        <f t="shared" si="8"/>
        <v>0</v>
      </c>
      <c r="K40" s="36">
        <f t="shared" si="8"/>
        <v>9458147.5399999991</v>
      </c>
      <c r="L40" s="36">
        <f t="shared" si="8"/>
        <v>0</v>
      </c>
      <c r="M40" s="36">
        <f t="shared" si="8"/>
        <v>0</v>
      </c>
      <c r="N40" s="36">
        <f t="shared" si="8"/>
        <v>10339763.029999999</v>
      </c>
      <c r="O40" s="42">
        <f t="shared" si="4"/>
        <v>2.8641120178750222E-2</v>
      </c>
      <c r="P40" s="110">
        <f>VLOOKUP(B40,'PNC Exon. &amp; no Exon.'!B:AJ,2,0)+VLOOKUP(B40,'PNC Exon. &amp; no Exon.'!B:AJ,3,0)</f>
        <v>20602945.790000003</v>
      </c>
      <c r="Q40" s="111">
        <f t="shared" si="6"/>
        <v>0</v>
      </c>
    </row>
    <row r="41" spans="1:17" ht="15.95" customHeight="1" x14ac:dyDescent="0.4">
      <c r="A41" s="34">
        <f t="shared" si="1"/>
        <v>31</v>
      </c>
      <c r="B41" s="37" t="s">
        <v>131</v>
      </c>
      <c r="C41" s="50">
        <f t="shared" si="2"/>
        <v>29635108.540000003</v>
      </c>
      <c r="D41" s="36">
        <f t="shared" si="8"/>
        <v>0</v>
      </c>
      <c r="E41" s="36">
        <f t="shared" si="8"/>
        <v>24340931.780000001</v>
      </c>
      <c r="F41" s="36">
        <f t="shared" si="8"/>
        <v>0</v>
      </c>
      <c r="G41" s="36">
        <f t="shared" si="8"/>
        <v>0</v>
      </c>
      <c r="H41" s="36">
        <f t="shared" si="8"/>
        <v>359502.11000000004</v>
      </c>
      <c r="I41" s="36">
        <f t="shared" si="8"/>
        <v>0</v>
      </c>
      <c r="J41" s="36">
        <f t="shared" si="8"/>
        <v>0</v>
      </c>
      <c r="K41" s="36">
        <f t="shared" si="8"/>
        <v>1245351.1400000001</v>
      </c>
      <c r="L41" s="36">
        <f t="shared" si="8"/>
        <v>0</v>
      </c>
      <c r="M41" s="36">
        <f t="shared" si="8"/>
        <v>3630178.62</v>
      </c>
      <c r="N41" s="36">
        <f t="shared" si="8"/>
        <v>59144.89</v>
      </c>
      <c r="O41" s="42">
        <f t="shared" si="4"/>
        <v>4.1197152769116084E-2</v>
      </c>
      <c r="P41" s="110">
        <f>VLOOKUP(B41,'PNC Exon. &amp; no Exon.'!B:AJ,2,0)+VLOOKUP(B41,'PNC Exon. &amp; no Exon.'!B:AJ,3,0)</f>
        <v>29635108.540000003</v>
      </c>
      <c r="Q41" s="111">
        <f t="shared" si="6"/>
        <v>0</v>
      </c>
    </row>
    <row r="42" spans="1:17" x14ac:dyDescent="0.4">
      <c r="A42" s="52" t="s">
        <v>108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10" t="e">
        <f>VLOOKUP(B42,'PNC Exon. &amp; no Exon.'!B:AJ,2,0)+VLOOKUP(B42,'PNC Exon. &amp; no Exon.'!B:AJ,3,0)</f>
        <v>#N/A</v>
      </c>
      <c r="Q42" s="111" t="e">
        <f t="shared" si="6"/>
        <v>#N/A</v>
      </c>
    </row>
    <row r="43" spans="1:17" x14ac:dyDescent="0.4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4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4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4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4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4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4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4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4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4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4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4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4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4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4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4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4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4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4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6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4">
      <c r="A63" s="134" t="s">
        <v>56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spans="1:15" ht="12.75" customHeight="1" x14ac:dyDescent="0.4">
      <c r="A64" s="134" t="s">
        <v>134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</row>
    <row r="65" spans="1:17" ht="12.75" customHeight="1" x14ac:dyDescent="0.4">
      <c r="A65" s="134" t="s">
        <v>91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spans="1:17" x14ac:dyDescent="0.4">
      <c r="A66" s="1"/>
      <c r="B66" s="1"/>
      <c r="C66" s="1"/>
      <c r="D66" s="106">
        <v>7</v>
      </c>
      <c r="E66" s="106">
        <f>D66+3</f>
        <v>10</v>
      </c>
      <c r="F66" s="106">
        <f t="shared" ref="F66:N66" si="9">E66+3</f>
        <v>13</v>
      </c>
      <c r="G66" s="106">
        <f t="shared" si="9"/>
        <v>16</v>
      </c>
      <c r="H66" s="106">
        <f t="shared" si="9"/>
        <v>19</v>
      </c>
      <c r="I66" s="106">
        <f t="shared" si="9"/>
        <v>22</v>
      </c>
      <c r="J66" s="106">
        <f t="shared" si="9"/>
        <v>25</v>
      </c>
      <c r="K66" s="106">
        <f t="shared" si="9"/>
        <v>28</v>
      </c>
      <c r="L66" s="106">
        <f t="shared" si="9"/>
        <v>31</v>
      </c>
      <c r="M66" s="106">
        <f t="shared" si="9"/>
        <v>34</v>
      </c>
      <c r="N66" s="106">
        <f t="shared" si="9"/>
        <v>37</v>
      </c>
      <c r="O66" s="1"/>
    </row>
    <row r="67" spans="1:17" ht="37.5" customHeight="1" x14ac:dyDescent="0.4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4">
      <c r="A68" s="108">
        <v>0</v>
      </c>
      <c r="B68" s="29" t="s">
        <v>21</v>
      </c>
      <c r="C68" s="50">
        <f t="shared" ref="C68:N68" si="10">SUM(C69:C101)</f>
        <v>6386339260.4099998</v>
      </c>
      <c r="D68" s="50">
        <f t="shared" si="10"/>
        <v>22537593.889999997</v>
      </c>
      <c r="E68" s="50">
        <f t="shared" si="10"/>
        <v>1073382421.13</v>
      </c>
      <c r="F68" s="50">
        <f t="shared" si="10"/>
        <v>1697958034.1400001</v>
      </c>
      <c r="G68" s="50">
        <f t="shared" si="10"/>
        <v>43615771.360000007</v>
      </c>
      <c r="H68" s="50">
        <f t="shared" si="10"/>
        <v>1300820484.3299999</v>
      </c>
      <c r="I68" s="50">
        <f t="shared" si="10"/>
        <v>52713976.519999996</v>
      </c>
      <c r="J68" s="50">
        <f t="shared" si="10"/>
        <v>56119018.390000008</v>
      </c>
      <c r="K68" s="50">
        <f t="shared" si="10"/>
        <v>1630339617.2299998</v>
      </c>
      <c r="L68" s="50">
        <f t="shared" si="10"/>
        <v>51151066.210000001</v>
      </c>
      <c r="M68" s="50">
        <f t="shared" si="10"/>
        <v>119055243.56999996</v>
      </c>
      <c r="N68" s="50">
        <f t="shared" si="10"/>
        <v>338646033.63999999</v>
      </c>
      <c r="O68" s="45">
        <f>SUM(O69:O101,0)</f>
        <v>99.999999999999972</v>
      </c>
    </row>
    <row r="69" spans="1:17" ht="15.95" customHeight="1" x14ac:dyDescent="0.4">
      <c r="A69" s="34">
        <f t="shared" ref="A69:A101" si="11">RANK(C69,$C$69:$C$101)</f>
        <v>1</v>
      </c>
      <c r="B69" s="35" t="s">
        <v>84</v>
      </c>
      <c r="C69" s="44">
        <f t="shared" ref="C69:C101" si="12">SUM(D69:N69)</f>
        <v>1172129984.0200002</v>
      </c>
      <c r="D69" s="35">
        <f>VLOOKUP($Q69&amp;$B69,'PNC Exon. &amp; no Exon.'!$A:$AL,'P.N.C. x Comp. x Ramos'!D$66,0)</f>
        <v>4514802.7600000007</v>
      </c>
      <c r="E69" s="35">
        <f>VLOOKUP($Q69&amp;$B69,'PNC Exon. &amp; no Exon.'!$A:$AL,'P.N.C. x Comp. x Ramos'!E$66,0)</f>
        <v>244102696.88999999</v>
      </c>
      <c r="F69" s="35">
        <f>VLOOKUP($Q69&amp;$B69,'PNC Exon. &amp; no Exon.'!$A:$AL,'P.N.C. x Comp. x Ramos'!F$66,0)</f>
        <v>282511340.19</v>
      </c>
      <c r="G69" s="35">
        <f>VLOOKUP($Q69&amp;$B69,'PNC Exon. &amp; no Exon.'!$A:$AL,'P.N.C. x Comp. x Ramos'!G$66,0)</f>
        <v>23414701.170000002</v>
      </c>
      <c r="H69" s="35">
        <f>VLOOKUP($Q69&amp;$B69,'PNC Exon. &amp; no Exon.'!$A:$AL,'P.N.C. x Comp. x Ramos'!H$66,0)</f>
        <v>306841451.53000003</v>
      </c>
      <c r="I69" s="35">
        <f>VLOOKUP($Q69&amp;$B69,'PNC Exon. &amp; no Exon.'!$A:$AL,'P.N.C. x Comp. x Ramos'!I$66,0)</f>
        <v>1326853.79</v>
      </c>
      <c r="J69" s="35">
        <f>VLOOKUP($Q69&amp;$B69,'PNC Exon. &amp; no Exon.'!$A:$AL,'P.N.C. x Comp. x Ramos'!J$66,0)</f>
        <v>19847289.23</v>
      </c>
      <c r="K69" s="35">
        <f>VLOOKUP($Q69&amp;$B69,'PNC Exon. &amp; no Exon.'!$A:$AL,'P.N.C. x Comp. x Ramos'!K$66,0)</f>
        <v>200498591.88</v>
      </c>
      <c r="L69" s="35">
        <f>VLOOKUP($Q69&amp;$B69,'PNC Exon. &amp; no Exon.'!$A:$AL,'P.N.C. x Comp. x Ramos'!L$66,0)</f>
        <v>0</v>
      </c>
      <c r="M69" s="35">
        <f>VLOOKUP($Q69&amp;$B69,'PNC Exon. &amp; no Exon.'!$A:$AL,'P.N.C. x Comp. x Ramos'!M$66,0)</f>
        <v>11053791.67</v>
      </c>
      <c r="N69" s="35">
        <f>VLOOKUP($Q69&amp;$B69,'PNC Exon. &amp; no Exon.'!$A:$AL,'P.N.C. x Comp. x Ramos'!N$66,0)</f>
        <v>78018464.910000011</v>
      </c>
      <c r="O69" s="42">
        <f t="shared" ref="O69:O101" si="13">IFERROR(C69/$C$68*100,0)</f>
        <v>18.35370681426577</v>
      </c>
      <c r="Q69" s="102" t="s">
        <v>23</v>
      </c>
    </row>
    <row r="70" spans="1:17" ht="15.95" customHeight="1" x14ac:dyDescent="0.4">
      <c r="A70" s="34">
        <f t="shared" si="11"/>
        <v>2</v>
      </c>
      <c r="B70" s="37" t="s">
        <v>92</v>
      </c>
      <c r="C70" s="44">
        <f t="shared" si="12"/>
        <v>1111531500.46</v>
      </c>
      <c r="D70" s="35">
        <f>VLOOKUP($Q70&amp;$B70,'PNC Exon. &amp; no Exon.'!$A:$AL,'P.N.C. x Comp. x Ramos'!D$66,0)</f>
        <v>3420103.5100000002</v>
      </c>
      <c r="E70" s="35">
        <f>VLOOKUP($Q70&amp;$B70,'PNC Exon. &amp; no Exon.'!$A:$AL,'P.N.C. x Comp. x Ramos'!E$66,0)</f>
        <v>23489684.960000001</v>
      </c>
      <c r="F70" s="35">
        <f>VLOOKUP($Q70&amp;$B70,'PNC Exon. &amp; no Exon.'!$A:$AL,'P.N.C. x Comp. x Ramos'!F$66,0)</f>
        <v>987328219.30999994</v>
      </c>
      <c r="G70" s="35">
        <f>VLOOKUP($Q70&amp;$B70,'PNC Exon. &amp; no Exon.'!$A:$AL,'P.N.C. x Comp. x Ramos'!G$66,0)</f>
        <v>596243.47000000009</v>
      </c>
      <c r="H70" s="35">
        <f>VLOOKUP($Q70&amp;$B70,'PNC Exon. &amp; no Exon.'!$A:$AL,'P.N.C. x Comp. x Ramos'!H$66,0)</f>
        <v>25248740.02</v>
      </c>
      <c r="I70" s="35">
        <f>VLOOKUP($Q70&amp;$B70,'PNC Exon. &amp; no Exon.'!$A:$AL,'P.N.C. x Comp. x Ramos'!I$66,0)</f>
        <v>333481.46999999997</v>
      </c>
      <c r="J70" s="35">
        <f>VLOOKUP($Q70&amp;$B70,'PNC Exon. &amp; no Exon.'!$A:$AL,'P.N.C. x Comp. x Ramos'!J$66,0)</f>
        <v>1222356.29</v>
      </c>
      <c r="K70" s="35">
        <f>VLOOKUP($Q70&amp;$B70,'PNC Exon. &amp; no Exon.'!$A:$AL,'P.N.C. x Comp. x Ramos'!K$66,0)</f>
        <v>60516096.039999999</v>
      </c>
      <c r="L70" s="35">
        <f>VLOOKUP($Q70&amp;$B70,'PNC Exon. &amp; no Exon.'!$A:$AL,'P.N.C. x Comp. x Ramos'!L$66,0)</f>
        <v>0</v>
      </c>
      <c r="M70" s="35">
        <f>VLOOKUP($Q70&amp;$B70,'PNC Exon. &amp; no Exon.'!$A:$AL,'P.N.C. x Comp. x Ramos'!M$66,0)</f>
        <v>941613.42999999993</v>
      </c>
      <c r="N70" s="35">
        <f>VLOOKUP($Q70&amp;$B70,'PNC Exon. &amp; no Exon.'!$A:$AL,'P.N.C. x Comp. x Ramos'!N$66,0)</f>
        <v>8434961.959999999</v>
      </c>
      <c r="O70" s="42">
        <f t="shared" si="13"/>
        <v>17.40483014033677</v>
      </c>
      <c r="Q70" s="102" t="s">
        <v>23</v>
      </c>
    </row>
    <row r="71" spans="1:17" ht="15.95" customHeight="1" x14ac:dyDescent="0.4">
      <c r="A71" s="34">
        <f t="shared" si="11"/>
        <v>3</v>
      </c>
      <c r="B71" s="37" t="s">
        <v>93</v>
      </c>
      <c r="C71" s="44">
        <f t="shared" si="12"/>
        <v>754911510.45000005</v>
      </c>
      <c r="D71" s="35">
        <f>VLOOKUP($Q71&amp;$B71,'PNC Exon. &amp; no Exon.'!$A:$AL,'P.N.C. x Comp. x Ramos'!D$66,0)</f>
        <v>2577618.62</v>
      </c>
      <c r="E71" s="35">
        <f>VLOOKUP($Q71&amp;$B71,'PNC Exon. &amp; no Exon.'!$A:$AL,'P.N.C. x Comp. x Ramos'!E$66,0)</f>
        <v>205859539.43000001</v>
      </c>
      <c r="F71" s="35">
        <f>VLOOKUP($Q71&amp;$B71,'PNC Exon. &amp; no Exon.'!$A:$AL,'P.N.C. x Comp. x Ramos'!F$66,0)</f>
        <v>22522992.489999998</v>
      </c>
      <c r="G71" s="35">
        <f>VLOOKUP($Q71&amp;$B71,'PNC Exon. &amp; no Exon.'!$A:$AL,'P.N.C. x Comp. x Ramos'!G$66,0)</f>
        <v>1849315.41</v>
      </c>
      <c r="H71" s="35">
        <f>VLOOKUP($Q71&amp;$B71,'PNC Exon. &amp; no Exon.'!$A:$AL,'P.N.C. x Comp. x Ramos'!H$66,0)</f>
        <v>217267466.22999999</v>
      </c>
      <c r="I71" s="35">
        <f>VLOOKUP($Q71&amp;$B71,'PNC Exon. &amp; no Exon.'!$A:$AL,'P.N.C. x Comp. x Ramos'!I$66,0)</f>
        <v>12758515.619999999</v>
      </c>
      <c r="J71" s="35">
        <f>VLOOKUP($Q71&amp;$B71,'PNC Exon. &amp; no Exon.'!$A:$AL,'P.N.C. x Comp. x Ramos'!J$66,0)</f>
        <v>6766841.9699999997</v>
      </c>
      <c r="K71" s="35">
        <f>VLOOKUP($Q71&amp;$B71,'PNC Exon. &amp; no Exon.'!$A:$AL,'P.N.C. x Comp. x Ramos'!K$66,0)</f>
        <v>233173592.34</v>
      </c>
      <c r="L71" s="35">
        <f>VLOOKUP($Q71&amp;$B71,'PNC Exon. &amp; no Exon.'!$A:$AL,'P.N.C. x Comp. x Ramos'!L$66,0)</f>
        <v>0</v>
      </c>
      <c r="M71" s="35">
        <f>VLOOKUP($Q71&amp;$B71,'PNC Exon. &amp; no Exon.'!$A:$AL,'P.N.C. x Comp. x Ramos'!M$66,0)</f>
        <v>4268007.91</v>
      </c>
      <c r="N71" s="35">
        <f>VLOOKUP($Q71&amp;$B71,'PNC Exon. &amp; no Exon.'!$A:$AL,'P.N.C. x Comp. x Ramos'!N$66,0)</f>
        <v>47867620.430000007</v>
      </c>
      <c r="O71" s="42">
        <f t="shared" si="13"/>
        <v>11.820723573672707</v>
      </c>
      <c r="Q71" s="102" t="s">
        <v>23</v>
      </c>
    </row>
    <row r="72" spans="1:17" ht="15.95" customHeight="1" x14ac:dyDescent="0.4">
      <c r="A72" s="34">
        <f t="shared" si="11"/>
        <v>4</v>
      </c>
      <c r="B72" s="37" t="s">
        <v>111</v>
      </c>
      <c r="C72" s="44">
        <f t="shared" si="12"/>
        <v>731427003.06000018</v>
      </c>
      <c r="D72" s="35">
        <f>VLOOKUP($Q72&amp;$B72,'PNC Exon. &amp; no Exon.'!$A:$AL,'P.N.C. x Comp. x Ramos'!D$66,0)</f>
        <v>2524164.63</v>
      </c>
      <c r="E72" s="35">
        <f>VLOOKUP($Q72&amp;$B72,'PNC Exon. &amp; no Exon.'!$A:$AL,'P.N.C. x Comp. x Ramos'!E$66,0)</f>
        <v>187702164.04000002</v>
      </c>
      <c r="F72" s="35">
        <f>VLOOKUP($Q72&amp;$B72,'PNC Exon. &amp; no Exon.'!$A:$AL,'P.N.C. x Comp. x Ramos'!F$66,0)</f>
        <v>15694082.32</v>
      </c>
      <c r="G72" s="35">
        <f>VLOOKUP($Q72&amp;$B72,'PNC Exon. &amp; no Exon.'!$A:$AL,'P.N.C. x Comp. x Ramos'!G$66,0)</f>
        <v>12275805.33</v>
      </c>
      <c r="H72" s="35">
        <f>VLOOKUP($Q72&amp;$B72,'PNC Exon. &amp; no Exon.'!$A:$AL,'P.N.C. x Comp. x Ramos'!H$66,0)</f>
        <v>269873775.96000004</v>
      </c>
      <c r="I72" s="35">
        <f>VLOOKUP($Q72&amp;$B72,'PNC Exon. &amp; no Exon.'!$A:$AL,'P.N.C. x Comp. x Ramos'!I$66,0)</f>
        <v>773958.5</v>
      </c>
      <c r="J72" s="35">
        <f>VLOOKUP($Q72&amp;$B72,'PNC Exon. &amp; no Exon.'!$A:$AL,'P.N.C. x Comp. x Ramos'!J$66,0)</f>
        <v>3428396.49</v>
      </c>
      <c r="K72" s="35">
        <f>VLOOKUP($Q72&amp;$B72,'PNC Exon. &amp; no Exon.'!$A:$AL,'P.N.C. x Comp. x Ramos'!K$66,0)</f>
        <v>206014599.37</v>
      </c>
      <c r="L72" s="35">
        <f>VLOOKUP($Q72&amp;$B72,'PNC Exon. &amp; no Exon.'!$A:$AL,'P.N.C. x Comp. x Ramos'!L$66,0)</f>
        <v>0</v>
      </c>
      <c r="M72" s="35">
        <f>VLOOKUP($Q72&amp;$B72,'PNC Exon. &amp; no Exon.'!$A:$AL,'P.N.C. x Comp. x Ramos'!M$66,0)</f>
        <v>7624560.2000000002</v>
      </c>
      <c r="N72" s="35">
        <f>VLOOKUP($Q72&amp;$B72,'PNC Exon. &amp; no Exon.'!$A:$AL,'P.N.C. x Comp. x Ramos'!N$66,0)</f>
        <v>25515496.220000003</v>
      </c>
      <c r="O72" s="42">
        <f t="shared" si="13"/>
        <v>11.452993228753758</v>
      </c>
      <c r="Q72" s="102" t="s">
        <v>23</v>
      </c>
    </row>
    <row r="73" spans="1:17" ht="15.95" customHeight="1" x14ac:dyDescent="0.4">
      <c r="A73" s="34">
        <f t="shared" si="11"/>
        <v>5</v>
      </c>
      <c r="B73" s="37" t="s">
        <v>112</v>
      </c>
      <c r="C73" s="44">
        <f t="shared" si="12"/>
        <v>553626550.80999994</v>
      </c>
      <c r="D73" s="35">
        <f>VLOOKUP($Q73&amp;$B73,'PNC Exon. &amp; no Exon.'!$A:$AL,'P.N.C. x Comp. x Ramos'!D$66,0)</f>
        <v>83679.5</v>
      </c>
      <c r="E73" s="35">
        <f>VLOOKUP($Q73&amp;$B73,'PNC Exon. &amp; no Exon.'!$A:$AL,'P.N.C. x Comp. x Ramos'!E$66,0)</f>
        <v>17263869.879999999</v>
      </c>
      <c r="F73" s="35">
        <f>VLOOKUP($Q73&amp;$B73,'PNC Exon. &amp; no Exon.'!$A:$AL,'P.N.C. x Comp. x Ramos'!F$66,0)</f>
        <v>72908022.899999991</v>
      </c>
      <c r="G73" s="35">
        <f>VLOOKUP($Q73&amp;$B73,'PNC Exon. &amp; no Exon.'!$A:$AL,'P.N.C. x Comp. x Ramos'!G$66,0)</f>
        <v>2499211.94</v>
      </c>
      <c r="H73" s="35">
        <f>VLOOKUP($Q73&amp;$B73,'PNC Exon. &amp; no Exon.'!$A:$AL,'P.N.C. x Comp. x Ramos'!H$66,0)</f>
        <v>217532652.00999999</v>
      </c>
      <c r="I73" s="35">
        <f>VLOOKUP($Q73&amp;$B73,'PNC Exon. &amp; no Exon.'!$A:$AL,'P.N.C. x Comp. x Ramos'!I$66,0)</f>
        <v>3946139.68</v>
      </c>
      <c r="J73" s="35">
        <f>VLOOKUP($Q73&amp;$B73,'PNC Exon. &amp; no Exon.'!$A:$AL,'P.N.C. x Comp. x Ramos'!J$66,0)</f>
        <v>8666070.4699999988</v>
      </c>
      <c r="K73" s="35">
        <f>VLOOKUP($Q73&amp;$B73,'PNC Exon. &amp; no Exon.'!$A:$AL,'P.N.C. x Comp. x Ramos'!K$66,0)</f>
        <v>177475652.32999998</v>
      </c>
      <c r="L73" s="35">
        <f>VLOOKUP($Q73&amp;$B73,'PNC Exon. &amp; no Exon.'!$A:$AL,'P.N.C. x Comp. x Ramos'!L$66,0)</f>
        <v>0</v>
      </c>
      <c r="M73" s="35">
        <f>VLOOKUP($Q73&amp;$B73,'PNC Exon. &amp; no Exon.'!$A:$AL,'P.N.C. x Comp. x Ramos'!M$66,0)</f>
        <v>14445757.1</v>
      </c>
      <c r="N73" s="35">
        <f>VLOOKUP($Q73&amp;$B73,'PNC Exon. &amp; no Exon.'!$A:$AL,'P.N.C. x Comp. x Ramos'!N$66,0)</f>
        <v>38805495</v>
      </c>
      <c r="O73" s="42">
        <f t="shared" si="13"/>
        <v>8.6689185812915515</v>
      </c>
      <c r="Q73" s="102" t="s">
        <v>23</v>
      </c>
    </row>
    <row r="74" spans="1:17" ht="15.95" customHeight="1" x14ac:dyDescent="0.4">
      <c r="A74" s="34">
        <f t="shared" si="11"/>
        <v>6</v>
      </c>
      <c r="B74" s="37" t="s">
        <v>113</v>
      </c>
      <c r="C74" s="44">
        <f t="shared" si="12"/>
        <v>523060868.27999997</v>
      </c>
      <c r="D74" s="35">
        <f>VLOOKUP($Q74&amp;$B74,'PNC Exon. &amp; no Exon.'!$A:$AL,'P.N.C. x Comp. x Ramos'!D$66,0)</f>
        <v>1317215.27</v>
      </c>
      <c r="E74" s="35">
        <f>VLOOKUP($Q74&amp;$B74,'PNC Exon. &amp; no Exon.'!$A:$AL,'P.N.C. x Comp. x Ramos'!E$66,0)</f>
        <v>15385409.959999999</v>
      </c>
      <c r="F74" s="35">
        <f>VLOOKUP($Q74&amp;$B74,'PNC Exon. &amp; no Exon.'!$A:$AL,'P.N.C. x Comp. x Ramos'!F$66,0)</f>
        <v>15604841.389999999</v>
      </c>
      <c r="G74" s="35">
        <f>VLOOKUP($Q74&amp;$B74,'PNC Exon. &amp; no Exon.'!$A:$AL,'P.N.C. x Comp. x Ramos'!G$66,0)</f>
        <v>736479.89</v>
      </c>
      <c r="H74" s="35">
        <f>VLOOKUP($Q74&amp;$B74,'PNC Exon. &amp; no Exon.'!$A:$AL,'P.N.C. x Comp. x Ramos'!H$66,0)</f>
        <v>191291306.27000001</v>
      </c>
      <c r="I74" s="35">
        <f>VLOOKUP($Q74&amp;$B74,'PNC Exon. &amp; no Exon.'!$A:$AL,'P.N.C. x Comp. x Ramos'!I$66,0)</f>
        <v>22563815.109999999</v>
      </c>
      <c r="J74" s="35">
        <f>VLOOKUP($Q74&amp;$B74,'PNC Exon. &amp; no Exon.'!$A:$AL,'P.N.C. x Comp. x Ramos'!J$66,0)</f>
        <v>12459438.77</v>
      </c>
      <c r="K74" s="35">
        <f>VLOOKUP($Q74&amp;$B74,'PNC Exon. &amp; no Exon.'!$A:$AL,'P.N.C. x Comp. x Ramos'!K$66,0)</f>
        <v>160469721.53</v>
      </c>
      <c r="L74" s="35">
        <f>VLOOKUP($Q74&amp;$B74,'PNC Exon. &amp; no Exon.'!$A:$AL,'P.N.C. x Comp. x Ramos'!L$66,0)</f>
        <v>0</v>
      </c>
      <c r="M74" s="35">
        <f>VLOOKUP($Q74&amp;$B74,'PNC Exon. &amp; no Exon.'!$A:$AL,'P.N.C. x Comp. x Ramos'!M$66,0)</f>
        <v>16315052.76</v>
      </c>
      <c r="N74" s="35">
        <f>VLOOKUP($Q74&amp;$B74,'PNC Exon. &amp; no Exon.'!$A:$AL,'P.N.C. x Comp. x Ramos'!N$66,0)</f>
        <v>86917587.329999998</v>
      </c>
      <c r="O74" s="42">
        <f t="shared" si="13"/>
        <v>8.1903082024242426</v>
      </c>
      <c r="Q74" s="102" t="s">
        <v>23</v>
      </c>
    </row>
    <row r="75" spans="1:17" ht="15.95" customHeight="1" x14ac:dyDescent="0.4">
      <c r="A75" s="34">
        <f t="shared" si="11"/>
        <v>7</v>
      </c>
      <c r="B75" s="37" t="s">
        <v>114</v>
      </c>
      <c r="C75" s="44">
        <f t="shared" si="12"/>
        <v>236673236.20000002</v>
      </c>
      <c r="D75" s="35">
        <f>VLOOKUP($Q75&amp;$B75,'PNC Exon. &amp; no Exon.'!$A:$AL,'P.N.C. x Comp. x Ramos'!D$66,0)</f>
        <v>7009227.6500000004</v>
      </c>
      <c r="E75" s="35">
        <f>VLOOKUP($Q75&amp;$B75,'PNC Exon. &amp; no Exon.'!$A:$AL,'P.N.C. x Comp. x Ramos'!E$66,0)</f>
        <v>520544.71</v>
      </c>
      <c r="F75" s="35">
        <f>VLOOKUP($Q75&amp;$B75,'PNC Exon. &amp; no Exon.'!$A:$AL,'P.N.C. x Comp. x Ramos'!F$66,0)</f>
        <v>229143463.84</v>
      </c>
      <c r="G75" s="35">
        <f>VLOOKUP($Q75&amp;$B75,'PNC Exon. &amp; no Exon.'!$A:$AL,'P.N.C. x Comp. x Ramos'!G$66,0)</f>
        <v>0</v>
      </c>
      <c r="H75" s="35">
        <f>VLOOKUP($Q75&amp;$B75,'PNC Exon. &amp; no Exon.'!$A:$AL,'P.N.C. x Comp. x Ramos'!H$66,0)</f>
        <v>0</v>
      </c>
      <c r="I75" s="35">
        <f>VLOOKUP($Q75&amp;$B75,'PNC Exon. &amp; no Exon.'!$A:$AL,'P.N.C. x Comp. x Ramos'!I$66,0)</f>
        <v>0</v>
      </c>
      <c r="J75" s="35">
        <f>VLOOKUP($Q75&amp;$B75,'PNC Exon. &amp; no Exon.'!$A:$AL,'P.N.C. x Comp. x Ramos'!J$66,0)</f>
        <v>0</v>
      </c>
      <c r="K75" s="35">
        <f>VLOOKUP($Q75&amp;$B75,'PNC Exon. &amp; no Exon.'!$A:$AL,'P.N.C. x Comp. x Ramos'!K$66,0)</f>
        <v>0</v>
      </c>
      <c r="L75" s="35">
        <f>VLOOKUP($Q75&amp;$B75,'PNC Exon. &amp; no Exon.'!$A:$AL,'P.N.C. x Comp. x Ramos'!L$66,0)</f>
        <v>0</v>
      </c>
      <c r="M75" s="35">
        <f>VLOOKUP($Q75&amp;$B75,'PNC Exon. &amp; no Exon.'!$A:$AL,'P.N.C. x Comp. x Ramos'!M$66,0)</f>
        <v>0</v>
      </c>
      <c r="N75" s="35">
        <f>VLOOKUP($Q75&amp;$B75,'PNC Exon. &amp; no Exon.'!$A:$AL,'P.N.C. x Comp. x Ramos'!N$66,0)</f>
        <v>0</v>
      </c>
      <c r="O75" s="42">
        <f t="shared" si="13"/>
        <v>3.7059295873486948</v>
      </c>
      <c r="Q75" s="102" t="s">
        <v>23</v>
      </c>
    </row>
    <row r="76" spans="1:17" ht="15.95" customHeight="1" x14ac:dyDescent="0.4">
      <c r="A76" s="34">
        <f t="shared" si="11"/>
        <v>8</v>
      </c>
      <c r="B76" s="37" t="s">
        <v>94</v>
      </c>
      <c r="C76" s="44">
        <f t="shared" si="12"/>
        <v>231143031.38999999</v>
      </c>
      <c r="D76" s="35">
        <f>VLOOKUP($Q76&amp;$B76,'PNC Exon. &amp; no Exon.'!$A:$AL,'P.N.C. x Comp. x Ramos'!D$66,0)</f>
        <v>0</v>
      </c>
      <c r="E76" s="35">
        <f>VLOOKUP($Q76&amp;$B76,'PNC Exon. &amp; no Exon.'!$A:$AL,'P.N.C. x Comp. x Ramos'!E$66,0)</f>
        <v>199265668.85999998</v>
      </c>
      <c r="F76" s="35">
        <f>VLOOKUP($Q76&amp;$B76,'PNC Exon. &amp; no Exon.'!$A:$AL,'P.N.C. x Comp. x Ramos'!F$66,0)</f>
        <v>0</v>
      </c>
      <c r="G76" s="35">
        <f>VLOOKUP($Q76&amp;$B76,'PNC Exon. &amp; no Exon.'!$A:$AL,'P.N.C. x Comp. x Ramos'!G$66,0)</f>
        <v>78346.55</v>
      </c>
      <c r="H76" s="35">
        <f>VLOOKUP($Q76&amp;$B76,'PNC Exon. &amp; no Exon.'!$A:$AL,'P.N.C. x Comp. x Ramos'!H$66,0)</f>
        <v>18713210.030000001</v>
      </c>
      <c r="I76" s="35">
        <f>VLOOKUP($Q76&amp;$B76,'PNC Exon. &amp; no Exon.'!$A:$AL,'P.N.C. x Comp. x Ramos'!I$66,0)</f>
        <v>0</v>
      </c>
      <c r="J76" s="35">
        <f>VLOOKUP($Q76&amp;$B76,'PNC Exon. &amp; no Exon.'!$A:$AL,'P.N.C. x Comp. x Ramos'!J$66,0)</f>
        <v>170887.59</v>
      </c>
      <c r="K76" s="35">
        <f>VLOOKUP($Q76&amp;$B76,'PNC Exon. &amp; no Exon.'!$A:$AL,'P.N.C. x Comp. x Ramos'!K$66,0)</f>
        <v>0</v>
      </c>
      <c r="L76" s="35">
        <f>VLOOKUP($Q76&amp;$B76,'PNC Exon. &amp; no Exon.'!$A:$AL,'P.N.C. x Comp. x Ramos'!L$66,0)</f>
        <v>0</v>
      </c>
      <c r="M76" s="35">
        <f>VLOOKUP($Q76&amp;$B76,'PNC Exon. &amp; no Exon.'!$A:$AL,'P.N.C. x Comp. x Ramos'!M$66,0)</f>
        <v>394946.23</v>
      </c>
      <c r="N76" s="35">
        <f>VLOOKUP($Q76&amp;$B76,'PNC Exon. &amp; no Exon.'!$A:$AL,'P.N.C. x Comp. x Ramos'!N$66,0)</f>
        <v>12519972.129999999</v>
      </c>
      <c r="O76" s="42">
        <f t="shared" si="13"/>
        <v>3.6193353025088228</v>
      </c>
      <c r="Q76" s="102" t="s">
        <v>23</v>
      </c>
    </row>
    <row r="77" spans="1:17" ht="15.95" customHeight="1" x14ac:dyDescent="0.4">
      <c r="A77" s="34">
        <f t="shared" si="11"/>
        <v>9</v>
      </c>
      <c r="B77" s="37" t="s">
        <v>77</v>
      </c>
      <c r="C77" s="44">
        <f t="shared" si="12"/>
        <v>144901912.70999998</v>
      </c>
      <c r="D77" s="35">
        <f>VLOOKUP($Q77&amp;$B77,'PNC Exon. &amp; no Exon.'!$A:$AL,'P.N.C. x Comp. x Ramos'!D$66,0)</f>
        <v>155623.38</v>
      </c>
      <c r="E77" s="35">
        <f>VLOOKUP($Q77&amp;$B77,'PNC Exon. &amp; no Exon.'!$A:$AL,'P.N.C. x Comp. x Ramos'!E$66,0)</f>
        <v>95477219.75999999</v>
      </c>
      <c r="F77" s="35">
        <f>VLOOKUP($Q77&amp;$B77,'PNC Exon. &amp; no Exon.'!$A:$AL,'P.N.C. x Comp. x Ramos'!F$66,0)</f>
        <v>741716.14</v>
      </c>
      <c r="G77" s="35">
        <f>VLOOKUP($Q77&amp;$B77,'PNC Exon. &amp; no Exon.'!$A:$AL,'P.N.C. x Comp. x Ramos'!G$66,0)</f>
        <v>126839.4</v>
      </c>
      <c r="H77" s="35">
        <f>VLOOKUP($Q77&amp;$B77,'PNC Exon. &amp; no Exon.'!$A:$AL,'P.N.C. x Comp. x Ramos'!H$66,0)</f>
        <v>5003751.2</v>
      </c>
      <c r="I77" s="35">
        <f>VLOOKUP($Q77&amp;$B77,'PNC Exon. &amp; no Exon.'!$A:$AL,'P.N.C. x Comp. x Ramos'!I$66,0)</f>
        <v>9702264.0399999991</v>
      </c>
      <c r="J77" s="35">
        <f>VLOOKUP($Q77&amp;$B77,'PNC Exon. &amp; no Exon.'!$A:$AL,'P.N.C. x Comp. x Ramos'!J$66,0)</f>
        <v>136006.34</v>
      </c>
      <c r="K77" s="35">
        <f>VLOOKUP($Q77&amp;$B77,'PNC Exon. &amp; no Exon.'!$A:$AL,'P.N.C. x Comp. x Ramos'!K$66,0)</f>
        <v>21218741.940000001</v>
      </c>
      <c r="L77" s="35">
        <f>VLOOKUP($Q77&amp;$B77,'PNC Exon. &amp; no Exon.'!$A:$AL,'P.N.C. x Comp. x Ramos'!L$66,0)</f>
        <v>0</v>
      </c>
      <c r="M77" s="35">
        <f>VLOOKUP($Q77&amp;$B77,'PNC Exon. &amp; no Exon.'!$A:$AL,'P.N.C. x Comp. x Ramos'!M$66,0)</f>
        <v>9294164.9700000007</v>
      </c>
      <c r="N77" s="35">
        <f>VLOOKUP($Q77&amp;$B77,'PNC Exon. &amp; no Exon.'!$A:$AL,'P.N.C. x Comp. x Ramos'!N$66,0)</f>
        <v>3045585.54</v>
      </c>
      <c r="O77" s="42">
        <f t="shared" si="13"/>
        <v>2.2689354073040171</v>
      </c>
      <c r="Q77" s="102" t="s">
        <v>23</v>
      </c>
    </row>
    <row r="78" spans="1:17" ht="15.95" customHeight="1" x14ac:dyDescent="0.4">
      <c r="A78" s="34">
        <f t="shared" si="11"/>
        <v>10</v>
      </c>
      <c r="B78" s="37" t="s">
        <v>115</v>
      </c>
      <c r="C78" s="44">
        <f t="shared" si="12"/>
        <v>124311763.66</v>
      </c>
      <c r="D78" s="35">
        <f>VLOOKUP($Q78&amp;$B78,'PNC Exon. &amp; no Exon.'!$A:$AL,'P.N.C. x Comp. x Ramos'!D$66,0)</f>
        <v>0</v>
      </c>
      <c r="E78" s="35">
        <f>VLOOKUP($Q78&amp;$B78,'PNC Exon. &amp; no Exon.'!$A:$AL,'P.N.C. x Comp. x Ramos'!E$66,0)</f>
        <v>34089.31</v>
      </c>
      <c r="F78" s="35">
        <f>VLOOKUP($Q78&amp;$B78,'PNC Exon. &amp; no Exon.'!$A:$AL,'P.N.C. x Comp. x Ramos'!F$66,0)</f>
        <v>0</v>
      </c>
      <c r="G78" s="35">
        <f>VLOOKUP($Q78&amp;$B78,'PNC Exon. &amp; no Exon.'!$A:$AL,'P.N.C. x Comp. x Ramos'!G$66,0)</f>
        <v>0</v>
      </c>
      <c r="H78" s="35">
        <f>VLOOKUP($Q78&amp;$B78,'PNC Exon. &amp; no Exon.'!$A:$AL,'P.N.C. x Comp. x Ramos'!H$66,0)</f>
        <v>305186.53000000003</v>
      </c>
      <c r="I78" s="35">
        <f>VLOOKUP($Q78&amp;$B78,'PNC Exon. &amp; no Exon.'!$A:$AL,'P.N.C. x Comp. x Ramos'!I$66,0)</f>
        <v>176387.93</v>
      </c>
      <c r="J78" s="35">
        <f>VLOOKUP($Q78&amp;$B78,'PNC Exon. &amp; no Exon.'!$A:$AL,'P.N.C. x Comp. x Ramos'!J$66,0)</f>
        <v>1806695.7</v>
      </c>
      <c r="K78" s="35">
        <f>VLOOKUP($Q78&amp;$B78,'PNC Exon. &amp; no Exon.'!$A:$AL,'P.N.C. x Comp. x Ramos'!K$66,0)</f>
        <v>121664204.78</v>
      </c>
      <c r="L78" s="35">
        <f>VLOOKUP($Q78&amp;$B78,'PNC Exon. &amp; no Exon.'!$A:$AL,'P.N.C. x Comp. x Ramos'!L$66,0)</f>
        <v>0</v>
      </c>
      <c r="M78" s="35">
        <f>VLOOKUP($Q78&amp;$B78,'PNC Exon. &amp; no Exon.'!$A:$AL,'P.N.C. x Comp. x Ramos'!M$66,0)</f>
        <v>123589.59</v>
      </c>
      <c r="N78" s="35">
        <f>VLOOKUP($Q78&amp;$B78,'PNC Exon. &amp; no Exon.'!$A:$AL,'P.N.C. x Comp. x Ramos'!N$66,0)</f>
        <v>201609.82</v>
      </c>
      <c r="O78" s="42">
        <f t="shared" si="13"/>
        <v>1.9465261488789001</v>
      </c>
      <c r="Q78" s="102" t="s">
        <v>23</v>
      </c>
    </row>
    <row r="79" spans="1:17" ht="15.95" customHeight="1" x14ac:dyDescent="0.4">
      <c r="A79" s="34">
        <f t="shared" si="11"/>
        <v>11</v>
      </c>
      <c r="B79" s="37" t="s">
        <v>85</v>
      </c>
      <c r="C79" s="44">
        <f t="shared" si="12"/>
        <v>109613339.19999999</v>
      </c>
      <c r="D79" s="35">
        <f>VLOOKUP($Q79&amp;$B79,'PNC Exon. &amp; no Exon.'!$A:$AL,'P.N.C. x Comp. x Ramos'!D$66,0)</f>
        <v>0</v>
      </c>
      <c r="E79" s="35">
        <f>VLOOKUP($Q79&amp;$B79,'PNC Exon. &amp; no Exon.'!$A:$AL,'P.N.C. x Comp. x Ramos'!E$66,0)</f>
        <v>340696.47</v>
      </c>
      <c r="F79" s="35">
        <f>VLOOKUP($Q79&amp;$B79,'PNC Exon. &amp; no Exon.'!$A:$AL,'P.N.C. x Comp. x Ramos'!F$66,0)</f>
        <v>0</v>
      </c>
      <c r="G79" s="35">
        <f>VLOOKUP($Q79&amp;$B79,'PNC Exon. &amp; no Exon.'!$A:$AL,'P.N.C. x Comp. x Ramos'!G$66,0)</f>
        <v>0</v>
      </c>
      <c r="H79" s="35">
        <f>VLOOKUP($Q79&amp;$B79,'PNC Exon. &amp; no Exon.'!$A:$AL,'P.N.C. x Comp. x Ramos'!H$66,0)</f>
        <v>8984737.4399999995</v>
      </c>
      <c r="I79" s="35">
        <f>VLOOKUP($Q79&amp;$B79,'PNC Exon. &amp; no Exon.'!$A:$AL,'P.N.C. x Comp. x Ramos'!I$66,0)</f>
        <v>318788.57</v>
      </c>
      <c r="J79" s="35">
        <f>VLOOKUP($Q79&amp;$B79,'PNC Exon. &amp; no Exon.'!$A:$AL,'P.N.C. x Comp. x Ramos'!J$66,0)</f>
        <v>82207.259999999995</v>
      </c>
      <c r="K79" s="35">
        <f>VLOOKUP($Q79&amp;$B79,'PNC Exon. &amp; no Exon.'!$A:$AL,'P.N.C. x Comp. x Ramos'!K$66,0)</f>
        <v>90122507.730000004</v>
      </c>
      <c r="L79" s="35">
        <f>VLOOKUP($Q79&amp;$B79,'PNC Exon. &amp; no Exon.'!$A:$AL,'P.N.C. x Comp. x Ramos'!L$66,0)</f>
        <v>0</v>
      </c>
      <c r="M79" s="35">
        <f>VLOOKUP($Q79&amp;$B79,'PNC Exon. &amp; no Exon.'!$A:$AL,'P.N.C. x Comp. x Ramos'!M$66,0)</f>
        <v>1252335.24</v>
      </c>
      <c r="N79" s="35">
        <f>VLOOKUP($Q79&amp;$B79,'PNC Exon. &amp; no Exon.'!$A:$AL,'P.N.C. x Comp. x Ramos'!N$66,0)</f>
        <v>8512066.4900000002</v>
      </c>
      <c r="O79" s="42">
        <f t="shared" si="13"/>
        <v>1.7163720048433955</v>
      </c>
      <c r="Q79" s="102" t="s">
        <v>23</v>
      </c>
    </row>
    <row r="80" spans="1:17" ht="15.95" customHeight="1" x14ac:dyDescent="0.4">
      <c r="A80" s="34">
        <f t="shared" si="11"/>
        <v>12</v>
      </c>
      <c r="B80" s="37" t="s">
        <v>116</v>
      </c>
      <c r="C80" s="44">
        <f t="shared" si="12"/>
        <v>99313114.810000002</v>
      </c>
      <c r="D80" s="35">
        <f>VLOOKUP($Q80&amp;$B80,'PNC Exon. &amp; no Exon.'!$A:$AL,'P.N.C. x Comp. x Ramos'!D$66,0)</f>
        <v>649323.84</v>
      </c>
      <c r="E80" s="35">
        <f>VLOOKUP($Q80&amp;$B80,'PNC Exon. &amp; no Exon.'!$A:$AL,'P.N.C. x Comp. x Ramos'!E$66,0)</f>
        <v>10274.5</v>
      </c>
      <c r="F80" s="35">
        <f>VLOOKUP($Q80&amp;$B80,'PNC Exon. &amp; no Exon.'!$A:$AL,'P.N.C. x Comp. x Ramos'!F$66,0)</f>
        <v>2850753.54</v>
      </c>
      <c r="G80" s="35">
        <f>VLOOKUP($Q80&amp;$B80,'PNC Exon. &amp; no Exon.'!$A:$AL,'P.N.C. x Comp. x Ramos'!G$66,0)</f>
        <v>33399.32</v>
      </c>
      <c r="H80" s="35">
        <f>VLOOKUP($Q80&amp;$B80,'PNC Exon. &amp; no Exon.'!$A:$AL,'P.N.C. x Comp. x Ramos'!H$66,0)</f>
        <v>461417.22</v>
      </c>
      <c r="I80" s="35">
        <f>VLOOKUP($Q80&amp;$B80,'PNC Exon. &amp; no Exon.'!$A:$AL,'P.N.C. x Comp. x Ramos'!I$66,0)</f>
        <v>30175.79</v>
      </c>
      <c r="J80" s="35">
        <f>VLOOKUP($Q80&amp;$B80,'PNC Exon. &amp; no Exon.'!$A:$AL,'P.N.C. x Comp. x Ramos'!J$66,0)</f>
        <v>25414.35</v>
      </c>
      <c r="K80" s="35">
        <f>VLOOKUP($Q80&amp;$B80,'PNC Exon. &amp; no Exon.'!$A:$AL,'P.N.C. x Comp. x Ramos'!K$66,0)</f>
        <v>60730858.689999998</v>
      </c>
      <c r="L80" s="35">
        <f>VLOOKUP($Q80&amp;$B80,'PNC Exon. &amp; no Exon.'!$A:$AL,'P.N.C. x Comp. x Ramos'!L$66,0)</f>
        <v>0</v>
      </c>
      <c r="M80" s="35">
        <f>VLOOKUP($Q80&amp;$B80,'PNC Exon. &amp; no Exon.'!$A:$AL,'P.N.C. x Comp. x Ramos'!M$66,0)</f>
        <v>21319071.129999999</v>
      </c>
      <c r="N80" s="35">
        <f>VLOOKUP($Q80&amp;$B80,'PNC Exon. &amp; no Exon.'!$A:$AL,'P.N.C. x Comp. x Ramos'!N$66,0)</f>
        <v>13202426.43</v>
      </c>
      <c r="O80" s="42">
        <f t="shared" si="13"/>
        <v>1.555086736867533</v>
      </c>
      <c r="Q80" s="102" t="s">
        <v>23</v>
      </c>
    </row>
    <row r="81" spans="1:17" ht="15.95" customHeight="1" x14ac:dyDescent="0.4">
      <c r="A81" s="34">
        <f t="shared" si="11"/>
        <v>13</v>
      </c>
      <c r="B81" s="37" t="s">
        <v>119</v>
      </c>
      <c r="C81" s="44">
        <f t="shared" si="12"/>
        <v>61725546.750000007</v>
      </c>
      <c r="D81" s="35">
        <f>VLOOKUP($Q81&amp;$B81,'PNC Exon. &amp; no Exon.'!$A:$AL,'P.N.C. x Comp. x Ramos'!D$66,0)</f>
        <v>158890.75</v>
      </c>
      <c r="E81" s="35">
        <f>VLOOKUP($Q81&amp;$B81,'PNC Exon. &amp; no Exon.'!$A:$AL,'P.N.C. x Comp. x Ramos'!E$66,0)</f>
        <v>3104370</v>
      </c>
      <c r="F81" s="35">
        <f>VLOOKUP($Q81&amp;$B81,'PNC Exon. &amp; no Exon.'!$A:$AL,'P.N.C. x Comp. x Ramos'!F$66,0)</f>
        <v>0</v>
      </c>
      <c r="G81" s="35">
        <f>VLOOKUP($Q81&amp;$B81,'PNC Exon. &amp; no Exon.'!$A:$AL,'P.N.C. x Comp. x Ramos'!G$66,0)</f>
        <v>1931354.13</v>
      </c>
      <c r="H81" s="35">
        <f>VLOOKUP($Q81&amp;$B81,'PNC Exon. &amp; no Exon.'!$A:$AL,'P.N.C. x Comp. x Ramos'!H$66,0)</f>
        <v>22585123.530000001</v>
      </c>
      <c r="I81" s="35">
        <f>VLOOKUP($Q81&amp;$B81,'PNC Exon. &amp; no Exon.'!$A:$AL,'P.N.C. x Comp. x Ramos'!I$66,0)</f>
        <v>129927.51</v>
      </c>
      <c r="J81" s="35">
        <f>VLOOKUP($Q81&amp;$B81,'PNC Exon. &amp; no Exon.'!$A:$AL,'P.N.C. x Comp. x Ramos'!J$66,0)</f>
        <v>651594.43999999994</v>
      </c>
      <c r="K81" s="35">
        <f>VLOOKUP($Q81&amp;$B81,'PNC Exon. &amp; no Exon.'!$A:$AL,'P.N.C. x Comp. x Ramos'!K$66,0)</f>
        <v>29529960.690000001</v>
      </c>
      <c r="L81" s="35">
        <f>VLOOKUP($Q81&amp;$B81,'PNC Exon. &amp; no Exon.'!$A:$AL,'P.N.C. x Comp. x Ramos'!L$66,0)</f>
        <v>0</v>
      </c>
      <c r="M81" s="35">
        <f>VLOOKUP($Q81&amp;$B81,'PNC Exon. &amp; no Exon.'!$A:$AL,'P.N.C. x Comp. x Ramos'!M$66,0)</f>
        <v>630507.31999999995</v>
      </c>
      <c r="N81" s="35">
        <f>VLOOKUP($Q81&amp;$B81,'PNC Exon. &amp; no Exon.'!$A:$AL,'P.N.C. x Comp. x Ramos'!N$66,0)</f>
        <v>3003818.38</v>
      </c>
      <c r="O81" s="42">
        <f t="shared" si="13"/>
        <v>0.96652470583025762</v>
      </c>
      <c r="Q81" s="102" t="s">
        <v>23</v>
      </c>
    </row>
    <row r="82" spans="1:17" ht="15.95" customHeight="1" x14ac:dyDescent="0.4">
      <c r="A82" s="34">
        <f t="shared" si="11"/>
        <v>14</v>
      </c>
      <c r="B82" s="37" t="s">
        <v>117</v>
      </c>
      <c r="C82" s="44">
        <f t="shared" si="12"/>
        <v>59278409.290000007</v>
      </c>
      <c r="D82" s="35">
        <f>VLOOKUP($Q82&amp;$B82,'PNC Exon. &amp; no Exon.'!$A:$AL,'P.N.C. x Comp. x Ramos'!D$66,0)</f>
        <v>0</v>
      </c>
      <c r="E82" s="35">
        <f>VLOOKUP($Q82&amp;$B82,'PNC Exon. &amp; no Exon.'!$A:$AL,'P.N.C. x Comp. x Ramos'!E$66,0)</f>
        <v>14871.54</v>
      </c>
      <c r="F82" s="35">
        <f>VLOOKUP($Q82&amp;$B82,'PNC Exon. &amp; no Exon.'!$A:$AL,'P.N.C. x Comp. x Ramos'!F$66,0)</f>
        <v>0</v>
      </c>
      <c r="G82" s="35">
        <f>VLOOKUP($Q82&amp;$B82,'PNC Exon. &amp; no Exon.'!$A:$AL,'P.N.C. x Comp. x Ramos'!G$66,0)</f>
        <v>0</v>
      </c>
      <c r="H82" s="35">
        <f>VLOOKUP($Q82&amp;$B82,'PNC Exon. &amp; no Exon.'!$A:$AL,'P.N.C. x Comp. x Ramos'!H$66,0)</f>
        <v>4082.75</v>
      </c>
      <c r="I82" s="35">
        <f>VLOOKUP($Q82&amp;$B82,'PNC Exon. &amp; no Exon.'!$A:$AL,'P.N.C. x Comp. x Ramos'!I$66,0)</f>
        <v>0</v>
      </c>
      <c r="J82" s="35">
        <f>VLOOKUP($Q82&amp;$B82,'PNC Exon. &amp; no Exon.'!$A:$AL,'P.N.C. x Comp. x Ramos'!J$66,0)</f>
        <v>306309.64</v>
      </c>
      <c r="K82" s="35">
        <f>VLOOKUP($Q82&amp;$B82,'PNC Exon. &amp; no Exon.'!$A:$AL,'P.N.C. x Comp. x Ramos'!K$66,0)</f>
        <v>57747302.520000003</v>
      </c>
      <c r="L82" s="35">
        <f>VLOOKUP($Q82&amp;$B82,'PNC Exon. &amp; no Exon.'!$A:$AL,'P.N.C. x Comp. x Ramos'!L$66,0)</f>
        <v>0</v>
      </c>
      <c r="M82" s="35">
        <f>VLOOKUP($Q82&amp;$B82,'PNC Exon. &amp; no Exon.'!$A:$AL,'P.N.C. x Comp. x Ramos'!M$66,0)</f>
        <v>1131548.96</v>
      </c>
      <c r="N82" s="35">
        <f>VLOOKUP($Q82&amp;$B82,'PNC Exon. &amp; no Exon.'!$A:$AL,'P.N.C. x Comp. x Ramos'!N$66,0)</f>
        <v>74293.88</v>
      </c>
      <c r="O82" s="42">
        <f t="shared" si="13"/>
        <v>0.92820639294058371</v>
      </c>
      <c r="Q82" s="102" t="s">
        <v>23</v>
      </c>
    </row>
    <row r="83" spans="1:17" ht="15.95" customHeight="1" x14ac:dyDescent="0.4">
      <c r="A83" s="34">
        <f t="shared" si="11"/>
        <v>15</v>
      </c>
      <c r="B83" s="37" t="s">
        <v>120</v>
      </c>
      <c r="C83" s="44">
        <f t="shared" si="12"/>
        <v>58711453.159999996</v>
      </c>
      <c r="D83" s="35">
        <f>VLOOKUP($Q83&amp;$B83,'PNC Exon. &amp; no Exon.'!$A:$AL,'P.N.C. x Comp. x Ramos'!D$66,0)</f>
        <v>3122.91</v>
      </c>
      <c r="E83" s="35">
        <f>VLOOKUP($Q83&amp;$B83,'PNC Exon. &amp; no Exon.'!$A:$AL,'P.N.C. x Comp. x Ramos'!E$66,0)</f>
        <v>213735.02</v>
      </c>
      <c r="F83" s="35">
        <f>VLOOKUP($Q83&amp;$B83,'PNC Exon. &amp; no Exon.'!$A:$AL,'P.N.C. x Comp. x Ramos'!F$66,0)</f>
        <v>0</v>
      </c>
      <c r="G83" s="35">
        <f>VLOOKUP($Q83&amp;$B83,'PNC Exon. &amp; no Exon.'!$A:$AL,'P.N.C. x Comp. x Ramos'!G$66,0)</f>
        <v>0</v>
      </c>
      <c r="H83" s="35">
        <f>VLOOKUP($Q83&amp;$B83,'PNC Exon. &amp; no Exon.'!$A:$AL,'P.N.C. x Comp. x Ramos'!H$66,0)</f>
        <v>1178598.8999999999</v>
      </c>
      <c r="I83" s="35">
        <f>VLOOKUP($Q83&amp;$B83,'PNC Exon. &amp; no Exon.'!$A:$AL,'P.N.C. x Comp. x Ramos'!I$66,0)</f>
        <v>17181.22</v>
      </c>
      <c r="J83" s="35">
        <f>VLOOKUP($Q83&amp;$B83,'PNC Exon. &amp; no Exon.'!$A:$AL,'P.N.C. x Comp. x Ramos'!J$66,0)</f>
        <v>18560.34</v>
      </c>
      <c r="K83" s="35">
        <f>VLOOKUP($Q83&amp;$B83,'PNC Exon. &amp; no Exon.'!$A:$AL,'P.N.C. x Comp. x Ramos'!K$66,0)</f>
        <v>56926117.119999997</v>
      </c>
      <c r="L83" s="35">
        <f>VLOOKUP($Q83&amp;$B83,'PNC Exon. &amp; no Exon.'!$A:$AL,'P.N.C. x Comp. x Ramos'!L$66,0)</f>
        <v>0</v>
      </c>
      <c r="M83" s="35">
        <f>VLOOKUP($Q83&amp;$B83,'PNC Exon. &amp; no Exon.'!$A:$AL,'P.N.C. x Comp. x Ramos'!M$66,0)</f>
        <v>23524.98</v>
      </c>
      <c r="N83" s="35">
        <f>VLOOKUP($Q83&amp;$B83,'PNC Exon. &amp; no Exon.'!$A:$AL,'P.N.C. x Comp. x Ramos'!N$66,0)</f>
        <v>330612.67</v>
      </c>
      <c r="O83" s="42">
        <f t="shared" si="13"/>
        <v>0.91932875417318105</v>
      </c>
      <c r="Q83" s="102" t="s">
        <v>23</v>
      </c>
    </row>
    <row r="84" spans="1:17" ht="15.95" customHeight="1" x14ac:dyDescent="0.4">
      <c r="A84" s="34">
        <f t="shared" si="11"/>
        <v>16</v>
      </c>
      <c r="B84" s="37" t="s">
        <v>118</v>
      </c>
      <c r="C84" s="44">
        <f t="shared" si="12"/>
        <v>53930280.539999999</v>
      </c>
      <c r="D84" s="35">
        <f>VLOOKUP($Q84&amp;$B84,'PNC Exon. &amp; no Exon.'!$A:$AL,'P.N.C. x Comp. x Ramos'!D$66,0)</f>
        <v>0</v>
      </c>
      <c r="E84" s="35">
        <f>VLOOKUP($Q84&amp;$B84,'PNC Exon. &amp; no Exon.'!$A:$AL,'P.N.C. x Comp. x Ramos'!E$66,0)</f>
        <v>2607981.7999999998</v>
      </c>
      <c r="F84" s="35">
        <f>VLOOKUP($Q84&amp;$B84,'PNC Exon. &amp; no Exon.'!$A:$AL,'P.N.C. x Comp. x Ramos'!F$66,0)</f>
        <v>0</v>
      </c>
      <c r="G84" s="35">
        <f>VLOOKUP($Q84&amp;$B84,'PNC Exon. &amp; no Exon.'!$A:$AL,'P.N.C. x Comp. x Ramos'!G$66,0)</f>
        <v>0</v>
      </c>
      <c r="H84" s="35">
        <f>VLOOKUP($Q84&amp;$B84,'PNC Exon. &amp; no Exon.'!$A:$AL,'P.N.C. x Comp. x Ramos'!H$66,0)</f>
        <v>0</v>
      </c>
      <c r="I84" s="35">
        <f>VLOOKUP($Q84&amp;$B84,'PNC Exon. &amp; no Exon.'!$A:$AL,'P.N.C. x Comp. x Ramos'!I$66,0)</f>
        <v>0</v>
      </c>
      <c r="J84" s="35">
        <f>VLOOKUP($Q84&amp;$B84,'PNC Exon. &amp; no Exon.'!$A:$AL,'P.N.C. x Comp. x Ramos'!J$66,0)</f>
        <v>0</v>
      </c>
      <c r="K84" s="35">
        <f>VLOOKUP($Q84&amp;$B84,'PNC Exon. &amp; no Exon.'!$A:$AL,'P.N.C. x Comp. x Ramos'!K$66,0)</f>
        <v>0</v>
      </c>
      <c r="L84" s="35">
        <f>VLOOKUP($Q84&amp;$B84,'PNC Exon. &amp; no Exon.'!$A:$AL,'P.N.C. x Comp. x Ramos'!L$66,0)</f>
        <v>51151066.210000001</v>
      </c>
      <c r="M84" s="35">
        <f>VLOOKUP($Q84&amp;$B84,'PNC Exon. &amp; no Exon.'!$A:$AL,'P.N.C. x Comp. x Ramos'!M$66,0)</f>
        <v>0</v>
      </c>
      <c r="N84" s="35">
        <f>VLOOKUP($Q84&amp;$B84,'PNC Exon. &amp; no Exon.'!$A:$AL,'P.N.C. x Comp. x Ramos'!N$66,0)</f>
        <v>171232.53</v>
      </c>
      <c r="O84" s="42">
        <f t="shared" si="13"/>
        <v>0.84446313202186041</v>
      </c>
      <c r="Q84" s="102" t="s">
        <v>23</v>
      </c>
    </row>
    <row r="85" spans="1:17" ht="15.95" customHeight="1" x14ac:dyDescent="0.4">
      <c r="A85" s="34">
        <f t="shared" si="11"/>
        <v>17</v>
      </c>
      <c r="B85" s="37" t="s">
        <v>80</v>
      </c>
      <c r="C85" s="44">
        <f t="shared" si="12"/>
        <v>48014595.689999998</v>
      </c>
      <c r="D85" s="35">
        <f>VLOOKUP($Q85&amp;$B85,'PNC Exon. &amp; no Exon.'!$A:$AL,'P.N.C. x Comp. x Ramos'!D$66,0)</f>
        <v>0</v>
      </c>
      <c r="E85" s="35">
        <f>VLOOKUP($Q85&amp;$B85,'PNC Exon. &amp; no Exon.'!$A:$AL,'P.N.C. x Comp. x Ramos'!E$66,0)</f>
        <v>0</v>
      </c>
      <c r="F85" s="35">
        <f>VLOOKUP($Q85&amp;$B85,'PNC Exon. &amp; no Exon.'!$A:$AL,'P.N.C. x Comp. x Ramos'!F$66,0)</f>
        <v>0</v>
      </c>
      <c r="G85" s="35">
        <f>VLOOKUP($Q85&amp;$B85,'PNC Exon. &amp; no Exon.'!$A:$AL,'P.N.C. x Comp. x Ramos'!G$66,0)</f>
        <v>0</v>
      </c>
      <c r="H85" s="35">
        <f>VLOOKUP($Q85&amp;$B85,'PNC Exon. &amp; no Exon.'!$A:$AL,'P.N.C. x Comp. x Ramos'!H$66,0)</f>
        <v>3189.66</v>
      </c>
      <c r="I85" s="35">
        <f>VLOOKUP($Q85&amp;$B85,'PNC Exon. &amp; no Exon.'!$A:$AL,'P.N.C. x Comp. x Ramos'!I$66,0)</f>
        <v>0</v>
      </c>
      <c r="J85" s="35">
        <f>VLOOKUP($Q85&amp;$B85,'PNC Exon. &amp; no Exon.'!$A:$AL,'P.N.C. x Comp. x Ramos'!J$66,0)</f>
        <v>0</v>
      </c>
      <c r="K85" s="35">
        <f>VLOOKUP($Q85&amp;$B85,'PNC Exon. &amp; no Exon.'!$A:$AL,'P.N.C. x Comp. x Ramos'!K$66,0)</f>
        <v>48011406.030000001</v>
      </c>
      <c r="L85" s="35">
        <f>VLOOKUP($Q85&amp;$B85,'PNC Exon. &amp; no Exon.'!$A:$AL,'P.N.C. x Comp. x Ramos'!L$66,0)</f>
        <v>0</v>
      </c>
      <c r="M85" s="35">
        <f>VLOOKUP($Q85&amp;$B85,'PNC Exon. &amp; no Exon.'!$A:$AL,'P.N.C. x Comp. x Ramos'!M$66,0)</f>
        <v>0</v>
      </c>
      <c r="N85" s="35">
        <f>VLOOKUP($Q85&amp;$B85,'PNC Exon. &amp; no Exon.'!$A:$AL,'P.N.C. x Comp. x Ramos'!N$66,0)</f>
        <v>0</v>
      </c>
      <c r="O85" s="42">
        <f t="shared" si="13"/>
        <v>0.75183283775183418</v>
      </c>
      <c r="Q85" s="102" t="s">
        <v>23</v>
      </c>
    </row>
    <row r="86" spans="1:17" ht="15.95" customHeight="1" x14ac:dyDescent="0.4">
      <c r="A86" s="34">
        <f t="shared" si="11"/>
        <v>18</v>
      </c>
      <c r="B86" s="37" t="s">
        <v>121</v>
      </c>
      <c r="C86" s="44">
        <f t="shared" si="12"/>
        <v>41976643.849999994</v>
      </c>
      <c r="D86" s="35">
        <f>VLOOKUP($Q86&amp;$B86,'PNC Exon. &amp; no Exon.'!$A:$AL,'P.N.C. x Comp. x Ramos'!D$66,0)</f>
        <v>0</v>
      </c>
      <c r="E86" s="35">
        <f>VLOOKUP($Q86&amp;$B86,'PNC Exon. &amp; no Exon.'!$A:$AL,'P.N.C. x Comp. x Ramos'!E$66,0)</f>
        <v>14989368.32</v>
      </c>
      <c r="F86" s="35">
        <f>VLOOKUP($Q86&amp;$B86,'PNC Exon. &amp; no Exon.'!$A:$AL,'P.N.C. x Comp. x Ramos'!F$66,0)</f>
        <v>0</v>
      </c>
      <c r="G86" s="35">
        <f>VLOOKUP($Q86&amp;$B86,'PNC Exon. &amp; no Exon.'!$A:$AL,'P.N.C. x Comp. x Ramos'!G$66,0)</f>
        <v>0</v>
      </c>
      <c r="H86" s="35">
        <f>VLOOKUP($Q86&amp;$B86,'PNC Exon. &amp; no Exon.'!$A:$AL,'P.N.C. x Comp. x Ramos'!H$66,0)</f>
        <v>5624605.8399999999</v>
      </c>
      <c r="I86" s="35">
        <f>VLOOKUP($Q86&amp;$B86,'PNC Exon. &amp; no Exon.'!$A:$AL,'P.N.C. x Comp. x Ramos'!I$66,0)</f>
        <v>0</v>
      </c>
      <c r="J86" s="35">
        <f>VLOOKUP($Q86&amp;$B86,'PNC Exon. &amp; no Exon.'!$A:$AL,'P.N.C. x Comp. x Ramos'!J$66,0)</f>
        <v>11767.22</v>
      </c>
      <c r="K86" s="35">
        <f>VLOOKUP($Q86&amp;$B86,'PNC Exon. &amp; no Exon.'!$A:$AL,'P.N.C. x Comp. x Ramos'!K$66,0)</f>
        <v>19461285.969999999</v>
      </c>
      <c r="L86" s="35">
        <f>VLOOKUP($Q86&amp;$B86,'PNC Exon. &amp; no Exon.'!$A:$AL,'P.N.C. x Comp. x Ramos'!L$66,0)</f>
        <v>0</v>
      </c>
      <c r="M86" s="35">
        <f>VLOOKUP($Q86&amp;$B86,'PNC Exon. &amp; no Exon.'!$A:$AL,'P.N.C. x Comp. x Ramos'!M$66,0)</f>
        <v>1369737.47</v>
      </c>
      <c r="N86" s="35">
        <f>VLOOKUP($Q86&amp;$B86,'PNC Exon. &amp; no Exon.'!$A:$AL,'P.N.C. x Comp. x Ramos'!N$66,0)</f>
        <v>519879.03</v>
      </c>
      <c r="O86" s="42">
        <f t="shared" si="13"/>
        <v>0.65728803526333668</v>
      </c>
      <c r="Q86" s="102" t="s">
        <v>23</v>
      </c>
    </row>
    <row r="87" spans="1:17" ht="15.95" customHeight="1" x14ac:dyDescent="0.4">
      <c r="A87" s="34">
        <f t="shared" si="11"/>
        <v>19</v>
      </c>
      <c r="B87" s="37" t="s">
        <v>122</v>
      </c>
      <c r="C87" s="44">
        <f t="shared" si="12"/>
        <v>41431906.530000001</v>
      </c>
      <c r="D87" s="35">
        <f>VLOOKUP($Q87&amp;$B87,'PNC Exon. &amp; no Exon.'!$A:$AL,'P.N.C. x Comp. x Ramos'!D$66,0)</f>
        <v>0</v>
      </c>
      <c r="E87" s="35">
        <f>VLOOKUP($Q87&amp;$B87,'PNC Exon. &amp; no Exon.'!$A:$AL,'P.N.C. x Comp. x Ramos'!E$66,0)</f>
        <v>15159155.51</v>
      </c>
      <c r="F87" s="35">
        <f>VLOOKUP($Q87&amp;$B87,'PNC Exon. &amp; no Exon.'!$A:$AL,'P.N.C. x Comp. x Ramos'!F$66,0)</f>
        <v>4258683.55</v>
      </c>
      <c r="G87" s="35">
        <f>VLOOKUP($Q87&amp;$B87,'PNC Exon. &amp; no Exon.'!$A:$AL,'P.N.C. x Comp. x Ramos'!G$66,0)</f>
        <v>16230.27</v>
      </c>
      <c r="H87" s="35">
        <f>VLOOKUP($Q87&amp;$B87,'PNC Exon. &amp; no Exon.'!$A:$AL,'P.N.C. x Comp. x Ramos'!H$66,0)</f>
        <v>1318139.8500000001</v>
      </c>
      <c r="I87" s="35">
        <f>VLOOKUP($Q87&amp;$B87,'PNC Exon. &amp; no Exon.'!$A:$AL,'P.N.C. x Comp. x Ramos'!I$66,0)</f>
        <v>464.76</v>
      </c>
      <c r="J87" s="35">
        <f>VLOOKUP($Q87&amp;$B87,'PNC Exon. &amp; no Exon.'!$A:$AL,'P.N.C. x Comp. x Ramos'!J$66,0)</f>
        <v>141978.07</v>
      </c>
      <c r="K87" s="35">
        <f>VLOOKUP($Q87&amp;$B87,'PNC Exon. &amp; no Exon.'!$A:$AL,'P.N.C. x Comp. x Ramos'!K$66,0)</f>
        <v>17992861.32</v>
      </c>
      <c r="L87" s="35">
        <f>VLOOKUP($Q87&amp;$B87,'PNC Exon. &amp; no Exon.'!$A:$AL,'P.N.C. x Comp. x Ramos'!L$66,0)</f>
        <v>0</v>
      </c>
      <c r="M87" s="35">
        <f>VLOOKUP($Q87&amp;$B87,'PNC Exon. &amp; no Exon.'!$A:$AL,'P.N.C. x Comp. x Ramos'!M$66,0)</f>
        <v>1345867.42</v>
      </c>
      <c r="N87" s="35">
        <f>VLOOKUP($Q87&amp;$B87,'PNC Exon. &amp; no Exon.'!$A:$AL,'P.N.C. x Comp. x Ramos'!N$66,0)</f>
        <v>1198525.7799999998</v>
      </c>
      <c r="O87" s="42">
        <f t="shared" si="13"/>
        <v>0.64875830801604006</v>
      </c>
      <c r="Q87" s="102" t="s">
        <v>23</v>
      </c>
    </row>
    <row r="88" spans="1:17" ht="15.95" customHeight="1" x14ac:dyDescent="0.4">
      <c r="A88" s="34">
        <f t="shared" si="11"/>
        <v>20</v>
      </c>
      <c r="B88" s="37" t="s">
        <v>78</v>
      </c>
      <c r="C88" s="44">
        <f t="shared" si="12"/>
        <v>39037453.649999999</v>
      </c>
      <c r="D88" s="35">
        <f>VLOOKUP($Q88&amp;$B88,'PNC Exon. &amp; no Exon.'!$A:$AL,'P.N.C. x Comp. x Ramos'!D$66,0)</f>
        <v>2362.06</v>
      </c>
      <c r="E88" s="35">
        <f>VLOOKUP($Q88&amp;$B88,'PNC Exon. &amp; no Exon.'!$A:$AL,'P.N.C. x Comp. x Ramos'!E$66,0)</f>
        <v>1865892.42</v>
      </c>
      <c r="F88" s="35">
        <f>VLOOKUP($Q88&amp;$B88,'PNC Exon. &amp; no Exon.'!$A:$AL,'P.N.C. x Comp. x Ramos'!F$66,0)</f>
        <v>0</v>
      </c>
      <c r="G88" s="35">
        <f>VLOOKUP($Q88&amp;$B88,'PNC Exon. &amp; no Exon.'!$A:$AL,'P.N.C. x Comp. x Ramos'!G$66,0)</f>
        <v>0</v>
      </c>
      <c r="H88" s="35">
        <f>VLOOKUP($Q88&amp;$B88,'PNC Exon. &amp; no Exon.'!$A:$AL,'P.N.C. x Comp. x Ramos'!H$66,0)</f>
        <v>4755015.53</v>
      </c>
      <c r="I88" s="35">
        <f>VLOOKUP($Q88&amp;$B88,'PNC Exon. &amp; no Exon.'!$A:$AL,'P.N.C. x Comp. x Ramos'!I$66,0)</f>
        <v>95449.35</v>
      </c>
      <c r="J88" s="35">
        <f>VLOOKUP($Q88&amp;$B88,'PNC Exon. &amp; no Exon.'!$A:$AL,'P.N.C. x Comp. x Ramos'!J$66,0)</f>
        <v>45217.46</v>
      </c>
      <c r="K88" s="35">
        <f>VLOOKUP($Q88&amp;$B88,'PNC Exon. &amp; no Exon.'!$A:$AL,'P.N.C. x Comp. x Ramos'!K$66,0)</f>
        <v>25795995.800000001</v>
      </c>
      <c r="L88" s="35">
        <f>VLOOKUP($Q88&amp;$B88,'PNC Exon. &amp; no Exon.'!$A:$AL,'P.N.C. x Comp. x Ramos'!L$66,0)</f>
        <v>0</v>
      </c>
      <c r="M88" s="35">
        <f>VLOOKUP($Q88&amp;$B88,'PNC Exon. &amp; no Exon.'!$A:$AL,'P.N.C. x Comp. x Ramos'!M$66,0)</f>
        <v>2019019.16</v>
      </c>
      <c r="N88" s="35">
        <f>VLOOKUP($Q88&amp;$B88,'PNC Exon. &amp; no Exon.'!$A:$AL,'P.N.C. x Comp. x Ramos'!N$66,0)</f>
        <v>4458501.87</v>
      </c>
      <c r="O88" s="42">
        <f t="shared" si="13"/>
        <v>0.61126495255270563</v>
      </c>
      <c r="Q88" s="102" t="s">
        <v>23</v>
      </c>
    </row>
    <row r="89" spans="1:17" ht="15.95" customHeight="1" x14ac:dyDescent="0.4">
      <c r="A89" s="34">
        <f t="shared" si="11"/>
        <v>21</v>
      </c>
      <c r="B89" s="37" t="s">
        <v>123</v>
      </c>
      <c r="C89" s="44">
        <f t="shared" si="12"/>
        <v>36519666.299999997</v>
      </c>
      <c r="D89" s="35">
        <f>VLOOKUP($Q89&amp;$B89,'PNC Exon. &amp; no Exon.'!$A:$AL,'P.N.C. x Comp. x Ramos'!D$66,0)</f>
        <v>0</v>
      </c>
      <c r="E89" s="35">
        <f>VLOOKUP($Q89&amp;$B89,'PNC Exon. &amp; no Exon.'!$A:$AL,'P.N.C. x Comp. x Ramos'!E$66,0)</f>
        <v>34184146.939999998</v>
      </c>
      <c r="F89" s="35">
        <f>VLOOKUP($Q89&amp;$B89,'PNC Exon. &amp; no Exon.'!$A:$AL,'P.N.C. x Comp. x Ramos'!F$66,0)</f>
        <v>0</v>
      </c>
      <c r="G89" s="35">
        <f>VLOOKUP($Q89&amp;$B89,'PNC Exon. &amp; no Exon.'!$A:$AL,'P.N.C. x Comp. x Ramos'!G$66,0)</f>
        <v>0</v>
      </c>
      <c r="H89" s="35">
        <f>VLOOKUP($Q89&amp;$B89,'PNC Exon. &amp; no Exon.'!$A:$AL,'P.N.C. x Comp. x Ramos'!H$66,0)</f>
        <v>0</v>
      </c>
      <c r="I89" s="35">
        <f>VLOOKUP($Q89&amp;$B89,'PNC Exon. &amp; no Exon.'!$A:$AL,'P.N.C. x Comp. x Ramos'!I$66,0)</f>
        <v>0</v>
      </c>
      <c r="J89" s="35">
        <f>VLOOKUP($Q89&amp;$B89,'PNC Exon. &amp; no Exon.'!$A:$AL,'P.N.C. x Comp. x Ramos'!J$66,0)</f>
        <v>0</v>
      </c>
      <c r="K89" s="35">
        <f>VLOOKUP($Q89&amp;$B89,'PNC Exon. &amp; no Exon.'!$A:$AL,'P.N.C. x Comp. x Ramos'!K$66,0)</f>
        <v>0</v>
      </c>
      <c r="L89" s="35">
        <f>VLOOKUP($Q89&amp;$B89,'PNC Exon. &amp; no Exon.'!$A:$AL,'P.N.C. x Comp. x Ramos'!L$66,0)</f>
        <v>0</v>
      </c>
      <c r="M89" s="35">
        <f>VLOOKUP($Q89&amp;$B89,'PNC Exon. &amp; no Exon.'!$A:$AL,'P.N.C. x Comp. x Ramos'!M$66,0)</f>
        <v>2335519.36</v>
      </c>
      <c r="N89" s="35">
        <f>VLOOKUP($Q89&amp;$B89,'PNC Exon. &amp; no Exon.'!$A:$AL,'P.N.C. x Comp. x Ramos'!N$66,0)</f>
        <v>0</v>
      </c>
      <c r="O89" s="42">
        <f t="shared" si="13"/>
        <v>0.57184037381777697</v>
      </c>
      <c r="Q89" s="102" t="s">
        <v>23</v>
      </c>
    </row>
    <row r="90" spans="1:17" ht="15.95" customHeight="1" x14ac:dyDescent="0.4">
      <c r="A90" s="34">
        <f t="shared" si="11"/>
        <v>22</v>
      </c>
      <c r="B90" s="37" t="s">
        <v>124</v>
      </c>
      <c r="C90" s="44">
        <f t="shared" si="12"/>
        <v>32914827.539999999</v>
      </c>
      <c r="D90" s="35">
        <f>VLOOKUP($Q90&amp;$B90,'PNC Exon. &amp; no Exon.'!$A:$AL,'P.N.C. x Comp. x Ramos'!D$66,0)</f>
        <v>0</v>
      </c>
      <c r="E90" s="35">
        <f>VLOOKUP($Q90&amp;$B90,'PNC Exon. &amp; no Exon.'!$A:$AL,'P.N.C. x Comp. x Ramos'!E$66,0)</f>
        <v>0</v>
      </c>
      <c r="F90" s="35">
        <f>VLOOKUP($Q90&amp;$B90,'PNC Exon. &amp; no Exon.'!$A:$AL,'P.N.C. x Comp. x Ramos'!F$66,0)</f>
        <v>32914827.539999999</v>
      </c>
      <c r="G90" s="35">
        <f>VLOOKUP($Q90&amp;$B90,'PNC Exon. &amp; no Exon.'!$A:$AL,'P.N.C. x Comp. x Ramos'!G$66,0)</f>
        <v>0</v>
      </c>
      <c r="H90" s="35">
        <f>VLOOKUP($Q90&amp;$B90,'PNC Exon. &amp; no Exon.'!$A:$AL,'P.N.C. x Comp. x Ramos'!H$66,0)</f>
        <v>0</v>
      </c>
      <c r="I90" s="35">
        <f>VLOOKUP($Q90&amp;$B90,'PNC Exon. &amp; no Exon.'!$A:$AL,'P.N.C. x Comp. x Ramos'!I$66,0)</f>
        <v>0</v>
      </c>
      <c r="J90" s="35">
        <f>VLOOKUP($Q90&amp;$B90,'PNC Exon. &amp; no Exon.'!$A:$AL,'P.N.C. x Comp. x Ramos'!J$66,0)</f>
        <v>0</v>
      </c>
      <c r="K90" s="35">
        <f>VLOOKUP($Q90&amp;$B90,'PNC Exon. &amp; no Exon.'!$A:$AL,'P.N.C. x Comp. x Ramos'!K$66,0)</f>
        <v>0</v>
      </c>
      <c r="L90" s="35">
        <f>VLOOKUP($Q90&amp;$B90,'PNC Exon. &amp; no Exon.'!$A:$AL,'P.N.C. x Comp. x Ramos'!L$66,0)</f>
        <v>0</v>
      </c>
      <c r="M90" s="35">
        <f>VLOOKUP($Q90&amp;$B90,'PNC Exon. &amp; no Exon.'!$A:$AL,'P.N.C. x Comp. x Ramos'!M$66,0)</f>
        <v>0</v>
      </c>
      <c r="N90" s="35">
        <f>VLOOKUP($Q90&amp;$B90,'PNC Exon. &amp; no Exon.'!$A:$AL,'P.N.C. x Comp. x Ramos'!N$66,0)</f>
        <v>0</v>
      </c>
      <c r="O90" s="42">
        <f t="shared" si="13"/>
        <v>0.51539428454802894</v>
      </c>
      <c r="Q90" s="102" t="s">
        <v>23</v>
      </c>
    </row>
    <row r="91" spans="1:17" ht="15.95" customHeight="1" x14ac:dyDescent="0.4">
      <c r="A91" s="34">
        <f t="shared" si="11"/>
        <v>23</v>
      </c>
      <c r="B91" s="37" t="s">
        <v>126</v>
      </c>
      <c r="C91" s="44">
        <f t="shared" si="12"/>
        <v>29836884.039999999</v>
      </c>
      <c r="D91" s="35">
        <f>VLOOKUP($Q91&amp;$B91,'PNC Exon. &amp; no Exon.'!$A:$AL,'P.N.C. x Comp. x Ramos'!D$66,0)</f>
        <v>0</v>
      </c>
      <c r="E91" s="35">
        <f>VLOOKUP($Q91&amp;$B91,'PNC Exon. &amp; no Exon.'!$A:$AL,'P.N.C. x Comp. x Ramos'!E$66,0)</f>
        <v>0</v>
      </c>
      <c r="F91" s="35">
        <f>VLOOKUP($Q91&amp;$B91,'PNC Exon. &amp; no Exon.'!$A:$AL,'P.N.C. x Comp. x Ramos'!F$66,0)</f>
        <v>0</v>
      </c>
      <c r="G91" s="35">
        <f>VLOOKUP($Q91&amp;$B91,'PNC Exon. &amp; no Exon.'!$A:$AL,'P.N.C. x Comp. x Ramos'!G$66,0)</f>
        <v>8579.81</v>
      </c>
      <c r="H91" s="35">
        <f>VLOOKUP($Q91&amp;$B91,'PNC Exon. &amp; no Exon.'!$A:$AL,'P.N.C. x Comp. x Ramos'!H$66,0)</f>
        <v>273020.34000000003</v>
      </c>
      <c r="I91" s="35">
        <f>VLOOKUP($Q91&amp;$B91,'PNC Exon. &amp; no Exon.'!$A:$AL,'P.N.C. x Comp. x Ramos'!I$66,0)</f>
        <v>130345.24</v>
      </c>
      <c r="J91" s="35">
        <f>VLOOKUP($Q91&amp;$B91,'PNC Exon. &amp; no Exon.'!$A:$AL,'P.N.C. x Comp. x Ramos'!J$66,0)</f>
        <v>25328.17</v>
      </c>
      <c r="K91" s="35">
        <f>VLOOKUP($Q91&amp;$B91,'PNC Exon. &amp; no Exon.'!$A:$AL,'P.N.C. x Comp. x Ramos'!K$66,0)</f>
        <v>16372524.1</v>
      </c>
      <c r="L91" s="35">
        <f>VLOOKUP($Q91&amp;$B91,'PNC Exon. &amp; no Exon.'!$A:$AL,'P.N.C. x Comp. x Ramos'!L$66,0)</f>
        <v>0</v>
      </c>
      <c r="M91" s="35">
        <f>VLOOKUP($Q91&amp;$B91,'PNC Exon. &amp; no Exon.'!$A:$AL,'P.N.C. x Comp. x Ramos'!M$66,0)</f>
        <v>12387107.85</v>
      </c>
      <c r="N91" s="35">
        <f>VLOOKUP($Q91&amp;$B91,'PNC Exon. &amp; no Exon.'!$A:$AL,'P.N.C. x Comp. x Ramos'!N$66,0)</f>
        <v>639978.53</v>
      </c>
      <c r="O91" s="42">
        <f t="shared" si="13"/>
        <v>0.46719854400726729</v>
      </c>
      <c r="Q91" s="102" t="s">
        <v>23</v>
      </c>
    </row>
    <row r="92" spans="1:17" ht="15.95" customHeight="1" x14ac:dyDescent="0.4">
      <c r="A92" s="34">
        <f t="shared" si="11"/>
        <v>24</v>
      </c>
      <c r="B92" s="37" t="s">
        <v>87</v>
      </c>
      <c r="C92" s="44">
        <f t="shared" si="12"/>
        <v>27147652.629999999</v>
      </c>
      <c r="D92" s="35">
        <f>VLOOKUP($Q92&amp;$B92,'PNC Exon. &amp; no Exon.'!$A:$AL,'P.N.C. x Comp. x Ramos'!D$66,0)</f>
        <v>0</v>
      </c>
      <c r="E92" s="35">
        <f>VLOOKUP($Q92&amp;$B92,'PNC Exon. &amp; no Exon.'!$A:$AL,'P.N.C. x Comp. x Ramos'!E$66,0)</f>
        <v>523668.22</v>
      </c>
      <c r="F92" s="35">
        <f>VLOOKUP($Q92&amp;$B92,'PNC Exon. &amp; no Exon.'!$A:$AL,'P.N.C. x Comp. x Ramos'!F$66,0)</f>
        <v>26623984.41</v>
      </c>
      <c r="G92" s="35">
        <f>VLOOKUP($Q92&amp;$B92,'PNC Exon. &amp; no Exon.'!$A:$AL,'P.N.C. x Comp. x Ramos'!G$66,0)</f>
        <v>0</v>
      </c>
      <c r="H92" s="35">
        <f>VLOOKUP($Q92&amp;$B92,'PNC Exon. &amp; no Exon.'!$A:$AL,'P.N.C. x Comp. x Ramos'!H$66,0)</f>
        <v>0</v>
      </c>
      <c r="I92" s="35">
        <f>VLOOKUP($Q92&amp;$B92,'PNC Exon. &amp; no Exon.'!$A:$AL,'P.N.C. x Comp. x Ramos'!I$66,0)</f>
        <v>0</v>
      </c>
      <c r="J92" s="35">
        <f>VLOOKUP($Q92&amp;$B92,'PNC Exon. &amp; no Exon.'!$A:$AL,'P.N.C. x Comp. x Ramos'!J$66,0)</f>
        <v>0</v>
      </c>
      <c r="K92" s="35">
        <f>VLOOKUP($Q92&amp;$B92,'PNC Exon. &amp; no Exon.'!$A:$AL,'P.N.C. x Comp. x Ramos'!K$66,0)</f>
        <v>0</v>
      </c>
      <c r="L92" s="35">
        <f>VLOOKUP($Q92&amp;$B92,'PNC Exon. &amp; no Exon.'!$A:$AL,'P.N.C. x Comp. x Ramos'!L$66,0)</f>
        <v>0</v>
      </c>
      <c r="M92" s="35">
        <f>VLOOKUP($Q92&amp;$B92,'PNC Exon. &amp; no Exon.'!$A:$AL,'P.N.C. x Comp. x Ramos'!M$66,0)</f>
        <v>0</v>
      </c>
      <c r="N92" s="35">
        <f>VLOOKUP($Q92&amp;$B92,'PNC Exon. &amp; no Exon.'!$A:$AL,'P.N.C. x Comp. x Ramos'!N$66,0)</f>
        <v>0</v>
      </c>
      <c r="O92" s="42">
        <f t="shared" si="13"/>
        <v>0.42508942170192715</v>
      </c>
      <c r="Q92" s="102" t="s">
        <v>23</v>
      </c>
    </row>
    <row r="93" spans="1:17" ht="15.95" customHeight="1" x14ac:dyDescent="0.4">
      <c r="A93" s="34">
        <f t="shared" si="11"/>
        <v>25</v>
      </c>
      <c r="B93" s="37" t="s">
        <v>125</v>
      </c>
      <c r="C93" s="44">
        <f t="shared" si="12"/>
        <v>18970056.75</v>
      </c>
      <c r="D93" s="35">
        <f>VLOOKUP($Q93&amp;$B93,'PNC Exon. &amp; no Exon.'!$A:$AL,'P.N.C. x Comp. x Ramos'!D$66,0)</f>
        <v>0</v>
      </c>
      <c r="E93" s="35">
        <f>VLOOKUP($Q93&amp;$B93,'PNC Exon. &amp; no Exon.'!$A:$AL,'P.N.C. x Comp. x Ramos'!E$66,0)</f>
        <v>476748.69</v>
      </c>
      <c r="F93" s="35">
        <f>VLOOKUP($Q93&amp;$B93,'PNC Exon. &amp; no Exon.'!$A:$AL,'P.N.C. x Comp. x Ramos'!F$66,0)</f>
        <v>447910</v>
      </c>
      <c r="G93" s="35">
        <f>VLOOKUP($Q93&amp;$B93,'PNC Exon. &amp; no Exon.'!$A:$AL,'P.N.C. x Comp. x Ramos'!G$66,0)</f>
        <v>0</v>
      </c>
      <c r="H93" s="35">
        <f>VLOOKUP($Q93&amp;$B93,'PNC Exon. &amp; no Exon.'!$A:$AL,'P.N.C. x Comp. x Ramos'!H$66,0)</f>
        <v>118609.21</v>
      </c>
      <c r="I93" s="35">
        <f>VLOOKUP($Q93&amp;$B93,'PNC Exon. &amp; no Exon.'!$A:$AL,'P.N.C. x Comp. x Ramos'!I$66,0)</f>
        <v>31995.18</v>
      </c>
      <c r="J93" s="35">
        <f>VLOOKUP($Q93&amp;$B93,'PNC Exon. &amp; no Exon.'!$A:$AL,'P.N.C. x Comp. x Ramos'!J$66,0)</f>
        <v>154419.79</v>
      </c>
      <c r="K93" s="35">
        <f>VLOOKUP($Q93&amp;$B93,'PNC Exon. &amp; no Exon.'!$A:$AL,'P.N.C. x Comp. x Ramos'!K$66,0)</f>
        <v>7625775.4699999997</v>
      </c>
      <c r="L93" s="35">
        <f>VLOOKUP($Q93&amp;$B93,'PNC Exon. &amp; no Exon.'!$A:$AL,'P.N.C. x Comp. x Ramos'!L$66,0)</f>
        <v>0</v>
      </c>
      <c r="M93" s="35">
        <f>VLOOKUP($Q93&amp;$B93,'PNC Exon. &amp; no Exon.'!$A:$AL,'P.N.C. x Comp. x Ramos'!M$66,0)</f>
        <v>9597153.6899999995</v>
      </c>
      <c r="N93" s="35">
        <f>VLOOKUP($Q93&amp;$B93,'PNC Exon. &amp; no Exon.'!$A:$AL,'P.N.C. x Comp. x Ramos'!N$66,0)</f>
        <v>517444.72</v>
      </c>
      <c r="O93" s="42">
        <f t="shared" si="13"/>
        <v>0.29704116828867205</v>
      </c>
      <c r="Q93" s="102" t="s">
        <v>23</v>
      </c>
    </row>
    <row r="94" spans="1:17" ht="15.95" customHeight="1" x14ac:dyDescent="0.4">
      <c r="A94" s="34">
        <f t="shared" si="11"/>
        <v>26</v>
      </c>
      <c r="B94" s="37" t="s">
        <v>127</v>
      </c>
      <c r="C94" s="44">
        <f t="shared" si="12"/>
        <v>16403094.300000001</v>
      </c>
      <c r="D94" s="35">
        <f>VLOOKUP($Q94&amp;$B94,'PNC Exon. &amp; no Exon.'!$A:$AL,'P.N.C. x Comp. x Ramos'!D$66,0)</f>
        <v>0</v>
      </c>
      <c r="E94" s="35">
        <f>VLOOKUP($Q94&amp;$B94,'PNC Exon. &amp; no Exon.'!$A:$AL,'P.N.C. x Comp. x Ramos'!E$66,0)</f>
        <v>10780878.310000001</v>
      </c>
      <c r="F94" s="35">
        <f>VLOOKUP($Q94&amp;$B94,'PNC Exon. &amp; no Exon.'!$A:$AL,'P.N.C. x Comp. x Ramos'!F$66,0)</f>
        <v>0</v>
      </c>
      <c r="G94" s="35">
        <f>VLOOKUP($Q94&amp;$B94,'PNC Exon. &amp; no Exon.'!$A:$AL,'P.N.C. x Comp. x Ramos'!G$66,0)</f>
        <v>0</v>
      </c>
      <c r="H94" s="35">
        <f>VLOOKUP($Q94&amp;$B94,'PNC Exon. &amp; no Exon.'!$A:$AL,'P.N.C. x Comp. x Ramos'!H$66,0)</f>
        <v>2378925.33</v>
      </c>
      <c r="I94" s="35">
        <f>VLOOKUP($Q94&amp;$B94,'PNC Exon. &amp; no Exon.'!$A:$AL,'P.N.C. x Comp. x Ramos'!I$66,0)</f>
        <v>0</v>
      </c>
      <c r="J94" s="35">
        <f>VLOOKUP($Q94&amp;$B94,'PNC Exon. &amp; no Exon.'!$A:$AL,'P.N.C. x Comp. x Ramos'!J$66,0)</f>
        <v>0</v>
      </c>
      <c r="K94" s="35">
        <f>VLOOKUP($Q94&amp;$B94,'PNC Exon. &amp; no Exon.'!$A:$AL,'P.N.C. x Comp. x Ramos'!K$66,0)</f>
        <v>4653.16</v>
      </c>
      <c r="L94" s="35">
        <f>VLOOKUP($Q94&amp;$B94,'PNC Exon. &amp; no Exon.'!$A:$AL,'P.N.C. x Comp. x Ramos'!L$66,0)</f>
        <v>0</v>
      </c>
      <c r="M94" s="35">
        <f>VLOOKUP($Q94&amp;$B94,'PNC Exon. &amp; no Exon.'!$A:$AL,'P.N.C. x Comp. x Ramos'!M$66,0)</f>
        <v>2342.71</v>
      </c>
      <c r="N94" s="35">
        <f>VLOOKUP($Q94&amp;$B94,'PNC Exon. &amp; no Exon.'!$A:$AL,'P.N.C. x Comp. x Ramos'!N$66,0)</f>
        <v>3236294.7899999996</v>
      </c>
      <c r="O94" s="42">
        <f t="shared" si="13"/>
        <v>0.2568465850488959</v>
      </c>
      <c r="Q94" s="102" t="s">
        <v>23</v>
      </c>
    </row>
    <row r="95" spans="1:17" ht="15.95" customHeight="1" x14ac:dyDescent="0.4">
      <c r="A95" s="34">
        <f t="shared" si="11"/>
        <v>27</v>
      </c>
      <c r="B95" s="37" t="s">
        <v>110</v>
      </c>
      <c r="C95" s="44">
        <f t="shared" si="12"/>
        <v>8447734.25</v>
      </c>
      <c r="D95" s="35">
        <f>VLOOKUP($Q95&amp;$B95,'PNC Exon. &amp; no Exon.'!$A:$AL,'P.N.C. x Comp. x Ramos'!D$66,0)</f>
        <v>79185.72</v>
      </c>
      <c r="E95" s="35">
        <f>VLOOKUP($Q95&amp;$B95,'PNC Exon. &amp; no Exon.'!$A:$AL,'P.N.C. x Comp. x Ramos'!E$66,0)</f>
        <v>0</v>
      </c>
      <c r="F95" s="35">
        <f>VLOOKUP($Q95&amp;$B95,'PNC Exon. &amp; no Exon.'!$A:$AL,'P.N.C. x Comp. x Ramos'!F$66,0)</f>
        <v>0</v>
      </c>
      <c r="G95" s="35">
        <f>VLOOKUP($Q95&amp;$B95,'PNC Exon. &amp; no Exon.'!$A:$AL,'P.N.C. x Comp. x Ramos'!G$66,0)</f>
        <v>0</v>
      </c>
      <c r="H95" s="35">
        <f>VLOOKUP($Q95&amp;$B95,'PNC Exon. &amp; no Exon.'!$A:$AL,'P.N.C. x Comp. x Ramos'!H$66,0)</f>
        <v>0</v>
      </c>
      <c r="I95" s="35">
        <f>VLOOKUP($Q95&amp;$B95,'PNC Exon. &amp; no Exon.'!$A:$AL,'P.N.C. x Comp. x Ramos'!I$66,0)</f>
        <v>0</v>
      </c>
      <c r="J95" s="35">
        <f>VLOOKUP($Q95&amp;$B95,'PNC Exon. &amp; no Exon.'!$A:$AL,'P.N.C. x Comp. x Ramos'!J$66,0)</f>
        <v>0</v>
      </c>
      <c r="K95" s="35">
        <f>VLOOKUP($Q95&amp;$B95,'PNC Exon. &amp; no Exon.'!$A:$AL,'P.N.C. x Comp. x Ramos'!K$66,0)</f>
        <v>7452850.4699999997</v>
      </c>
      <c r="L95" s="35">
        <f>VLOOKUP($Q95&amp;$B95,'PNC Exon. &amp; no Exon.'!$A:$AL,'P.N.C. x Comp. x Ramos'!L$66,0)</f>
        <v>0</v>
      </c>
      <c r="M95" s="35">
        <f>VLOOKUP($Q95&amp;$B95,'PNC Exon. &amp; no Exon.'!$A:$AL,'P.N.C. x Comp. x Ramos'!M$66,0)</f>
        <v>574671.55000000005</v>
      </c>
      <c r="N95" s="35">
        <f>VLOOKUP($Q95&amp;$B95,'PNC Exon. &amp; no Exon.'!$A:$AL,'P.N.C. x Comp. x Ramos'!N$66,0)</f>
        <v>341026.51</v>
      </c>
      <c r="O95" s="42">
        <f t="shared" si="13"/>
        <v>0.13227819421321596</v>
      </c>
      <c r="Q95" s="102" t="s">
        <v>23</v>
      </c>
    </row>
    <row r="96" spans="1:17" ht="15.95" customHeight="1" x14ac:dyDescent="0.4">
      <c r="A96" s="34">
        <f t="shared" si="11"/>
        <v>28</v>
      </c>
      <c r="B96" s="37" t="s">
        <v>79</v>
      </c>
      <c r="C96" s="44">
        <f t="shared" si="12"/>
        <v>6784950.0800000001</v>
      </c>
      <c r="D96" s="35">
        <f>VLOOKUP($Q96&amp;$B96,'PNC Exon. &amp; no Exon.'!$A:$AL,'P.N.C. x Comp. x Ramos'!D$66,0)</f>
        <v>0</v>
      </c>
      <c r="E96" s="35">
        <f>VLOOKUP($Q96&amp;$B96,'PNC Exon. &amp; no Exon.'!$A:$AL,'P.N.C. x Comp. x Ramos'!E$66,0)</f>
        <v>0</v>
      </c>
      <c r="F96" s="35">
        <f>VLOOKUP($Q96&amp;$B96,'PNC Exon. &amp; no Exon.'!$A:$AL,'P.N.C. x Comp. x Ramos'!F$66,0)</f>
        <v>0</v>
      </c>
      <c r="G96" s="35">
        <f>VLOOKUP($Q96&amp;$B96,'PNC Exon. &amp; no Exon.'!$A:$AL,'P.N.C. x Comp. x Ramos'!G$66,0)</f>
        <v>0</v>
      </c>
      <c r="H96" s="35">
        <f>VLOOKUP($Q96&amp;$B96,'PNC Exon. &amp; no Exon.'!$A:$AL,'P.N.C. x Comp. x Ramos'!H$66,0)</f>
        <v>0</v>
      </c>
      <c r="I96" s="35">
        <f>VLOOKUP($Q96&amp;$B96,'PNC Exon. &amp; no Exon.'!$A:$AL,'P.N.C. x Comp. x Ramos'!I$66,0)</f>
        <v>0</v>
      </c>
      <c r="J96" s="35">
        <f>VLOOKUP($Q96&amp;$B96,'PNC Exon. &amp; no Exon.'!$A:$AL,'P.N.C. x Comp. x Ramos'!J$66,0)</f>
        <v>0</v>
      </c>
      <c r="K96" s="35">
        <f>VLOOKUP($Q96&amp;$B96,'PNC Exon. &amp; no Exon.'!$A:$AL,'P.N.C. x Comp. x Ramos'!K$66,0)</f>
        <v>6784950.0800000001</v>
      </c>
      <c r="L96" s="35">
        <f>VLOOKUP($Q96&amp;$B96,'PNC Exon. &amp; no Exon.'!$A:$AL,'P.N.C. x Comp. x Ramos'!L$66,0)</f>
        <v>0</v>
      </c>
      <c r="M96" s="35">
        <f>VLOOKUP($Q96&amp;$B96,'PNC Exon. &amp; no Exon.'!$A:$AL,'P.N.C. x Comp. x Ramos'!M$66,0)</f>
        <v>0</v>
      </c>
      <c r="N96" s="35">
        <f>VLOOKUP($Q96&amp;$B96,'PNC Exon. &amp; no Exon.'!$A:$AL,'P.N.C. x Comp. x Ramos'!N$66,0)</f>
        <v>0</v>
      </c>
      <c r="O96" s="42">
        <f t="shared" si="13"/>
        <v>0.10624161672808483</v>
      </c>
      <c r="Q96" s="102" t="s">
        <v>23</v>
      </c>
    </row>
    <row r="97" spans="1:17" ht="15.95" customHeight="1" x14ac:dyDescent="0.4">
      <c r="A97" s="34">
        <f t="shared" si="11"/>
        <v>29</v>
      </c>
      <c r="B97" s="37" t="s">
        <v>128</v>
      </c>
      <c r="C97" s="44">
        <f t="shared" si="12"/>
        <v>6216867.3999999994</v>
      </c>
      <c r="D97" s="35">
        <f>VLOOKUP($Q97&amp;$B97,'PNC Exon. &amp; no Exon.'!$A:$AL,'P.N.C. x Comp. x Ramos'!D$66,0)</f>
        <v>17697.419999999998</v>
      </c>
      <c r="E97" s="35">
        <f>VLOOKUP($Q97&amp;$B97,'PNC Exon. &amp; no Exon.'!$A:$AL,'P.N.C. x Comp. x Ramos'!E$66,0)</f>
        <v>0</v>
      </c>
      <c r="F97" s="35">
        <f>VLOOKUP($Q97&amp;$B97,'PNC Exon. &amp; no Exon.'!$A:$AL,'P.N.C. x Comp. x Ramos'!F$66,0)</f>
        <v>0</v>
      </c>
      <c r="G97" s="35">
        <f>VLOOKUP($Q97&amp;$B97,'PNC Exon. &amp; no Exon.'!$A:$AL,'P.N.C. x Comp. x Ramos'!G$66,0)</f>
        <v>16448.259999999998</v>
      </c>
      <c r="H97" s="35">
        <f>VLOOKUP($Q97&amp;$B97,'PNC Exon. &amp; no Exon.'!$A:$AL,'P.N.C. x Comp. x Ramos'!H$66,0)</f>
        <v>1057478.95</v>
      </c>
      <c r="I97" s="35">
        <f>VLOOKUP($Q97&amp;$B97,'PNC Exon. &amp; no Exon.'!$A:$AL,'P.N.C. x Comp. x Ramos'!I$66,0)</f>
        <v>378232.76</v>
      </c>
      <c r="J97" s="35">
        <f>VLOOKUP($Q97&amp;$B97,'PNC Exon. &amp; no Exon.'!$A:$AL,'P.N.C. x Comp. x Ramos'!J$66,0)</f>
        <v>152238.79999999999</v>
      </c>
      <c r="K97" s="35">
        <f>VLOOKUP($Q97&amp;$B97,'PNC Exon. &amp; no Exon.'!$A:$AL,'P.N.C. x Comp. x Ramos'!K$66,0)</f>
        <v>3682962.47</v>
      </c>
      <c r="L97" s="35">
        <f>VLOOKUP($Q97&amp;$B97,'PNC Exon. &amp; no Exon.'!$A:$AL,'P.N.C. x Comp. x Ramos'!L$66,0)</f>
        <v>0</v>
      </c>
      <c r="M97" s="35">
        <f>VLOOKUP($Q97&amp;$B97,'PNC Exon. &amp; no Exon.'!$A:$AL,'P.N.C. x Comp. x Ramos'!M$66,0)</f>
        <v>111669.02</v>
      </c>
      <c r="N97" s="35">
        <f>VLOOKUP($Q97&amp;$B97,'PNC Exon. &amp; no Exon.'!$A:$AL,'P.N.C. x Comp. x Ramos'!N$66,0)</f>
        <v>800139.72</v>
      </c>
      <c r="O97" s="42">
        <f t="shared" si="13"/>
        <v>9.7346337964527116E-2</v>
      </c>
      <c r="Q97" s="102" t="s">
        <v>23</v>
      </c>
    </row>
    <row r="98" spans="1:17" ht="15.95" customHeight="1" x14ac:dyDescent="0.4">
      <c r="A98" s="34">
        <f t="shared" si="11"/>
        <v>30</v>
      </c>
      <c r="B98" s="37" t="s">
        <v>129</v>
      </c>
      <c r="C98" s="44">
        <f t="shared" si="12"/>
        <v>4441504.6399999997</v>
      </c>
      <c r="D98" s="35">
        <f>VLOOKUP($Q98&amp;$B98,'PNC Exon. &amp; no Exon.'!$A:$AL,'P.N.C. x Comp. x Ramos'!D$66,0)</f>
        <v>0</v>
      </c>
      <c r="E98" s="35">
        <f>VLOOKUP($Q98&amp;$B98,'PNC Exon. &amp; no Exon.'!$A:$AL,'P.N.C. x Comp. x Ramos'!E$66,0)</f>
        <v>9745.59</v>
      </c>
      <c r="F98" s="35">
        <f>VLOOKUP($Q98&amp;$B98,'PNC Exon. &amp; no Exon.'!$A:$AL,'P.N.C. x Comp. x Ramos'!F$66,0)</f>
        <v>4389411.5199999996</v>
      </c>
      <c r="G98" s="35">
        <f>VLOOKUP($Q98&amp;$B98,'PNC Exon. &amp; no Exon.'!$A:$AL,'P.N.C. x Comp. x Ramos'!G$66,0)</f>
        <v>32206.07</v>
      </c>
      <c r="H98" s="35">
        <f>VLOOKUP($Q98&amp;$B98,'PNC Exon. &amp; no Exon.'!$A:$AL,'P.N.C. x Comp. x Ramos'!H$66,0)</f>
        <v>0</v>
      </c>
      <c r="I98" s="35">
        <f>VLOOKUP($Q98&amp;$B98,'PNC Exon. &amp; no Exon.'!$A:$AL,'P.N.C. x Comp. x Ramos'!I$66,0)</f>
        <v>0</v>
      </c>
      <c r="J98" s="35">
        <f>VLOOKUP($Q98&amp;$B98,'PNC Exon. &amp; no Exon.'!$A:$AL,'P.N.C. x Comp. x Ramos'!J$66,0)</f>
        <v>0</v>
      </c>
      <c r="K98" s="35">
        <f>VLOOKUP($Q98&amp;$B98,'PNC Exon. &amp; no Exon.'!$A:$AL,'P.N.C. x Comp. x Ramos'!K$66,0)</f>
        <v>0</v>
      </c>
      <c r="L98" s="35">
        <f>VLOOKUP($Q98&amp;$B98,'PNC Exon. &amp; no Exon.'!$A:$AL,'P.N.C. x Comp. x Ramos'!L$66,0)</f>
        <v>0</v>
      </c>
      <c r="M98" s="35">
        <f>VLOOKUP($Q98&amp;$B98,'PNC Exon. &amp; no Exon.'!$A:$AL,'P.N.C. x Comp. x Ramos'!M$66,0)</f>
        <v>0</v>
      </c>
      <c r="N98" s="35">
        <f>VLOOKUP($Q98&amp;$B98,'PNC Exon. &amp; no Exon.'!$A:$AL,'P.N.C. x Comp. x Ramos'!N$66,0)</f>
        <v>10141.459999999999</v>
      </c>
      <c r="O98" s="42">
        <f t="shared" si="13"/>
        <v>6.9546957323949887E-2</v>
      </c>
      <c r="Q98" s="102" t="s">
        <v>23</v>
      </c>
    </row>
    <row r="99" spans="1:17" ht="15.95" customHeight="1" x14ac:dyDescent="0.4">
      <c r="A99" s="34">
        <f t="shared" si="11"/>
        <v>31</v>
      </c>
      <c r="B99" s="37" t="s">
        <v>132</v>
      </c>
      <c r="C99" s="44">
        <f t="shared" si="12"/>
        <v>1011352.03</v>
      </c>
      <c r="D99" s="35">
        <f>VLOOKUP($Q99&amp;$B99,'PNC Exon. &amp; no Exon.'!$A:$AL,'P.N.C. x Comp. x Ramos'!D$66,0)</f>
        <v>24575.87</v>
      </c>
      <c r="E99" s="35">
        <f>VLOOKUP($Q99&amp;$B99,'PNC Exon. &amp; no Exon.'!$A:$AL,'P.N.C. x Comp. x Ramos'!E$66,0)</f>
        <v>0</v>
      </c>
      <c r="F99" s="35">
        <f>VLOOKUP($Q99&amp;$B99,'PNC Exon. &amp; no Exon.'!$A:$AL,'P.N.C. x Comp. x Ramos'!F$66,0)</f>
        <v>17785</v>
      </c>
      <c r="G99" s="35">
        <f>VLOOKUP($Q99&amp;$B99,'PNC Exon. &amp; no Exon.'!$A:$AL,'P.N.C. x Comp. x Ramos'!G$66,0)</f>
        <v>610.34</v>
      </c>
      <c r="H99" s="35">
        <f>VLOOKUP($Q99&amp;$B99,'PNC Exon. &amp; no Exon.'!$A:$AL,'P.N.C. x Comp. x Ramos'!H$66,0)</f>
        <v>0</v>
      </c>
      <c r="I99" s="35">
        <f>VLOOKUP($Q99&amp;$B99,'PNC Exon. &amp; no Exon.'!$A:$AL,'P.N.C. x Comp. x Ramos'!I$66,0)</f>
        <v>0</v>
      </c>
      <c r="J99" s="35">
        <f>VLOOKUP($Q99&amp;$B99,'PNC Exon. &amp; no Exon.'!$A:$AL,'P.N.C. x Comp. x Ramos'!J$66,0)</f>
        <v>0</v>
      </c>
      <c r="K99" s="35">
        <f>VLOOKUP($Q99&amp;$B99,'PNC Exon. &amp; no Exon.'!$A:$AL,'P.N.C. x Comp. x Ramos'!K$66,0)</f>
        <v>665523.31000000006</v>
      </c>
      <c r="L99" s="35">
        <f>VLOOKUP($Q99&amp;$B99,'PNC Exon. &amp; no Exon.'!$A:$AL,'P.N.C. x Comp. x Ramos'!L$66,0)</f>
        <v>0</v>
      </c>
      <c r="M99" s="35">
        <f>VLOOKUP($Q99&amp;$B99,'PNC Exon. &amp; no Exon.'!$A:$AL,'P.N.C. x Comp. x Ramos'!M$66,0)</f>
        <v>0</v>
      </c>
      <c r="N99" s="35">
        <f>VLOOKUP($Q99&amp;$B99,'PNC Exon. &amp; no Exon.'!$A:$AL,'P.N.C. x Comp. x Ramos'!N$66,0)</f>
        <v>302857.51</v>
      </c>
      <c r="O99" s="42">
        <f t="shared" si="13"/>
        <v>1.583617764044486E-2</v>
      </c>
      <c r="Q99" s="102" t="s">
        <v>23</v>
      </c>
    </row>
    <row r="100" spans="1:17" ht="15.95" customHeight="1" x14ac:dyDescent="0.4">
      <c r="A100" s="34">
        <f t="shared" si="11"/>
        <v>32</v>
      </c>
      <c r="B100" s="37" t="s">
        <v>130</v>
      </c>
      <c r="C100" s="44">
        <f t="shared" si="12"/>
        <v>750284.49</v>
      </c>
      <c r="D100" s="35">
        <f>VLOOKUP($Q100&amp;$B100,'PNC Exon. &amp; no Exon.'!$A:$AL,'P.N.C. x Comp. x Ramos'!D$66,0)</f>
        <v>0</v>
      </c>
      <c r="E100" s="35">
        <f>VLOOKUP($Q100&amp;$B100,'PNC Exon. &amp; no Exon.'!$A:$AL,'P.N.C. x Comp. x Ramos'!E$66,0)</f>
        <v>0</v>
      </c>
      <c r="F100" s="35">
        <f>VLOOKUP($Q100&amp;$B100,'PNC Exon. &amp; no Exon.'!$A:$AL,'P.N.C. x Comp. x Ramos'!F$66,0)</f>
        <v>0</v>
      </c>
      <c r="G100" s="35">
        <f>VLOOKUP($Q100&amp;$B100,'PNC Exon. &amp; no Exon.'!$A:$AL,'P.N.C. x Comp. x Ramos'!G$66,0)</f>
        <v>0</v>
      </c>
      <c r="H100" s="35">
        <f>VLOOKUP($Q100&amp;$B100,'PNC Exon. &amp; no Exon.'!$A:$AL,'P.N.C. x Comp. x Ramos'!H$66,0)</f>
        <v>0</v>
      </c>
      <c r="I100" s="35">
        <f>VLOOKUP($Q100&amp;$B100,'PNC Exon. &amp; no Exon.'!$A:$AL,'P.N.C. x Comp. x Ramos'!I$66,0)</f>
        <v>0</v>
      </c>
      <c r="J100" s="35">
        <f>VLOOKUP($Q100&amp;$B100,'PNC Exon. &amp; no Exon.'!$A:$AL,'P.N.C. x Comp. x Ramos'!J$66,0)</f>
        <v>0</v>
      </c>
      <c r="K100" s="35">
        <f>VLOOKUP($Q100&amp;$B100,'PNC Exon. &amp; no Exon.'!$A:$AL,'P.N.C. x Comp. x Ramos'!K$66,0)</f>
        <v>382593.97</v>
      </c>
      <c r="L100" s="35">
        <f>VLOOKUP($Q100&amp;$B100,'PNC Exon. &amp; no Exon.'!$A:$AL,'P.N.C. x Comp. x Ramos'!L$66,0)</f>
        <v>0</v>
      </c>
      <c r="M100" s="35">
        <f>VLOOKUP($Q100&amp;$B100,'PNC Exon. &amp; no Exon.'!$A:$AL,'P.N.C. x Comp. x Ramos'!M$66,0)</f>
        <v>367690.52</v>
      </c>
      <c r="N100" s="35">
        <f>VLOOKUP($Q100&amp;$B100,'PNC Exon. &amp; no Exon.'!$A:$AL,'P.N.C. x Comp. x Ramos'!N$66,0)</f>
        <v>0</v>
      </c>
      <c r="O100" s="42">
        <f t="shared" si="13"/>
        <v>1.1748271731367933E-2</v>
      </c>
      <c r="Q100" s="102" t="s">
        <v>23</v>
      </c>
    </row>
    <row r="101" spans="1:17" ht="15.95" customHeight="1" x14ac:dyDescent="0.4">
      <c r="A101" s="34">
        <f t="shared" si="11"/>
        <v>33</v>
      </c>
      <c r="B101" s="37" t="s">
        <v>131</v>
      </c>
      <c r="C101" s="44">
        <f t="shared" si="12"/>
        <v>144281.45000000001</v>
      </c>
      <c r="D101" s="35">
        <f>VLOOKUP($Q101&amp;$B101,'PNC Exon. &amp; no Exon.'!$A:$AL,'P.N.C. x Comp. x Ramos'!D$66,0)</f>
        <v>0</v>
      </c>
      <c r="E101" s="35">
        <f>VLOOKUP($Q101&amp;$B101,'PNC Exon. &amp; no Exon.'!$A:$AL,'P.N.C. x Comp. x Ramos'!E$66,0)</f>
        <v>0</v>
      </c>
      <c r="F101" s="35">
        <f>VLOOKUP($Q101&amp;$B101,'PNC Exon. &amp; no Exon.'!$A:$AL,'P.N.C. x Comp. x Ramos'!F$66,0)</f>
        <v>0</v>
      </c>
      <c r="G101" s="35">
        <f>VLOOKUP($Q101&amp;$B101,'PNC Exon. &amp; no Exon.'!$A:$AL,'P.N.C. x Comp. x Ramos'!G$66,0)</f>
        <v>0</v>
      </c>
      <c r="H101" s="35">
        <f>VLOOKUP($Q101&amp;$B101,'PNC Exon. &amp; no Exon.'!$A:$AL,'P.N.C. x Comp. x Ramos'!H$66,0)</f>
        <v>0</v>
      </c>
      <c r="I101" s="35">
        <f>VLOOKUP($Q101&amp;$B101,'PNC Exon. &amp; no Exon.'!$A:$AL,'P.N.C. x Comp. x Ramos'!I$66,0)</f>
        <v>0</v>
      </c>
      <c r="J101" s="35">
        <f>VLOOKUP($Q101&amp;$B101,'PNC Exon. &amp; no Exon.'!$A:$AL,'P.N.C. x Comp. x Ramos'!J$66,0)</f>
        <v>0</v>
      </c>
      <c r="K101" s="35">
        <f>VLOOKUP($Q101&amp;$B101,'PNC Exon. &amp; no Exon.'!$A:$AL,'P.N.C. x Comp. x Ramos'!K$66,0)</f>
        <v>18288.12</v>
      </c>
      <c r="L101" s="35">
        <f>VLOOKUP($Q101&amp;$B101,'PNC Exon. &amp; no Exon.'!$A:$AL,'P.N.C. x Comp. x Ramos'!L$66,0)</f>
        <v>0</v>
      </c>
      <c r="M101" s="35">
        <f>VLOOKUP($Q101&amp;$B101,'PNC Exon. &amp; no Exon.'!$A:$AL,'P.N.C. x Comp. x Ramos'!M$66,0)</f>
        <v>125993.33</v>
      </c>
      <c r="N101" s="35">
        <f>VLOOKUP($Q101&amp;$B101,'PNC Exon. &amp; no Exon.'!$A:$AL,'P.N.C. x Comp. x Ramos'!N$66,0)</f>
        <v>0</v>
      </c>
      <c r="O101" s="42">
        <f t="shared" si="13"/>
        <v>2.2592199398867702E-3</v>
      </c>
      <c r="Q101" s="102" t="s">
        <v>23</v>
      </c>
    </row>
    <row r="102" spans="1:17" x14ac:dyDescent="0.4">
      <c r="A102" s="52" t="s">
        <v>108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4"/>
    <row r="122" spans="1:17" ht="20" x14ac:dyDescent="0.6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4">
      <c r="A123" s="134" t="s">
        <v>56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</row>
    <row r="124" spans="1:17" ht="14.25" customHeight="1" x14ac:dyDescent="0.4">
      <c r="A124" s="136" t="s">
        <v>135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7" x14ac:dyDescent="0.4">
      <c r="A125" s="134" t="s">
        <v>91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4">
      <c r="A128" s="29"/>
      <c r="B128" s="29" t="s">
        <v>21</v>
      </c>
      <c r="C128" s="50">
        <f t="shared" ref="C128:N128" si="14">SUM(C129:C161)</f>
        <v>7455778580.8799992</v>
      </c>
      <c r="D128" s="50">
        <f t="shared" si="14"/>
        <v>32012741.039999999</v>
      </c>
      <c r="E128" s="50">
        <f t="shared" si="14"/>
        <v>1166718862.1499999</v>
      </c>
      <c r="F128" s="50">
        <f t="shared" si="14"/>
        <v>1961578435.7799995</v>
      </c>
      <c r="G128" s="50">
        <f t="shared" si="14"/>
        <v>55824488.470000006</v>
      </c>
      <c r="H128" s="50">
        <f t="shared" si="14"/>
        <v>1494199874.0600002</v>
      </c>
      <c r="I128" s="50">
        <f t="shared" si="14"/>
        <v>273608839.41000003</v>
      </c>
      <c r="J128" s="50">
        <f t="shared" si="14"/>
        <v>104890147.58999999</v>
      </c>
      <c r="K128" s="50">
        <f t="shared" si="14"/>
        <v>1654683358.8699999</v>
      </c>
      <c r="L128" s="50">
        <f t="shared" si="14"/>
        <v>72522520.379999995</v>
      </c>
      <c r="M128" s="50">
        <f t="shared" si="14"/>
        <v>169007987.81999996</v>
      </c>
      <c r="N128" s="50">
        <f t="shared" si="14"/>
        <v>470731325.30999994</v>
      </c>
      <c r="O128" s="45">
        <f>SUM(O129:O161,0)</f>
        <v>100.00000000000004</v>
      </c>
      <c r="Q128" s="102" t="s">
        <v>1</v>
      </c>
    </row>
    <row r="129" spans="1:17" ht="15.95" customHeight="1" x14ac:dyDescent="0.4">
      <c r="A129" s="34">
        <f t="shared" ref="A129:A161" si="15">RANK(C129,$C$129:$C$161,0)</f>
        <v>1</v>
      </c>
      <c r="B129" s="35" t="s">
        <v>84</v>
      </c>
      <c r="C129" s="44">
        <f t="shared" ref="C129:C161" si="16">SUM(D129:N129)</f>
        <v>1446376839.0499997</v>
      </c>
      <c r="D129" s="35">
        <f>VLOOKUP($Q129&amp;$B129,'PNC Exon. &amp; no Exon.'!$A:$AL,'P.N.C. x Comp. x Ramos'!D$66,0)</f>
        <v>4506651.95</v>
      </c>
      <c r="E129" s="35">
        <f>VLOOKUP($Q129&amp;$B129,'PNC Exon. &amp; no Exon.'!$A:$AL,'P.N.C. x Comp. x Ramos'!E$66,0)</f>
        <v>253701770.00999999</v>
      </c>
      <c r="F129" s="35">
        <f>VLOOKUP($Q129&amp;$B129,'PNC Exon. &amp; no Exon.'!$A:$AL,'P.N.C. x Comp. x Ramos'!F$66,0)</f>
        <v>381898534.80000001</v>
      </c>
      <c r="G129" s="35">
        <f>VLOOKUP($Q129&amp;$B129,'PNC Exon. &amp; no Exon.'!$A:$AL,'P.N.C. x Comp. x Ramos'!G$66,0)</f>
        <v>27153874.239999998</v>
      </c>
      <c r="H129" s="35">
        <f>VLOOKUP($Q129&amp;$B129,'PNC Exon. &amp; no Exon.'!$A:$AL,'P.N.C. x Comp. x Ramos'!H$66,0)</f>
        <v>409727829.08000004</v>
      </c>
      <c r="I129" s="35">
        <f>VLOOKUP($Q129&amp;$B129,'PNC Exon. &amp; no Exon.'!$A:$AL,'P.N.C. x Comp. x Ramos'!I$66,0)</f>
        <v>4539596.59</v>
      </c>
      <c r="J129" s="35">
        <f>VLOOKUP($Q129&amp;$B129,'PNC Exon. &amp; no Exon.'!$A:$AL,'P.N.C. x Comp. x Ramos'!J$66,0)</f>
        <v>25451519.059999999</v>
      </c>
      <c r="K129" s="35">
        <f>VLOOKUP($Q129&amp;$B129,'PNC Exon. &amp; no Exon.'!$A:$AL,'P.N.C. x Comp. x Ramos'!K$66,0)</f>
        <v>196595210.71000001</v>
      </c>
      <c r="L129" s="35">
        <f>VLOOKUP($Q129&amp;$B129,'PNC Exon. &amp; no Exon.'!$A:$AL,'P.N.C. x Comp. x Ramos'!L$66,0)</f>
        <v>0</v>
      </c>
      <c r="M129" s="35">
        <f>VLOOKUP($Q129&amp;$B129,'PNC Exon. &amp; no Exon.'!$A:$AL,'P.N.C. x Comp. x Ramos'!M$66,0)</f>
        <v>20554397.789999999</v>
      </c>
      <c r="N129" s="35">
        <f>VLOOKUP($Q129&amp;$B129,'PNC Exon. &amp; no Exon.'!$A:$AL,'P.N.C. x Comp. x Ramos'!N$66,0)</f>
        <v>122247454.81999999</v>
      </c>
      <c r="O129" s="42">
        <f t="shared" ref="O129:O161" si="17">IFERROR(C129/$C$128*100,0)</f>
        <v>19.399407095580422</v>
      </c>
      <c r="Q129" s="102" t="s">
        <v>1</v>
      </c>
    </row>
    <row r="130" spans="1:17" ht="15.95" customHeight="1" x14ac:dyDescent="0.4">
      <c r="A130" s="34">
        <f t="shared" si="15"/>
        <v>2</v>
      </c>
      <c r="B130" s="37" t="s">
        <v>92</v>
      </c>
      <c r="C130" s="44">
        <f t="shared" si="16"/>
        <v>1296428797.3</v>
      </c>
      <c r="D130" s="35">
        <f>VLOOKUP($Q130&amp;$B130,'PNC Exon. &amp; no Exon.'!$A:$AL,'P.N.C. x Comp. x Ramos'!D$66,0)</f>
        <v>3737625.35</v>
      </c>
      <c r="E130" s="35">
        <f>VLOOKUP($Q130&amp;$B130,'PNC Exon. &amp; no Exon.'!$A:$AL,'P.N.C. x Comp. x Ramos'!E$66,0)</f>
        <v>22437666.66</v>
      </c>
      <c r="F130" s="35">
        <f>VLOOKUP($Q130&amp;$B130,'PNC Exon. &amp; no Exon.'!$A:$AL,'P.N.C. x Comp. x Ramos'!F$66,0)</f>
        <v>1157144513.3099999</v>
      </c>
      <c r="G130" s="35">
        <f>VLOOKUP($Q130&amp;$B130,'PNC Exon. &amp; no Exon.'!$A:$AL,'P.N.C. x Comp. x Ramos'!G$66,0)</f>
        <v>497166.88</v>
      </c>
      <c r="H130" s="35">
        <f>VLOOKUP($Q130&amp;$B130,'PNC Exon. &amp; no Exon.'!$A:$AL,'P.N.C. x Comp. x Ramos'!H$66,0)</f>
        <v>35650609.600000001</v>
      </c>
      <c r="I130" s="35">
        <f>VLOOKUP($Q130&amp;$B130,'PNC Exon. &amp; no Exon.'!$A:$AL,'P.N.C. x Comp. x Ramos'!I$66,0)</f>
        <v>215369.85</v>
      </c>
      <c r="J130" s="35">
        <f>VLOOKUP($Q130&amp;$B130,'PNC Exon. &amp; no Exon.'!$A:$AL,'P.N.C. x Comp. x Ramos'!J$66,0)</f>
        <v>2195068.9500000002</v>
      </c>
      <c r="K130" s="35">
        <f>VLOOKUP($Q130&amp;$B130,'PNC Exon. &amp; no Exon.'!$A:$AL,'P.N.C. x Comp. x Ramos'!K$66,0)</f>
        <v>63980938.060000002</v>
      </c>
      <c r="L130" s="35">
        <f>VLOOKUP($Q130&amp;$B130,'PNC Exon. &amp; no Exon.'!$A:$AL,'P.N.C. x Comp. x Ramos'!L$66,0)</f>
        <v>0</v>
      </c>
      <c r="M130" s="35">
        <f>VLOOKUP($Q130&amp;$B130,'PNC Exon. &amp; no Exon.'!$A:$AL,'P.N.C. x Comp. x Ramos'!M$66,0)</f>
        <v>1649846.97</v>
      </c>
      <c r="N130" s="35">
        <f>VLOOKUP($Q130&amp;$B130,'PNC Exon. &amp; no Exon.'!$A:$AL,'P.N.C. x Comp. x Ramos'!N$66,0)</f>
        <v>8919991.6699999999</v>
      </c>
      <c r="O130" s="42">
        <f t="shared" si="17"/>
        <v>17.388241660295975</v>
      </c>
      <c r="Q130" s="102" t="s">
        <v>1</v>
      </c>
    </row>
    <row r="131" spans="1:17" ht="15.95" customHeight="1" x14ac:dyDescent="0.4">
      <c r="A131" s="34">
        <f t="shared" si="15"/>
        <v>3</v>
      </c>
      <c r="B131" s="37" t="s">
        <v>93</v>
      </c>
      <c r="C131" s="44">
        <f t="shared" si="16"/>
        <v>1065921338.3999999</v>
      </c>
      <c r="D131" s="35">
        <f>VLOOKUP($Q131&amp;$B131,'PNC Exon. &amp; no Exon.'!$A:$AL,'P.N.C. x Comp. x Ramos'!D$66,0)</f>
        <v>7799421.3300000001</v>
      </c>
      <c r="E131" s="35">
        <f>VLOOKUP($Q131&amp;$B131,'PNC Exon. &amp; no Exon.'!$A:$AL,'P.N.C. x Comp. x Ramos'!E$66,0)</f>
        <v>216509270.06999999</v>
      </c>
      <c r="F131" s="35">
        <f>VLOOKUP($Q131&amp;$B131,'PNC Exon. &amp; no Exon.'!$A:$AL,'P.N.C. x Comp. x Ramos'!F$66,0)</f>
        <v>31186376.620000001</v>
      </c>
      <c r="G131" s="35">
        <f>VLOOKUP($Q131&amp;$B131,'PNC Exon. &amp; no Exon.'!$A:$AL,'P.N.C. x Comp. x Ramos'!G$66,0)</f>
        <v>1723410.04</v>
      </c>
      <c r="H131" s="35">
        <f>VLOOKUP($Q131&amp;$B131,'PNC Exon. &amp; no Exon.'!$A:$AL,'P.N.C. x Comp. x Ramos'!H$66,0)</f>
        <v>275440731.54999995</v>
      </c>
      <c r="I131" s="35">
        <f>VLOOKUP($Q131&amp;$B131,'PNC Exon. &amp; no Exon.'!$A:$AL,'P.N.C. x Comp. x Ramos'!I$66,0)</f>
        <v>238741953.72999999</v>
      </c>
      <c r="J131" s="35">
        <f>VLOOKUP($Q131&amp;$B131,'PNC Exon. &amp; no Exon.'!$A:$AL,'P.N.C. x Comp. x Ramos'!J$66,0)</f>
        <v>9015145.8699999992</v>
      </c>
      <c r="K131" s="35">
        <f>VLOOKUP($Q131&amp;$B131,'PNC Exon. &amp; no Exon.'!$A:$AL,'P.N.C. x Comp. x Ramos'!K$66,0)</f>
        <v>233112914.75999999</v>
      </c>
      <c r="L131" s="35">
        <f>VLOOKUP($Q131&amp;$B131,'PNC Exon. &amp; no Exon.'!$A:$AL,'P.N.C. x Comp. x Ramos'!L$66,0)</f>
        <v>0</v>
      </c>
      <c r="M131" s="35">
        <f>VLOOKUP($Q131&amp;$B131,'PNC Exon. &amp; no Exon.'!$A:$AL,'P.N.C. x Comp. x Ramos'!M$66,0)</f>
        <v>5223223.18</v>
      </c>
      <c r="N131" s="35">
        <f>VLOOKUP($Q131&amp;$B131,'PNC Exon. &amp; no Exon.'!$A:$AL,'P.N.C. x Comp. x Ramos'!N$66,0)</f>
        <v>47168891.25</v>
      </c>
      <c r="O131" s="42">
        <f t="shared" si="17"/>
        <v>14.296579851948742</v>
      </c>
      <c r="Q131" s="102" t="s">
        <v>1</v>
      </c>
    </row>
    <row r="132" spans="1:17" ht="15.95" customHeight="1" x14ac:dyDescent="0.4">
      <c r="A132" s="34">
        <f t="shared" si="15"/>
        <v>4</v>
      </c>
      <c r="B132" s="37" t="s">
        <v>111</v>
      </c>
      <c r="C132" s="44">
        <f t="shared" si="16"/>
        <v>832642387.94000006</v>
      </c>
      <c r="D132" s="35">
        <f>VLOOKUP($Q132&amp;$B132,'PNC Exon. &amp; no Exon.'!$A:$AL,'P.N.C. x Comp. x Ramos'!D$66,0)</f>
        <v>1942249.91</v>
      </c>
      <c r="E132" s="35">
        <f>VLOOKUP($Q132&amp;$B132,'PNC Exon. &amp; no Exon.'!$A:$AL,'P.N.C. x Comp. x Ramos'!E$66,0)</f>
        <v>196353571</v>
      </c>
      <c r="F132" s="35">
        <f>VLOOKUP($Q132&amp;$B132,'PNC Exon. &amp; no Exon.'!$A:$AL,'P.N.C. x Comp. x Ramos'!F$66,0)</f>
        <v>30117934.899999999</v>
      </c>
      <c r="G132" s="35">
        <f>VLOOKUP($Q132&amp;$B132,'PNC Exon. &amp; no Exon.'!$A:$AL,'P.N.C. x Comp. x Ramos'!G$66,0)</f>
        <v>12919122.32</v>
      </c>
      <c r="H132" s="35">
        <f>VLOOKUP($Q132&amp;$B132,'PNC Exon. &amp; no Exon.'!$A:$AL,'P.N.C. x Comp. x Ramos'!H$66,0)</f>
        <v>266448523.29000002</v>
      </c>
      <c r="I132" s="35">
        <f>VLOOKUP($Q132&amp;$B132,'PNC Exon. &amp; no Exon.'!$A:$AL,'P.N.C. x Comp. x Ramos'!I$66,0)</f>
        <v>7805204.4900000002</v>
      </c>
      <c r="J132" s="35">
        <f>VLOOKUP($Q132&amp;$B132,'PNC Exon. &amp; no Exon.'!$A:$AL,'P.N.C. x Comp. x Ramos'!J$66,0)</f>
        <v>12714543.039999999</v>
      </c>
      <c r="K132" s="35">
        <f>VLOOKUP($Q132&amp;$B132,'PNC Exon. &amp; no Exon.'!$A:$AL,'P.N.C. x Comp. x Ramos'!K$66,0)</f>
        <v>201108906.89000002</v>
      </c>
      <c r="L132" s="35">
        <f>VLOOKUP($Q132&amp;$B132,'PNC Exon. &amp; no Exon.'!$A:$AL,'P.N.C. x Comp. x Ramos'!L$66,0)</f>
        <v>0</v>
      </c>
      <c r="M132" s="35">
        <f>VLOOKUP($Q132&amp;$B132,'PNC Exon. &amp; no Exon.'!$A:$AL,'P.N.C. x Comp. x Ramos'!M$66,0)</f>
        <v>35009286.509999998</v>
      </c>
      <c r="N132" s="35">
        <f>VLOOKUP($Q132&amp;$B132,'PNC Exon. &amp; no Exon.'!$A:$AL,'P.N.C. x Comp. x Ramos'!N$66,0)</f>
        <v>68223045.590000004</v>
      </c>
      <c r="O132" s="42">
        <f t="shared" si="17"/>
        <v>11.167745647319425</v>
      </c>
      <c r="Q132" s="102" t="s">
        <v>1</v>
      </c>
    </row>
    <row r="133" spans="1:17" ht="15.95" customHeight="1" x14ac:dyDescent="0.4">
      <c r="A133" s="34">
        <f t="shared" si="15"/>
        <v>5</v>
      </c>
      <c r="B133" s="37" t="s">
        <v>113</v>
      </c>
      <c r="C133" s="44">
        <f t="shared" si="16"/>
        <v>699359154.07999992</v>
      </c>
      <c r="D133" s="35">
        <f>VLOOKUP($Q133&amp;$B133,'PNC Exon. &amp; no Exon.'!$A:$AL,'P.N.C. x Comp. x Ramos'!D$66,0)</f>
        <v>1026249.19</v>
      </c>
      <c r="E133" s="35">
        <f>VLOOKUP($Q133&amp;$B133,'PNC Exon. &amp; no Exon.'!$A:$AL,'P.N.C. x Comp. x Ramos'!E$66,0)</f>
        <v>15062899</v>
      </c>
      <c r="F133" s="35">
        <f>VLOOKUP($Q133&amp;$B133,'PNC Exon. &amp; no Exon.'!$A:$AL,'P.N.C. x Comp. x Ramos'!F$66,0)</f>
        <v>16915889.949999999</v>
      </c>
      <c r="G133" s="35">
        <f>VLOOKUP($Q133&amp;$B133,'PNC Exon. &amp; no Exon.'!$A:$AL,'P.N.C. x Comp. x Ramos'!G$66,0)</f>
        <v>4598566.07</v>
      </c>
      <c r="H133" s="35">
        <f>VLOOKUP($Q133&amp;$B133,'PNC Exon. &amp; no Exon.'!$A:$AL,'P.N.C. x Comp. x Ramos'!H$66,0)</f>
        <v>255625973.72999999</v>
      </c>
      <c r="I133" s="35">
        <f>VLOOKUP($Q133&amp;$B133,'PNC Exon. &amp; no Exon.'!$A:$AL,'P.N.C. x Comp. x Ramos'!I$66,0)</f>
        <v>8101220.4000000004</v>
      </c>
      <c r="J133" s="35">
        <f>VLOOKUP($Q133&amp;$B133,'PNC Exon. &amp; no Exon.'!$A:$AL,'P.N.C. x Comp. x Ramos'!J$66,0)</f>
        <v>33379064.510000002</v>
      </c>
      <c r="K133" s="35">
        <f>VLOOKUP($Q133&amp;$B133,'PNC Exon. &amp; no Exon.'!$A:$AL,'P.N.C. x Comp. x Ramos'!K$66,0)</f>
        <v>199328325.98000002</v>
      </c>
      <c r="L133" s="35">
        <f>VLOOKUP($Q133&amp;$B133,'PNC Exon. &amp; no Exon.'!$A:$AL,'P.N.C. x Comp. x Ramos'!L$66,0)</f>
        <v>0</v>
      </c>
      <c r="M133" s="35">
        <f>VLOOKUP($Q133&amp;$B133,'PNC Exon. &amp; no Exon.'!$A:$AL,'P.N.C. x Comp. x Ramos'!M$66,0)</f>
        <v>23613234.699999999</v>
      </c>
      <c r="N133" s="35">
        <f>VLOOKUP($Q133&amp;$B133,'PNC Exon. &amp; no Exon.'!$A:$AL,'P.N.C. x Comp. x Ramos'!N$66,0)</f>
        <v>141707730.54999998</v>
      </c>
      <c r="O133" s="42">
        <f t="shared" si="17"/>
        <v>9.3800955392301244</v>
      </c>
      <c r="Q133" s="102" t="s">
        <v>1</v>
      </c>
    </row>
    <row r="134" spans="1:17" ht="15.95" customHeight="1" x14ac:dyDescent="0.4">
      <c r="A134" s="34">
        <f t="shared" si="15"/>
        <v>6</v>
      </c>
      <c r="B134" s="37" t="s">
        <v>112</v>
      </c>
      <c r="C134" s="44">
        <f t="shared" si="16"/>
        <v>523367495.24000001</v>
      </c>
      <c r="D134" s="35">
        <f>VLOOKUP($Q134&amp;$B134,'PNC Exon. &amp; no Exon.'!$A:$AL,'P.N.C. x Comp. x Ramos'!D$66,0)</f>
        <v>137640.68</v>
      </c>
      <c r="E134" s="35">
        <f>VLOOKUP($Q134&amp;$B134,'PNC Exon. &amp; no Exon.'!$A:$AL,'P.N.C. x Comp. x Ramos'!E$66,0)</f>
        <v>16737927.85</v>
      </c>
      <c r="F134" s="35">
        <f>VLOOKUP($Q134&amp;$B134,'PNC Exon. &amp; no Exon.'!$A:$AL,'P.N.C. x Comp. x Ramos'!F$66,0)</f>
        <v>63458102.439999998</v>
      </c>
      <c r="G134" s="35">
        <f>VLOOKUP($Q134&amp;$B134,'PNC Exon. &amp; no Exon.'!$A:$AL,'P.N.C. x Comp. x Ramos'!G$66,0)</f>
        <v>2502754.79</v>
      </c>
      <c r="H134" s="35">
        <f>VLOOKUP($Q134&amp;$B134,'PNC Exon. &amp; no Exon.'!$A:$AL,'P.N.C. x Comp. x Ramos'!H$66,0)</f>
        <v>176788353.33000001</v>
      </c>
      <c r="I134" s="35">
        <f>VLOOKUP($Q134&amp;$B134,'PNC Exon. &amp; no Exon.'!$A:$AL,'P.N.C. x Comp. x Ramos'!I$66,0)</f>
        <v>7897443.6500000004</v>
      </c>
      <c r="J134" s="35">
        <f>VLOOKUP($Q134&amp;$B134,'PNC Exon. &amp; no Exon.'!$A:$AL,'P.N.C. x Comp. x Ramos'!J$66,0)</f>
        <v>17702739.989999998</v>
      </c>
      <c r="K134" s="35">
        <f>VLOOKUP($Q134&amp;$B134,'PNC Exon. &amp; no Exon.'!$A:$AL,'P.N.C. x Comp. x Ramos'!K$66,0)</f>
        <v>174870264.16999999</v>
      </c>
      <c r="L134" s="35">
        <f>VLOOKUP($Q134&amp;$B134,'PNC Exon. &amp; no Exon.'!$A:$AL,'P.N.C. x Comp. x Ramos'!L$66,0)</f>
        <v>0</v>
      </c>
      <c r="M134" s="35">
        <f>VLOOKUP($Q134&amp;$B134,'PNC Exon. &amp; no Exon.'!$A:$AL,'P.N.C. x Comp. x Ramos'!M$66,0)</f>
        <v>21804783.870000001</v>
      </c>
      <c r="N134" s="35">
        <f>VLOOKUP($Q134&amp;$B134,'PNC Exon. &amp; no Exon.'!$A:$AL,'P.N.C. x Comp. x Ramos'!N$66,0)</f>
        <v>41467484.469999999</v>
      </c>
      <c r="O134" s="42">
        <f t="shared" si="17"/>
        <v>7.0196222911199619</v>
      </c>
      <c r="Q134" s="102" t="s">
        <v>1</v>
      </c>
    </row>
    <row r="135" spans="1:17" ht="15.95" customHeight="1" x14ac:dyDescent="0.4">
      <c r="A135" s="34">
        <f t="shared" si="15"/>
        <v>7</v>
      </c>
      <c r="B135" s="37" t="s">
        <v>94</v>
      </c>
      <c r="C135" s="44">
        <f t="shared" si="16"/>
        <v>279611305.94</v>
      </c>
      <c r="D135" s="35">
        <f>VLOOKUP($Q135&amp;$B135,'PNC Exon. &amp; no Exon.'!$A:$AL,'P.N.C. x Comp. x Ramos'!D$66,0)</f>
        <v>0</v>
      </c>
      <c r="E135" s="35">
        <f>VLOOKUP($Q135&amp;$B135,'PNC Exon. &amp; no Exon.'!$A:$AL,'P.N.C. x Comp. x Ramos'!E$66,0)</f>
        <v>237120509.33000001</v>
      </c>
      <c r="F135" s="35">
        <f>VLOOKUP($Q135&amp;$B135,'PNC Exon. &amp; no Exon.'!$A:$AL,'P.N.C. x Comp. x Ramos'!F$66,0)</f>
        <v>0</v>
      </c>
      <c r="G135" s="35">
        <f>VLOOKUP($Q135&amp;$B135,'PNC Exon. &amp; no Exon.'!$A:$AL,'P.N.C. x Comp. x Ramos'!G$66,0)</f>
        <v>4415906.88</v>
      </c>
      <c r="H135" s="35">
        <f>VLOOKUP($Q135&amp;$B135,'PNC Exon. &amp; no Exon.'!$A:$AL,'P.N.C. x Comp. x Ramos'!H$66,0)</f>
        <v>22684364.289999999</v>
      </c>
      <c r="I135" s="35">
        <f>VLOOKUP($Q135&amp;$B135,'PNC Exon. &amp; no Exon.'!$A:$AL,'P.N.C. x Comp. x Ramos'!I$66,0)</f>
        <v>0</v>
      </c>
      <c r="J135" s="35">
        <f>VLOOKUP($Q135&amp;$B135,'PNC Exon. &amp; no Exon.'!$A:$AL,'P.N.C. x Comp. x Ramos'!J$66,0)</f>
        <v>588600.23</v>
      </c>
      <c r="K135" s="35">
        <f>VLOOKUP($Q135&amp;$B135,'PNC Exon. &amp; no Exon.'!$A:$AL,'P.N.C. x Comp. x Ramos'!K$66,0)</f>
        <v>105848</v>
      </c>
      <c r="L135" s="35">
        <f>VLOOKUP($Q135&amp;$B135,'PNC Exon. &amp; no Exon.'!$A:$AL,'P.N.C. x Comp. x Ramos'!L$66,0)</f>
        <v>0</v>
      </c>
      <c r="M135" s="35">
        <f>VLOOKUP($Q135&amp;$B135,'PNC Exon. &amp; no Exon.'!$A:$AL,'P.N.C. x Comp. x Ramos'!M$66,0)</f>
        <v>13590.35</v>
      </c>
      <c r="N135" s="35">
        <f>VLOOKUP($Q135&amp;$B135,'PNC Exon. &amp; no Exon.'!$A:$AL,'P.N.C. x Comp. x Ramos'!N$66,0)</f>
        <v>14682486.860000001</v>
      </c>
      <c r="O135" s="42">
        <f t="shared" si="17"/>
        <v>3.7502630061607563</v>
      </c>
      <c r="Q135" s="102" t="s">
        <v>1</v>
      </c>
    </row>
    <row r="136" spans="1:17" ht="15.95" customHeight="1" x14ac:dyDescent="0.4">
      <c r="A136" s="34">
        <f t="shared" si="15"/>
        <v>8</v>
      </c>
      <c r="B136" s="37" t="s">
        <v>114</v>
      </c>
      <c r="C136" s="44">
        <f t="shared" si="16"/>
        <v>213738045.32999998</v>
      </c>
      <c r="D136" s="35">
        <f>VLOOKUP($Q136&amp;$B136,'PNC Exon. &amp; no Exon.'!$A:$AL,'P.N.C. x Comp. x Ramos'!D$66,0)</f>
        <v>11943787.800000001</v>
      </c>
      <c r="E136" s="35">
        <f>VLOOKUP($Q136&amp;$B136,'PNC Exon. &amp; no Exon.'!$A:$AL,'P.N.C. x Comp. x Ramos'!E$66,0)</f>
        <v>3950614.6399999997</v>
      </c>
      <c r="F136" s="35">
        <f>VLOOKUP($Q136&amp;$B136,'PNC Exon. &amp; no Exon.'!$A:$AL,'P.N.C. x Comp. x Ramos'!F$66,0)</f>
        <v>197843642.88999999</v>
      </c>
      <c r="G136" s="35">
        <f>VLOOKUP($Q136&amp;$B136,'PNC Exon. &amp; no Exon.'!$A:$AL,'P.N.C. x Comp. x Ramos'!G$66,0)</f>
        <v>0</v>
      </c>
      <c r="H136" s="35">
        <f>VLOOKUP($Q136&amp;$B136,'PNC Exon. &amp; no Exon.'!$A:$AL,'P.N.C. x Comp. x Ramos'!H$66,0)</f>
        <v>0</v>
      </c>
      <c r="I136" s="35">
        <f>VLOOKUP($Q136&amp;$B136,'PNC Exon. &amp; no Exon.'!$A:$AL,'P.N.C. x Comp. x Ramos'!I$66,0)</f>
        <v>0</v>
      </c>
      <c r="J136" s="35">
        <f>VLOOKUP($Q136&amp;$B136,'PNC Exon. &amp; no Exon.'!$A:$AL,'P.N.C. x Comp. x Ramos'!J$66,0)</f>
        <v>0</v>
      </c>
      <c r="K136" s="35">
        <f>VLOOKUP($Q136&amp;$B136,'PNC Exon. &amp; no Exon.'!$A:$AL,'P.N.C. x Comp. x Ramos'!K$66,0)</f>
        <v>0</v>
      </c>
      <c r="L136" s="35">
        <f>VLOOKUP($Q136&amp;$B136,'PNC Exon. &amp; no Exon.'!$A:$AL,'P.N.C. x Comp. x Ramos'!L$66,0)</f>
        <v>0</v>
      </c>
      <c r="M136" s="35">
        <f>VLOOKUP($Q136&amp;$B136,'PNC Exon. &amp; no Exon.'!$A:$AL,'P.N.C. x Comp. x Ramos'!M$66,0)</f>
        <v>0</v>
      </c>
      <c r="N136" s="35">
        <f>VLOOKUP($Q136&amp;$B136,'PNC Exon. &amp; no Exon.'!$A:$AL,'P.N.C. x Comp. x Ramos'!N$66,0)</f>
        <v>0</v>
      </c>
      <c r="O136" s="42">
        <f t="shared" si="17"/>
        <v>2.8667434663111018</v>
      </c>
      <c r="Q136" s="102" t="s">
        <v>1</v>
      </c>
    </row>
    <row r="137" spans="1:17" ht="15.95" customHeight="1" x14ac:dyDescent="0.4">
      <c r="A137" s="34">
        <f t="shared" si="15"/>
        <v>9</v>
      </c>
      <c r="B137" s="37" t="s">
        <v>77</v>
      </c>
      <c r="C137" s="44">
        <f t="shared" si="16"/>
        <v>142801007.84999999</v>
      </c>
      <c r="D137" s="35">
        <f>VLOOKUP($Q137&amp;$B137,'PNC Exon. &amp; no Exon.'!$A:$AL,'P.N.C. x Comp. x Ramos'!D$66,0)</f>
        <v>179525.87</v>
      </c>
      <c r="E137" s="35">
        <f>VLOOKUP($Q137&amp;$B137,'PNC Exon. &amp; no Exon.'!$A:$AL,'P.N.C. x Comp. x Ramos'!E$66,0)</f>
        <v>96297785.650000006</v>
      </c>
      <c r="F137" s="35">
        <f>VLOOKUP($Q137&amp;$B137,'PNC Exon. &amp; no Exon.'!$A:$AL,'P.N.C. x Comp. x Ramos'!F$66,0)</f>
        <v>735711.73</v>
      </c>
      <c r="G137" s="35">
        <f>VLOOKUP($Q137&amp;$B137,'PNC Exon. &amp; no Exon.'!$A:$AL,'P.N.C. x Comp. x Ramos'!G$66,0)</f>
        <v>217549.05000000002</v>
      </c>
      <c r="H137" s="35">
        <f>VLOOKUP($Q137&amp;$B137,'PNC Exon. &amp; no Exon.'!$A:$AL,'P.N.C. x Comp. x Ramos'!H$66,0)</f>
        <v>5290114.8800000008</v>
      </c>
      <c r="I137" s="35">
        <f>VLOOKUP($Q137&amp;$B137,'PNC Exon. &amp; no Exon.'!$A:$AL,'P.N.C. x Comp. x Ramos'!I$66,0)</f>
        <v>2066946.1</v>
      </c>
      <c r="J137" s="35">
        <f>VLOOKUP($Q137&amp;$B137,'PNC Exon. &amp; no Exon.'!$A:$AL,'P.N.C. x Comp. x Ramos'!J$66,0)</f>
        <v>176509.81</v>
      </c>
      <c r="K137" s="35">
        <f>VLOOKUP($Q137&amp;$B137,'PNC Exon. &amp; no Exon.'!$A:$AL,'P.N.C. x Comp. x Ramos'!K$66,0)</f>
        <v>22186783.970000003</v>
      </c>
      <c r="L137" s="35">
        <f>VLOOKUP($Q137&amp;$B137,'PNC Exon. &amp; no Exon.'!$A:$AL,'P.N.C. x Comp. x Ramos'!L$66,0)</f>
        <v>0</v>
      </c>
      <c r="M137" s="35">
        <f>VLOOKUP($Q137&amp;$B137,'PNC Exon. &amp; no Exon.'!$A:$AL,'P.N.C. x Comp. x Ramos'!M$66,0)</f>
        <v>11868403.939999999</v>
      </c>
      <c r="N137" s="35">
        <f>VLOOKUP($Q137&amp;$B137,'PNC Exon. &amp; no Exon.'!$A:$AL,'P.N.C. x Comp. x Ramos'!N$66,0)</f>
        <v>3781676.85</v>
      </c>
      <c r="O137" s="42">
        <f t="shared" si="17"/>
        <v>1.9153064472194306</v>
      </c>
      <c r="Q137" s="102" t="s">
        <v>1</v>
      </c>
    </row>
    <row r="138" spans="1:17" ht="15.95" customHeight="1" x14ac:dyDescent="0.4">
      <c r="A138" s="34">
        <f t="shared" si="15"/>
        <v>10</v>
      </c>
      <c r="B138" s="37" t="s">
        <v>115</v>
      </c>
      <c r="C138" s="44">
        <f t="shared" si="16"/>
        <v>118916369.44999999</v>
      </c>
      <c r="D138" s="35">
        <f>VLOOKUP($Q138&amp;$B138,'PNC Exon. &amp; no Exon.'!$A:$AL,'P.N.C. x Comp. x Ramos'!D$66,0)</f>
        <v>0</v>
      </c>
      <c r="E138" s="35">
        <f>VLOOKUP($Q138&amp;$B138,'PNC Exon. &amp; no Exon.'!$A:$AL,'P.N.C. x Comp. x Ramos'!E$66,0)</f>
        <v>0</v>
      </c>
      <c r="F138" s="35">
        <f>VLOOKUP($Q138&amp;$B138,'PNC Exon. &amp; no Exon.'!$A:$AL,'P.N.C. x Comp. x Ramos'!F$66,0)</f>
        <v>0</v>
      </c>
      <c r="G138" s="35">
        <f>VLOOKUP($Q138&amp;$B138,'PNC Exon. &amp; no Exon.'!$A:$AL,'P.N.C. x Comp. x Ramos'!G$66,0)</f>
        <v>0</v>
      </c>
      <c r="H138" s="35">
        <f>VLOOKUP($Q138&amp;$B138,'PNC Exon. &amp; no Exon.'!$A:$AL,'P.N.C. x Comp. x Ramos'!H$66,0)</f>
        <v>197623.75</v>
      </c>
      <c r="I138" s="35">
        <f>VLOOKUP($Q138&amp;$B138,'PNC Exon. &amp; no Exon.'!$A:$AL,'P.N.C. x Comp. x Ramos'!I$66,0)</f>
        <v>136816.97</v>
      </c>
      <c r="J138" s="35">
        <f>VLOOKUP($Q138&amp;$B138,'PNC Exon. &amp; no Exon.'!$A:$AL,'P.N.C. x Comp. x Ramos'!J$66,0)</f>
        <v>1999773.63</v>
      </c>
      <c r="K138" s="35">
        <f>VLOOKUP($Q138&amp;$B138,'PNC Exon. &amp; no Exon.'!$A:$AL,'P.N.C. x Comp. x Ramos'!K$66,0)</f>
        <v>116093605.72</v>
      </c>
      <c r="L138" s="35">
        <f>VLOOKUP($Q138&amp;$B138,'PNC Exon. &amp; no Exon.'!$A:$AL,'P.N.C. x Comp. x Ramos'!L$66,0)</f>
        <v>0</v>
      </c>
      <c r="M138" s="35">
        <f>VLOOKUP($Q138&amp;$B138,'PNC Exon. &amp; no Exon.'!$A:$AL,'P.N.C. x Comp. x Ramos'!M$66,0)</f>
        <v>319470.49</v>
      </c>
      <c r="N138" s="35">
        <f>VLOOKUP($Q138&amp;$B138,'PNC Exon. &amp; no Exon.'!$A:$AL,'P.N.C. x Comp. x Ramos'!N$66,0)</f>
        <v>169078.89</v>
      </c>
      <c r="O138" s="42">
        <f t="shared" si="17"/>
        <v>1.5949557535809278</v>
      </c>
      <c r="Q138" s="102" t="s">
        <v>1</v>
      </c>
    </row>
    <row r="139" spans="1:17" ht="15.95" customHeight="1" x14ac:dyDescent="0.4">
      <c r="A139" s="34">
        <f t="shared" si="15"/>
        <v>11</v>
      </c>
      <c r="B139" s="37" t="s">
        <v>85</v>
      </c>
      <c r="C139" s="44">
        <f t="shared" si="16"/>
        <v>106638165.63999999</v>
      </c>
      <c r="D139" s="35">
        <f>VLOOKUP($Q139&amp;$B139,'PNC Exon. &amp; no Exon.'!$A:$AL,'P.N.C. x Comp. x Ramos'!D$66,0)</f>
        <v>0</v>
      </c>
      <c r="E139" s="35">
        <f>VLOOKUP($Q139&amp;$B139,'PNC Exon. &amp; no Exon.'!$A:$AL,'P.N.C. x Comp. x Ramos'!E$66,0)</f>
        <v>98101.92</v>
      </c>
      <c r="F139" s="35">
        <f>VLOOKUP($Q139&amp;$B139,'PNC Exon. &amp; no Exon.'!$A:$AL,'P.N.C. x Comp. x Ramos'!F$66,0)</f>
        <v>0</v>
      </c>
      <c r="G139" s="35">
        <f>VLOOKUP($Q139&amp;$B139,'PNC Exon. &amp; no Exon.'!$A:$AL,'P.N.C. x Comp. x Ramos'!G$66,0)</f>
        <v>16145.95</v>
      </c>
      <c r="H139" s="35">
        <f>VLOOKUP($Q139&amp;$B139,'PNC Exon. &amp; no Exon.'!$A:$AL,'P.N.C. x Comp. x Ramos'!H$66,0)</f>
        <v>10071908.299999999</v>
      </c>
      <c r="I139" s="35">
        <f>VLOOKUP($Q139&amp;$B139,'PNC Exon. &amp; no Exon.'!$A:$AL,'P.N.C. x Comp. x Ramos'!I$66,0)</f>
        <v>145321.89000000001</v>
      </c>
      <c r="J139" s="35">
        <f>VLOOKUP($Q139&amp;$B139,'PNC Exon. &amp; no Exon.'!$A:$AL,'P.N.C. x Comp. x Ramos'!J$66,0)</f>
        <v>77218.59</v>
      </c>
      <c r="K139" s="35">
        <f>VLOOKUP($Q139&amp;$B139,'PNC Exon. &amp; no Exon.'!$A:$AL,'P.N.C. x Comp. x Ramos'!K$66,0)</f>
        <v>87781690.890000001</v>
      </c>
      <c r="L139" s="35">
        <f>VLOOKUP($Q139&amp;$B139,'PNC Exon. &amp; no Exon.'!$A:$AL,'P.N.C. x Comp. x Ramos'!L$66,0)</f>
        <v>0</v>
      </c>
      <c r="M139" s="35">
        <f>VLOOKUP($Q139&amp;$B139,'PNC Exon. &amp; no Exon.'!$A:$AL,'P.N.C. x Comp. x Ramos'!M$66,0)</f>
        <v>3853032.83</v>
      </c>
      <c r="N139" s="35">
        <f>VLOOKUP($Q139&amp;$B139,'PNC Exon. &amp; no Exon.'!$A:$AL,'P.N.C. x Comp. x Ramos'!N$66,0)</f>
        <v>4594745.2700000005</v>
      </c>
      <c r="O139" s="42">
        <f t="shared" si="17"/>
        <v>1.4302753828214352</v>
      </c>
      <c r="Q139" s="102" t="s">
        <v>1</v>
      </c>
    </row>
    <row r="140" spans="1:17" ht="15.95" customHeight="1" x14ac:dyDescent="0.4">
      <c r="A140" s="34">
        <f t="shared" si="15"/>
        <v>12</v>
      </c>
      <c r="B140" s="37" t="s">
        <v>116</v>
      </c>
      <c r="C140" s="44">
        <f t="shared" si="16"/>
        <v>78913087.450000003</v>
      </c>
      <c r="D140" s="35">
        <f>VLOOKUP($Q140&amp;$B140,'PNC Exon. &amp; no Exon.'!$A:$AL,'P.N.C. x Comp. x Ramos'!D$66,0)</f>
        <v>413198.56</v>
      </c>
      <c r="E140" s="35">
        <f>VLOOKUP($Q140&amp;$B140,'PNC Exon. &amp; no Exon.'!$A:$AL,'P.N.C. x Comp. x Ramos'!E$66,0)</f>
        <v>18275.849999999999</v>
      </c>
      <c r="F140" s="35">
        <f>VLOOKUP($Q140&amp;$B140,'PNC Exon. &amp; no Exon.'!$A:$AL,'P.N.C. x Comp. x Ramos'!F$66,0)</f>
        <v>2887090.62</v>
      </c>
      <c r="G140" s="35">
        <f>VLOOKUP($Q140&amp;$B140,'PNC Exon. &amp; no Exon.'!$A:$AL,'P.N.C. x Comp. x Ramos'!G$66,0)</f>
        <v>17779.060000000001</v>
      </c>
      <c r="H140" s="35">
        <f>VLOOKUP($Q140&amp;$B140,'PNC Exon. &amp; no Exon.'!$A:$AL,'P.N.C. x Comp. x Ramos'!H$66,0)</f>
        <v>327219.27</v>
      </c>
      <c r="I140" s="35">
        <f>VLOOKUP($Q140&amp;$B140,'PNC Exon. &amp; no Exon.'!$A:$AL,'P.N.C. x Comp. x Ramos'!I$66,0)</f>
        <v>573761.01</v>
      </c>
      <c r="J140" s="35">
        <f>VLOOKUP($Q140&amp;$B140,'PNC Exon. &amp; no Exon.'!$A:$AL,'P.N.C. x Comp. x Ramos'!J$66,0)</f>
        <v>6500.83</v>
      </c>
      <c r="K140" s="35">
        <f>VLOOKUP($Q140&amp;$B140,'PNC Exon. &amp; no Exon.'!$A:$AL,'P.N.C. x Comp. x Ramos'!K$66,0)</f>
        <v>58110198.109999999</v>
      </c>
      <c r="L140" s="35">
        <f>VLOOKUP($Q140&amp;$B140,'PNC Exon. &amp; no Exon.'!$A:$AL,'P.N.C. x Comp. x Ramos'!L$66,0)</f>
        <v>0</v>
      </c>
      <c r="M140" s="35">
        <f>VLOOKUP($Q140&amp;$B140,'PNC Exon. &amp; no Exon.'!$A:$AL,'P.N.C. x Comp. x Ramos'!M$66,0)</f>
        <v>15260705.359999999</v>
      </c>
      <c r="N140" s="35">
        <f>VLOOKUP($Q140&amp;$B140,'PNC Exon. &amp; no Exon.'!$A:$AL,'P.N.C. x Comp. x Ramos'!N$66,0)</f>
        <v>1298358.78</v>
      </c>
      <c r="O140" s="42">
        <f t="shared" si="17"/>
        <v>1.0584151151211623</v>
      </c>
      <c r="Q140" s="102" t="s">
        <v>1</v>
      </c>
    </row>
    <row r="141" spans="1:17" ht="15.95" customHeight="1" x14ac:dyDescent="0.4">
      <c r="A141" s="34">
        <f t="shared" si="15"/>
        <v>13</v>
      </c>
      <c r="B141" s="37" t="s">
        <v>118</v>
      </c>
      <c r="C141" s="44">
        <f t="shared" si="16"/>
        <v>74363091.329999983</v>
      </c>
      <c r="D141" s="35">
        <f>VLOOKUP($Q141&amp;$B141,'PNC Exon. &amp; no Exon.'!$A:$AL,'P.N.C. x Comp. x Ramos'!D$66,0)</f>
        <v>0</v>
      </c>
      <c r="E141" s="35">
        <f>VLOOKUP($Q141&amp;$B141,'PNC Exon. &amp; no Exon.'!$A:$AL,'P.N.C. x Comp. x Ramos'!E$66,0)</f>
        <v>1790039.88</v>
      </c>
      <c r="F141" s="35">
        <f>VLOOKUP($Q141&amp;$B141,'PNC Exon. &amp; no Exon.'!$A:$AL,'P.N.C. x Comp. x Ramos'!F$66,0)</f>
        <v>0</v>
      </c>
      <c r="G141" s="35">
        <f>VLOOKUP($Q141&amp;$B141,'PNC Exon. &amp; no Exon.'!$A:$AL,'P.N.C. x Comp. x Ramos'!G$66,0)</f>
        <v>0</v>
      </c>
      <c r="H141" s="35">
        <f>VLOOKUP($Q141&amp;$B141,'PNC Exon. &amp; no Exon.'!$A:$AL,'P.N.C. x Comp. x Ramos'!H$66,0)</f>
        <v>0</v>
      </c>
      <c r="I141" s="35">
        <f>VLOOKUP($Q141&amp;$B141,'PNC Exon. &amp; no Exon.'!$A:$AL,'P.N.C. x Comp. x Ramos'!I$66,0)</f>
        <v>0</v>
      </c>
      <c r="J141" s="35">
        <f>VLOOKUP($Q141&amp;$B141,'PNC Exon. &amp; no Exon.'!$A:$AL,'P.N.C. x Comp. x Ramos'!J$66,0)</f>
        <v>0</v>
      </c>
      <c r="K141" s="35">
        <f>VLOOKUP($Q141&amp;$B141,'PNC Exon. &amp; no Exon.'!$A:$AL,'P.N.C. x Comp. x Ramos'!K$66,0)</f>
        <v>0</v>
      </c>
      <c r="L141" s="35">
        <f>VLOOKUP($Q141&amp;$B141,'PNC Exon. &amp; no Exon.'!$A:$AL,'P.N.C. x Comp. x Ramos'!L$66,0)</f>
        <v>72522520.379999995</v>
      </c>
      <c r="M141" s="35">
        <f>VLOOKUP($Q141&amp;$B141,'PNC Exon. &amp; no Exon.'!$A:$AL,'P.N.C. x Comp. x Ramos'!M$66,0)</f>
        <v>0</v>
      </c>
      <c r="N141" s="35">
        <f>VLOOKUP($Q141&amp;$B141,'PNC Exon. &amp; no Exon.'!$A:$AL,'P.N.C. x Comp. x Ramos'!N$66,0)</f>
        <v>50531.07</v>
      </c>
      <c r="O141" s="42">
        <f t="shared" si="17"/>
        <v>0.99738867676007303</v>
      </c>
      <c r="Q141" s="102" t="s">
        <v>1</v>
      </c>
    </row>
    <row r="142" spans="1:17" ht="15.95" customHeight="1" x14ac:dyDescent="0.4">
      <c r="A142" s="34">
        <f t="shared" si="15"/>
        <v>16</v>
      </c>
      <c r="B142" s="37" t="s">
        <v>117</v>
      </c>
      <c r="C142" s="44">
        <f t="shared" si="16"/>
        <v>55732067.18</v>
      </c>
      <c r="D142" s="35">
        <f>VLOOKUP($Q142&amp;$B142,'PNC Exon. &amp; no Exon.'!$A:$AL,'P.N.C. x Comp. x Ramos'!D$66,0)</f>
        <v>0</v>
      </c>
      <c r="E142" s="35">
        <f>VLOOKUP($Q142&amp;$B142,'PNC Exon. &amp; no Exon.'!$A:$AL,'P.N.C. x Comp. x Ramos'!E$66,0)</f>
        <v>14662.06</v>
      </c>
      <c r="F142" s="35">
        <f>VLOOKUP($Q142&amp;$B142,'PNC Exon. &amp; no Exon.'!$A:$AL,'P.N.C. x Comp. x Ramos'!F$66,0)</f>
        <v>0</v>
      </c>
      <c r="G142" s="35">
        <f>VLOOKUP($Q142&amp;$B142,'PNC Exon. &amp; no Exon.'!$A:$AL,'P.N.C. x Comp. x Ramos'!G$66,0)</f>
        <v>0</v>
      </c>
      <c r="H142" s="35">
        <f>VLOOKUP($Q142&amp;$B142,'PNC Exon. &amp; no Exon.'!$A:$AL,'P.N.C. x Comp. x Ramos'!H$66,0)</f>
        <v>145688.89000000001</v>
      </c>
      <c r="I142" s="35">
        <f>VLOOKUP($Q142&amp;$B142,'PNC Exon. &amp; no Exon.'!$A:$AL,'P.N.C. x Comp. x Ramos'!I$66,0)</f>
        <v>0</v>
      </c>
      <c r="J142" s="35">
        <f>VLOOKUP($Q142&amp;$B142,'PNC Exon. &amp; no Exon.'!$A:$AL,'P.N.C. x Comp. x Ramos'!J$66,0)</f>
        <v>457389.66</v>
      </c>
      <c r="K142" s="35">
        <f>VLOOKUP($Q142&amp;$B142,'PNC Exon. &amp; no Exon.'!$A:$AL,'P.N.C. x Comp. x Ramos'!K$66,0)</f>
        <v>52900485.859999999</v>
      </c>
      <c r="L142" s="35">
        <f>VLOOKUP($Q142&amp;$B142,'PNC Exon. &amp; no Exon.'!$A:$AL,'P.N.C. x Comp. x Ramos'!L$66,0)</f>
        <v>0</v>
      </c>
      <c r="M142" s="35">
        <f>VLOOKUP($Q142&amp;$B142,'PNC Exon. &amp; no Exon.'!$A:$AL,'P.N.C. x Comp. x Ramos'!M$66,0)</f>
        <v>2107969.13</v>
      </c>
      <c r="N142" s="35">
        <f>VLOOKUP($Q142&amp;$B142,'PNC Exon. &amp; no Exon.'!$A:$AL,'P.N.C. x Comp. x Ramos'!N$66,0)</f>
        <v>105871.58</v>
      </c>
      <c r="O142" s="42">
        <f t="shared" si="17"/>
        <v>0.74750164017641729</v>
      </c>
      <c r="Q142" s="102" t="s">
        <v>1</v>
      </c>
    </row>
    <row r="143" spans="1:17" ht="15.95" customHeight="1" x14ac:dyDescent="0.4">
      <c r="A143" s="34">
        <f t="shared" si="15"/>
        <v>14</v>
      </c>
      <c r="B143" s="37" t="s">
        <v>119</v>
      </c>
      <c r="C143" s="44">
        <f t="shared" si="16"/>
        <v>60554406.459999993</v>
      </c>
      <c r="D143" s="35">
        <f>VLOOKUP($Q143&amp;$B143,'PNC Exon. &amp; no Exon.'!$A:$AL,'P.N.C. x Comp. x Ramos'!D$66,0)</f>
        <v>119070.31</v>
      </c>
      <c r="E143" s="35">
        <f>VLOOKUP($Q143&amp;$B143,'PNC Exon. &amp; no Exon.'!$A:$AL,'P.N.C. x Comp. x Ramos'!E$66,0)</f>
        <v>3351687.63</v>
      </c>
      <c r="F143" s="35">
        <f>VLOOKUP($Q143&amp;$B143,'PNC Exon. &amp; no Exon.'!$A:$AL,'P.N.C. x Comp. x Ramos'!F$66,0)</f>
        <v>0</v>
      </c>
      <c r="G143" s="35">
        <f>VLOOKUP($Q143&amp;$B143,'PNC Exon. &amp; no Exon.'!$A:$AL,'P.N.C. x Comp. x Ramos'!G$66,0)</f>
        <v>1712302.19</v>
      </c>
      <c r="H143" s="35">
        <f>VLOOKUP($Q143&amp;$B143,'PNC Exon. &amp; no Exon.'!$A:$AL,'P.N.C. x Comp. x Ramos'!H$66,0)</f>
        <v>15579783.310000001</v>
      </c>
      <c r="I143" s="35">
        <f>VLOOKUP($Q143&amp;$B143,'PNC Exon. &amp; no Exon.'!$A:$AL,'P.N.C. x Comp. x Ramos'!I$66,0)</f>
        <v>1806034.88</v>
      </c>
      <c r="J143" s="35">
        <f>VLOOKUP($Q143&amp;$B143,'PNC Exon. &amp; no Exon.'!$A:$AL,'P.N.C. x Comp. x Ramos'!J$66,0)</f>
        <v>496082</v>
      </c>
      <c r="K143" s="35">
        <f>VLOOKUP($Q143&amp;$B143,'PNC Exon. &amp; no Exon.'!$A:$AL,'P.N.C. x Comp. x Ramos'!K$66,0)</f>
        <v>33494869.510000002</v>
      </c>
      <c r="L143" s="35">
        <f>VLOOKUP($Q143&amp;$B143,'PNC Exon. &amp; no Exon.'!$A:$AL,'P.N.C. x Comp. x Ramos'!L$66,0)</f>
        <v>0</v>
      </c>
      <c r="M143" s="35">
        <f>VLOOKUP($Q143&amp;$B143,'PNC Exon. &amp; no Exon.'!$A:$AL,'P.N.C. x Comp. x Ramos'!M$66,0)</f>
        <v>1119938.6200000001</v>
      </c>
      <c r="N143" s="35">
        <f>VLOOKUP($Q143&amp;$B143,'PNC Exon. &amp; no Exon.'!$A:$AL,'P.N.C. x Comp. x Ramos'!N$66,0)</f>
        <v>2874638.01</v>
      </c>
      <c r="O143" s="42">
        <f t="shared" si="17"/>
        <v>0.81218085815060248</v>
      </c>
      <c r="Q143" s="102" t="s">
        <v>1</v>
      </c>
    </row>
    <row r="144" spans="1:17" ht="15.95" customHeight="1" x14ac:dyDescent="0.4">
      <c r="A144" s="34">
        <f t="shared" si="15"/>
        <v>15</v>
      </c>
      <c r="B144" s="37" t="s">
        <v>120</v>
      </c>
      <c r="C144" s="44">
        <f t="shared" si="16"/>
        <v>59300537.659999996</v>
      </c>
      <c r="D144" s="35">
        <f>VLOOKUP($Q144&amp;$B144,'PNC Exon. &amp; no Exon.'!$A:$AL,'P.N.C. x Comp. x Ramos'!D$66,0)</f>
        <v>5889.26</v>
      </c>
      <c r="E144" s="35">
        <f>VLOOKUP($Q144&amp;$B144,'PNC Exon. &amp; no Exon.'!$A:$AL,'P.N.C. x Comp. x Ramos'!E$66,0)</f>
        <v>178128.68</v>
      </c>
      <c r="F144" s="35">
        <f>VLOOKUP($Q144&amp;$B144,'PNC Exon. &amp; no Exon.'!$A:$AL,'P.N.C. x Comp. x Ramos'!F$66,0)</f>
        <v>0</v>
      </c>
      <c r="G144" s="35">
        <f>VLOOKUP($Q144&amp;$B144,'PNC Exon. &amp; no Exon.'!$A:$AL,'P.N.C. x Comp. x Ramos'!G$66,0)</f>
        <v>0</v>
      </c>
      <c r="H144" s="35">
        <f>VLOOKUP($Q144&amp;$B144,'PNC Exon. &amp; no Exon.'!$A:$AL,'P.N.C. x Comp. x Ramos'!H$66,0)</f>
        <v>395893.83</v>
      </c>
      <c r="I144" s="35">
        <f>VLOOKUP($Q144&amp;$B144,'PNC Exon. &amp; no Exon.'!$A:$AL,'P.N.C. x Comp. x Ramos'!I$66,0)</f>
        <v>3515.61</v>
      </c>
      <c r="J144" s="35">
        <f>VLOOKUP($Q144&amp;$B144,'PNC Exon. &amp; no Exon.'!$A:$AL,'P.N.C. x Comp. x Ramos'!J$66,0)</f>
        <v>11878.45</v>
      </c>
      <c r="K144" s="35">
        <f>VLOOKUP($Q144&amp;$B144,'PNC Exon. &amp; no Exon.'!$A:$AL,'P.N.C. x Comp. x Ramos'!K$66,0)</f>
        <v>58414424.539999999</v>
      </c>
      <c r="L144" s="35">
        <f>VLOOKUP($Q144&amp;$B144,'PNC Exon. &amp; no Exon.'!$A:$AL,'P.N.C. x Comp. x Ramos'!L$66,0)</f>
        <v>0</v>
      </c>
      <c r="M144" s="35">
        <f>VLOOKUP($Q144&amp;$B144,'PNC Exon. &amp; no Exon.'!$A:$AL,'P.N.C. x Comp. x Ramos'!M$66,0)</f>
        <v>55472.85</v>
      </c>
      <c r="N144" s="35">
        <f>VLOOKUP($Q144&amp;$B144,'PNC Exon. &amp; no Exon.'!$A:$AL,'P.N.C. x Comp. x Ramos'!N$66,0)</f>
        <v>235334.44</v>
      </c>
      <c r="O144" s="42">
        <f t="shared" si="17"/>
        <v>0.7953634488566157</v>
      </c>
      <c r="Q144" s="102" t="s">
        <v>1</v>
      </c>
    </row>
    <row r="145" spans="1:17" ht="15.95" customHeight="1" x14ac:dyDescent="0.4">
      <c r="A145" s="34">
        <f t="shared" si="15"/>
        <v>17</v>
      </c>
      <c r="B145" s="37" t="s">
        <v>123</v>
      </c>
      <c r="C145" s="44">
        <f t="shared" si="16"/>
        <v>55229158.960000001</v>
      </c>
      <c r="D145" s="35">
        <f>VLOOKUP($Q145&amp;$B145,'PNC Exon. &amp; no Exon.'!$A:$AL,'P.N.C. x Comp. x Ramos'!D$66,0)</f>
        <v>0</v>
      </c>
      <c r="E145" s="35">
        <f>VLOOKUP($Q145&amp;$B145,'PNC Exon. &amp; no Exon.'!$A:$AL,'P.N.C. x Comp. x Ramos'!E$66,0)</f>
        <v>53263771.890000001</v>
      </c>
      <c r="F145" s="35">
        <f>VLOOKUP($Q145&amp;$B145,'PNC Exon. &amp; no Exon.'!$A:$AL,'P.N.C. x Comp. x Ramos'!F$66,0)</f>
        <v>0</v>
      </c>
      <c r="G145" s="35">
        <f>VLOOKUP($Q145&amp;$B145,'PNC Exon. &amp; no Exon.'!$A:$AL,'P.N.C. x Comp. x Ramos'!G$66,0)</f>
        <v>0</v>
      </c>
      <c r="H145" s="35">
        <f>VLOOKUP($Q145&amp;$B145,'PNC Exon. &amp; no Exon.'!$A:$AL,'P.N.C. x Comp. x Ramos'!H$66,0)</f>
        <v>0</v>
      </c>
      <c r="I145" s="35">
        <f>VLOOKUP($Q145&amp;$B145,'PNC Exon. &amp; no Exon.'!$A:$AL,'P.N.C. x Comp. x Ramos'!I$66,0)</f>
        <v>0</v>
      </c>
      <c r="J145" s="35">
        <f>VLOOKUP($Q145&amp;$B145,'PNC Exon. &amp; no Exon.'!$A:$AL,'P.N.C. x Comp. x Ramos'!J$66,0)</f>
        <v>0</v>
      </c>
      <c r="K145" s="35">
        <f>VLOOKUP($Q145&amp;$B145,'PNC Exon. &amp; no Exon.'!$A:$AL,'P.N.C. x Comp. x Ramos'!K$66,0)</f>
        <v>0</v>
      </c>
      <c r="L145" s="35">
        <f>VLOOKUP($Q145&amp;$B145,'PNC Exon. &amp; no Exon.'!$A:$AL,'P.N.C. x Comp. x Ramos'!L$66,0)</f>
        <v>0</v>
      </c>
      <c r="M145" s="35">
        <f>VLOOKUP($Q145&amp;$B145,'PNC Exon. &amp; no Exon.'!$A:$AL,'P.N.C. x Comp. x Ramos'!M$66,0)</f>
        <v>1965387.07</v>
      </c>
      <c r="N145" s="35">
        <f>VLOOKUP($Q145&amp;$B145,'PNC Exon. &amp; no Exon.'!$A:$AL,'P.N.C. x Comp. x Ramos'!N$66,0)</f>
        <v>0</v>
      </c>
      <c r="O145" s="42">
        <f t="shared" si="17"/>
        <v>0.74075642618508863</v>
      </c>
      <c r="P145" s="6"/>
      <c r="Q145" s="102" t="s">
        <v>1</v>
      </c>
    </row>
    <row r="146" spans="1:17" ht="15.95" customHeight="1" x14ac:dyDescent="0.4">
      <c r="A146" s="34">
        <f t="shared" si="15"/>
        <v>18</v>
      </c>
      <c r="B146" s="37" t="s">
        <v>80</v>
      </c>
      <c r="C146" s="44">
        <f t="shared" si="16"/>
        <v>45634315.609999999</v>
      </c>
      <c r="D146" s="35">
        <f>VLOOKUP($Q146&amp;$B146,'PNC Exon. &amp; no Exon.'!$A:$AL,'P.N.C. x Comp. x Ramos'!D$66,0)</f>
        <v>0</v>
      </c>
      <c r="E146" s="35">
        <f>VLOOKUP($Q146&amp;$B146,'PNC Exon. &amp; no Exon.'!$A:$AL,'P.N.C. x Comp. x Ramos'!E$66,0)</f>
        <v>0</v>
      </c>
      <c r="F146" s="35">
        <f>VLOOKUP($Q146&amp;$B146,'PNC Exon. &amp; no Exon.'!$A:$AL,'P.N.C. x Comp. x Ramos'!F$66,0)</f>
        <v>0</v>
      </c>
      <c r="G146" s="35">
        <f>VLOOKUP($Q146&amp;$B146,'PNC Exon. &amp; no Exon.'!$A:$AL,'P.N.C. x Comp. x Ramos'!G$66,0)</f>
        <v>0</v>
      </c>
      <c r="H146" s="35">
        <f>VLOOKUP($Q146&amp;$B146,'PNC Exon. &amp; no Exon.'!$A:$AL,'P.N.C. x Comp. x Ramos'!H$66,0)</f>
        <v>3189.66</v>
      </c>
      <c r="I146" s="35">
        <f>VLOOKUP($Q146&amp;$B146,'PNC Exon. &amp; no Exon.'!$A:$AL,'P.N.C. x Comp. x Ramos'!I$66,0)</f>
        <v>0</v>
      </c>
      <c r="J146" s="35">
        <f>VLOOKUP($Q146&amp;$B146,'PNC Exon. &amp; no Exon.'!$A:$AL,'P.N.C. x Comp. x Ramos'!J$66,0)</f>
        <v>0</v>
      </c>
      <c r="K146" s="35">
        <f>VLOOKUP($Q146&amp;$B146,'PNC Exon. &amp; no Exon.'!$A:$AL,'P.N.C. x Comp. x Ramos'!K$66,0)</f>
        <v>45631125.950000003</v>
      </c>
      <c r="L146" s="35">
        <f>VLOOKUP($Q146&amp;$B146,'PNC Exon. &amp; no Exon.'!$A:$AL,'P.N.C. x Comp. x Ramos'!L$66,0)</f>
        <v>0</v>
      </c>
      <c r="M146" s="35">
        <f>VLOOKUP($Q146&amp;$B146,'PNC Exon. &amp; no Exon.'!$A:$AL,'P.N.C. x Comp. x Ramos'!M$66,0)</f>
        <v>0</v>
      </c>
      <c r="N146" s="35">
        <f>VLOOKUP($Q146&amp;$B146,'PNC Exon. &amp; no Exon.'!$A:$AL,'P.N.C. x Comp. x Ramos'!N$66,0)</f>
        <v>0</v>
      </c>
      <c r="O146" s="42">
        <f t="shared" si="17"/>
        <v>0.61206640077841235</v>
      </c>
      <c r="Q146" s="102" t="s">
        <v>1</v>
      </c>
    </row>
    <row r="147" spans="1:17" ht="15.95" customHeight="1" x14ac:dyDescent="0.4">
      <c r="A147" s="34">
        <f t="shared" si="15"/>
        <v>19</v>
      </c>
      <c r="B147" s="37" t="s">
        <v>121</v>
      </c>
      <c r="C147" s="44">
        <f t="shared" si="16"/>
        <v>42594485.199999996</v>
      </c>
      <c r="D147" s="35">
        <f>VLOOKUP($Q147&amp;$B147,'PNC Exon. &amp; no Exon.'!$A:$AL,'P.N.C. x Comp. x Ramos'!D$66,0)</f>
        <v>0</v>
      </c>
      <c r="E147" s="35">
        <f>VLOOKUP($Q147&amp;$B147,'PNC Exon. &amp; no Exon.'!$A:$AL,'P.N.C. x Comp. x Ramos'!E$66,0)</f>
        <v>14416786.9</v>
      </c>
      <c r="F147" s="35">
        <f>VLOOKUP($Q147&amp;$B147,'PNC Exon. &amp; no Exon.'!$A:$AL,'P.N.C. x Comp. x Ramos'!F$66,0)</f>
        <v>0</v>
      </c>
      <c r="G147" s="35">
        <f>VLOOKUP($Q147&amp;$B147,'PNC Exon. &amp; no Exon.'!$A:$AL,'P.N.C. x Comp. x Ramos'!G$66,0)</f>
        <v>0</v>
      </c>
      <c r="H147" s="35">
        <f>VLOOKUP($Q147&amp;$B147,'PNC Exon. &amp; no Exon.'!$A:$AL,'P.N.C. x Comp. x Ramos'!H$66,0)</f>
        <v>5590805.9699999997</v>
      </c>
      <c r="I147" s="35">
        <f>VLOOKUP($Q147&amp;$B147,'PNC Exon. &amp; no Exon.'!$A:$AL,'P.N.C. x Comp. x Ramos'!I$66,0)</f>
        <v>0</v>
      </c>
      <c r="J147" s="35">
        <f>VLOOKUP($Q147&amp;$B147,'PNC Exon. &amp; no Exon.'!$A:$AL,'P.N.C. x Comp. x Ramos'!J$66,0)</f>
        <v>11767.22</v>
      </c>
      <c r="K147" s="35">
        <f>VLOOKUP($Q147&amp;$B147,'PNC Exon. &amp; no Exon.'!$A:$AL,'P.N.C. x Comp. x Ramos'!K$66,0)</f>
        <v>21035823.789999999</v>
      </c>
      <c r="L147" s="35">
        <f>VLOOKUP($Q147&amp;$B147,'PNC Exon. &amp; no Exon.'!$A:$AL,'P.N.C. x Comp. x Ramos'!L$66,0)</f>
        <v>0</v>
      </c>
      <c r="M147" s="35">
        <f>VLOOKUP($Q147&amp;$B147,'PNC Exon. &amp; no Exon.'!$A:$AL,'P.N.C. x Comp. x Ramos'!M$66,0)</f>
        <v>409001.69</v>
      </c>
      <c r="N147" s="35">
        <f>VLOOKUP($Q147&amp;$B147,'PNC Exon. &amp; no Exon.'!$A:$AL,'P.N.C. x Comp. x Ramos'!N$66,0)</f>
        <v>1130299.6299999999</v>
      </c>
      <c r="O147" s="42">
        <f t="shared" si="17"/>
        <v>0.57129493235262629</v>
      </c>
      <c r="Q147" s="102" t="s">
        <v>1</v>
      </c>
    </row>
    <row r="148" spans="1:17" ht="15.95" customHeight="1" x14ac:dyDescent="0.4">
      <c r="A148" s="34">
        <f t="shared" si="15"/>
        <v>20</v>
      </c>
      <c r="B148" s="37" t="s">
        <v>122</v>
      </c>
      <c r="C148" s="44">
        <f t="shared" si="16"/>
        <v>39341089.510000005</v>
      </c>
      <c r="D148" s="35">
        <f>VLOOKUP($Q148&amp;$B148,'PNC Exon. &amp; no Exon.'!$A:$AL,'P.N.C. x Comp. x Ramos'!D$66,0)</f>
        <v>0</v>
      </c>
      <c r="E148" s="35">
        <f>VLOOKUP($Q148&amp;$B148,'PNC Exon. &amp; no Exon.'!$A:$AL,'P.N.C. x Comp. x Ramos'!E$66,0)</f>
        <v>15248222.220000001</v>
      </c>
      <c r="F148" s="35">
        <f>VLOOKUP($Q148&amp;$B148,'PNC Exon. &amp; no Exon.'!$A:$AL,'P.N.C. x Comp. x Ramos'!F$66,0)</f>
        <v>2965995.79</v>
      </c>
      <c r="G148" s="35">
        <f>VLOOKUP($Q148&amp;$B148,'PNC Exon. &amp; no Exon.'!$A:$AL,'P.N.C. x Comp. x Ramos'!G$66,0)</f>
        <v>6952.56</v>
      </c>
      <c r="H148" s="35">
        <f>VLOOKUP($Q148&amp;$B148,'PNC Exon. &amp; no Exon.'!$A:$AL,'P.N.C. x Comp. x Ramos'!H$66,0)</f>
        <v>1237399.23</v>
      </c>
      <c r="I148" s="35">
        <f>VLOOKUP($Q148&amp;$B148,'PNC Exon. &amp; no Exon.'!$A:$AL,'P.N.C. x Comp. x Ramos'!I$66,0)</f>
        <v>994787.79</v>
      </c>
      <c r="J148" s="35">
        <f>VLOOKUP($Q148&amp;$B148,'PNC Exon. &amp; no Exon.'!$A:$AL,'P.N.C. x Comp. x Ramos'!J$66,0)</f>
        <v>137188.26999999999</v>
      </c>
      <c r="K148" s="35">
        <f>VLOOKUP($Q148&amp;$B148,'PNC Exon. &amp; no Exon.'!$A:$AL,'P.N.C. x Comp. x Ramos'!K$66,0)</f>
        <v>15608709.609999999</v>
      </c>
      <c r="L148" s="35">
        <f>VLOOKUP($Q148&amp;$B148,'PNC Exon. &amp; no Exon.'!$A:$AL,'P.N.C. x Comp. x Ramos'!L$66,0)</f>
        <v>0</v>
      </c>
      <c r="M148" s="35">
        <f>VLOOKUP($Q148&amp;$B148,'PNC Exon. &amp; no Exon.'!$A:$AL,'P.N.C. x Comp. x Ramos'!M$66,0)</f>
        <v>1772564.09</v>
      </c>
      <c r="N148" s="35">
        <f>VLOOKUP($Q148&amp;$B148,'PNC Exon. &amp; no Exon.'!$A:$AL,'P.N.C. x Comp. x Ramos'!N$66,0)</f>
        <v>1369269.95</v>
      </c>
      <c r="O148" s="42">
        <f t="shared" si="17"/>
        <v>0.52765903766091471</v>
      </c>
      <c r="Q148" s="102" t="s">
        <v>1</v>
      </c>
    </row>
    <row r="149" spans="1:17" ht="15.95" customHeight="1" x14ac:dyDescent="0.4">
      <c r="A149" s="34">
        <f t="shared" si="15"/>
        <v>21</v>
      </c>
      <c r="B149" s="37" t="s">
        <v>87</v>
      </c>
      <c r="C149" s="44">
        <f t="shared" si="16"/>
        <v>36357502.710000001</v>
      </c>
      <c r="D149" s="35">
        <f>VLOOKUP($Q149&amp;$B149,'PNC Exon. &amp; no Exon.'!$A:$AL,'P.N.C. x Comp. x Ramos'!D$66,0)</f>
        <v>0</v>
      </c>
      <c r="E149" s="35">
        <f>VLOOKUP($Q149&amp;$B149,'PNC Exon. &amp; no Exon.'!$A:$AL,'P.N.C. x Comp. x Ramos'!E$66,0)</f>
        <v>674644.38</v>
      </c>
      <c r="F149" s="35">
        <f>VLOOKUP($Q149&amp;$B149,'PNC Exon. &amp; no Exon.'!$A:$AL,'P.N.C. x Comp. x Ramos'!F$66,0)</f>
        <v>35682858.329999998</v>
      </c>
      <c r="G149" s="35">
        <f>VLOOKUP($Q149&amp;$B149,'PNC Exon. &amp; no Exon.'!$A:$AL,'P.N.C. x Comp. x Ramos'!G$66,0)</f>
        <v>0</v>
      </c>
      <c r="H149" s="35">
        <f>VLOOKUP($Q149&amp;$B149,'PNC Exon. &amp; no Exon.'!$A:$AL,'P.N.C. x Comp. x Ramos'!H$66,0)</f>
        <v>0</v>
      </c>
      <c r="I149" s="35">
        <f>VLOOKUP($Q149&amp;$B149,'PNC Exon. &amp; no Exon.'!$A:$AL,'P.N.C. x Comp. x Ramos'!I$66,0)</f>
        <v>0</v>
      </c>
      <c r="J149" s="35">
        <f>VLOOKUP($Q149&amp;$B149,'PNC Exon. &amp; no Exon.'!$A:$AL,'P.N.C. x Comp. x Ramos'!J$66,0)</f>
        <v>0</v>
      </c>
      <c r="K149" s="35">
        <f>VLOOKUP($Q149&amp;$B149,'PNC Exon. &amp; no Exon.'!$A:$AL,'P.N.C. x Comp. x Ramos'!K$66,0)</f>
        <v>0</v>
      </c>
      <c r="L149" s="35">
        <f>VLOOKUP($Q149&amp;$B149,'PNC Exon. &amp; no Exon.'!$A:$AL,'P.N.C. x Comp. x Ramos'!L$66,0)</f>
        <v>0</v>
      </c>
      <c r="M149" s="35">
        <f>VLOOKUP($Q149&amp;$B149,'PNC Exon. &amp; no Exon.'!$A:$AL,'P.N.C. x Comp. x Ramos'!M$66,0)</f>
        <v>0</v>
      </c>
      <c r="N149" s="35">
        <f>VLOOKUP($Q149&amp;$B149,'PNC Exon. &amp; no Exon.'!$A:$AL,'P.N.C. x Comp. x Ramos'!N$66,0)</f>
        <v>0</v>
      </c>
      <c r="O149" s="42">
        <f t="shared" si="17"/>
        <v>0.48764193190013905</v>
      </c>
      <c r="Q149" s="102" t="s">
        <v>1</v>
      </c>
    </row>
    <row r="150" spans="1:17" ht="15.95" customHeight="1" x14ac:dyDescent="0.4">
      <c r="A150" s="34">
        <f t="shared" si="15"/>
        <v>22</v>
      </c>
      <c r="B150" s="37" t="s">
        <v>124</v>
      </c>
      <c r="C150" s="44">
        <f t="shared" si="16"/>
        <v>35905251.359999999</v>
      </c>
      <c r="D150" s="35">
        <f>VLOOKUP($Q150&amp;$B150,'PNC Exon. &amp; no Exon.'!$A:$AL,'P.N.C. x Comp. x Ramos'!D$66,0)</f>
        <v>0</v>
      </c>
      <c r="E150" s="35">
        <f>VLOOKUP($Q150&amp;$B150,'PNC Exon. &amp; no Exon.'!$A:$AL,'P.N.C. x Comp. x Ramos'!E$66,0)</f>
        <v>0</v>
      </c>
      <c r="F150" s="35">
        <f>VLOOKUP($Q150&amp;$B150,'PNC Exon. &amp; no Exon.'!$A:$AL,'P.N.C. x Comp. x Ramos'!F$66,0)</f>
        <v>35905251.359999999</v>
      </c>
      <c r="G150" s="35">
        <f>VLOOKUP($Q150&amp;$B150,'PNC Exon. &amp; no Exon.'!$A:$AL,'P.N.C. x Comp. x Ramos'!G$66,0)</f>
        <v>0</v>
      </c>
      <c r="H150" s="35">
        <f>VLOOKUP($Q150&amp;$B150,'PNC Exon. &amp; no Exon.'!$A:$AL,'P.N.C. x Comp. x Ramos'!H$66,0)</f>
        <v>0</v>
      </c>
      <c r="I150" s="35">
        <f>VLOOKUP($Q150&amp;$B150,'PNC Exon. &amp; no Exon.'!$A:$AL,'P.N.C. x Comp. x Ramos'!I$66,0)</f>
        <v>0</v>
      </c>
      <c r="J150" s="35">
        <f>VLOOKUP($Q150&amp;$B150,'PNC Exon. &amp; no Exon.'!$A:$AL,'P.N.C. x Comp. x Ramos'!J$66,0)</f>
        <v>0</v>
      </c>
      <c r="K150" s="35">
        <f>VLOOKUP($Q150&amp;$B150,'PNC Exon. &amp; no Exon.'!$A:$AL,'P.N.C. x Comp. x Ramos'!K$66,0)</f>
        <v>0</v>
      </c>
      <c r="L150" s="35">
        <f>VLOOKUP($Q150&amp;$B150,'PNC Exon. &amp; no Exon.'!$A:$AL,'P.N.C. x Comp. x Ramos'!L$66,0)</f>
        <v>0</v>
      </c>
      <c r="M150" s="35">
        <f>VLOOKUP($Q150&amp;$B150,'PNC Exon. &amp; no Exon.'!$A:$AL,'P.N.C. x Comp. x Ramos'!M$66,0)</f>
        <v>0</v>
      </c>
      <c r="N150" s="35">
        <f>VLOOKUP($Q150&amp;$B150,'PNC Exon. &amp; no Exon.'!$A:$AL,'P.N.C. x Comp. x Ramos'!N$66,0)</f>
        <v>0</v>
      </c>
      <c r="O150" s="42">
        <f t="shared" si="17"/>
        <v>0.48157614889580225</v>
      </c>
      <c r="Q150" s="102" t="s">
        <v>1</v>
      </c>
    </row>
    <row r="151" spans="1:17" ht="15.95" customHeight="1" x14ac:dyDescent="0.4">
      <c r="A151" s="34">
        <f t="shared" si="15"/>
        <v>23</v>
      </c>
      <c r="B151" s="37" t="s">
        <v>78</v>
      </c>
      <c r="C151" s="44">
        <f t="shared" si="16"/>
        <v>33023633.850000005</v>
      </c>
      <c r="D151" s="35">
        <f>VLOOKUP($Q151&amp;$B151,'PNC Exon. &amp; no Exon.'!$A:$AL,'P.N.C. x Comp. x Ramos'!D$66,0)</f>
        <v>3410.34</v>
      </c>
      <c r="E151" s="35">
        <f>VLOOKUP($Q151&amp;$B151,'PNC Exon. &amp; no Exon.'!$A:$AL,'P.N.C. x Comp. x Ramos'!E$66,0)</f>
        <v>1670622.16</v>
      </c>
      <c r="F151" s="35">
        <f>VLOOKUP($Q151&amp;$B151,'PNC Exon. &amp; no Exon.'!$A:$AL,'P.N.C. x Comp. x Ramos'!F$66,0)</f>
        <v>0</v>
      </c>
      <c r="G151" s="35">
        <f>VLOOKUP($Q151&amp;$B151,'PNC Exon. &amp; no Exon.'!$A:$AL,'P.N.C. x Comp. x Ramos'!G$66,0)</f>
        <v>0</v>
      </c>
      <c r="H151" s="35">
        <f>VLOOKUP($Q151&amp;$B151,'PNC Exon. &amp; no Exon.'!$A:$AL,'P.N.C. x Comp. x Ramos'!H$66,0)</f>
        <v>3393617.0700000003</v>
      </c>
      <c r="I151" s="35">
        <f>VLOOKUP($Q151&amp;$B151,'PNC Exon. &amp; no Exon.'!$A:$AL,'P.N.C. x Comp. x Ramos'!I$66,0)</f>
        <v>54413.95</v>
      </c>
      <c r="J151" s="35">
        <f>VLOOKUP($Q151&amp;$B151,'PNC Exon. &amp; no Exon.'!$A:$AL,'P.N.C. x Comp. x Ramos'!J$66,0)</f>
        <v>67616.289999999994</v>
      </c>
      <c r="K151" s="35">
        <f>VLOOKUP($Q151&amp;$B151,'PNC Exon. &amp; no Exon.'!$A:$AL,'P.N.C. x Comp. x Ramos'!K$66,0)</f>
        <v>22791516.25</v>
      </c>
      <c r="L151" s="35">
        <f>VLOOKUP($Q151&amp;$B151,'PNC Exon. &amp; no Exon.'!$A:$AL,'P.N.C. x Comp. x Ramos'!L$66,0)</f>
        <v>0</v>
      </c>
      <c r="M151" s="35">
        <f>VLOOKUP($Q151&amp;$B151,'PNC Exon. &amp; no Exon.'!$A:$AL,'P.N.C. x Comp. x Ramos'!M$66,0)</f>
        <v>701415.85</v>
      </c>
      <c r="N151" s="35">
        <f>VLOOKUP($Q151&amp;$B151,'PNC Exon. &amp; no Exon.'!$A:$AL,'P.N.C. x Comp. x Ramos'!N$66,0)</f>
        <v>4341021.9400000004</v>
      </c>
      <c r="O151" s="42">
        <f t="shared" si="17"/>
        <v>0.44292669761797371</v>
      </c>
      <c r="Q151" s="102" t="s">
        <v>1</v>
      </c>
    </row>
    <row r="152" spans="1:17" ht="15.95" customHeight="1" x14ac:dyDescent="0.4">
      <c r="A152" s="34">
        <f t="shared" si="15"/>
        <v>24</v>
      </c>
      <c r="B152" s="37" t="s">
        <v>125</v>
      </c>
      <c r="C152" s="44">
        <f t="shared" si="16"/>
        <v>23255439.52</v>
      </c>
      <c r="D152" s="35">
        <f>VLOOKUP($Q152&amp;$B152,'PNC Exon. &amp; no Exon.'!$A:$AL,'P.N.C. x Comp. x Ramos'!D$66,0)</f>
        <v>0</v>
      </c>
      <c r="E152" s="35">
        <f>VLOOKUP($Q152&amp;$B152,'PNC Exon. &amp; no Exon.'!$A:$AL,'P.N.C. x Comp. x Ramos'!E$66,0)</f>
        <v>3968284.85</v>
      </c>
      <c r="F152" s="35">
        <f>VLOOKUP($Q152&amp;$B152,'PNC Exon. &amp; no Exon.'!$A:$AL,'P.N.C. x Comp. x Ramos'!F$66,0)</f>
        <v>690745</v>
      </c>
      <c r="G152" s="35">
        <f>VLOOKUP($Q152&amp;$B152,'PNC Exon. &amp; no Exon.'!$A:$AL,'P.N.C. x Comp. x Ramos'!G$66,0)</f>
        <v>0</v>
      </c>
      <c r="H152" s="35">
        <f>VLOOKUP($Q152&amp;$B152,'PNC Exon. &amp; no Exon.'!$A:$AL,'P.N.C. x Comp. x Ramos'!H$66,0)</f>
        <v>632931.73</v>
      </c>
      <c r="I152" s="35">
        <f>VLOOKUP($Q152&amp;$B152,'PNC Exon. &amp; no Exon.'!$A:$AL,'P.N.C. x Comp. x Ramos'!I$66,0)</f>
        <v>23832.89</v>
      </c>
      <c r="J152" s="35">
        <f>VLOOKUP($Q152&amp;$B152,'PNC Exon. &amp; no Exon.'!$A:$AL,'P.N.C. x Comp. x Ramos'!J$66,0)</f>
        <v>72217.91</v>
      </c>
      <c r="K152" s="35">
        <f>VLOOKUP($Q152&amp;$B152,'PNC Exon. &amp; no Exon.'!$A:$AL,'P.N.C. x Comp. x Ramos'!K$66,0)</f>
        <v>8646454.6899999995</v>
      </c>
      <c r="L152" s="35">
        <f>VLOOKUP($Q152&amp;$B152,'PNC Exon. &amp; no Exon.'!$A:$AL,'P.N.C. x Comp. x Ramos'!L$66,0)</f>
        <v>0</v>
      </c>
      <c r="M152" s="35">
        <f>VLOOKUP($Q152&amp;$B152,'PNC Exon. &amp; no Exon.'!$A:$AL,'P.N.C. x Comp. x Ramos'!M$66,0)</f>
        <v>8594928.8200000003</v>
      </c>
      <c r="N152" s="35">
        <f>VLOOKUP($Q152&amp;$B152,'PNC Exon. &amp; no Exon.'!$A:$AL,'P.N.C. x Comp. x Ramos'!N$66,0)</f>
        <v>626043.63</v>
      </c>
      <c r="O152" s="42">
        <f t="shared" si="17"/>
        <v>0.31191161684491953</v>
      </c>
      <c r="Q152" s="102" t="s">
        <v>1</v>
      </c>
    </row>
    <row r="153" spans="1:17" ht="15.95" customHeight="1" x14ac:dyDescent="0.4">
      <c r="A153" s="34">
        <f t="shared" si="15"/>
        <v>25</v>
      </c>
      <c r="B153" s="37" t="s">
        <v>126</v>
      </c>
      <c r="C153" s="44">
        <f t="shared" si="16"/>
        <v>23212353.960000001</v>
      </c>
      <c r="D153" s="35">
        <f>VLOOKUP($Q153&amp;$B153,'PNC Exon. &amp; no Exon.'!$A:$AL,'P.N.C. x Comp. x Ramos'!D$66,0)</f>
        <v>0</v>
      </c>
      <c r="E153" s="35">
        <f>VLOOKUP($Q153&amp;$B153,'PNC Exon. &amp; no Exon.'!$A:$AL,'P.N.C. x Comp. x Ramos'!E$66,0)</f>
        <v>491376.08</v>
      </c>
      <c r="F153" s="35">
        <f>VLOOKUP($Q153&amp;$B153,'PNC Exon. &amp; no Exon.'!$A:$AL,'P.N.C. x Comp. x Ramos'!F$66,0)</f>
        <v>0</v>
      </c>
      <c r="G153" s="35">
        <f>VLOOKUP($Q153&amp;$B153,'PNC Exon. &amp; no Exon.'!$A:$AL,'P.N.C. x Comp. x Ramos'!G$66,0)</f>
        <v>8579.7000000000007</v>
      </c>
      <c r="H153" s="35">
        <f>VLOOKUP($Q153&amp;$B153,'PNC Exon. &amp; no Exon.'!$A:$AL,'P.N.C. x Comp. x Ramos'!H$66,0)</f>
        <v>1001884.62</v>
      </c>
      <c r="I153" s="35">
        <f>VLOOKUP($Q153&amp;$B153,'PNC Exon. &amp; no Exon.'!$A:$AL,'P.N.C. x Comp. x Ramos'!I$66,0)</f>
        <v>124386.85</v>
      </c>
      <c r="J153" s="35">
        <f>VLOOKUP($Q153&amp;$B153,'PNC Exon. &amp; no Exon.'!$A:$AL,'P.N.C. x Comp. x Ramos'!J$66,0)</f>
        <v>16684.150000000001</v>
      </c>
      <c r="K153" s="35">
        <f>VLOOKUP($Q153&amp;$B153,'PNC Exon. &amp; no Exon.'!$A:$AL,'P.N.C. x Comp. x Ramos'!K$66,0)</f>
        <v>19189637.640000001</v>
      </c>
      <c r="L153" s="35">
        <f>VLOOKUP($Q153&amp;$B153,'PNC Exon. &amp; no Exon.'!$A:$AL,'P.N.C. x Comp. x Ramos'!L$66,0)</f>
        <v>0</v>
      </c>
      <c r="M153" s="35">
        <f>VLOOKUP($Q153&amp;$B153,'PNC Exon. &amp; no Exon.'!$A:$AL,'P.N.C. x Comp. x Ramos'!M$66,0)</f>
        <v>1414205.67</v>
      </c>
      <c r="N153" s="35">
        <f>VLOOKUP($Q153&amp;$B153,'PNC Exon. &amp; no Exon.'!$A:$AL,'P.N.C. x Comp. x Ramos'!N$66,0)</f>
        <v>965599.25</v>
      </c>
      <c r="O153" s="42">
        <f t="shared" si="17"/>
        <v>0.31133373541332104</v>
      </c>
      <c r="Q153" s="102" t="s">
        <v>1</v>
      </c>
    </row>
    <row r="154" spans="1:17" ht="15.95" customHeight="1" x14ac:dyDescent="0.4">
      <c r="A154" s="34">
        <f t="shared" si="15"/>
        <v>26</v>
      </c>
      <c r="B154" s="37" t="s">
        <v>127</v>
      </c>
      <c r="C154" s="44">
        <f t="shared" si="16"/>
        <v>19964746.340000004</v>
      </c>
      <c r="D154" s="35">
        <f>VLOOKUP($Q154&amp;$B154,'PNC Exon. &amp; no Exon.'!$A:$AL,'P.N.C. x Comp. x Ramos'!D$66,0)</f>
        <v>0</v>
      </c>
      <c r="E154" s="35">
        <f>VLOOKUP($Q154&amp;$B154,'PNC Exon. &amp; no Exon.'!$A:$AL,'P.N.C. x Comp. x Ramos'!E$66,0)</f>
        <v>11262317.619999999</v>
      </c>
      <c r="F154" s="35">
        <f>VLOOKUP($Q154&amp;$B154,'PNC Exon. &amp; no Exon.'!$A:$AL,'P.N.C. x Comp. x Ramos'!F$66,0)</f>
        <v>0</v>
      </c>
      <c r="G154" s="35">
        <f>VLOOKUP($Q154&amp;$B154,'PNC Exon. &amp; no Exon.'!$A:$AL,'P.N.C. x Comp. x Ramos'!G$66,0)</f>
        <v>0</v>
      </c>
      <c r="H154" s="35">
        <f>VLOOKUP($Q154&amp;$B154,'PNC Exon. &amp; no Exon.'!$A:$AL,'P.N.C. x Comp. x Ramos'!H$66,0)</f>
        <v>5024483.63</v>
      </c>
      <c r="I154" s="35">
        <f>VLOOKUP($Q154&amp;$B154,'PNC Exon. &amp; no Exon.'!$A:$AL,'P.N.C. x Comp. x Ramos'!I$66,0)</f>
        <v>0</v>
      </c>
      <c r="J154" s="35">
        <f>VLOOKUP($Q154&amp;$B154,'PNC Exon. &amp; no Exon.'!$A:$AL,'P.N.C. x Comp. x Ramos'!J$66,0)</f>
        <v>611.72</v>
      </c>
      <c r="K154" s="35">
        <f>VLOOKUP($Q154&amp;$B154,'PNC Exon. &amp; no Exon.'!$A:$AL,'P.N.C. x Comp. x Ramos'!K$66,0)</f>
        <v>4699.46</v>
      </c>
      <c r="L154" s="35">
        <f>VLOOKUP($Q154&amp;$B154,'PNC Exon. &amp; no Exon.'!$A:$AL,'P.N.C. x Comp. x Ramos'!L$66,0)</f>
        <v>0</v>
      </c>
      <c r="M154" s="35">
        <f>VLOOKUP($Q154&amp;$B154,'PNC Exon. &amp; no Exon.'!$A:$AL,'P.N.C. x Comp. x Ramos'!M$66,0)</f>
        <v>94700.75</v>
      </c>
      <c r="N154" s="35">
        <f>VLOOKUP($Q154&amp;$B154,'PNC Exon. &amp; no Exon.'!$A:$AL,'P.N.C. x Comp. x Ramos'!N$66,0)</f>
        <v>3577933.16</v>
      </c>
      <c r="O154" s="42">
        <f t="shared" si="17"/>
        <v>0.26777547272123498</v>
      </c>
      <c r="Q154" s="102" t="s">
        <v>1</v>
      </c>
    </row>
    <row r="155" spans="1:17" ht="15.95" customHeight="1" x14ac:dyDescent="0.4">
      <c r="A155" s="34">
        <f t="shared" si="15"/>
        <v>27</v>
      </c>
      <c r="B155" s="37" t="s">
        <v>110</v>
      </c>
      <c r="C155" s="44">
        <f t="shared" si="16"/>
        <v>18434697.850000001</v>
      </c>
      <c r="D155" s="35">
        <f>VLOOKUP($Q155&amp;$B155,'PNC Exon. &amp; no Exon.'!$A:$AL,'P.N.C. x Comp. x Ramos'!D$66,0)</f>
        <v>99099.41</v>
      </c>
      <c r="E155" s="35">
        <f>VLOOKUP($Q155&amp;$B155,'PNC Exon. &amp; no Exon.'!$A:$AL,'P.N.C. x Comp. x Ramos'!E$66,0)</f>
        <v>563142.46</v>
      </c>
      <c r="F155" s="35">
        <f>VLOOKUP($Q155&amp;$B155,'PNC Exon. &amp; no Exon.'!$A:$AL,'P.N.C. x Comp. x Ramos'!F$66,0)</f>
        <v>2500000</v>
      </c>
      <c r="G155" s="35">
        <f>VLOOKUP($Q155&amp;$B155,'PNC Exon. &amp; no Exon.'!$A:$AL,'P.N.C. x Comp. x Ramos'!G$66,0)</f>
        <v>0</v>
      </c>
      <c r="H155" s="35">
        <f>VLOOKUP($Q155&amp;$B155,'PNC Exon. &amp; no Exon.'!$A:$AL,'P.N.C. x Comp. x Ramos'!H$66,0)</f>
        <v>242456.9</v>
      </c>
      <c r="I155" s="35">
        <f>VLOOKUP($Q155&amp;$B155,'PNC Exon. &amp; no Exon.'!$A:$AL,'P.N.C. x Comp. x Ramos'!I$66,0)</f>
        <v>0</v>
      </c>
      <c r="J155" s="35">
        <f>VLOOKUP($Q155&amp;$B155,'PNC Exon. &amp; no Exon.'!$A:$AL,'P.N.C. x Comp. x Ramos'!J$66,0)</f>
        <v>0</v>
      </c>
      <c r="K155" s="35">
        <f>VLOOKUP($Q155&amp;$B155,'PNC Exon. &amp; no Exon.'!$A:$AL,'P.N.C. x Comp. x Ramos'!K$66,0)</f>
        <v>13494399.26</v>
      </c>
      <c r="L155" s="35">
        <f>VLOOKUP($Q155&amp;$B155,'PNC Exon. &amp; no Exon.'!$A:$AL,'P.N.C. x Comp. x Ramos'!L$66,0)</f>
        <v>0</v>
      </c>
      <c r="M155" s="35">
        <f>VLOOKUP($Q155&amp;$B155,'PNC Exon. &amp; no Exon.'!$A:$AL,'P.N.C. x Comp. x Ramos'!M$66,0)</f>
        <v>1346642.82</v>
      </c>
      <c r="N155" s="35">
        <f>VLOOKUP($Q155&amp;$B155,'PNC Exon. &amp; no Exon.'!$A:$AL,'P.N.C. x Comp. x Ramos'!N$66,0)</f>
        <v>188957</v>
      </c>
      <c r="O155" s="42">
        <f t="shared" si="17"/>
        <v>0.24725382667981766</v>
      </c>
      <c r="Q155" s="102" t="s">
        <v>1</v>
      </c>
    </row>
    <row r="156" spans="1:17" ht="15.95" customHeight="1" x14ac:dyDescent="0.4">
      <c r="A156" s="34">
        <f t="shared" si="15"/>
        <v>28</v>
      </c>
      <c r="B156" s="37" t="s">
        <v>130</v>
      </c>
      <c r="C156" s="44">
        <f t="shared" si="16"/>
        <v>9572669.8300000001</v>
      </c>
      <c r="D156" s="35">
        <f>VLOOKUP($Q156&amp;$B156,'PNC Exon. &amp; no Exon.'!$A:$AL,'P.N.C. x Comp. x Ramos'!D$66,0)</f>
        <v>0</v>
      </c>
      <c r="E156" s="35">
        <f>VLOOKUP($Q156&amp;$B156,'PNC Exon. &amp; no Exon.'!$A:$AL,'P.N.C. x Comp. x Ramos'!E$66,0)</f>
        <v>0</v>
      </c>
      <c r="F156" s="35">
        <f>VLOOKUP($Q156&amp;$B156,'PNC Exon. &amp; no Exon.'!$A:$AL,'P.N.C. x Comp. x Ramos'!F$66,0)</f>
        <v>0</v>
      </c>
      <c r="G156" s="35">
        <f>VLOOKUP($Q156&amp;$B156,'PNC Exon. &amp; no Exon.'!$A:$AL,'P.N.C. x Comp. x Ramos'!G$66,0)</f>
        <v>0</v>
      </c>
      <c r="H156" s="35">
        <f>VLOOKUP($Q156&amp;$B156,'PNC Exon. &amp; no Exon.'!$A:$AL,'P.N.C. x Comp. x Ramos'!H$66,0)</f>
        <v>0</v>
      </c>
      <c r="I156" s="35">
        <f>VLOOKUP($Q156&amp;$B156,'PNC Exon. &amp; no Exon.'!$A:$AL,'P.N.C. x Comp. x Ramos'!I$66,0)</f>
        <v>0</v>
      </c>
      <c r="J156" s="35">
        <f>VLOOKUP($Q156&amp;$B156,'PNC Exon. &amp; no Exon.'!$A:$AL,'P.N.C. x Comp. x Ramos'!J$66,0)</f>
        <v>0</v>
      </c>
      <c r="K156" s="35">
        <f>VLOOKUP($Q156&amp;$B156,'PNC Exon. &amp; no Exon.'!$A:$AL,'P.N.C. x Comp. x Ramos'!K$66,0)</f>
        <v>288877.59000000003</v>
      </c>
      <c r="L156" s="35">
        <f>VLOOKUP($Q156&amp;$B156,'PNC Exon. &amp; no Exon.'!$A:$AL,'P.N.C. x Comp. x Ramos'!L$66,0)</f>
        <v>0</v>
      </c>
      <c r="M156" s="35">
        <f>VLOOKUP($Q156&amp;$B156,'PNC Exon. &amp; no Exon.'!$A:$AL,'P.N.C. x Comp. x Ramos'!M$66,0)</f>
        <v>9283792.2400000002</v>
      </c>
      <c r="N156" s="35">
        <f>VLOOKUP($Q156&amp;$B156,'PNC Exon. &amp; no Exon.'!$A:$AL,'P.N.C. x Comp. x Ramos'!N$66,0)</f>
        <v>0</v>
      </c>
      <c r="O156" s="42">
        <f t="shared" si="17"/>
        <v>0.12839262494394177</v>
      </c>
      <c r="Q156" s="102" t="s">
        <v>1</v>
      </c>
    </row>
    <row r="157" spans="1:17" ht="15.95" customHeight="1" x14ac:dyDescent="0.4">
      <c r="A157" s="34">
        <f t="shared" si="15"/>
        <v>29</v>
      </c>
      <c r="B157" s="37" t="s">
        <v>128</v>
      </c>
      <c r="C157" s="44">
        <f t="shared" si="16"/>
        <v>7547020.4199999999</v>
      </c>
      <c r="D157" s="35">
        <f>VLOOKUP($Q157&amp;$B157,'PNC Exon. &amp; no Exon.'!$A:$AL,'P.N.C. x Comp. x Ramos'!D$66,0)</f>
        <v>54227.11</v>
      </c>
      <c r="E157" s="35">
        <f>VLOOKUP($Q157&amp;$B157,'PNC Exon. &amp; no Exon.'!$A:$AL,'P.N.C. x Comp. x Ramos'!E$66,0)</f>
        <v>7274.8</v>
      </c>
      <c r="F157" s="35">
        <f>VLOOKUP($Q157&amp;$B157,'PNC Exon. &amp; no Exon.'!$A:$AL,'P.N.C. x Comp. x Ramos'!F$66,0)</f>
        <v>0</v>
      </c>
      <c r="G157" s="35">
        <f>VLOOKUP($Q157&amp;$B157,'PNC Exon. &amp; no Exon.'!$A:$AL,'P.N.C. x Comp. x Ramos'!G$66,0)</f>
        <v>24137.94</v>
      </c>
      <c r="H157" s="35">
        <f>VLOOKUP($Q157&amp;$B157,'PNC Exon. &amp; no Exon.'!$A:$AL,'P.N.C. x Comp. x Ramos'!H$66,0)</f>
        <v>2698488.15</v>
      </c>
      <c r="I157" s="35">
        <f>VLOOKUP($Q157&amp;$B157,'PNC Exon. &amp; no Exon.'!$A:$AL,'P.N.C. x Comp. x Ramos'!I$66,0)</f>
        <v>378232.76</v>
      </c>
      <c r="J157" s="35">
        <f>VLOOKUP($Q157&amp;$B157,'PNC Exon. &amp; no Exon.'!$A:$AL,'P.N.C. x Comp. x Ramos'!J$66,0)</f>
        <v>312027.40999999997</v>
      </c>
      <c r="K157" s="35">
        <f>VLOOKUP($Q157&amp;$B157,'PNC Exon. &amp; no Exon.'!$A:$AL,'P.N.C. x Comp. x Ramos'!K$66,0)</f>
        <v>3324346.91</v>
      </c>
      <c r="L157" s="35">
        <f>VLOOKUP($Q157&amp;$B157,'PNC Exon. &amp; no Exon.'!$A:$AL,'P.N.C. x Comp. x Ramos'!L$66,0)</f>
        <v>0</v>
      </c>
      <c r="M157" s="35">
        <f>VLOOKUP($Q157&amp;$B157,'PNC Exon. &amp; no Exon.'!$A:$AL,'P.N.C. x Comp. x Ramos'!M$66,0)</f>
        <v>174126.15</v>
      </c>
      <c r="N157" s="35">
        <f>VLOOKUP($Q157&amp;$B157,'PNC Exon. &amp; no Exon.'!$A:$AL,'P.N.C. x Comp. x Ramos'!N$66,0)</f>
        <v>574159.18999999994</v>
      </c>
      <c r="O157" s="42">
        <f t="shared" si="17"/>
        <v>0.10122377345478024</v>
      </c>
      <c r="Q157" s="102" t="s">
        <v>1</v>
      </c>
    </row>
    <row r="158" spans="1:17" ht="15.95" customHeight="1" x14ac:dyDescent="0.4">
      <c r="A158" s="34">
        <f t="shared" si="15"/>
        <v>30</v>
      </c>
      <c r="B158" s="37" t="s">
        <v>79</v>
      </c>
      <c r="C158" s="44">
        <f t="shared" si="16"/>
        <v>5770543.1699999999</v>
      </c>
      <c r="D158" s="35">
        <f>VLOOKUP($Q158&amp;$B158,'PNC Exon. &amp; no Exon.'!$A:$AL,'P.N.C. x Comp. x Ramos'!D$66,0)</f>
        <v>0</v>
      </c>
      <c r="E158" s="35">
        <f>VLOOKUP($Q158&amp;$B158,'PNC Exon. &amp; no Exon.'!$A:$AL,'P.N.C. x Comp. x Ramos'!E$66,0)</f>
        <v>0</v>
      </c>
      <c r="F158" s="35">
        <f>VLOOKUP($Q158&amp;$B158,'PNC Exon. &amp; no Exon.'!$A:$AL,'P.N.C. x Comp. x Ramos'!F$66,0)</f>
        <v>0</v>
      </c>
      <c r="G158" s="35">
        <f>VLOOKUP($Q158&amp;$B158,'PNC Exon. &amp; no Exon.'!$A:$AL,'P.N.C. x Comp. x Ramos'!G$66,0)</f>
        <v>0</v>
      </c>
      <c r="H158" s="35">
        <f>VLOOKUP($Q158&amp;$B158,'PNC Exon. &amp; no Exon.'!$A:$AL,'P.N.C. x Comp. x Ramos'!H$66,0)</f>
        <v>0</v>
      </c>
      <c r="I158" s="35">
        <f>VLOOKUP($Q158&amp;$B158,'PNC Exon. &amp; no Exon.'!$A:$AL,'P.N.C. x Comp. x Ramos'!I$66,0)</f>
        <v>0</v>
      </c>
      <c r="J158" s="35">
        <f>VLOOKUP($Q158&amp;$B158,'PNC Exon. &amp; no Exon.'!$A:$AL,'P.N.C. x Comp. x Ramos'!J$66,0)</f>
        <v>0</v>
      </c>
      <c r="K158" s="35">
        <f>VLOOKUP($Q158&amp;$B158,'PNC Exon. &amp; no Exon.'!$A:$AL,'P.N.C. x Comp. x Ramos'!K$66,0)</f>
        <v>5770543.1699999999</v>
      </c>
      <c r="L158" s="35">
        <f>VLOOKUP($Q158&amp;$B158,'PNC Exon. &amp; no Exon.'!$A:$AL,'P.N.C. x Comp. x Ramos'!L$66,0)</f>
        <v>0</v>
      </c>
      <c r="M158" s="35">
        <f>VLOOKUP($Q158&amp;$B158,'PNC Exon. &amp; no Exon.'!$A:$AL,'P.N.C. x Comp. x Ramos'!M$66,0)</f>
        <v>0</v>
      </c>
      <c r="N158" s="35">
        <f>VLOOKUP($Q158&amp;$B158,'PNC Exon. &amp; no Exon.'!$A:$AL,'P.N.C. x Comp. x Ramos'!N$66,0)</f>
        <v>0</v>
      </c>
      <c r="O158" s="42">
        <f t="shared" si="17"/>
        <v>7.7396922499794893E-2</v>
      </c>
      <c r="Q158" s="102" t="s">
        <v>1</v>
      </c>
    </row>
    <row r="159" spans="1:17" ht="15.95" customHeight="1" x14ac:dyDescent="0.4">
      <c r="A159" s="34">
        <f t="shared" si="15"/>
        <v>31</v>
      </c>
      <c r="B159" s="37" t="s">
        <v>131</v>
      </c>
      <c r="C159" s="44">
        <f t="shared" si="16"/>
        <v>2392598.4500000002</v>
      </c>
      <c r="D159" s="35">
        <f>VLOOKUP($Q159&amp;$B159,'PNC Exon. &amp; no Exon.'!$A:$AL,'P.N.C. x Comp. x Ramos'!D$66,0)</f>
        <v>0</v>
      </c>
      <c r="E159" s="35">
        <f>VLOOKUP($Q159&amp;$B159,'PNC Exon. &amp; no Exon.'!$A:$AL,'P.N.C. x Comp. x Ramos'!E$66,0)</f>
        <v>1518750</v>
      </c>
      <c r="F159" s="35">
        <f>VLOOKUP($Q159&amp;$B159,'PNC Exon. &amp; no Exon.'!$A:$AL,'P.N.C. x Comp. x Ramos'!F$66,0)</f>
        <v>0</v>
      </c>
      <c r="G159" s="35">
        <f>VLOOKUP($Q159&amp;$B159,'PNC Exon. &amp; no Exon.'!$A:$AL,'P.N.C. x Comp. x Ramos'!G$66,0)</f>
        <v>0</v>
      </c>
      <c r="H159" s="35">
        <f>VLOOKUP($Q159&amp;$B159,'PNC Exon. &amp; no Exon.'!$A:$AL,'P.N.C. x Comp. x Ramos'!H$66,0)</f>
        <v>0</v>
      </c>
      <c r="I159" s="35">
        <f>VLOOKUP($Q159&amp;$B159,'PNC Exon. &amp; no Exon.'!$A:$AL,'P.N.C. x Comp. x Ramos'!I$66,0)</f>
        <v>0</v>
      </c>
      <c r="J159" s="35">
        <f>VLOOKUP($Q159&amp;$B159,'PNC Exon. &amp; no Exon.'!$A:$AL,'P.N.C. x Comp. x Ramos'!J$66,0)</f>
        <v>0</v>
      </c>
      <c r="K159" s="35">
        <f>VLOOKUP($Q159&amp;$B159,'PNC Exon. &amp; no Exon.'!$A:$AL,'P.N.C. x Comp. x Ramos'!K$66,0)</f>
        <v>75982.37</v>
      </c>
      <c r="L159" s="35">
        <f>VLOOKUP($Q159&amp;$B159,'PNC Exon. &amp; no Exon.'!$A:$AL,'P.N.C. x Comp. x Ramos'!L$66,0)</f>
        <v>0</v>
      </c>
      <c r="M159" s="35">
        <f>VLOOKUP($Q159&amp;$B159,'PNC Exon. &amp; no Exon.'!$A:$AL,'P.N.C. x Comp. x Ramos'!M$66,0)</f>
        <v>797866.08</v>
      </c>
      <c r="N159" s="35">
        <f>VLOOKUP($Q159&amp;$B159,'PNC Exon. &amp; no Exon.'!$A:$AL,'P.N.C. x Comp. x Ramos'!N$66,0)</f>
        <v>0</v>
      </c>
      <c r="O159" s="42">
        <f t="shared" si="17"/>
        <v>3.2090524470988299E-2</v>
      </c>
      <c r="Q159" s="102" t="s">
        <v>1</v>
      </c>
    </row>
    <row r="160" spans="1:17" ht="15.95" customHeight="1" x14ac:dyDescent="0.4">
      <c r="A160" s="34">
        <f t="shared" si="15"/>
        <v>32</v>
      </c>
      <c r="B160" s="37" t="s">
        <v>129</v>
      </c>
      <c r="C160" s="44">
        <f t="shared" si="16"/>
        <v>1658289.66</v>
      </c>
      <c r="D160" s="35">
        <f>VLOOKUP($Q160&amp;$B160,'PNC Exon. &amp; no Exon.'!$A:$AL,'P.N.C. x Comp. x Ramos'!D$66,0)</f>
        <v>0</v>
      </c>
      <c r="E160" s="35">
        <f>VLOOKUP($Q160&amp;$B160,'PNC Exon. &amp; no Exon.'!$A:$AL,'P.N.C. x Comp. x Ramos'!E$66,0)</f>
        <v>10758.56</v>
      </c>
      <c r="F160" s="35">
        <f>VLOOKUP($Q160&amp;$B160,'PNC Exon. &amp; no Exon.'!$A:$AL,'P.N.C. x Comp. x Ramos'!F$66,0)</f>
        <v>1625073.04</v>
      </c>
      <c r="G160" s="35">
        <f>VLOOKUP($Q160&amp;$B160,'PNC Exon. &amp; no Exon.'!$A:$AL,'P.N.C. x Comp. x Ramos'!G$66,0)</f>
        <v>9441.67</v>
      </c>
      <c r="H160" s="35">
        <f>VLOOKUP($Q160&amp;$B160,'PNC Exon. &amp; no Exon.'!$A:$AL,'P.N.C. x Comp. x Ramos'!H$66,0)</f>
        <v>0</v>
      </c>
      <c r="I160" s="35">
        <f>VLOOKUP($Q160&amp;$B160,'PNC Exon. &amp; no Exon.'!$A:$AL,'P.N.C. x Comp. x Ramos'!I$66,0)</f>
        <v>0</v>
      </c>
      <c r="J160" s="35">
        <f>VLOOKUP($Q160&amp;$B160,'PNC Exon. &amp; no Exon.'!$A:$AL,'P.N.C. x Comp. x Ramos'!J$66,0)</f>
        <v>0</v>
      </c>
      <c r="K160" s="35">
        <f>VLOOKUP($Q160&amp;$B160,'PNC Exon. &amp; no Exon.'!$A:$AL,'P.N.C. x Comp. x Ramos'!K$66,0)</f>
        <v>0</v>
      </c>
      <c r="L160" s="35">
        <f>VLOOKUP($Q160&amp;$B160,'PNC Exon. &amp; no Exon.'!$A:$AL,'P.N.C. x Comp. x Ramos'!L$66,0)</f>
        <v>0</v>
      </c>
      <c r="M160" s="35">
        <f>VLOOKUP($Q160&amp;$B160,'PNC Exon. &amp; no Exon.'!$A:$AL,'P.N.C. x Comp. x Ramos'!M$66,0)</f>
        <v>0</v>
      </c>
      <c r="N160" s="35">
        <f>VLOOKUP($Q160&amp;$B160,'PNC Exon. &amp; no Exon.'!$A:$AL,'P.N.C. x Comp. x Ramos'!N$66,0)</f>
        <v>13016.39</v>
      </c>
      <c r="O160" s="42">
        <f t="shared" si="17"/>
        <v>2.2241669894175874E-2</v>
      </c>
      <c r="Q160" s="102" t="s">
        <v>1</v>
      </c>
    </row>
    <row r="161" spans="1:17" ht="15.95" customHeight="1" x14ac:dyDescent="0.4">
      <c r="A161" s="34">
        <f t="shared" si="15"/>
        <v>33</v>
      </c>
      <c r="B161" s="37" t="s">
        <v>132</v>
      </c>
      <c r="C161" s="44">
        <f t="shared" si="16"/>
        <v>1220688.18</v>
      </c>
      <c r="D161" s="35">
        <f>VLOOKUP($Q161&amp;$B161,'PNC Exon. &amp; no Exon.'!$A:$AL,'P.N.C. x Comp. x Ramos'!D$66,0)</f>
        <v>44693.97</v>
      </c>
      <c r="E161" s="35">
        <f>VLOOKUP($Q161&amp;$B161,'PNC Exon. &amp; no Exon.'!$A:$AL,'P.N.C. x Comp. x Ramos'!E$66,0)</f>
        <v>0</v>
      </c>
      <c r="F161" s="35">
        <f>VLOOKUP($Q161&amp;$B161,'PNC Exon. &amp; no Exon.'!$A:$AL,'P.N.C. x Comp. x Ramos'!F$66,0)</f>
        <v>20715</v>
      </c>
      <c r="G161" s="35">
        <f>VLOOKUP($Q161&amp;$B161,'PNC Exon. &amp; no Exon.'!$A:$AL,'P.N.C. x Comp. x Ramos'!G$66,0)</f>
        <v>799.13</v>
      </c>
      <c r="H161" s="35">
        <f>VLOOKUP($Q161&amp;$B161,'PNC Exon. &amp; no Exon.'!$A:$AL,'P.N.C. x Comp. x Ramos'!H$66,0)</f>
        <v>0</v>
      </c>
      <c r="I161" s="35">
        <f>VLOOKUP($Q161&amp;$B161,'PNC Exon. &amp; no Exon.'!$A:$AL,'P.N.C. x Comp. x Ramos'!I$66,0)</f>
        <v>0</v>
      </c>
      <c r="J161" s="35">
        <f>VLOOKUP($Q161&amp;$B161,'PNC Exon. &amp; no Exon.'!$A:$AL,'P.N.C. x Comp. x Ramos'!J$66,0)</f>
        <v>0</v>
      </c>
      <c r="K161" s="35">
        <f>VLOOKUP($Q161&amp;$B161,'PNC Exon. &amp; no Exon.'!$A:$AL,'P.N.C. x Comp. x Ramos'!K$66,0)</f>
        <v>736775.01</v>
      </c>
      <c r="L161" s="35">
        <f>VLOOKUP($Q161&amp;$B161,'PNC Exon. &amp; no Exon.'!$A:$AL,'P.N.C. x Comp. x Ramos'!L$66,0)</f>
        <v>0</v>
      </c>
      <c r="M161" s="35">
        <f>VLOOKUP($Q161&amp;$B161,'PNC Exon. &amp; no Exon.'!$A:$AL,'P.N.C. x Comp. x Ramos'!M$66,0)</f>
        <v>0</v>
      </c>
      <c r="N161" s="35">
        <f>VLOOKUP($Q161&amp;$B161,'PNC Exon. &amp; no Exon.'!$A:$AL,'P.N.C. x Comp. x Ramos'!N$66,0)</f>
        <v>417705.07</v>
      </c>
      <c r="O161" s="42">
        <f t="shared" si="17"/>
        <v>1.6372377032901682E-2</v>
      </c>
      <c r="Q161" s="102" t="s">
        <v>1</v>
      </c>
    </row>
    <row r="162" spans="1:17" x14ac:dyDescent="0.4">
      <c r="A162" s="52" t="s">
        <v>108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4"/>
    <row r="182" spans="1:17" ht="19.5" customHeight="1" x14ac:dyDescent="0.6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4">
      <c r="A183" s="134" t="s">
        <v>56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7" ht="12.75" customHeight="1" x14ac:dyDescent="0.4">
      <c r="A184" s="136" t="s">
        <v>136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</row>
    <row r="185" spans="1:17" ht="12.75" customHeight="1" x14ac:dyDescent="0.4">
      <c r="A185" s="134" t="s">
        <v>91</v>
      </c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4">
      <c r="A188" s="29"/>
      <c r="B188" s="29" t="s">
        <v>21</v>
      </c>
      <c r="C188" s="50">
        <f t="shared" ref="C188:N188" si="18">SUM(C189:C221)</f>
        <v>10161183389.079998</v>
      </c>
      <c r="D188" s="50">
        <f t="shared" si="18"/>
        <v>37203140.61999999</v>
      </c>
      <c r="E188" s="50">
        <f t="shared" si="18"/>
        <v>1198107695.7400002</v>
      </c>
      <c r="F188" s="50">
        <f t="shared" si="18"/>
        <v>2042639087.51</v>
      </c>
      <c r="G188" s="50">
        <f t="shared" si="18"/>
        <v>59999999.460000001</v>
      </c>
      <c r="H188" s="50">
        <f t="shared" si="18"/>
        <v>3966846365.9700003</v>
      </c>
      <c r="I188" s="50">
        <f t="shared" si="18"/>
        <v>63270778.340000011</v>
      </c>
      <c r="J188" s="50">
        <f t="shared" si="18"/>
        <v>129555027.94999999</v>
      </c>
      <c r="K188" s="50">
        <f t="shared" si="18"/>
        <v>1990070624.3200009</v>
      </c>
      <c r="L188" s="50">
        <f t="shared" si="18"/>
        <v>49725959.149999999</v>
      </c>
      <c r="M188" s="50">
        <f t="shared" si="18"/>
        <v>136528588.47999996</v>
      </c>
      <c r="N188" s="50">
        <f t="shared" si="18"/>
        <v>487236121.54000014</v>
      </c>
      <c r="O188" s="70">
        <f>SUM(O189:O221,0)</f>
        <v>100</v>
      </c>
      <c r="Q188" s="102" t="s">
        <v>2</v>
      </c>
    </row>
    <row r="189" spans="1:17" ht="15.95" customHeight="1" x14ac:dyDescent="0.4">
      <c r="A189" s="34">
        <f t="shared" ref="A189:A221" si="19">RANK(C189,$C$189:$C$221,0)</f>
        <v>1</v>
      </c>
      <c r="B189" s="35" t="s">
        <v>84</v>
      </c>
      <c r="C189" s="44">
        <f t="shared" ref="C189:C221" si="20">SUM(D189:N189)</f>
        <v>3252464480.0600004</v>
      </c>
      <c r="D189" s="35">
        <f>VLOOKUP($Q189&amp;$B189,'PNC Exon. &amp; no Exon.'!$A:$AL,'P.N.C. x Comp. x Ramos'!D$66,0)</f>
        <v>7348453.0499999998</v>
      </c>
      <c r="E189" s="35">
        <f>VLOOKUP($Q189&amp;$B189,'PNC Exon. &amp; no Exon.'!$A:$AL,'P.N.C. x Comp. x Ramos'!E$66,0)</f>
        <v>282375965.77999997</v>
      </c>
      <c r="F189" s="35">
        <f>VLOOKUP($Q189&amp;$B189,'PNC Exon. &amp; no Exon.'!$A:$AL,'P.N.C. x Comp. x Ramos'!F$66,0)</f>
        <v>397542617.05000001</v>
      </c>
      <c r="G189" s="35">
        <f>VLOOKUP($Q189&amp;$B189,'PNC Exon. &amp; no Exon.'!$A:$AL,'P.N.C. x Comp. x Ramos'!G$66,0)</f>
        <v>27106493.75</v>
      </c>
      <c r="H189" s="35">
        <f>VLOOKUP($Q189&amp;$B189,'PNC Exon. &amp; no Exon.'!$A:$AL,'P.N.C. x Comp. x Ramos'!H$66,0)</f>
        <v>2105757353.5800002</v>
      </c>
      <c r="I189" s="35">
        <f>VLOOKUP($Q189&amp;$B189,'PNC Exon. &amp; no Exon.'!$A:$AL,'P.N.C. x Comp. x Ramos'!I$66,0)</f>
        <v>7801378.2800000003</v>
      </c>
      <c r="J189" s="35">
        <f>VLOOKUP($Q189&amp;$B189,'PNC Exon. &amp; no Exon.'!$A:$AL,'P.N.C. x Comp. x Ramos'!J$66,0)</f>
        <v>39797484.210000001</v>
      </c>
      <c r="K189" s="35">
        <f>VLOOKUP($Q189&amp;$B189,'PNC Exon. &amp; no Exon.'!$A:$AL,'P.N.C. x Comp. x Ramos'!K$66,0)</f>
        <v>266003172.41999999</v>
      </c>
      <c r="L189" s="35">
        <f>VLOOKUP($Q189&amp;$B189,'PNC Exon. &amp; no Exon.'!$A:$AL,'P.N.C. x Comp. x Ramos'!L$66,0)</f>
        <v>0</v>
      </c>
      <c r="M189" s="35">
        <f>VLOOKUP($Q189&amp;$B189,'PNC Exon. &amp; no Exon.'!$A:$AL,'P.N.C. x Comp. x Ramos'!M$66,0)</f>
        <v>18161435.109999999</v>
      </c>
      <c r="N189" s="35">
        <f>VLOOKUP($Q189&amp;$B189,'PNC Exon. &amp; no Exon.'!$A:$AL,'P.N.C. x Comp. x Ramos'!N$66,0)</f>
        <v>100570126.83</v>
      </c>
      <c r="O189" s="42">
        <f t="shared" ref="O189:O221" si="21">IFERROR(C189/$C$188*100,0)</f>
        <v>32.008717444814081</v>
      </c>
      <c r="Q189" s="102" t="s">
        <v>2</v>
      </c>
    </row>
    <row r="190" spans="1:17" ht="15.95" customHeight="1" x14ac:dyDescent="0.4">
      <c r="A190" s="34">
        <f t="shared" si="19"/>
        <v>2</v>
      </c>
      <c r="B190" s="37" t="s">
        <v>93</v>
      </c>
      <c r="C190" s="44">
        <f t="shared" si="20"/>
        <v>1675672503.04</v>
      </c>
      <c r="D190" s="35">
        <f>VLOOKUP($Q190&amp;$B190,'PNC Exon. &amp; no Exon.'!$A:$AL,'P.N.C. x Comp. x Ramos'!D$66,0)</f>
        <v>7232583.1399999997</v>
      </c>
      <c r="E190" s="35">
        <f>VLOOKUP($Q190&amp;$B190,'PNC Exon. &amp; no Exon.'!$A:$AL,'P.N.C. x Comp. x Ramos'!E$66,0)</f>
        <v>220637732.81</v>
      </c>
      <c r="F190" s="35">
        <f>VLOOKUP($Q190&amp;$B190,'PNC Exon. &amp; no Exon.'!$A:$AL,'P.N.C. x Comp. x Ramos'!F$66,0)</f>
        <v>27983436.629999999</v>
      </c>
      <c r="G190" s="35">
        <f>VLOOKUP($Q190&amp;$B190,'PNC Exon. &amp; no Exon.'!$A:$AL,'P.N.C. x Comp. x Ramos'!G$66,0)</f>
        <v>5674029.04</v>
      </c>
      <c r="H190" s="35">
        <f>VLOOKUP($Q190&amp;$B190,'PNC Exon. &amp; no Exon.'!$A:$AL,'P.N.C. x Comp. x Ramos'!H$66,0)</f>
        <v>950659662.13999999</v>
      </c>
      <c r="I190" s="35">
        <f>VLOOKUP($Q190&amp;$B190,'PNC Exon. &amp; no Exon.'!$A:$AL,'P.N.C. x Comp. x Ramos'!I$66,0)</f>
        <v>26285554.579999998</v>
      </c>
      <c r="J190" s="35">
        <f>VLOOKUP($Q190&amp;$B190,'PNC Exon. &amp; no Exon.'!$A:$AL,'P.N.C. x Comp. x Ramos'!J$66,0)</f>
        <v>9611010.8099999987</v>
      </c>
      <c r="K190" s="35">
        <f>VLOOKUP($Q190&amp;$B190,'PNC Exon. &amp; no Exon.'!$A:$AL,'P.N.C. x Comp. x Ramos'!K$66,0)</f>
        <v>345316558.58000004</v>
      </c>
      <c r="L190" s="35">
        <f>VLOOKUP($Q190&amp;$B190,'PNC Exon. &amp; no Exon.'!$A:$AL,'P.N.C. x Comp. x Ramos'!L$66,0)</f>
        <v>0</v>
      </c>
      <c r="M190" s="35">
        <f>VLOOKUP($Q190&amp;$B190,'PNC Exon. &amp; no Exon.'!$A:$AL,'P.N.C. x Comp. x Ramos'!M$66,0)</f>
        <v>6585091.46</v>
      </c>
      <c r="N190" s="35">
        <f>VLOOKUP($Q190&amp;$B190,'PNC Exon. &amp; no Exon.'!$A:$AL,'P.N.C. x Comp. x Ramos'!N$66,0)</f>
        <v>75686843.850000009</v>
      </c>
      <c r="O190" s="42">
        <f t="shared" si="21"/>
        <v>16.490918812082544</v>
      </c>
      <c r="Q190" s="102" t="s">
        <v>2</v>
      </c>
    </row>
    <row r="191" spans="1:17" ht="15.95" customHeight="1" x14ac:dyDescent="0.4">
      <c r="A191" s="34">
        <f t="shared" si="19"/>
        <v>3</v>
      </c>
      <c r="B191" s="37" t="s">
        <v>92</v>
      </c>
      <c r="C191" s="44">
        <f t="shared" si="20"/>
        <v>1370270740.4599996</v>
      </c>
      <c r="D191" s="35">
        <f>VLOOKUP($Q191&amp;$B191,'PNC Exon. &amp; no Exon.'!$A:$AL,'P.N.C. x Comp. x Ramos'!D$66,0)</f>
        <v>4663519.5600000005</v>
      </c>
      <c r="E191" s="35">
        <f>VLOOKUP($Q191&amp;$B191,'PNC Exon. &amp; no Exon.'!$A:$AL,'P.N.C. x Comp. x Ramos'!E$66,0)</f>
        <v>22701715.75</v>
      </c>
      <c r="F191" s="35">
        <f>VLOOKUP($Q191&amp;$B191,'PNC Exon. &amp; no Exon.'!$A:$AL,'P.N.C. x Comp. x Ramos'!F$66,0)</f>
        <v>1200372404.75</v>
      </c>
      <c r="G191" s="35">
        <f>VLOOKUP($Q191&amp;$B191,'PNC Exon. &amp; no Exon.'!$A:$AL,'P.N.C. x Comp. x Ramos'!G$66,0)</f>
        <v>1814053.11</v>
      </c>
      <c r="H191" s="35">
        <f>VLOOKUP($Q191&amp;$B191,'PNC Exon. &amp; no Exon.'!$A:$AL,'P.N.C. x Comp. x Ramos'!H$66,0)</f>
        <v>45667439.75</v>
      </c>
      <c r="I191" s="35">
        <f>VLOOKUP($Q191&amp;$B191,'PNC Exon. &amp; no Exon.'!$A:$AL,'P.N.C. x Comp. x Ramos'!I$66,0)</f>
        <v>397875.35</v>
      </c>
      <c r="J191" s="35">
        <f>VLOOKUP($Q191&amp;$B191,'PNC Exon. &amp; no Exon.'!$A:$AL,'P.N.C. x Comp. x Ramos'!J$66,0)</f>
        <v>1849653.03</v>
      </c>
      <c r="K191" s="35">
        <f>VLOOKUP($Q191&amp;$B191,'PNC Exon. &amp; no Exon.'!$A:$AL,'P.N.C. x Comp. x Ramos'!K$66,0)</f>
        <v>75854595.620000005</v>
      </c>
      <c r="L191" s="35">
        <f>VLOOKUP($Q191&amp;$B191,'PNC Exon. &amp; no Exon.'!$A:$AL,'P.N.C. x Comp. x Ramos'!L$66,0)</f>
        <v>0</v>
      </c>
      <c r="M191" s="35">
        <f>VLOOKUP($Q191&amp;$B191,'PNC Exon. &amp; no Exon.'!$A:$AL,'P.N.C. x Comp. x Ramos'!M$66,0)</f>
        <v>6533239.0800000001</v>
      </c>
      <c r="N191" s="35">
        <f>VLOOKUP($Q191&amp;$B191,'PNC Exon. &amp; no Exon.'!$A:$AL,'P.N.C. x Comp. x Ramos'!N$66,0)</f>
        <v>10416244.460000001</v>
      </c>
      <c r="O191" s="42">
        <f t="shared" si="21"/>
        <v>13.485346027044445</v>
      </c>
      <c r="Q191" s="102" t="s">
        <v>2</v>
      </c>
    </row>
    <row r="192" spans="1:17" ht="15.95" customHeight="1" x14ac:dyDescent="0.4">
      <c r="A192" s="34">
        <f t="shared" si="19"/>
        <v>4</v>
      </c>
      <c r="B192" s="37" t="s">
        <v>111</v>
      </c>
      <c r="C192" s="44">
        <f t="shared" si="20"/>
        <v>795799432.54000008</v>
      </c>
      <c r="D192" s="35">
        <f>VLOOKUP($Q192&amp;$B192,'PNC Exon. &amp; no Exon.'!$A:$AL,'P.N.C. x Comp. x Ramos'!D$66,0)</f>
        <v>3552047.93</v>
      </c>
      <c r="E192" s="35">
        <f>VLOOKUP($Q192&amp;$B192,'PNC Exon. &amp; no Exon.'!$A:$AL,'P.N.C. x Comp. x Ramos'!E$66,0)</f>
        <v>213664887.37</v>
      </c>
      <c r="F192" s="35">
        <f>VLOOKUP($Q192&amp;$B192,'PNC Exon. &amp; no Exon.'!$A:$AL,'P.N.C. x Comp. x Ramos'!F$66,0)</f>
        <v>26849743.329999998</v>
      </c>
      <c r="G192" s="35">
        <f>VLOOKUP($Q192&amp;$B192,'PNC Exon. &amp; no Exon.'!$A:$AL,'P.N.C. x Comp. x Ramos'!G$66,0)</f>
        <v>14002294.18</v>
      </c>
      <c r="H192" s="35">
        <f>VLOOKUP($Q192&amp;$B192,'PNC Exon. &amp; no Exon.'!$A:$AL,'P.N.C. x Comp. x Ramos'!H$66,0)</f>
        <v>233494671.20999998</v>
      </c>
      <c r="I192" s="35">
        <f>VLOOKUP($Q192&amp;$B192,'PNC Exon. &amp; no Exon.'!$A:$AL,'P.N.C. x Comp. x Ramos'!I$66,0)</f>
        <v>434485.93</v>
      </c>
      <c r="J192" s="35">
        <f>VLOOKUP($Q192&amp;$B192,'PNC Exon. &amp; no Exon.'!$A:$AL,'P.N.C. x Comp. x Ramos'!J$66,0)</f>
        <v>12405015.17</v>
      </c>
      <c r="K192" s="35">
        <f>VLOOKUP($Q192&amp;$B192,'PNC Exon. &amp; no Exon.'!$A:$AL,'P.N.C. x Comp. x Ramos'!K$66,0)</f>
        <v>229739297.74000001</v>
      </c>
      <c r="L192" s="35">
        <f>VLOOKUP($Q192&amp;$B192,'PNC Exon. &amp; no Exon.'!$A:$AL,'P.N.C. x Comp. x Ramos'!L$66,0)</f>
        <v>0</v>
      </c>
      <c r="M192" s="35">
        <f>VLOOKUP($Q192&amp;$B192,'PNC Exon. &amp; no Exon.'!$A:$AL,'P.N.C. x Comp. x Ramos'!M$66,0)</f>
        <v>7442182.5899999999</v>
      </c>
      <c r="N192" s="35">
        <f>VLOOKUP($Q192&amp;$B192,'PNC Exon. &amp; no Exon.'!$A:$AL,'P.N.C. x Comp. x Ramos'!N$66,0)</f>
        <v>54214807.090000004</v>
      </c>
      <c r="O192" s="42">
        <f t="shared" si="21"/>
        <v>7.8317593735708817</v>
      </c>
      <c r="Q192" s="102" t="s">
        <v>2</v>
      </c>
    </row>
    <row r="193" spans="1:108" ht="15.95" customHeight="1" x14ac:dyDescent="0.4">
      <c r="A193" s="34">
        <f t="shared" si="19"/>
        <v>5</v>
      </c>
      <c r="B193" s="37" t="s">
        <v>112</v>
      </c>
      <c r="C193" s="44">
        <f t="shared" si="20"/>
        <v>718831464.31000006</v>
      </c>
      <c r="D193" s="35">
        <f>VLOOKUP($Q193&amp;$B193,'PNC Exon. &amp; no Exon.'!$A:$AL,'P.N.C. x Comp. x Ramos'!D$66,0)</f>
        <v>200022.48</v>
      </c>
      <c r="E193" s="35">
        <f>VLOOKUP($Q193&amp;$B193,'PNC Exon. &amp; no Exon.'!$A:$AL,'P.N.C. x Comp. x Ramos'!E$66,0)</f>
        <v>19454854.260000002</v>
      </c>
      <c r="F193" s="35">
        <f>VLOOKUP($Q193&amp;$B193,'PNC Exon. &amp; no Exon.'!$A:$AL,'P.N.C. x Comp. x Ramos'!F$66,0)</f>
        <v>62201996.739999995</v>
      </c>
      <c r="G193" s="35">
        <f>VLOOKUP($Q193&amp;$B193,'PNC Exon. &amp; no Exon.'!$A:$AL,'P.N.C. x Comp. x Ramos'!G$66,0)</f>
        <v>2667977.34</v>
      </c>
      <c r="H193" s="35">
        <f>VLOOKUP($Q193&amp;$B193,'PNC Exon. &amp; no Exon.'!$A:$AL,'P.N.C. x Comp. x Ramos'!H$66,0)</f>
        <v>259233271.12</v>
      </c>
      <c r="I193" s="35">
        <f>VLOOKUP($Q193&amp;$B193,'PNC Exon. &amp; no Exon.'!$A:$AL,'P.N.C. x Comp. x Ramos'!I$66,0)</f>
        <v>4062433.13</v>
      </c>
      <c r="J193" s="35">
        <f>VLOOKUP($Q193&amp;$B193,'PNC Exon. &amp; no Exon.'!$A:$AL,'P.N.C. x Comp. x Ramos'!J$66,0)</f>
        <v>30099039.599999998</v>
      </c>
      <c r="K193" s="35">
        <f>VLOOKUP($Q193&amp;$B193,'PNC Exon. &amp; no Exon.'!$A:$AL,'P.N.C. x Comp. x Ramos'!K$66,0)</f>
        <v>232451161.82999998</v>
      </c>
      <c r="L193" s="35">
        <f>VLOOKUP($Q193&amp;$B193,'PNC Exon. &amp; no Exon.'!$A:$AL,'P.N.C. x Comp. x Ramos'!L$66,0)</f>
        <v>0</v>
      </c>
      <c r="M193" s="35">
        <f>VLOOKUP($Q193&amp;$B193,'PNC Exon. &amp; no Exon.'!$A:$AL,'P.N.C. x Comp. x Ramos'!M$66,0)</f>
        <v>21044564.719999999</v>
      </c>
      <c r="N193" s="35">
        <f>VLOOKUP($Q193&amp;$B193,'PNC Exon. &amp; no Exon.'!$A:$AL,'P.N.C. x Comp. x Ramos'!N$66,0)</f>
        <v>87416143.090000004</v>
      </c>
      <c r="O193" s="42">
        <f t="shared" si="21"/>
        <v>7.0742888577575771</v>
      </c>
      <c r="Q193" s="102" t="s">
        <v>2</v>
      </c>
    </row>
    <row r="194" spans="1:108" ht="15.95" customHeight="1" x14ac:dyDescent="0.4">
      <c r="A194" s="34">
        <f t="shared" si="19"/>
        <v>6</v>
      </c>
      <c r="B194" s="37" t="s">
        <v>113</v>
      </c>
      <c r="C194" s="44">
        <f t="shared" si="20"/>
        <v>680464903.48000002</v>
      </c>
      <c r="D194" s="35">
        <f>VLOOKUP($Q194&amp;$B194,'PNC Exon. &amp; no Exon.'!$A:$AL,'P.N.C. x Comp. x Ramos'!D$66,0)</f>
        <v>1295064.97</v>
      </c>
      <c r="E194" s="35">
        <f>VLOOKUP($Q194&amp;$B194,'PNC Exon. &amp; no Exon.'!$A:$AL,'P.N.C. x Comp. x Ramos'!E$66,0)</f>
        <v>19126988.490000002</v>
      </c>
      <c r="F194" s="35">
        <f>VLOOKUP($Q194&amp;$B194,'PNC Exon. &amp; no Exon.'!$A:$AL,'P.N.C. x Comp. x Ramos'!F$66,0)</f>
        <v>14158717.219999999</v>
      </c>
      <c r="G194" s="35">
        <f>VLOOKUP($Q194&amp;$B194,'PNC Exon. &amp; no Exon.'!$A:$AL,'P.N.C. x Comp. x Ramos'!G$66,0)</f>
        <v>2821103.33</v>
      </c>
      <c r="H194" s="35">
        <f>VLOOKUP($Q194&amp;$B194,'PNC Exon. &amp; no Exon.'!$A:$AL,'P.N.C. x Comp. x Ramos'!H$66,0)</f>
        <v>288105292.57999998</v>
      </c>
      <c r="I194" s="35">
        <f>VLOOKUP($Q194&amp;$B194,'PNC Exon. &amp; no Exon.'!$A:$AL,'P.N.C. x Comp. x Ramos'!I$66,0)</f>
        <v>11873703.060000001</v>
      </c>
      <c r="J194" s="35">
        <f>VLOOKUP($Q194&amp;$B194,'PNC Exon. &amp; no Exon.'!$A:$AL,'P.N.C. x Comp. x Ramos'!J$66,0)</f>
        <v>30748374.940000001</v>
      </c>
      <c r="K194" s="35">
        <f>VLOOKUP($Q194&amp;$B194,'PNC Exon. &amp; no Exon.'!$A:$AL,'P.N.C. x Comp. x Ramos'!K$66,0)</f>
        <v>189589067.53</v>
      </c>
      <c r="L194" s="35">
        <f>VLOOKUP($Q194&amp;$B194,'PNC Exon. &amp; no Exon.'!$A:$AL,'P.N.C. x Comp. x Ramos'!L$66,0)</f>
        <v>0</v>
      </c>
      <c r="M194" s="35">
        <f>VLOOKUP($Q194&amp;$B194,'PNC Exon. &amp; no Exon.'!$A:$AL,'P.N.C. x Comp. x Ramos'!M$66,0)</f>
        <v>14876921.379999999</v>
      </c>
      <c r="N194" s="35">
        <f>VLOOKUP($Q194&amp;$B194,'PNC Exon. &amp; no Exon.'!$A:$AL,'P.N.C. x Comp. x Ramos'!N$66,0)</f>
        <v>107869669.98</v>
      </c>
      <c r="O194" s="42">
        <f t="shared" si="21"/>
        <v>6.6967092062454148</v>
      </c>
      <c r="Q194" s="102" t="s">
        <v>2</v>
      </c>
    </row>
    <row r="195" spans="1:108" ht="15.95" customHeight="1" x14ac:dyDescent="0.4">
      <c r="A195" s="34">
        <f t="shared" si="19"/>
        <v>7</v>
      </c>
      <c r="B195" s="37" t="s">
        <v>94</v>
      </c>
      <c r="C195" s="44">
        <f t="shared" si="20"/>
        <v>271621972.86999995</v>
      </c>
      <c r="D195" s="35">
        <f>VLOOKUP($Q195&amp;$B195,'PNC Exon. &amp; no Exon.'!$A:$AL,'P.N.C. x Comp. x Ramos'!D$66,0)</f>
        <v>0</v>
      </c>
      <c r="E195" s="35">
        <f>VLOOKUP($Q195&amp;$B195,'PNC Exon. &amp; no Exon.'!$A:$AL,'P.N.C. x Comp. x Ramos'!E$66,0)</f>
        <v>224802464.63999999</v>
      </c>
      <c r="F195" s="35">
        <f>VLOOKUP($Q195&amp;$B195,'PNC Exon. &amp; no Exon.'!$A:$AL,'P.N.C. x Comp. x Ramos'!F$66,0)</f>
        <v>0</v>
      </c>
      <c r="G195" s="35">
        <f>VLOOKUP($Q195&amp;$B195,'PNC Exon. &amp; no Exon.'!$A:$AL,'P.N.C. x Comp. x Ramos'!G$66,0)</f>
        <v>3456697.79</v>
      </c>
      <c r="H195" s="35">
        <f>VLOOKUP($Q195&amp;$B195,'PNC Exon. &amp; no Exon.'!$A:$AL,'P.N.C. x Comp. x Ramos'!H$66,0)</f>
        <v>23926790.879999999</v>
      </c>
      <c r="I195" s="35">
        <f>VLOOKUP($Q195&amp;$B195,'PNC Exon. &amp; no Exon.'!$A:$AL,'P.N.C. x Comp. x Ramos'!I$66,0)</f>
        <v>388813.22</v>
      </c>
      <c r="J195" s="35">
        <f>VLOOKUP($Q195&amp;$B195,'PNC Exon. &amp; no Exon.'!$A:$AL,'P.N.C. x Comp. x Ramos'!J$66,0)</f>
        <v>28756.13</v>
      </c>
      <c r="K195" s="35">
        <f>VLOOKUP($Q195&amp;$B195,'PNC Exon. &amp; no Exon.'!$A:$AL,'P.N.C. x Comp. x Ramos'!K$66,0)</f>
        <v>80735.66</v>
      </c>
      <c r="L195" s="35">
        <f>VLOOKUP($Q195&amp;$B195,'PNC Exon. &amp; no Exon.'!$A:$AL,'P.N.C. x Comp. x Ramos'!L$66,0)</f>
        <v>0</v>
      </c>
      <c r="M195" s="35">
        <f>VLOOKUP($Q195&amp;$B195,'PNC Exon. &amp; no Exon.'!$A:$AL,'P.N.C. x Comp. x Ramos'!M$66,0)</f>
        <v>887490.13</v>
      </c>
      <c r="N195" s="35">
        <f>VLOOKUP($Q195&amp;$B195,'PNC Exon. &amp; no Exon.'!$A:$AL,'P.N.C. x Comp. x Ramos'!N$66,0)</f>
        <v>18050224.420000002</v>
      </c>
      <c r="O195" s="42">
        <f t="shared" si="21"/>
        <v>2.6731332608552871</v>
      </c>
      <c r="Q195" s="102" t="s">
        <v>2</v>
      </c>
    </row>
    <row r="196" spans="1:108" ht="15.95" customHeight="1" x14ac:dyDescent="0.4">
      <c r="A196" s="34">
        <f t="shared" si="19"/>
        <v>8</v>
      </c>
      <c r="B196" s="37" t="s">
        <v>114</v>
      </c>
      <c r="C196" s="44">
        <f t="shared" si="20"/>
        <v>235152404.06999999</v>
      </c>
      <c r="D196" s="35">
        <f>VLOOKUP($Q196&amp;$B196,'PNC Exon. &amp; no Exon.'!$A:$AL,'P.N.C. x Comp. x Ramos'!D$66,0)</f>
        <v>11156437.779999999</v>
      </c>
      <c r="E196" s="35">
        <f>VLOOKUP($Q196&amp;$B196,'PNC Exon. &amp; no Exon.'!$A:$AL,'P.N.C. x Comp. x Ramos'!E$66,0)</f>
        <v>1231106.73</v>
      </c>
      <c r="F196" s="35">
        <f>VLOOKUP($Q196&amp;$B196,'PNC Exon. &amp; no Exon.'!$A:$AL,'P.N.C. x Comp. x Ramos'!F$66,0)</f>
        <v>222764859.56</v>
      </c>
      <c r="G196" s="35">
        <f>VLOOKUP($Q196&amp;$B196,'PNC Exon. &amp; no Exon.'!$A:$AL,'P.N.C. x Comp. x Ramos'!G$66,0)</f>
        <v>0</v>
      </c>
      <c r="H196" s="35">
        <f>VLOOKUP($Q196&amp;$B196,'PNC Exon. &amp; no Exon.'!$A:$AL,'P.N.C. x Comp. x Ramos'!H$66,0)</f>
        <v>0</v>
      </c>
      <c r="I196" s="35">
        <f>VLOOKUP($Q196&amp;$B196,'PNC Exon. &amp; no Exon.'!$A:$AL,'P.N.C. x Comp. x Ramos'!I$66,0)</f>
        <v>0</v>
      </c>
      <c r="J196" s="35">
        <f>VLOOKUP($Q196&amp;$B196,'PNC Exon. &amp; no Exon.'!$A:$AL,'P.N.C. x Comp. x Ramos'!J$66,0)</f>
        <v>0</v>
      </c>
      <c r="K196" s="35">
        <f>VLOOKUP($Q196&amp;$B196,'PNC Exon. &amp; no Exon.'!$A:$AL,'P.N.C. x Comp. x Ramos'!K$66,0)</f>
        <v>0</v>
      </c>
      <c r="L196" s="35">
        <f>VLOOKUP($Q196&amp;$B196,'PNC Exon. &amp; no Exon.'!$A:$AL,'P.N.C. x Comp. x Ramos'!L$66,0)</f>
        <v>0</v>
      </c>
      <c r="M196" s="35">
        <f>VLOOKUP($Q196&amp;$B196,'PNC Exon. &amp; no Exon.'!$A:$AL,'P.N.C. x Comp. x Ramos'!M$66,0)</f>
        <v>0</v>
      </c>
      <c r="N196" s="35">
        <f>VLOOKUP($Q196&amp;$B196,'PNC Exon. &amp; no Exon.'!$A:$AL,'P.N.C. x Comp. x Ramos'!N$66,0)</f>
        <v>0</v>
      </c>
      <c r="O196" s="42">
        <f t="shared" si="21"/>
        <v>2.3142226162625228</v>
      </c>
      <c r="Q196" s="102" t="s">
        <v>2</v>
      </c>
    </row>
    <row r="197" spans="1:108" s="15" customFormat="1" ht="15.95" customHeight="1" x14ac:dyDescent="0.4">
      <c r="A197" s="34">
        <f t="shared" si="19"/>
        <v>9</v>
      </c>
      <c r="B197" s="37" t="s">
        <v>77</v>
      </c>
      <c r="C197" s="44">
        <f t="shared" si="20"/>
        <v>153406695.80999997</v>
      </c>
      <c r="D197" s="35">
        <f>VLOOKUP($Q197&amp;$B197,'PNC Exon. &amp; no Exon.'!$A:$AL,'P.N.C. x Comp. x Ramos'!D$66,0)</f>
        <v>693458.71</v>
      </c>
      <c r="E197" s="35">
        <f>VLOOKUP($Q197&amp;$B197,'PNC Exon. &amp; no Exon.'!$A:$AL,'P.N.C. x Comp. x Ramos'!E$66,0)</f>
        <v>97419193.209999993</v>
      </c>
      <c r="F197" s="35">
        <f>VLOOKUP($Q197&amp;$B197,'PNC Exon. &amp; no Exon.'!$A:$AL,'P.N.C. x Comp. x Ramos'!F$66,0)</f>
        <v>978006.01</v>
      </c>
      <c r="G197" s="35">
        <f>VLOOKUP($Q197&amp;$B197,'PNC Exon. &amp; no Exon.'!$A:$AL,'P.N.C. x Comp. x Ramos'!G$66,0)</f>
        <v>107583.5</v>
      </c>
      <c r="H197" s="35">
        <f>VLOOKUP($Q197&amp;$B197,'PNC Exon. &amp; no Exon.'!$A:$AL,'P.N.C. x Comp. x Ramos'!H$66,0)</f>
        <v>6238033.2000000002</v>
      </c>
      <c r="I197" s="35">
        <f>VLOOKUP($Q197&amp;$B197,'PNC Exon. &amp; no Exon.'!$A:$AL,'P.N.C. x Comp. x Ramos'!I$66,0)</f>
        <v>10752234.07</v>
      </c>
      <c r="J197" s="35">
        <f>VLOOKUP($Q197&amp;$B197,'PNC Exon. &amp; no Exon.'!$A:$AL,'P.N.C. x Comp. x Ramos'!J$66,0)</f>
        <v>237853.71</v>
      </c>
      <c r="K197" s="35">
        <f>VLOOKUP($Q197&amp;$B197,'PNC Exon. &amp; no Exon.'!$A:$AL,'P.N.C. x Comp. x Ramos'!K$66,0)</f>
        <v>23112648.649999999</v>
      </c>
      <c r="L197" s="35">
        <f>VLOOKUP($Q197&amp;$B197,'PNC Exon. &amp; no Exon.'!$A:$AL,'P.N.C. x Comp. x Ramos'!L$66,0)</f>
        <v>0</v>
      </c>
      <c r="M197" s="35">
        <f>VLOOKUP($Q197&amp;$B197,'PNC Exon. &amp; no Exon.'!$A:$AL,'P.N.C. x Comp. x Ramos'!M$66,0)</f>
        <v>10083089.800000001</v>
      </c>
      <c r="N197" s="35">
        <f>VLOOKUP($Q197&amp;$B197,'PNC Exon. &amp; no Exon.'!$A:$AL,'P.N.C. x Comp. x Ramos'!N$66,0)</f>
        <v>3784594.95</v>
      </c>
      <c r="O197" s="42">
        <f t="shared" si="21"/>
        <v>1.5097325767672178</v>
      </c>
      <c r="Q197" s="102" t="s">
        <v>2</v>
      </c>
    </row>
    <row r="198" spans="1:108" ht="15.95" customHeight="1" x14ac:dyDescent="0.4">
      <c r="A198" s="34">
        <f t="shared" si="19"/>
        <v>10</v>
      </c>
      <c r="B198" s="37" t="s">
        <v>85</v>
      </c>
      <c r="C198" s="44">
        <f t="shared" si="20"/>
        <v>131001448.59999999</v>
      </c>
      <c r="D198" s="35">
        <f>VLOOKUP($Q198&amp;$B198,'PNC Exon. &amp; no Exon.'!$A:$AL,'P.N.C. x Comp. x Ramos'!D$66,0)</f>
        <v>0</v>
      </c>
      <c r="E198" s="35">
        <f>VLOOKUP($Q198&amp;$B198,'PNC Exon. &amp; no Exon.'!$A:$AL,'P.N.C. x Comp. x Ramos'!E$66,0)</f>
        <v>4514626.84</v>
      </c>
      <c r="F198" s="35">
        <f>VLOOKUP($Q198&amp;$B198,'PNC Exon. &amp; no Exon.'!$A:$AL,'P.N.C. x Comp. x Ramos'!F$66,0)</f>
        <v>0</v>
      </c>
      <c r="G198" s="35">
        <f>VLOOKUP($Q198&amp;$B198,'PNC Exon. &amp; no Exon.'!$A:$AL,'P.N.C. x Comp. x Ramos'!G$66,0)</f>
        <v>108436.07</v>
      </c>
      <c r="H198" s="35">
        <f>VLOOKUP($Q198&amp;$B198,'PNC Exon. &amp; no Exon.'!$A:$AL,'P.N.C. x Comp. x Ramos'!H$66,0)</f>
        <v>14156950.82</v>
      </c>
      <c r="I198" s="35">
        <f>VLOOKUP($Q198&amp;$B198,'PNC Exon. &amp; no Exon.'!$A:$AL,'P.N.C. x Comp. x Ramos'!I$66,0)</f>
        <v>287852.09000000003</v>
      </c>
      <c r="J198" s="35">
        <f>VLOOKUP($Q198&amp;$B198,'PNC Exon. &amp; no Exon.'!$A:$AL,'P.N.C. x Comp. x Ramos'!J$66,0)</f>
        <v>82480.38</v>
      </c>
      <c r="K198" s="35">
        <f>VLOOKUP($Q198&amp;$B198,'PNC Exon. &amp; no Exon.'!$A:$AL,'P.N.C. x Comp. x Ramos'!K$66,0)</f>
        <v>98414942.439999998</v>
      </c>
      <c r="L198" s="35">
        <f>VLOOKUP($Q198&amp;$B198,'PNC Exon. &amp; no Exon.'!$A:$AL,'P.N.C. x Comp. x Ramos'!L$66,0)</f>
        <v>0</v>
      </c>
      <c r="M198" s="35">
        <f>VLOOKUP($Q198&amp;$B198,'PNC Exon. &amp; no Exon.'!$A:$AL,'P.N.C. x Comp. x Ramos'!M$66,0)</f>
        <v>7742882.1400000006</v>
      </c>
      <c r="N198" s="35">
        <f>VLOOKUP($Q198&amp;$B198,'PNC Exon. &amp; no Exon.'!$A:$AL,'P.N.C. x Comp. x Ramos'!N$66,0)</f>
        <v>5693277.8200000003</v>
      </c>
      <c r="O198" s="42">
        <f t="shared" si="21"/>
        <v>1.2892341726730805</v>
      </c>
      <c r="Q198" s="102" t="s">
        <v>2</v>
      </c>
    </row>
    <row r="199" spans="1:108" ht="15.95" customHeight="1" x14ac:dyDescent="0.4">
      <c r="A199" s="34">
        <f t="shared" si="19"/>
        <v>11</v>
      </c>
      <c r="B199" s="37" t="s">
        <v>115</v>
      </c>
      <c r="C199" s="44">
        <f t="shared" si="20"/>
        <v>129119985.66</v>
      </c>
      <c r="D199" s="35">
        <f>VLOOKUP($Q199&amp;$B199,'PNC Exon. &amp; no Exon.'!$A:$AL,'P.N.C. x Comp. x Ramos'!D$66,0)</f>
        <v>0</v>
      </c>
      <c r="E199" s="35">
        <f>VLOOKUP($Q199&amp;$B199,'PNC Exon. &amp; no Exon.'!$A:$AL,'P.N.C. x Comp. x Ramos'!E$66,0)</f>
        <v>33354.15</v>
      </c>
      <c r="F199" s="35">
        <f>VLOOKUP($Q199&amp;$B199,'PNC Exon. &amp; no Exon.'!$A:$AL,'P.N.C. x Comp. x Ramos'!F$66,0)</f>
        <v>0</v>
      </c>
      <c r="G199" s="35">
        <f>VLOOKUP($Q199&amp;$B199,'PNC Exon. &amp; no Exon.'!$A:$AL,'P.N.C. x Comp. x Ramos'!G$66,0)</f>
        <v>0</v>
      </c>
      <c r="H199" s="35">
        <f>VLOOKUP($Q199&amp;$B199,'PNC Exon. &amp; no Exon.'!$A:$AL,'P.N.C. x Comp. x Ramos'!H$66,0)</f>
        <v>232484.16</v>
      </c>
      <c r="I199" s="35">
        <f>VLOOKUP($Q199&amp;$B199,'PNC Exon. &amp; no Exon.'!$A:$AL,'P.N.C. x Comp. x Ramos'!I$66,0)</f>
        <v>56032.76</v>
      </c>
      <c r="J199" s="35">
        <f>VLOOKUP($Q199&amp;$B199,'PNC Exon. &amp; no Exon.'!$A:$AL,'P.N.C. x Comp. x Ramos'!J$66,0)</f>
        <v>3036664.26</v>
      </c>
      <c r="K199" s="35">
        <f>VLOOKUP($Q199&amp;$B199,'PNC Exon. &amp; no Exon.'!$A:$AL,'P.N.C. x Comp. x Ramos'!K$66,0)</f>
        <v>124801903.73999999</v>
      </c>
      <c r="L199" s="35">
        <f>VLOOKUP($Q199&amp;$B199,'PNC Exon. &amp; no Exon.'!$A:$AL,'P.N.C. x Comp. x Ramos'!L$66,0)</f>
        <v>0</v>
      </c>
      <c r="M199" s="35">
        <f>VLOOKUP($Q199&amp;$B199,'PNC Exon. &amp; no Exon.'!$A:$AL,'P.N.C. x Comp. x Ramos'!M$66,0)</f>
        <v>664461.89</v>
      </c>
      <c r="N199" s="35">
        <f>VLOOKUP($Q199&amp;$B199,'PNC Exon. &amp; no Exon.'!$A:$AL,'P.N.C. x Comp. x Ramos'!N$66,0)</f>
        <v>295084.7</v>
      </c>
      <c r="O199" s="42">
        <f t="shared" si="21"/>
        <v>1.2707179933270609</v>
      </c>
      <c r="Q199" s="102" t="s">
        <v>2</v>
      </c>
    </row>
    <row r="200" spans="1:108" ht="15.95" customHeight="1" x14ac:dyDescent="0.4">
      <c r="A200" s="34">
        <f t="shared" si="19"/>
        <v>12</v>
      </c>
      <c r="B200" s="37" t="s">
        <v>116</v>
      </c>
      <c r="C200" s="44">
        <f t="shared" si="20"/>
        <v>82575275.74000001</v>
      </c>
      <c r="D200" s="35">
        <f>VLOOKUP($Q200&amp;$B200,'PNC Exon. &amp; no Exon.'!$A:$AL,'P.N.C. x Comp. x Ramos'!D$66,0)</f>
        <v>409263.62</v>
      </c>
      <c r="E200" s="35">
        <f>VLOOKUP($Q200&amp;$B200,'PNC Exon. &amp; no Exon.'!$A:$AL,'P.N.C. x Comp. x Ramos'!E$66,0)</f>
        <v>0</v>
      </c>
      <c r="F200" s="35">
        <f>VLOOKUP($Q200&amp;$B200,'PNC Exon. &amp; no Exon.'!$A:$AL,'P.N.C. x Comp. x Ramos'!F$66,0)</f>
        <v>3498207.72</v>
      </c>
      <c r="G200" s="35">
        <f>VLOOKUP($Q200&amp;$B200,'PNC Exon. &amp; no Exon.'!$A:$AL,'P.N.C. x Comp. x Ramos'!G$66,0)</f>
        <v>123509.26</v>
      </c>
      <c r="H200" s="35">
        <f>VLOOKUP($Q200&amp;$B200,'PNC Exon. &amp; no Exon.'!$A:$AL,'P.N.C. x Comp. x Ramos'!H$66,0)</f>
        <v>461837.19</v>
      </c>
      <c r="I200" s="35">
        <f>VLOOKUP($Q200&amp;$B200,'PNC Exon. &amp; no Exon.'!$A:$AL,'P.N.C. x Comp. x Ramos'!I$66,0)</f>
        <v>16091.38</v>
      </c>
      <c r="J200" s="35">
        <f>VLOOKUP($Q200&amp;$B200,'PNC Exon. &amp; no Exon.'!$A:$AL,'P.N.C. x Comp. x Ramos'!J$66,0)</f>
        <v>24185.65</v>
      </c>
      <c r="K200" s="35">
        <f>VLOOKUP($Q200&amp;$B200,'PNC Exon. &amp; no Exon.'!$A:$AL,'P.N.C. x Comp. x Ramos'!K$66,0)</f>
        <v>63690000.660000004</v>
      </c>
      <c r="L200" s="35">
        <f>VLOOKUP($Q200&amp;$B200,'PNC Exon. &amp; no Exon.'!$A:$AL,'P.N.C. x Comp. x Ramos'!L$66,0)</f>
        <v>0</v>
      </c>
      <c r="M200" s="35">
        <f>VLOOKUP($Q200&amp;$B200,'PNC Exon. &amp; no Exon.'!$A:$AL,'P.N.C. x Comp. x Ramos'!M$66,0)</f>
        <v>12676581.34</v>
      </c>
      <c r="N200" s="35">
        <f>VLOOKUP($Q200&amp;$B200,'PNC Exon. &amp; no Exon.'!$A:$AL,'P.N.C. x Comp. x Ramos'!N$66,0)</f>
        <v>1675598.92</v>
      </c>
      <c r="O200" s="42">
        <f t="shared" si="21"/>
        <v>0.81265412283319138</v>
      </c>
      <c r="Q200" s="102" t="s">
        <v>2</v>
      </c>
    </row>
    <row r="201" spans="1:108" ht="15.95" customHeight="1" x14ac:dyDescent="0.4">
      <c r="A201" s="34">
        <f t="shared" si="19"/>
        <v>13</v>
      </c>
      <c r="B201" s="37" t="s">
        <v>119</v>
      </c>
      <c r="C201" s="44">
        <f t="shared" si="20"/>
        <v>72037398.939999998</v>
      </c>
      <c r="D201" s="35">
        <f>VLOOKUP($Q201&amp;$B201,'PNC Exon. &amp; no Exon.'!$A:$AL,'P.N.C. x Comp. x Ramos'!D$66,0)</f>
        <v>398229.19</v>
      </c>
      <c r="E201" s="35">
        <f>VLOOKUP($Q201&amp;$B201,'PNC Exon. &amp; no Exon.'!$A:$AL,'P.N.C. x Comp. x Ramos'!E$66,0)</f>
        <v>3291513.38</v>
      </c>
      <c r="F201" s="35">
        <f>VLOOKUP($Q201&amp;$B201,'PNC Exon. &amp; no Exon.'!$A:$AL,'P.N.C. x Comp. x Ramos'!F$66,0)</f>
        <v>0</v>
      </c>
      <c r="G201" s="35">
        <f>VLOOKUP($Q201&amp;$B201,'PNC Exon. &amp; no Exon.'!$A:$AL,'P.N.C. x Comp. x Ramos'!G$66,0)</f>
        <v>1947971.19</v>
      </c>
      <c r="H201" s="35">
        <f>VLOOKUP($Q201&amp;$B201,'PNC Exon. &amp; no Exon.'!$A:$AL,'P.N.C. x Comp. x Ramos'!H$66,0)</f>
        <v>17574615.969999999</v>
      </c>
      <c r="I201" s="35">
        <f>VLOOKUP($Q201&amp;$B201,'PNC Exon. &amp; no Exon.'!$A:$AL,'P.N.C. x Comp. x Ramos'!I$66,0)</f>
        <v>213732.56</v>
      </c>
      <c r="J201" s="35">
        <f>VLOOKUP($Q201&amp;$B201,'PNC Exon. &amp; no Exon.'!$A:$AL,'P.N.C. x Comp. x Ramos'!J$66,0)</f>
        <v>704047.56</v>
      </c>
      <c r="K201" s="35">
        <f>VLOOKUP($Q201&amp;$B201,'PNC Exon. &amp; no Exon.'!$A:$AL,'P.N.C. x Comp. x Ramos'!K$66,0)</f>
        <v>37287075.280000001</v>
      </c>
      <c r="L201" s="35">
        <f>VLOOKUP($Q201&amp;$B201,'PNC Exon. &amp; no Exon.'!$A:$AL,'P.N.C. x Comp. x Ramos'!L$66,0)</f>
        <v>0</v>
      </c>
      <c r="M201" s="35">
        <f>VLOOKUP($Q201&amp;$B201,'PNC Exon. &amp; no Exon.'!$A:$AL,'P.N.C. x Comp. x Ramos'!M$66,0)</f>
        <v>5240133.9400000004</v>
      </c>
      <c r="N201" s="35">
        <f>VLOOKUP($Q201&amp;$B201,'PNC Exon. &amp; no Exon.'!$A:$AL,'P.N.C. x Comp. x Ramos'!N$66,0)</f>
        <v>5380079.8700000001</v>
      </c>
      <c r="O201" s="42">
        <f t="shared" si="21"/>
        <v>0.70894694231596111</v>
      </c>
      <c r="P201" s="15"/>
      <c r="Q201" s="102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5" customHeight="1" x14ac:dyDescent="0.4">
      <c r="A202" s="34">
        <f t="shared" si="19"/>
        <v>14</v>
      </c>
      <c r="B202" s="37" t="s">
        <v>120</v>
      </c>
      <c r="C202" s="44">
        <f t="shared" si="20"/>
        <v>66497484.539999992</v>
      </c>
      <c r="D202" s="35">
        <f>VLOOKUP($Q202&amp;$B202,'PNC Exon. &amp; no Exon.'!$A:$AL,'P.N.C. x Comp. x Ramos'!D$66,0)</f>
        <v>56857.4</v>
      </c>
      <c r="E202" s="35">
        <f>VLOOKUP($Q202&amp;$B202,'PNC Exon. &amp; no Exon.'!$A:$AL,'P.N.C. x Comp. x Ramos'!E$66,0)</f>
        <v>786499.08</v>
      </c>
      <c r="F202" s="35">
        <f>VLOOKUP($Q202&amp;$B202,'PNC Exon. &amp; no Exon.'!$A:$AL,'P.N.C. x Comp. x Ramos'!F$66,0)</f>
        <v>0</v>
      </c>
      <c r="G202" s="35">
        <f>VLOOKUP($Q202&amp;$B202,'PNC Exon. &amp; no Exon.'!$A:$AL,'P.N.C. x Comp. x Ramos'!G$66,0)</f>
        <v>0</v>
      </c>
      <c r="H202" s="35">
        <f>VLOOKUP($Q202&amp;$B202,'PNC Exon. &amp; no Exon.'!$A:$AL,'P.N.C. x Comp. x Ramos'!H$66,0)</f>
        <v>748058.13</v>
      </c>
      <c r="I202" s="35">
        <f>VLOOKUP($Q202&amp;$B202,'PNC Exon. &amp; no Exon.'!$A:$AL,'P.N.C. x Comp. x Ramos'!I$66,0)</f>
        <v>3515.61</v>
      </c>
      <c r="J202" s="35">
        <f>VLOOKUP($Q202&amp;$B202,'PNC Exon. &amp; no Exon.'!$A:$AL,'P.N.C. x Comp. x Ramos'!J$66,0)</f>
        <v>5499.14</v>
      </c>
      <c r="K202" s="35">
        <f>VLOOKUP($Q202&amp;$B202,'PNC Exon. &amp; no Exon.'!$A:$AL,'P.N.C. x Comp. x Ramos'!K$66,0)</f>
        <v>64774227.409999996</v>
      </c>
      <c r="L202" s="35">
        <f>VLOOKUP($Q202&amp;$B202,'PNC Exon. &amp; no Exon.'!$A:$AL,'P.N.C. x Comp. x Ramos'!L$66,0)</f>
        <v>0</v>
      </c>
      <c r="M202" s="35">
        <f>VLOOKUP($Q202&amp;$B202,'PNC Exon. &amp; no Exon.'!$A:$AL,'P.N.C. x Comp. x Ramos'!M$66,0)</f>
        <v>29571.119999999999</v>
      </c>
      <c r="N202" s="35">
        <f>VLOOKUP($Q202&amp;$B202,'PNC Exon. &amp; no Exon.'!$A:$AL,'P.N.C. x Comp. x Ramos'!N$66,0)</f>
        <v>93256.65</v>
      </c>
      <c r="O202" s="42">
        <f t="shared" si="21"/>
        <v>0.65442657605671584</v>
      </c>
      <c r="Q202" s="102" t="s">
        <v>2</v>
      </c>
    </row>
    <row r="203" spans="1:108" s="15" customFormat="1" ht="15.95" customHeight="1" x14ac:dyDescent="0.4">
      <c r="A203" s="34">
        <f t="shared" si="19"/>
        <v>15</v>
      </c>
      <c r="B203" s="37" t="s">
        <v>117</v>
      </c>
      <c r="C203" s="44">
        <f t="shared" si="20"/>
        <v>63337704.669999994</v>
      </c>
      <c r="D203" s="35">
        <f>VLOOKUP($Q203&amp;$B203,'PNC Exon. &amp; no Exon.'!$A:$AL,'P.N.C. x Comp. x Ramos'!D$66,0)</f>
        <v>0</v>
      </c>
      <c r="E203" s="35">
        <f>VLOOKUP($Q203&amp;$B203,'PNC Exon. &amp; no Exon.'!$A:$AL,'P.N.C. x Comp. x Ramos'!E$66,0)</f>
        <v>6342.24</v>
      </c>
      <c r="F203" s="35">
        <f>VLOOKUP($Q203&amp;$B203,'PNC Exon. &amp; no Exon.'!$A:$AL,'P.N.C. x Comp. x Ramos'!F$66,0)</f>
        <v>0</v>
      </c>
      <c r="G203" s="35">
        <f>VLOOKUP($Q203&amp;$B203,'PNC Exon. &amp; no Exon.'!$A:$AL,'P.N.C. x Comp. x Ramos'!G$66,0)</f>
        <v>0</v>
      </c>
      <c r="H203" s="35">
        <f>VLOOKUP($Q203&amp;$B203,'PNC Exon. &amp; no Exon.'!$A:$AL,'P.N.C. x Comp. x Ramos'!H$66,0)</f>
        <v>182770.67</v>
      </c>
      <c r="I203" s="35">
        <f>VLOOKUP($Q203&amp;$B203,'PNC Exon. &amp; no Exon.'!$A:$AL,'P.N.C. x Comp. x Ramos'!I$66,0)</f>
        <v>0</v>
      </c>
      <c r="J203" s="35">
        <f>VLOOKUP($Q203&amp;$B203,'PNC Exon. &amp; no Exon.'!$A:$AL,'P.N.C. x Comp. x Ramos'!J$66,0)</f>
        <v>377908.67</v>
      </c>
      <c r="K203" s="35">
        <f>VLOOKUP($Q203&amp;$B203,'PNC Exon. &amp; no Exon.'!$A:$AL,'P.N.C. x Comp. x Ramos'!K$66,0)</f>
        <v>60331308.079999998</v>
      </c>
      <c r="L203" s="35">
        <f>VLOOKUP($Q203&amp;$B203,'PNC Exon. &amp; no Exon.'!$A:$AL,'P.N.C. x Comp. x Ramos'!L$66,0)</f>
        <v>0</v>
      </c>
      <c r="M203" s="35">
        <f>VLOOKUP($Q203&amp;$B203,'PNC Exon. &amp; no Exon.'!$A:$AL,'P.N.C. x Comp. x Ramos'!M$66,0)</f>
        <v>2295651.04</v>
      </c>
      <c r="N203" s="35">
        <f>VLOOKUP($Q203&amp;$B203,'PNC Exon. &amp; no Exon.'!$A:$AL,'P.N.C. x Comp. x Ramos'!N$66,0)</f>
        <v>143723.97</v>
      </c>
      <c r="O203" s="42">
        <f t="shared" si="21"/>
        <v>0.62333000246868531</v>
      </c>
      <c r="P203"/>
      <c r="Q203" s="102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4">
      <c r="A204" s="34">
        <f t="shared" si="19"/>
        <v>16</v>
      </c>
      <c r="B204" s="37" t="s">
        <v>118</v>
      </c>
      <c r="C204" s="44">
        <f t="shared" si="20"/>
        <v>52306857.510000005</v>
      </c>
      <c r="D204" s="35">
        <f>VLOOKUP($Q204&amp;$B204,'PNC Exon. &amp; no Exon.'!$A:$AL,'P.N.C. x Comp. x Ramos'!D$66,0)</f>
        <v>0</v>
      </c>
      <c r="E204" s="35">
        <f>VLOOKUP($Q204&amp;$B204,'PNC Exon. &amp; no Exon.'!$A:$AL,'P.N.C. x Comp. x Ramos'!E$66,0)</f>
        <v>2299269.66</v>
      </c>
      <c r="F204" s="35">
        <f>VLOOKUP($Q204&amp;$B204,'PNC Exon. &amp; no Exon.'!$A:$AL,'P.N.C. x Comp. x Ramos'!F$66,0)</f>
        <v>0</v>
      </c>
      <c r="G204" s="35">
        <f>VLOOKUP($Q204&amp;$B204,'PNC Exon. &amp; no Exon.'!$A:$AL,'P.N.C. x Comp. x Ramos'!G$66,0)</f>
        <v>0</v>
      </c>
      <c r="H204" s="35">
        <f>VLOOKUP($Q204&amp;$B204,'PNC Exon. &amp; no Exon.'!$A:$AL,'P.N.C. x Comp. x Ramos'!H$66,0)</f>
        <v>0</v>
      </c>
      <c r="I204" s="35">
        <f>VLOOKUP($Q204&amp;$B204,'PNC Exon. &amp; no Exon.'!$A:$AL,'P.N.C. x Comp. x Ramos'!I$66,0)</f>
        <v>0</v>
      </c>
      <c r="J204" s="35">
        <f>VLOOKUP($Q204&amp;$B204,'PNC Exon. &amp; no Exon.'!$A:$AL,'P.N.C. x Comp. x Ramos'!J$66,0)</f>
        <v>0</v>
      </c>
      <c r="K204" s="35">
        <f>VLOOKUP($Q204&amp;$B204,'PNC Exon. &amp; no Exon.'!$A:$AL,'P.N.C. x Comp. x Ramos'!K$66,0)</f>
        <v>0</v>
      </c>
      <c r="L204" s="35">
        <f>VLOOKUP($Q204&amp;$B204,'PNC Exon. &amp; no Exon.'!$A:$AL,'P.N.C. x Comp. x Ramos'!L$66,0)</f>
        <v>49725959.149999999</v>
      </c>
      <c r="M204" s="35">
        <f>VLOOKUP($Q204&amp;$B204,'PNC Exon. &amp; no Exon.'!$A:$AL,'P.N.C. x Comp. x Ramos'!M$66,0)</f>
        <v>0</v>
      </c>
      <c r="N204" s="35">
        <f>VLOOKUP($Q204&amp;$B204,'PNC Exon. &amp; no Exon.'!$A:$AL,'P.N.C. x Comp. x Ramos'!N$66,0)</f>
        <v>281628.7</v>
      </c>
      <c r="O204" s="42">
        <f t="shared" si="21"/>
        <v>0.51477131655957553</v>
      </c>
      <c r="Q204" s="102" t="s">
        <v>2</v>
      </c>
    </row>
    <row r="205" spans="1:108" s="15" customFormat="1" ht="15.95" customHeight="1" x14ac:dyDescent="0.4">
      <c r="A205" s="34">
        <f t="shared" si="19"/>
        <v>17</v>
      </c>
      <c r="B205" s="37" t="s">
        <v>80</v>
      </c>
      <c r="C205" s="44">
        <f t="shared" si="20"/>
        <v>51610063.069999993</v>
      </c>
      <c r="D205" s="35">
        <f>VLOOKUP($Q205&amp;$B205,'PNC Exon. &amp; no Exon.'!$A:$AL,'P.N.C. x Comp. x Ramos'!D$66,0)</f>
        <v>0</v>
      </c>
      <c r="E205" s="35">
        <f>VLOOKUP($Q205&amp;$B205,'PNC Exon. &amp; no Exon.'!$A:$AL,'P.N.C. x Comp. x Ramos'!E$66,0)</f>
        <v>0</v>
      </c>
      <c r="F205" s="35">
        <f>VLOOKUP($Q205&amp;$B205,'PNC Exon. &amp; no Exon.'!$A:$AL,'P.N.C. x Comp. x Ramos'!F$66,0)</f>
        <v>0</v>
      </c>
      <c r="G205" s="35">
        <f>VLOOKUP($Q205&amp;$B205,'PNC Exon. &amp; no Exon.'!$A:$AL,'P.N.C. x Comp. x Ramos'!G$66,0)</f>
        <v>0</v>
      </c>
      <c r="H205" s="35">
        <f>VLOOKUP($Q205&amp;$B205,'PNC Exon. &amp; no Exon.'!$A:$AL,'P.N.C. x Comp. x Ramos'!H$66,0)</f>
        <v>3068.97</v>
      </c>
      <c r="I205" s="35">
        <f>VLOOKUP($Q205&amp;$B205,'PNC Exon. &amp; no Exon.'!$A:$AL,'P.N.C. x Comp. x Ramos'!I$66,0)</f>
        <v>0</v>
      </c>
      <c r="J205" s="35">
        <f>VLOOKUP($Q205&amp;$B205,'PNC Exon. &amp; no Exon.'!$A:$AL,'P.N.C. x Comp. x Ramos'!J$66,0)</f>
        <v>0</v>
      </c>
      <c r="K205" s="35">
        <f>VLOOKUP($Q205&amp;$B205,'PNC Exon. &amp; no Exon.'!$A:$AL,'P.N.C. x Comp. x Ramos'!K$66,0)</f>
        <v>51437856.159999996</v>
      </c>
      <c r="L205" s="35">
        <f>VLOOKUP($Q205&amp;$B205,'PNC Exon. &amp; no Exon.'!$A:$AL,'P.N.C. x Comp. x Ramos'!L$66,0)</f>
        <v>0</v>
      </c>
      <c r="M205" s="35">
        <f>VLOOKUP($Q205&amp;$B205,'PNC Exon. &amp; no Exon.'!$A:$AL,'P.N.C. x Comp. x Ramos'!M$66,0)</f>
        <v>169137.94</v>
      </c>
      <c r="N205" s="35">
        <f>VLOOKUP($Q205&amp;$B205,'PNC Exon. &amp; no Exon.'!$A:$AL,'P.N.C. x Comp. x Ramos'!N$66,0)</f>
        <v>0</v>
      </c>
      <c r="O205" s="42">
        <f t="shared" si="21"/>
        <v>0.50791390228685562</v>
      </c>
      <c r="Q205" s="102" t="s">
        <v>2</v>
      </c>
    </row>
    <row r="206" spans="1:108" ht="15.95" customHeight="1" x14ac:dyDescent="0.4">
      <c r="A206" s="34">
        <f t="shared" si="19"/>
        <v>18</v>
      </c>
      <c r="B206" s="37" t="s">
        <v>121</v>
      </c>
      <c r="C206" s="44">
        <f t="shared" si="20"/>
        <v>48118865.219999999</v>
      </c>
      <c r="D206" s="35">
        <f>VLOOKUP($Q206&amp;$B206,'PNC Exon. &amp; no Exon.'!$A:$AL,'P.N.C. x Comp. x Ramos'!D$66,0)</f>
        <v>0</v>
      </c>
      <c r="E206" s="35">
        <f>VLOOKUP($Q206&amp;$B206,'PNC Exon. &amp; no Exon.'!$A:$AL,'P.N.C. x Comp. x Ramos'!E$66,0)</f>
        <v>16824509.82</v>
      </c>
      <c r="F206" s="35">
        <f>VLOOKUP($Q206&amp;$B206,'PNC Exon. &amp; no Exon.'!$A:$AL,'P.N.C. x Comp. x Ramos'!F$66,0)</f>
        <v>0</v>
      </c>
      <c r="G206" s="35">
        <f>VLOOKUP($Q206&amp;$B206,'PNC Exon. &amp; no Exon.'!$A:$AL,'P.N.C. x Comp. x Ramos'!G$66,0)</f>
        <v>0</v>
      </c>
      <c r="H206" s="35">
        <f>VLOOKUP($Q206&amp;$B206,'PNC Exon. &amp; no Exon.'!$A:$AL,'P.N.C. x Comp. x Ramos'!H$66,0)</f>
        <v>4591141.5</v>
      </c>
      <c r="I206" s="35">
        <f>VLOOKUP($Q206&amp;$B206,'PNC Exon. &amp; no Exon.'!$A:$AL,'P.N.C. x Comp. x Ramos'!I$66,0)</f>
        <v>0</v>
      </c>
      <c r="J206" s="35">
        <f>VLOOKUP($Q206&amp;$B206,'PNC Exon. &amp; no Exon.'!$A:$AL,'P.N.C. x Comp. x Ramos'!J$66,0)</f>
        <v>11767.22</v>
      </c>
      <c r="K206" s="35">
        <f>VLOOKUP($Q206&amp;$B206,'PNC Exon. &amp; no Exon.'!$A:$AL,'P.N.C. x Comp. x Ramos'!K$66,0)</f>
        <v>25631846.18</v>
      </c>
      <c r="L206" s="35">
        <f>VLOOKUP($Q206&amp;$B206,'PNC Exon. &amp; no Exon.'!$A:$AL,'P.N.C. x Comp. x Ramos'!L$66,0)</f>
        <v>0</v>
      </c>
      <c r="M206" s="35">
        <f>VLOOKUP($Q206&amp;$B206,'PNC Exon. &amp; no Exon.'!$A:$AL,'P.N.C. x Comp. x Ramos'!M$66,0)</f>
        <v>394120.52</v>
      </c>
      <c r="N206" s="35">
        <f>VLOOKUP($Q206&amp;$B206,'PNC Exon. &amp; no Exon.'!$A:$AL,'P.N.C. x Comp. x Ramos'!N$66,0)</f>
        <v>665479.98</v>
      </c>
      <c r="O206" s="42">
        <f t="shared" si="21"/>
        <v>0.47355572060349083</v>
      </c>
      <c r="P206" s="20"/>
      <c r="Q206" s="102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5" customHeight="1" x14ac:dyDescent="0.4">
      <c r="A207" s="34">
        <f t="shared" si="19"/>
        <v>19</v>
      </c>
      <c r="B207" s="37" t="s">
        <v>122</v>
      </c>
      <c r="C207" s="44">
        <f t="shared" si="20"/>
        <v>44459701.389999993</v>
      </c>
      <c r="D207" s="35">
        <f>VLOOKUP($Q207&amp;$B207,'PNC Exon. &amp; no Exon.'!$A:$AL,'P.N.C. x Comp. x Ramos'!D$66,0)</f>
        <v>7880</v>
      </c>
      <c r="E207" s="35">
        <f>VLOOKUP($Q207&amp;$B207,'PNC Exon. &amp; no Exon.'!$A:$AL,'P.N.C. x Comp. x Ramos'!E$66,0)</f>
        <v>15547962.949999999</v>
      </c>
      <c r="F207" s="35">
        <f>VLOOKUP($Q207&amp;$B207,'PNC Exon. &amp; no Exon.'!$A:$AL,'P.N.C. x Comp. x Ramos'!F$66,0)</f>
        <v>3584249.75</v>
      </c>
      <c r="G207" s="35">
        <f>VLOOKUP($Q207&amp;$B207,'PNC Exon. &amp; no Exon.'!$A:$AL,'P.N.C. x Comp. x Ramos'!G$66,0)</f>
        <v>3476.27</v>
      </c>
      <c r="H207" s="35">
        <f>VLOOKUP($Q207&amp;$B207,'PNC Exon. &amp; no Exon.'!$A:$AL,'P.N.C. x Comp. x Ramos'!H$66,0)</f>
        <v>2527648.94</v>
      </c>
      <c r="I207" s="35">
        <f>VLOOKUP($Q207&amp;$B207,'PNC Exon. &amp; no Exon.'!$A:$AL,'P.N.C. x Comp. x Ramos'!I$66,0)</f>
        <v>118218.79</v>
      </c>
      <c r="J207" s="35">
        <f>VLOOKUP($Q207&amp;$B207,'PNC Exon. &amp; no Exon.'!$A:$AL,'P.N.C. x Comp. x Ramos'!J$66,0)</f>
        <v>61246.99</v>
      </c>
      <c r="K207" s="35">
        <f>VLOOKUP($Q207&amp;$B207,'PNC Exon. &amp; no Exon.'!$A:$AL,'P.N.C. x Comp. x Ramos'!K$66,0)</f>
        <v>18385148.41</v>
      </c>
      <c r="L207" s="35">
        <f>VLOOKUP($Q207&amp;$B207,'PNC Exon. &amp; no Exon.'!$A:$AL,'P.N.C. x Comp. x Ramos'!L$66,0)</f>
        <v>0</v>
      </c>
      <c r="M207" s="35">
        <f>VLOOKUP($Q207&amp;$B207,'PNC Exon. &amp; no Exon.'!$A:$AL,'P.N.C. x Comp. x Ramos'!M$66,0)</f>
        <v>2864490.08</v>
      </c>
      <c r="N207" s="35">
        <f>VLOOKUP($Q207&amp;$B207,'PNC Exon. &amp; no Exon.'!$A:$AL,'P.N.C. x Comp. x Ramos'!N$66,0)</f>
        <v>1359379.2100000002</v>
      </c>
      <c r="O207" s="42">
        <f t="shared" si="21"/>
        <v>0.43754452299109042</v>
      </c>
      <c r="P207"/>
      <c r="Q207" s="102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4">
      <c r="A208" s="34">
        <f t="shared" si="19"/>
        <v>20</v>
      </c>
      <c r="B208" s="37" t="s">
        <v>78</v>
      </c>
      <c r="C208" s="44">
        <f t="shared" si="20"/>
        <v>39097556.100000001</v>
      </c>
      <c r="D208" s="35">
        <f>VLOOKUP($Q208&amp;$B208,'PNC Exon. &amp; no Exon.'!$A:$AL,'P.N.C. x Comp. x Ramos'!D$66,0)</f>
        <v>4508.62</v>
      </c>
      <c r="E208" s="35">
        <f>VLOOKUP($Q208&amp;$B208,'PNC Exon. &amp; no Exon.'!$A:$AL,'P.N.C. x Comp. x Ramos'!E$66,0)</f>
        <v>5669563.9699999997</v>
      </c>
      <c r="F208" s="35">
        <f>VLOOKUP($Q208&amp;$B208,'PNC Exon. &amp; no Exon.'!$A:$AL,'P.N.C. x Comp. x Ramos'!F$66,0)</f>
        <v>0</v>
      </c>
      <c r="G208" s="35">
        <f>VLOOKUP($Q208&amp;$B208,'PNC Exon. &amp; no Exon.'!$A:$AL,'P.N.C. x Comp. x Ramos'!G$66,0)</f>
        <v>0</v>
      </c>
      <c r="H208" s="35">
        <f>VLOOKUP($Q208&amp;$B208,'PNC Exon. &amp; no Exon.'!$A:$AL,'P.N.C. x Comp. x Ramos'!H$66,0)</f>
        <v>3966663.14</v>
      </c>
      <c r="I208" s="35">
        <f>VLOOKUP($Q208&amp;$B208,'PNC Exon. &amp; no Exon.'!$A:$AL,'P.N.C. x Comp. x Ramos'!I$66,0)</f>
        <v>67892.13</v>
      </c>
      <c r="J208" s="35">
        <f>VLOOKUP($Q208&amp;$B208,'PNC Exon. &amp; no Exon.'!$A:$AL,'P.N.C. x Comp. x Ramos'!J$66,0)</f>
        <v>2761.91</v>
      </c>
      <c r="K208" s="35">
        <f>VLOOKUP($Q208&amp;$B208,'PNC Exon. &amp; no Exon.'!$A:$AL,'P.N.C. x Comp. x Ramos'!K$66,0)</f>
        <v>23674220.890000001</v>
      </c>
      <c r="L208" s="35">
        <f>VLOOKUP($Q208&amp;$B208,'PNC Exon. &amp; no Exon.'!$A:$AL,'P.N.C. x Comp. x Ramos'!L$66,0)</f>
        <v>0</v>
      </c>
      <c r="M208" s="35">
        <f>VLOOKUP($Q208&amp;$B208,'PNC Exon. &amp; no Exon.'!$A:$AL,'P.N.C. x Comp. x Ramos'!M$66,0)</f>
        <v>1420955.83</v>
      </c>
      <c r="N208" s="35">
        <f>VLOOKUP($Q208&amp;$B208,'PNC Exon. &amp; no Exon.'!$A:$AL,'P.N.C. x Comp. x Ramos'!N$66,0)</f>
        <v>4290989.6100000003</v>
      </c>
      <c r="O208" s="42">
        <f t="shared" si="21"/>
        <v>0.38477364892377885</v>
      </c>
      <c r="Q208" s="102" t="s">
        <v>2</v>
      </c>
    </row>
    <row r="209" spans="1:17" ht="15.95" customHeight="1" x14ac:dyDescent="0.4">
      <c r="A209" s="34">
        <f t="shared" si="19"/>
        <v>21</v>
      </c>
      <c r="B209" s="37" t="s">
        <v>124</v>
      </c>
      <c r="C209" s="44">
        <f t="shared" si="20"/>
        <v>35596591.780000001</v>
      </c>
      <c r="D209" s="35">
        <f>VLOOKUP($Q209&amp;$B209,'PNC Exon. &amp; no Exon.'!$A:$AL,'P.N.C. x Comp. x Ramos'!D$66,0)</f>
        <v>0</v>
      </c>
      <c r="E209" s="35">
        <f>VLOOKUP($Q209&amp;$B209,'PNC Exon. &amp; no Exon.'!$A:$AL,'P.N.C. x Comp. x Ramos'!E$66,0)</f>
        <v>0</v>
      </c>
      <c r="F209" s="35">
        <f>VLOOKUP($Q209&amp;$B209,'PNC Exon. &amp; no Exon.'!$A:$AL,'P.N.C. x Comp. x Ramos'!F$66,0)</f>
        <v>35596591.780000001</v>
      </c>
      <c r="G209" s="35">
        <f>VLOOKUP($Q209&amp;$B209,'PNC Exon. &amp; no Exon.'!$A:$AL,'P.N.C. x Comp. x Ramos'!G$66,0)</f>
        <v>0</v>
      </c>
      <c r="H209" s="35">
        <f>VLOOKUP($Q209&amp;$B209,'PNC Exon. &amp; no Exon.'!$A:$AL,'P.N.C. x Comp. x Ramos'!H$66,0)</f>
        <v>0</v>
      </c>
      <c r="I209" s="35">
        <f>VLOOKUP($Q209&amp;$B209,'PNC Exon. &amp; no Exon.'!$A:$AL,'P.N.C. x Comp. x Ramos'!I$66,0)</f>
        <v>0</v>
      </c>
      <c r="J209" s="35">
        <f>VLOOKUP($Q209&amp;$B209,'PNC Exon. &amp; no Exon.'!$A:$AL,'P.N.C. x Comp. x Ramos'!J$66,0)</f>
        <v>0</v>
      </c>
      <c r="K209" s="35">
        <f>VLOOKUP($Q209&amp;$B209,'PNC Exon. &amp; no Exon.'!$A:$AL,'P.N.C. x Comp. x Ramos'!K$66,0)</f>
        <v>0</v>
      </c>
      <c r="L209" s="35">
        <f>VLOOKUP($Q209&amp;$B209,'PNC Exon. &amp; no Exon.'!$A:$AL,'P.N.C. x Comp. x Ramos'!L$66,0)</f>
        <v>0</v>
      </c>
      <c r="M209" s="35">
        <f>VLOOKUP($Q209&amp;$B209,'PNC Exon. &amp; no Exon.'!$A:$AL,'P.N.C. x Comp. x Ramos'!M$66,0)</f>
        <v>0</v>
      </c>
      <c r="N209" s="35">
        <f>VLOOKUP($Q209&amp;$B209,'PNC Exon. &amp; no Exon.'!$A:$AL,'P.N.C. x Comp. x Ramos'!N$66,0)</f>
        <v>0</v>
      </c>
      <c r="O209" s="42">
        <f t="shared" si="21"/>
        <v>0.35031935176226503</v>
      </c>
      <c r="Q209" s="102" t="s">
        <v>2</v>
      </c>
    </row>
    <row r="210" spans="1:17" ht="15.95" customHeight="1" x14ac:dyDescent="0.4">
      <c r="A210" s="34">
        <f t="shared" si="19"/>
        <v>22</v>
      </c>
      <c r="B210" s="37" t="s">
        <v>123</v>
      </c>
      <c r="C210" s="44">
        <f t="shared" si="20"/>
        <v>34691537.950000003</v>
      </c>
      <c r="D210" s="35">
        <f>VLOOKUP($Q210&amp;$B210,'PNC Exon. &amp; no Exon.'!$A:$AL,'P.N.C. x Comp. x Ramos'!D$66,0)</f>
        <v>0</v>
      </c>
      <c r="E210" s="35">
        <f>VLOOKUP($Q210&amp;$B210,'PNC Exon. &amp; no Exon.'!$A:$AL,'P.N.C. x Comp. x Ramos'!E$66,0)</f>
        <v>32988620.32</v>
      </c>
      <c r="F210" s="35">
        <f>VLOOKUP($Q210&amp;$B210,'PNC Exon. &amp; no Exon.'!$A:$AL,'P.N.C. x Comp. x Ramos'!F$66,0)</f>
        <v>0</v>
      </c>
      <c r="G210" s="35">
        <f>VLOOKUP($Q210&amp;$B210,'PNC Exon. &amp; no Exon.'!$A:$AL,'P.N.C. x Comp. x Ramos'!G$66,0)</f>
        <v>0</v>
      </c>
      <c r="H210" s="35">
        <f>VLOOKUP($Q210&amp;$B210,'PNC Exon. &amp; no Exon.'!$A:$AL,'P.N.C. x Comp. x Ramos'!H$66,0)</f>
        <v>0</v>
      </c>
      <c r="I210" s="35">
        <f>VLOOKUP($Q210&amp;$B210,'PNC Exon. &amp; no Exon.'!$A:$AL,'P.N.C. x Comp. x Ramos'!I$66,0)</f>
        <v>0</v>
      </c>
      <c r="J210" s="35">
        <f>VLOOKUP($Q210&amp;$B210,'PNC Exon. &amp; no Exon.'!$A:$AL,'P.N.C. x Comp. x Ramos'!J$66,0)</f>
        <v>0</v>
      </c>
      <c r="K210" s="35">
        <f>VLOOKUP($Q210&amp;$B210,'PNC Exon. &amp; no Exon.'!$A:$AL,'P.N.C. x Comp. x Ramos'!K$66,0)</f>
        <v>0</v>
      </c>
      <c r="L210" s="35">
        <f>VLOOKUP($Q210&amp;$B210,'PNC Exon. &amp; no Exon.'!$A:$AL,'P.N.C. x Comp. x Ramos'!L$66,0)</f>
        <v>0</v>
      </c>
      <c r="M210" s="35">
        <f>VLOOKUP($Q210&amp;$B210,'PNC Exon. &amp; no Exon.'!$A:$AL,'P.N.C. x Comp. x Ramos'!M$66,0)</f>
        <v>1702917.63</v>
      </c>
      <c r="N210" s="35">
        <f>VLOOKUP($Q210&amp;$B210,'PNC Exon. &amp; no Exon.'!$A:$AL,'P.N.C. x Comp. x Ramos'!N$66,0)</f>
        <v>0</v>
      </c>
      <c r="O210" s="42">
        <f t="shared" si="21"/>
        <v>0.3414123790668146</v>
      </c>
      <c r="Q210" s="102" t="s">
        <v>2</v>
      </c>
    </row>
    <row r="211" spans="1:17" ht="15.95" customHeight="1" x14ac:dyDescent="0.4">
      <c r="A211" s="34">
        <f t="shared" si="19"/>
        <v>23</v>
      </c>
      <c r="B211" s="37" t="s">
        <v>87</v>
      </c>
      <c r="C211" s="44">
        <f t="shared" si="20"/>
        <v>33887259.530000001</v>
      </c>
      <c r="D211" s="35">
        <f>VLOOKUP($Q211&amp;$B211,'PNC Exon. &amp; no Exon.'!$A:$AL,'P.N.C. x Comp. x Ramos'!D$66,0)</f>
        <v>0</v>
      </c>
      <c r="E211" s="35">
        <f>VLOOKUP($Q211&amp;$B211,'PNC Exon. &amp; no Exon.'!$A:$AL,'P.N.C. x Comp. x Ramos'!E$66,0)</f>
        <v>321113.59000000003</v>
      </c>
      <c r="F211" s="35">
        <f>VLOOKUP($Q211&amp;$B211,'PNC Exon. &amp; no Exon.'!$A:$AL,'P.N.C. x Comp. x Ramos'!F$66,0)</f>
        <v>33566145.939999998</v>
      </c>
      <c r="G211" s="35">
        <f>VLOOKUP($Q211&amp;$B211,'PNC Exon. &amp; no Exon.'!$A:$AL,'P.N.C. x Comp. x Ramos'!G$66,0)</f>
        <v>0</v>
      </c>
      <c r="H211" s="35">
        <f>VLOOKUP($Q211&amp;$B211,'PNC Exon. &amp; no Exon.'!$A:$AL,'P.N.C. x Comp. x Ramos'!H$66,0)</f>
        <v>0</v>
      </c>
      <c r="I211" s="35">
        <f>VLOOKUP($Q211&amp;$B211,'PNC Exon. &amp; no Exon.'!$A:$AL,'P.N.C. x Comp. x Ramos'!I$66,0)</f>
        <v>0</v>
      </c>
      <c r="J211" s="35">
        <f>VLOOKUP($Q211&amp;$B211,'PNC Exon. &amp; no Exon.'!$A:$AL,'P.N.C. x Comp. x Ramos'!J$66,0)</f>
        <v>0</v>
      </c>
      <c r="K211" s="35">
        <f>VLOOKUP($Q211&amp;$B211,'PNC Exon. &amp; no Exon.'!$A:$AL,'P.N.C. x Comp. x Ramos'!K$66,0)</f>
        <v>0</v>
      </c>
      <c r="L211" s="35">
        <f>VLOOKUP($Q211&amp;$B211,'PNC Exon. &amp; no Exon.'!$A:$AL,'P.N.C. x Comp. x Ramos'!L$66,0)</f>
        <v>0</v>
      </c>
      <c r="M211" s="35">
        <f>VLOOKUP($Q211&amp;$B211,'PNC Exon. &amp; no Exon.'!$A:$AL,'P.N.C. x Comp. x Ramos'!M$66,0)</f>
        <v>0</v>
      </c>
      <c r="N211" s="35">
        <f>VLOOKUP($Q211&amp;$B211,'PNC Exon. &amp; no Exon.'!$A:$AL,'P.N.C. x Comp. x Ramos'!N$66,0)</f>
        <v>0</v>
      </c>
      <c r="O211" s="42">
        <f t="shared" si="21"/>
        <v>0.33349717481152735</v>
      </c>
      <c r="Q211" s="102" t="s">
        <v>2</v>
      </c>
    </row>
    <row r="212" spans="1:17" ht="15.95" customHeight="1" x14ac:dyDescent="0.4">
      <c r="A212" s="34">
        <f t="shared" si="19"/>
        <v>24</v>
      </c>
      <c r="B212" s="37" t="s">
        <v>126</v>
      </c>
      <c r="C212" s="44">
        <f t="shared" si="20"/>
        <v>30527489.690000001</v>
      </c>
      <c r="D212" s="35">
        <f>VLOOKUP($Q212&amp;$B212,'PNC Exon. &amp; no Exon.'!$A:$AL,'P.N.C. x Comp. x Ramos'!D$66,0)</f>
        <v>0</v>
      </c>
      <c r="E212" s="35">
        <f>VLOOKUP($Q212&amp;$B212,'PNC Exon. &amp; no Exon.'!$A:$AL,'P.N.C. x Comp. x Ramos'!E$66,0)</f>
        <v>343963.17</v>
      </c>
      <c r="F212" s="35">
        <f>VLOOKUP($Q212&amp;$B212,'PNC Exon. &amp; no Exon.'!$A:$AL,'P.N.C. x Comp. x Ramos'!F$66,0)</f>
        <v>0</v>
      </c>
      <c r="G212" s="35">
        <f>VLOOKUP($Q212&amp;$B212,'PNC Exon. &amp; no Exon.'!$A:$AL,'P.N.C. x Comp. x Ramos'!G$66,0)</f>
        <v>28027.02</v>
      </c>
      <c r="H212" s="35">
        <f>VLOOKUP($Q212&amp;$B212,'PNC Exon. &amp; no Exon.'!$A:$AL,'P.N.C. x Comp. x Ramos'!H$66,0)</f>
        <v>428609.33</v>
      </c>
      <c r="I212" s="35">
        <f>VLOOKUP($Q212&amp;$B212,'PNC Exon. &amp; no Exon.'!$A:$AL,'P.N.C. x Comp. x Ramos'!I$66,0)</f>
        <v>202748.68</v>
      </c>
      <c r="J212" s="35">
        <f>VLOOKUP($Q212&amp;$B212,'PNC Exon. &amp; no Exon.'!$A:$AL,'P.N.C. x Comp. x Ramos'!J$66,0)</f>
        <v>178869.04</v>
      </c>
      <c r="K212" s="35">
        <f>VLOOKUP($Q212&amp;$B212,'PNC Exon. &amp; no Exon.'!$A:$AL,'P.N.C. x Comp. x Ramos'!K$66,0)</f>
        <v>26521273.690000001</v>
      </c>
      <c r="L212" s="35">
        <f>VLOOKUP($Q212&amp;$B212,'PNC Exon. &amp; no Exon.'!$A:$AL,'P.N.C. x Comp. x Ramos'!L$66,0)</f>
        <v>0</v>
      </c>
      <c r="M212" s="35">
        <f>VLOOKUP($Q212&amp;$B212,'PNC Exon. &amp; no Exon.'!$A:$AL,'P.N.C. x Comp. x Ramos'!M$66,0)</f>
        <v>2272571.2799999998</v>
      </c>
      <c r="N212" s="35">
        <f>VLOOKUP($Q212&amp;$B212,'PNC Exon. &amp; no Exon.'!$A:$AL,'P.N.C. x Comp. x Ramos'!N$66,0)</f>
        <v>551427.48</v>
      </c>
      <c r="O212" s="42">
        <f t="shared" si="21"/>
        <v>0.3004324252508544</v>
      </c>
      <c r="Q212" s="102" t="s">
        <v>2</v>
      </c>
    </row>
    <row r="213" spans="1:17" ht="15.95" customHeight="1" x14ac:dyDescent="0.4">
      <c r="A213" s="34">
        <f t="shared" si="19"/>
        <v>25</v>
      </c>
      <c r="B213" s="37" t="s">
        <v>125</v>
      </c>
      <c r="C213" s="44">
        <f t="shared" si="20"/>
        <v>26315036.439999998</v>
      </c>
      <c r="D213" s="35">
        <f>VLOOKUP($Q213&amp;$B213,'PNC Exon. &amp; no Exon.'!$A:$AL,'P.N.C. x Comp. x Ramos'!D$66,0)</f>
        <v>0</v>
      </c>
      <c r="E213" s="35">
        <f>VLOOKUP($Q213&amp;$B213,'PNC Exon. &amp; no Exon.'!$A:$AL,'P.N.C. x Comp. x Ramos'!E$66,0)</f>
        <v>2248482.4900000002</v>
      </c>
      <c r="F213" s="35">
        <f>VLOOKUP($Q213&amp;$B213,'PNC Exon. &amp; no Exon.'!$A:$AL,'P.N.C. x Comp. x Ramos'!F$66,0)</f>
        <v>858370</v>
      </c>
      <c r="G213" s="35">
        <f>VLOOKUP($Q213&amp;$B213,'PNC Exon. &amp; no Exon.'!$A:$AL,'P.N.C. x Comp. x Ramos'!G$66,0)</f>
        <v>36917</v>
      </c>
      <c r="H213" s="35">
        <f>VLOOKUP($Q213&amp;$B213,'PNC Exon. &amp; no Exon.'!$A:$AL,'P.N.C. x Comp. x Ramos'!H$66,0)</f>
        <v>2551412.36</v>
      </c>
      <c r="I213" s="35">
        <f>VLOOKUP($Q213&amp;$B213,'PNC Exon. &amp; no Exon.'!$A:$AL,'P.N.C. x Comp. x Ramos'!I$66,0)</f>
        <v>308216.71999999997</v>
      </c>
      <c r="J213" s="35">
        <f>VLOOKUP($Q213&amp;$B213,'PNC Exon. &amp; no Exon.'!$A:$AL,'P.N.C. x Comp. x Ramos'!J$66,0)</f>
        <v>212246.88</v>
      </c>
      <c r="K213" s="35">
        <f>VLOOKUP($Q213&amp;$B213,'PNC Exon. &amp; no Exon.'!$A:$AL,'P.N.C. x Comp. x Ramos'!K$66,0)</f>
        <v>7861378.9699999997</v>
      </c>
      <c r="L213" s="35">
        <f>VLOOKUP($Q213&amp;$B213,'PNC Exon. &amp; no Exon.'!$A:$AL,'P.N.C. x Comp. x Ramos'!L$66,0)</f>
        <v>0</v>
      </c>
      <c r="M213" s="35">
        <f>VLOOKUP($Q213&amp;$B213,'PNC Exon. &amp; no Exon.'!$A:$AL,'P.N.C. x Comp. x Ramos'!M$66,0)</f>
        <v>9792088.9299999997</v>
      </c>
      <c r="N213" s="35">
        <f>VLOOKUP($Q213&amp;$B213,'PNC Exon. &amp; no Exon.'!$A:$AL,'P.N.C. x Comp. x Ramos'!N$66,0)</f>
        <v>2445923.09</v>
      </c>
      <c r="O213" s="42">
        <f t="shared" si="21"/>
        <v>0.25897609985348946</v>
      </c>
      <c r="Q213" s="102" t="s">
        <v>2</v>
      </c>
    </row>
    <row r="214" spans="1:17" ht="15.95" customHeight="1" x14ac:dyDescent="0.4">
      <c r="A214" s="34">
        <f t="shared" si="19"/>
        <v>26</v>
      </c>
      <c r="B214" s="37" t="s">
        <v>127</v>
      </c>
      <c r="C214" s="44">
        <f t="shared" si="20"/>
        <v>18925468.880000003</v>
      </c>
      <c r="D214" s="35">
        <f>VLOOKUP($Q214&amp;$B214,'PNC Exon. &amp; no Exon.'!$A:$AL,'P.N.C. x Comp. x Ramos'!D$66,0)</f>
        <v>0</v>
      </c>
      <c r="E214" s="35">
        <f>VLOOKUP($Q214&amp;$B214,'PNC Exon. &amp; no Exon.'!$A:$AL,'P.N.C. x Comp. x Ramos'!E$66,0)</f>
        <v>11186427.060000001</v>
      </c>
      <c r="F214" s="35">
        <f>VLOOKUP($Q214&amp;$B214,'PNC Exon. &amp; no Exon.'!$A:$AL,'P.N.C. x Comp. x Ramos'!F$66,0)</f>
        <v>0</v>
      </c>
      <c r="G214" s="35">
        <f>VLOOKUP($Q214&amp;$B214,'PNC Exon. &amp; no Exon.'!$A:$AL,'P.N.C. x Comp. x Ramos'!G$66,0)</f>
        <v>0</v>
      </c>
      <c r="H214" s="35">
        <f>VLOOKUP($Q214&amp;$B214,'PNC Exon. &amp; no Exon.'!$A:$AL,'P.N.C. x Comp. x Ramos'!H$66,0)</f>
        <v>3410734.76</v>
      </c>
      <c r="I214" s="35">
        <f>VLOOKUP($Q214&amp;$B214,'PNC Exon. &amp; no Exon.'!$A:$AL,'P.N.C. x Comp. x Ramos'!I$66,0)</f>
        <v>0</v>
      </c>
      <c r="J214" s="35">
        <f>VLOOKUP($Q214&amp;$B214,'PNC Exon. &amp; no Exon.'!$A:$AL,'P.N.C. x Comp. x Ramos'!J$66,0)</f>
        <v>1848.51</v>
      </c>
      <c r="K214" s="35">
        <f>VLOOKUP($Q214&amp;$B214,'PNC Exon. &amp; no Exon.'!$A:$AL,'P.N.C. x Comp. x Ramos'!K$66,0)</f>
        <v>4462.93</v>
      </c>
      <c r="L214" s="35">
        <f>VLOOKUP($Q214&amp;$B214,'PNC Exon. &amp; no Exon.'!$A:$AL,'P.N.C. x Comp. x Ramos'!L$66,0)</f>
        <v>0</v>
      </c>
      <c r="M214" s="35">
        <f>VLOOKUP($Q214&amp;$B214,'PNC Exon. &amp; no Exon.'!$A:$AL,'P.N.C. x Comp. x Ramos'!M$66,0)</f>
        <v>83217.959999999992</v>
      </c>
      <c r="N214" s="35">
        <f>VLOOKUP($Q214&amp;$B214,'PNC Exon. &amp; no Exon.'!$A:$AL,'P.N.C. x Comp. x Ramos'!N$66,0)</f>
        <v>4238777.66</v>
      </c>
      <c r="O214" s="42">
        <f t="shared" si="21"/>
        <v>0.18625260617123385</v>
      </c>
      <c r="Q214" s="102" t="s">
        <v>2</v>
      </c>
    </row>
    <row r="215" spans="1:17" ht="15.95" customHeight="1" x14ac:dyDescent="0.4">
      <c r="A215" s="34">
        <f t="shared" si="19"/>
        <v>27</v>
      </c>
      <c r="B215" s="37" t="s">
        <v>110</v>
      </c>
      <c r="C215" s="44">
        <f t="shared" si="20"/>
        <v>18880759.469999999</v>
      </c>
      <c r="D215" s="35">
        <f>VLOOKUP($Q215&amp;$B215,'PNC Exon. &amp; no Exon.'!$A:$AL,'P.N.C. x Comp. x Ramos'!D$66,0)</f>
        <v>104926.68</v>
      </c>
      <c r="E215" s="35">
        <f>VLOOKUP($Q215&amp;$B215,'PNC Exon. &amp; no Exon.'!$A:$AL,'P.N.C. x Comp. x Ramos'!E$66,0)</f>
        <v>513741.4</v>
      </c>
      <c r="F215" s="35">
        <f>VLOOKUP($Q215&amp;$B215,'PNC Exon. &amp; no Exon.'!$A:$AL,'P.N.C. x Comp. x Ramos'!F$66,0)</f>
        <v>2500000</v>
      </c>
      <c r="G215" s="35">
        <f>VLOOKUP($Q215&amp;$B215,'PNC Exon. &amp; no Exon.'!$A:$AL,'P.N.C. x Comp. x Ramos'!G$66,0)</f>
        <v>0</v>
      </c>
      <c r="H215" s="35">
        <f>VLOOKUP($Q215&amp;$B215,'PNC Exon. &amp; no Exon.'!$A:$AL,'P.N.C. x Comp. x Ramos'!H$66,0)</f>
        <v>403232.76</v>
      </c>
      <c r="I215" s="35">
        <f>VLOOKUP($Q215&amp;$B215,'PNC Exon. &amp; no Exon.'!$A:$AL,'P.N.C. x Comp. x Ramos'!I$66,0)</f>
        <v>0</v>
      </c>
      <c r="J215" s="35">
        <f>VLOOKUP($Q215&amp;$B215,'PNC Exon. &amp; no Exon.'!$A:$AL,'P.N.C. x Comp. x Ramos'!J$66,0)</f>
        <v>0</v>
      </c>
      <c r="K215" s="35">
        <f>VLOOKUP($Q215&amp;$B215,'PNC Exon. &amp; no Exon.'!$A:$AL,'P.N.C. x Comp. x Ramos'!K$66,0)</f>
        <v>13566900.279999999</v>
      </c>
      <c r="L215" s="35">
        <f>VLOOKUP($Q215&amp;$B215,'PNC Exon. &amp; no Exon.'!$A:$AL,'P.N.C. x Comp. x Ramos'!L$66,0)</f>
        <v>0</v>
      </c>
      <c r="M215" s="35">
        <f>VLOOKUP($Q215&amp;$B215,'PNC Exon. &amp; no Exon.'!$A:$AL,'P.N.C. x Comp. x Ramos'!M$66,0)</f>
        <v>1780517.16</v>
      </c>
      <c r="N215" s="35">
        <f>VLOOKUP($Q215&amp;$B215,'PNC Exon. &amp; no Exon.'!$A:$AL,'P.N.C. x Comp. x Ramos'!N$66,0)</f>
        <v>11441.19</v>
      </c>
      <c r="O215" s="42">
        <f t="shared" si="21"/>
        <v>0.18581260417256851</v>
      </c>
      <c r="Q215" s="102" t="s">
        <v>2</v>
      </c>
    </row>
    <row r="216" spans="1:17" ht="15.95" customHeight="1" x14ac:dyDescent="0.4">
      <c r="A216" s="34">
        <f t="shared" si="19"/>
        <v>28</v>
      </c>
      <c r="B216" s="37" t="s">
        <v>129</v>
      </c>
      <c r="C216" s="44">
        <f t="shared" si="20"/>
        <v>10285012.549999999</v>
      </c>
      <c r="D216" s="35">
        <f>VLOOKUP($Q216&amp;$B216,'PNC Exon. &amp; no Exon.'!$A:$AL,'P.N.C. x Comp. x Ramos'!D$66,0)</f>
        <v>0</v>
      </c>
      <c r="E216" s="35">
        <f>VLOOKUP($Q216&amp;$B216,'PNC Exon. &amp; no Exon.'!$A:$AL,'P.N.C. x Comp. x Ramos'!E$66,0)</f>
        <v>43458.68</v>
      </c>
      <c r="F216" s="35">
        <f>VLOOKUP($Q216&amp;$B216,'PNC Exon. &amp; no Exon.'!$A:$AL,'P.N.C. x Comp. x Ramos'!F$66,0)</f>
        <v>10134242.029999999</v>
      </c>
      <c r="G216" s="35">
        <f>VLOOKUP($Q216&amp;$B216,'PNC Exon. &amp; no Exon.'!$A:$AL,'P.N.C. x Comp. x Ramos'!G$66,0)</f>
        <v>61540.11</v>
      </c>
      <c r="H216" s="35">
        <f>VLOOKUP($Q216&amp;$B216,'PNC Exon. &amp; no Exon.'!$A:$AL,'P.N.C. x Comp. x Ramos'!H$66,0)</f>
        <v>0</v>
      </c>
      <c r="I216" s="35">
        <f>VLOOKUP($Q216&amp;$B216,'PNC Exon. &amp; no Exon.'!$A:$AL,'P.N.C. x Comp. x Ramos'!I$66,0)</f>
        <v>0</v>
      </c>
      <c r="J216" s="35">
        <f>VLOOKUP($Q216&amp;$B216,'PNC Exon. &amp; no Exon.'!$A:$AL,'P.N.C. x Comp. x Ramos'!J$66,0)</f>
        <v>0</v>
      </c>
      <c r="K216" s="35">
        <f>VLOOKUP($Q216&amp;$B216,'PNC Exon. &amp; no Exon.'!$A:$AL,'P.N.C. x Comp. x Ramos'!K$66,0)</f>
        <v>0</v>
      </c>
      <c r="L216" s="35">
        <f>VLOOKUP($Q216&amp;$B216,'PNC Exon. &amp; no Exon.'!$A:$AL,'P.N.C. x Comp. x Ramos'!L$66,0)</f>
        <v>0</v>
      </c>
      <c r="M216" s="35">
        <f>VLOOKUP($Q216&amp;$B216,'PNC Exon. &amp; no Exon.'!$A:$AL,'P.N.C. x Comp. x Ramos'!M$66,0)</f>
        <v>0</v>
      </c>
      <c r="N216" s="35">
        <f>VLOOKUP($Q216&amp;$B216,'PNC Exon. &amp; no Exon.'!$A:$AL,'P.N.C. x Comp. x Ramos'!N$66,0)</f>
        <v>45771.73</v>
      </c>
      <c r="O216" s="42">
        <f t="shared" si="21"/>
        <v>0.10121864901142398</v>
      </c>
      <c r="Q216" s="102" t="s">
        <v>2</v>
      </c>
    </row>
    <row r="217" spans="1:17" ht="15.95" customHeight="1" x14ac:dyDescent="0.4">
      <c r="A217" s="34">
        <f t="shared" si="19"/>
        <v>29</v>
      </c>
      <c r="B217" s="37" t="s">
        <v>128</v>
      </c>
      <c r="C217" s="44">
        <f t="shared" si="20"/>
        <v>8617798.4600000009</v>
      </c>
      <c r="D217" s="35">
        <f>VLOOKUP($Q217&amp;$B217,'PNC Exon. &amp; no Exon.'!$A:$AL,'P.N.C. x Comp. x Ramos'!D$66,0)</f>
        <v>32553.02</v>
      </c>
      <c r="E217" s="35">
        <f>VLOOKUP($Q217&amp;$B217,'PNC Exon. &amp; no Exon.'!$A:$AL,'P.N.C. x Comp. x Ramos'!E$66,0)</f>
        <v>73337.899999999994</v>
      </c>
      <c r="F217" s="35">
        <f>VLOOKUP($Q217&amp;$B217,'PNC Exon. &amp; no Exon.'!$A:$AL,'P.N.C. x Comp. x Ramos'!F$66,0)</f>
        <v>0</v>
      </c>
      <c r="G217" s="35">
        <f>VLOOKUP($Q217&amp;$B217,'PNC Exon. &amp; no Exon.'!$A:$AL,'P.N.C. x Comp. x Ramos'!G$66,0)</f>
        <v>37556.9</v>
      </c>
      <c r="H217" s="35">
        <f>VLOOKUP($Q217&amp;$B217,'PNC Exon. &amp; no Exon.'!$A:$AL,'P.N.C. x Comp. x Ramos'!H$66,0)</f>
        <v>2524622.81</v>
      </c>
      <c r="I217" s="35">
        <f>VLOOKUP($Q217&amp;$B217,'PNC Exon. &amp; no Exon.'!$A:$AL,'P.N.C. x Comp. x Ramos'!I$66,0)</f>
        <v>0</v>
      </c>
      <c r="J217" s="35">
        <f>VLOOKUP($Q217&amp;$B217,'PNC Exon. &amp; no Exon.'!$A:$AL,'P.N.C. x Comp. x Ramos'!J$66,0)</f>
        <v>78314.14</v>
      </c>
      <c r="K217" s="35">
        <f>VLOOKUP($Q217&amp;$B217,'PNC Exon. &amp; no Exon.'!$A:$AL,'P.N.C. x Comp. x Ramos'!K$66,0)</f>
        <v>4441576.9800000004</v>
      </c>
      <c r="L217" s="35">
        <f>VLOOKUP($Q217&amp;$B217,'PNC Exon. &amp; no Exon.'!$A:$AL,'P.N.C. x Comp. x Ramos'!L$66,0)</f>
        <v>0</v>
      </c>
      <c r="M217" s="35">
        <f>VLOOKUP($Q217&amp;$B217,'PNC Exon. &amp; no Exon.'!$A:$AL,'P.N.C. x Comp. x Ramos'!M$66,0)</f>
        <v>115804.2</v>
      </c>
      <c r="N217" s="35">
        <f>VLOOKUP($Q217&amp;$B217,'PNC Exon. &amp; no Exon.'!$A:$AL,'P.N.C. x Comp. x Ramos'!N$66,0)</f>
        <v>1314032.51</v>
      </c>
      <c r="O217" s="42">
        <f t="shared" si="21"/>
        <v>8.4810972600507933E-2</v>
      </c>
      <c r="Q217" s="102" t="s">
        <v>2</v>
      </c>
    </row>
    <row r="218" spans="1:17" ht="15.95" customHeight="1" x14ac:dyDescent="0.4">
      <c r="A218" s="34">
        <f t="shared" si="19"/>
        <v>30</v>
      </c>
      <c r="B218" s="37" t="s">
        <v>79</v>
      </c>
      <c r="C218" s="44">
        <f t="shared" si="20"/>
        <v>5681940.8200000003</v>
      </c>
      <c r="D218" s="35">
        <f>VLOOKUP($Q218&amp;$B218,'PNC Exon. &amp; no Exon.'!$A:$AL,'P.N.C. x Comp. x Ramos'!D$66,0)</f>
        <v>0</v>
      </c>
      <c r="E218" s="35">
        <f>VLOOKUP($Q218&amp;$B218,'PNC Exon. &amp; no Exon.'!$A:$AL,'P.N.C. x Comp. x Ramos'!E$66,0)</f>
        <v>0</v>
      </c>
      <c r="F218" s="35">
        <f>VLOOKUP($Q218&amp;$B218,'PNC Exon. &amp; no Exon.'!$A:$AL,'P.N.C. x Comp. x Ramos'!F$66,0)</f>
        <v>0</v>
      </c>
      <c r="G218" s="35">
        <f>VLOOKUP($Q218&amp;$B218,'PNC Exon. &amp; no Exon.'!$A:$AL,'P.N.C. x Comp. x Ramos'!G$66,0)</f>
        <v>0</v>
      </c>
      <c r="H218" s="35">
        <f>VLOOKUP($Q218&amp;$B218,'PNC Exon. &amp; no Exon.'!$A:$AL,'P.N.C. x Comp. x Ramos'!H$66,0)</f>
        <v>0</v>
      </c>
      <c r="I218" s="35">
        <f>VLOOKUP($Q218&amp;$B218,'PNC Exon. &amp; no Exon.'!$A:$AL,'P.N.C. x Comp. x Ramos'!I$66,0)</f>
        <v>0</v>
      </c>
      <c r="J218" s="35">
        <f>VLOOKUP($Q218&amp;$B218,'PNC Exon. &amp; no Exon.'!$A:$AL,'P.N.C. x Comp. x Ramos'!J$66,0)</f>
        <v>0</v>
      </c>
      <c r="K218" s="35">
        <f>VLOOKUP($Q218&amp;$B218,'PNC Exon. &amp; no Exon.'!$A:$AL,'P.N.C. x Comp. x Ramos'!K$66,0)</f>
        <v>5681940.8200000003</v>
      </c>
      <c r="L218" s="35">
        <f>VLOOKUP($Q218&amp;$B218,'PNC Exon. &amp; no Exon.'!$A:$AL,'P.N.C. x Comp. x Ramos'!L$66,0)</f>
        <v>0</v>
      </c>
      <c r="M218" s="35">
        <f>VLOOKUP($Q218&amp;$B218,'PNC Exon. &amp; no Exon.'!$A:$AL,'P.N.C. x Comp. x Ramos'!M$66,0)</f>
        <v>0</v>
      </c>
      <c r="N218" s="35">
        <f>VLOOKUP($Q218&amp;$B218,'PNC Exon. &amp; no Exon.'!$A:$AL,'P.N.C. x Comp. x Ramos'!N$66,0)</f>
        <v>0</v>
      </c>
      <c r="O218" s="42">
        <f t="shared" si="21"/>
        <v>5.5918101292279178E-2</v>
      </c>
      <c r="Q218" s="102" t="s">
        <v>2</v>
      </c>
    </row>
    <row r="219" spans="1:17" ht="15.95" customHeight="1" x14ac:dyDescent="0.4">
      <c r="A219" s="34">
        <f t="shared" si="19"/>
        <v>31</v>
      </c>
      <c r="B219" s="37" t="s">
        <v>130</v>
      </c>
      <c r="C219" s="44">
        <f t="shared" si="20"/>
        <v>2426084.48</v>
      </c>
      <c r="D219" s="35">
        <f>VLOOKUP($Q219&amp;$B219,'PNC Exon. &amp; no Exon.'!$A:$AL,'P.N.C. x Comp. x Ramos'!D$66,0)</f>
        <v>0</v>
      </c>
      <c r="E219" s="35">
        <f>VLOOKUP($Q219&amp;$B219,'PNC Exon. &amp; no Exon.'!$A:$AL,'P.N.C. x Comp. x Ramos'!E$66,0)</f>
        <v>0</v>
      </c>
      <c r="F219" s="35">
        <f>VLOOKUP($Q219&amp;$B219,'PNC Exon. &amp; no Exon.'!$A:$AL,'P.N.C. x Comp. x Ramos'!F$66,0)</f>
        <v>0</v>
      </c>
      <c r="G219" s="35">
        <f>VLOOKUP($Q219&amp;$B219,'PNC Exon. &amp; no Exon.'!$A:$AL,'P.N.C. x Comp. x Ramos'!G$66,0)</f>
        <v>0</v>
      </c>
      <c r="H219" s="35">
        <f>VLOOKUP($Q219&amp;$B219,'PNC Exon. &amp; no Exon.'!$A:$AL,'P.N.C. x Comp. x Ramos'!H$66,0)</f>
        <v>0</v>
      </c>
      <c r="I219" s="35">
        <f>VLOOKUP($Q219&amp;$B219,'PNC Exon. &amp; no Exon.'!$A:$AL,'P.N.C. x Comp. x Ramos'!I$66,0)</f>
        <v>0</v>
      </c>
      <c r="J219" s="35">
        <f>VLOOKUP($Q219&amp;$B219,'PNC Exon. &amp; no Exon.'!$A:$AL,'P.N.C. x Comp. x Ramos'!J$66,0)</f>
        <v>0</v>
      </c>
      <c r="K219" s="35">
        <f>VLOOKUP($Q219&amp;$B219,'PNC Exon. &amp; no Exon.'!$A:$AL,'P.N.C. x Comp. x Ramos'!K$66,0)</f>
        <v>526087.93000000005</v>
      </c>
      <c r="L219" s="35">
        <f>VLOOKUP($Q219&amp;$B219,'PNC Exon. &amp; no Exon.'!$A:$AL,'P.N.C. x Comp. x Ramos'!L$66,0)</f>
        <v>0</v>
      </c>
      <c r="M219" s="35">
        <f>VLOOKUP($Q219&amp;$B219,'PNC Exon. &amp; no Exon.'!$A:$AL,'P.N.C. x Comp. x Ramos'!M$66,0)</f>
        <v>1663362.07</v>
      </c>
      <c r="N219" s="35">
        <f>VLOOKUP($Q219&amp;$B219,'PNC Exon. &amp; no Exon.'!$A:$AL,'P.N.C. x Comp. x Ramos'!N$66,0)</f>
        <v>236634.48</v>
      </c>
      <c r="O219" s="42">
        <f t="shared" si="21"/>
        <v>2.3876003287247625E-2</v>
      </c>
      <c r="Q219" s="102" t="s">
        <v>2</v>
      </c>
    </row>
    <row r="220" spans="1:17" ht="15.95" customHeight="1" x14ac:dyDescent="0.4">
      <c r="A220" s="34">
        <f t="shared" si="19"/>
        <v>32</v>
      </c>
      <c r="B220" s="37" t="s">
        <v>132</v>
      </c>
      <c r="C220" s="44">
        <f t="shared" si="20"/>
        <v>1495361.81</v>
      </c>
      <c r="D220" s="35">
        <f>VLOOKUP($Q220&amp;$B220,'PNC Exon. &amp; no Exon.'!$A:$AL,'P.N.C. x Comp. x Ramos'!D$66,0)</f>
        <v>47334.47</v>
      </c>
      <c r="E220" s="35">
        <f>VLOOKUP($Q220&amp;$B220,'PNC Exon. &amp; no Exon.'!$A:$AL,'P.N.C. x Comp. x Ramos'!E$66,0)</f>
        <v>0</v>
      </c>
      <c r="F220" s="35">
        <f>VLOOKUP($Q220&amp;$B220,'PNC Exon. &amp; no Exon.'!$A:$AL,'P.N.C. x Comp. x Ramos'!F$66,0)</f>
        <v>49499</v>
      </c>
      <c r="G220" s="35">
        <f>VLOOKUP($Q220&amp;$B220,'PNC Exon. &amp; no Exon.'!$A:$AL,'P.N.C. x Comp. x Ramos'!G$66,0)</f>
        <v>2333.6</v>
      </c>
      <c r="H220" s="35">
        <f>VLOOKUP($Q220&amp;$B220,'PNC Exon. &amp; no Exon.'!$A:$AL,'P.N.C. x Comp. x Ramos'!H$66,0)</f>
        <v>0</v>
      </c>
      <c r="I220" s="35">
        <f>VLOOKUP($Q220&amp;$B220,'PNC Exon. &amp; no Exon.'!$A:$AL,'P.N.C. x Comp. x Ramos'!I$66,0)</f>
        <v>0</v>
      </c>
      <c r="J220" s="35">
        <f>VLOOKUP($Q220&amp;$B220,'PNC Exon. &amp; no Exon.'!$A:$AL,'P.N.C. x Comp. x Ramos'!J$66,0)</f>
        <v>0</v>
      </c>
      <c r="K220" s="35">
        <f>VLOOKUP($Q220&amp;$B220,'PNC Exon. &amp; no Exon.'!$A:$AL,'P.N.C. x Comp. x Ramos'!K$66,0)</f>
        <v>891235.44</v>
      </c>
      <c r="L220" s="35">
        <f>VLOOKUP($Q220&amp;$B220,'PNC Exon. &amp; no Exon.'!$A:$AL,'P.N.C. x Comp. x Ramos'!L$66,0)</f>
        <v>0</v>
      </c>
      <c r="M220" s="35">
        <f>VLOOKUP($Q220&amp;$B220,'PNC Exon. &amp; no Exon.'!$A:$AL,'P.N.C. x Comp. x Ramos'!M$66,0)</f>
        <v>0</v>
      </c>
      <c r="N220" s="35">
        <f>VLOOKUP($Q220&amp;$B220,'PNC Exon. &amp; no Exon.'!$A:$AL,'P.N.C. x Comp. x Ramos'!N$66,0)</f>
        <v>504959.3</v>
      </c>
      <c r="O220" s="42">
        <f t="shared" si="21"/>
        <v>1.4716413952404724E-2</v>
      </c>
      <c r="Q220" s="102" t="s">
        <v>2</v>
      </c>
    </row>
    <row r="221" spans="1:17" ht="15.95" customHeight="1" x14ac:dyDescent="0.4">
      <c r="A221" s="34">
        <f t="shared" si="19"/>
        <v>33</v>
      </c>
      <c r="B221" s="37" t="s">
        <v>131</v>
      </c>
      <c r="C221" s="44">
        <f t="shared" si="20"/>
        <v>6109.14</v>
      </c>
      <c r="D221" s="35">
        <f>VLOOKUP($Q221&amp;$B221,'PNC Exon. &amp; no Exon.'!$A:$AL,'P.N.C. x Comp. x Ramos'!D$66,0)</f>
        <v>0</v>
      </c>
      <c r="E221" s="35">
        <f>VLOOKUP($Q221&amp;$B221,'PNC Exon. &amp; no Exon.'!$A:$AL,'P.N.C. x Comp. x Ramos'!E$66,0)</f>
        <v>0</v>
      </c>
      <c r="F221" s="35">
        <f>VLOOKUP($Q221&amp;$B221,'PNC Exon. &amp; no Exon.'!$A:$AL,'P.N.C. x Comp. x Ramos'!F$66,0)</f>
        <v>0</v>
      </c>
      <c r="G221" s="35">
        <f>VLOOKUP($Q221&amp;$B221,'PNC Exon. &amp; no Exon.'!$A:$AL,'P.N.C. x Comp. x Ramos'!G$66,0)</f>
        <v>0</v>
      </c>
      <c r="H221" s="35">
        <f>VLOOKUP($Q221&amp;$B221,'PNC Exon. &amp; no Exon.'!$A:$AL,'P.N.C. x Comp. x Ramos'!H$66,0)</f>
        <v>0</v>
      </c>
      <c r="I221" s="35">
        <f>VLOOKUP($Q221&amp;$B221,'PNC Exon. &amp; no Exon.'!$A:$AL,'P.N.C. x Comp. x Ramos'!I$66,0)</f>
        <v>0</v>
      </c>
      <c r="J221" s="35">
        <f>VLOOKUP($Q221&amp;$B221,'PNC Exon. &amp; no Exon.'!$A:$AL,'P.N.C. x Comp. x Ramos'!J$66,0)</f>
        <v>0</v>
      </c>
      <c r="K221" s="35">
        <f>VLOOKUP($Q221&amp;$B221,'PNC Exon. &amp; no Exon.'!$A:$AL,'P.N.C. x Comp. x Ramos'!K$66,0)</f>
        <v>0</v>
      </c>
      <c r="L221" s="35">
        <f>VLOOKUP($Q221&amp;$B221,'PNC Exon. &amp; no Exon.'!$A:$AL,'P.N.C. x Comp. x Ramos'!L$66,0)</f>
        <v>0</v>
      </c>
      <c r="M221" s="35">
        <f>VLOOKUP($Q221&amp;$B221,'PNC Exon. &amp; no Exon.'!$A:$AL,'P.N.C. x Comp. x Ramos'!M$66,0)</f>
        <v>6109.14</v>
      </c>
      <c r="N221" s="35">
        <f>VLOOKUP($Q221&amp;$B221,'PNC Exon. &amp; no Exon.'!$A:$AL,'P.N.C. x Comp. x Ramos'!N$66,0)</f>
        <v>0</v>
      </c>
      <c r="O221" s="42">
        <f t="shared" si="21"/>
        <v>6.0122327942288293E-5</v>
      </c>
      <c r="Q221" s="102" t="s">
        <v>2</v>
      </c>
    </row>
    <row r="222" spans="1:17" x14ac:dyDescent="0.4">
      <c r="A222" s="52" t="s">
        <v>108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6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4">
      <c r="A244" s="134" t="s">
        <v>56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</row>
    <row r="245" spans="1:17" ht="13.5" customHeight="1" x14ac:dyDescent="0.4">
      <c r="A245" s="136" t="s">
        <v>137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</row>
    <row r="246" spans="1:17" x14ac:dyDescent="0.4">
      <c r="A246" s="134" t="s">
        <v>91</v>
      </c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4">
      <c r="A249" s="29"/>
      <c r="B249" s="29" t="s">
        <v>21</v>
      </c>
      <c r="C249" s="50">
        <f t="shared" ref="C249:N249" si="22">SUM(C250:C282)</f>
        <v>7756182761.1299992</v>
      </c>
      <c r="D249" s="50">
        <f t="shared" si="22"/>
        <v>28741023.009999998</v>
      </c>
      <c r="E249" s="50">
        <f t="shared" si="22"/>
        <v>1203090339.3199997</v>
      </c>
      <c r="F249" s="50">
        <f t="shared" si="22"/>
        <v>1855692901.5899997</v>
      </c>
      <c r="G249" s="50">
        <f t="shared" si="22"/>
        <v>64776887.609999999</v>
      </c>
      <c r="H249" s="50">
        <f t="shared" si="22"/>
        <v>2062022587.9000001</v>
      </c>
      <c r="I249" s="50">
        <f t="shared" si="22"/>
        <v>47162815.960000008</v>
      </c>
      <c r="J249" s="50">
        <f t="shared" si="22"/>
        <v>146946689.53000003</v>
      </c>
      <c r="K249" s="50">
        <f t="shared" si="22"/>
        <v>1744544533.6500003</v>
      </c>
      <c r="L249" s="50">
        <f t="shared" si="22"/>
        <v>22444431.260000002</v>
      </c>
      <c r="M249" s="50">
        <f t="shared" si="22"/>
        <v>181251618.34</v>
      </c>
      <c r="N249" s="50">
        <f t="shared" si="22"/>
        <v>399508932.9600001</v>
      </c>
      <c r="O249" s="70">
        <f>SUM(O250:O282,0)</f>
        <v>100</v>
      </c>
      <c r="Q249" s="102" t="s">
        <v>3</v>
      </c>
    </row>
    <row r="250" spans="1:17" ht="15.95" customHeight="1" x14ac:dyDescent="0.4">
      <c r="A250" s="34">
        <f t="shared" ref="A250:A282" si="23">RANK(C250,$C$250:$C$282,0)</f>
        <v>1</v>
      </c>
      <c r="B250" s="35" t="s">
        <v>84</v>
      </c>
      <c r="C250" s="44">
        <f t="shared" ref="C250:C282" si="24">SUM(D250:N250)</f>
        <v>1501179986.5000002</v>
      </c>
      <c r="D250" s="35">
        <f>VLOOKUP($Q250&amp;$B250,'PNC Exon. &amp; no Exon.'!$A:$AL,'P.N.C. x Comp. x Ramos'!D$66,0)</f>
        <v>4881560.4300000006</v>
      </c>
      <c r="E250" s="35">
        <f>VLOOKUP($Q250&amp;$B250,'PNC Exon. &amp; no Exon.'!$A:$AL,'P.N.C. x Comp. x Ramos'!E$66,0)</f>
        <v>257671594.41000003</v>
      </c>
      <c r="F250" s="35">
        <f>VLOOKUP($Q250&amp;$B250,'PNC Exon. &amp; no Exon.'!$A:$AL,'P.N.C. x Comp. x Ramos'!F$66,0)</f>
        <v>373082940.60999995</v>
      </c>
      <c r="G250" s="35">
        <f>VLOOKUP($Q250&amp;$B250,'PNC Exon. &amp; no Exon.'!$A:$AL,'P.N.C. x Comp. x Ramos'!G$66,0)</f>
        <v>33176931.969999999</v>
      </c>
      <c r="H250" s="35">
        <f>VLOOKUP($Q250&amp;$B250,'PNC Exon. &amp; no Exon.'!$A:$AL,'P.N.C. x Comp. x Ramos'!H$66,0)</f>
        <v>505514839.75999999</v>
      </c>
      <c r="I250" s="35">
        <f>VLOOKUP($Q250&amp;$B250,'PNC Exon. &amp; no Exon.'!$A:$AL,'P.N.C. x Comp. x Ramos'!I$66,0)</f>
        <v>2923444.99</v>
      </c>
      <c r="J250" s="35">
        <f>VLOOKUP($Q250&amp;$B250,'PNC Exon. &amp; no Exon.'!$A:$AL,'P.N.C. x Comp. x Ramos'!J$66,0)</f>
        <v>65731393.899999999</v>
      </c>
      <c r="K250" s="35">
        <f>VLOOKUP($Q250&amp;$B250,'PNC Exon. &amp; no Exon.'!$A:$AL,'P.N.C. x Comp. x Ramos'!K$66,0)</f>
        <v>190730525.13</v>
      </c>
      <c r="L250" s="35">
        <f>VLOOKUP($Q250&amp;$B250,'PNC Exon. &amp; no Exon.'!$A:$AL,'P.N.C. x Comp. x Ramos'!L$66,0)</f>
        <v>0</v>
      </c>
      <c r="M250" s="35">
        <f>VLOOKUP($Q250&amp;$B250,'PNC Exon. &amp; no Exon.'!$A:$AL,'P.N.C. x Comp. x Ramos'!M$66,0)</f>
        <v>10646933.369999999</v>
      </c>
      <c r="N250" s="35">
        <f>VLOOKUP($Q250&amp;$B250,'PNC Exon. &amp; no Exon.'!$A:$AL,'P.N.C. x Comp. x Ramos'!N$66,0)</f>
        <v>56819821.93</v>
      </c>
      <c r="O250" s="42">
        <f t="shared" ref="O250:O282" si="25">IFERROR(C250/$C$249*100,0)</f>
        <v>19.354623694830174</v>
      </c>
      <c r="Q250" s="102" t="s">
        <v>3</v>
      </c>
    </row>
    <row r="251" spans="1:17" ht="15.95" customHeight="1" x14ac:dyDescent="0.4">
      <c r="A251" s="34">
        <f t="shared" si="23"/>
        <v>2</v>
      </c>
      <c r="B251" s="37" t="s">
        <v>92</v>
      </c>
      <c r="C251" s="44">
        <f t="shared" si="24"/>
        <v>1249802728.29</v>
      </c>
      <c r="D251" s="35">
        <f>VLOOKUP($Q251&amp;$B251,'PNC Exon. &amp; no Exon.'!$A:$AL,'P.N.C. x Comp. x Ramos'!D$66,0)</f>
        <v>4218145.05</v>
      </c>
      <c r="E251" s="35">
        <f>VLOOKUP($Q251&amp;$B251,'PNC Exon. &amp; no Exon.'!$A:$AL,'P.N.C. x Comp. x Ramos'!E$66,0)</f>
        <v>29486656.41</v>
      </c>
      <c r="F251" s="35">
        <f>VLOOKUP($Q251&amp;$B251,'PNC Exon. &amp; no Exon.'!$A:$AL,'P.N.C. x Comp. x Ramos'!F$66,0)</f>
        <v>1083542548.5799999</v>
      </c>
      <c r="G251" s="35">
        <f>VLOOKUP($Q251&amp;$B251,'PNC Exon. &amp; no Exon.'!$A:$AL,'P.N.C. x Comp. x Ramos'!G$66,0)</f>
        <v>322971.20999999996</v>
      </c>
      <c r="H251" s="35">
        <f>VLOOKUP($Q251&amp;$B251,'PNC Exon. &amp; no Exon.'!$A:$AL,'P.N.C. x Comp. x Ramos'!H$66,0)</f>
        <v>33764903.659999996</v>
      </c>
      <c r="I251" s="35">
        <f>VLOOKUP($Q251&amp;$B251,'PNC Exon. &amp; no Exon.'!$A:$AL,'P.N.C. x Comp. x Ramos'!I$66,0)</f>
        <v>2982.85</v>
      </c>
      <c r="J251" s="35">
        <f>VLOOKUP($Q251&amp;$B251,'PNC Exon. &amp; no Exon.'!$A:$AL,'P.N.C. x Comp. x Ramos'!J$66,0)</f>
        <v>1286458.45</v>
      </c>
      <c r="K251" s="35">
        <f>VLOOKUP($Q251&amp;$B251,'PNC Exon. &amp; no Exon.'!$A:$AL,'P.N.C. x Comp. x Ramos'!K$66,0)</f>
        <v>81772495.36999999</v>
      </c>
      <c r="L251" s="35">
        <f>VLOOKUP($Q251&amp;$B251,'PNC Exon. &amp; no Exon.'!$A:$AL,'P.N.C. x Comp. x Ramos'!L$66,0)</f>
        <v>0</v>
      </c>
      <c r="M251" s="35">
        <f>VLOOKUP($Q251&amp;$B251,'PNC Exon. &amp; no Exon.'!$A:$AL,'P.N.C. x Comp. x Ramos'!M$66,0)</f>
        <v>1971296.33</v>
      </c>
      <c r="N251" s="35">
        <f>VLOOKUP($Q251&amp;$B251,'PNC Exon. &amp; no Exon.'!$A:$AL,'P.N.C. x Comp. x Ramos'!N$66,0)</f>
        <v>13434270.380000001</v>
      </c>
      <c r="O251" s="42">
        <f t="shared" si="25"/>
        <v>16.113631753926285</v>
      </c>
      <c r="Q251" s="102" t="s">
        <v>3</v>
      </c>
    </row>
    <row r="252" spans="1:17" ht="15.95" customHeight="1" x14ac:dyDescent="0.4">
      <c r="A252" s="34">
        <f t="shared" si="23"/>
        <v>3</v>
      </c>
      <c r="B252" s="37" t="s">
        <v>111</v>
      </c>
      <c r="C252" s="44">
        <f t="shared" si="24"/>
        <v>1176734675.0899999</v>
      </c>
      <c r="D252" s="35">
        <f>VLOOKUP($Q252&amp;$B252,'PNC Exon. &amp; no Exon.'!$A:$AL,'P.N.C. x Comp. x Ramos'!D$66,0)</f>
        <v>2285761.94</v>
      </c>
      <c r="E252" s="35">
        <f>VLOOKUP($Q252&amp;$B252,'PNC Exon. &amp; no Exon.'!$A:$AL,'P.N.C. x Comp. x Ramos'!E$66,0)</f>
        <v>183239288.26999998</v>
      </c>
      <c r="F252" s="35">
        <f>VLOOKUP($Q252&amp;$B252,'PNC Exon. &amp; no Exon.'!$A:$AL,'P.N.C. x Comp. x Ramos'!F$66,0)</f>
        <v>23688976.989999998</v>
      </c>
      <c r="G252" s="35">
        <f>VLOOKUP($Q252&amp;$B252,'PNC Exon. &amp; no Exon.'!$A:$AL,'P.N.C. x Comp. x Ramos'!G$66,0)</f>
        <v>18171874.649999999</v>
      </c>
      <c r="H252" s="35">
        <f>VLOOKUP($Q252&amp;$B252,'PNC Exon. &amp; no Exon.'!$A:$AL,'P.N.C. x Comp. x Ramos'!H$66,0)</f>
        <v>591772758.80000007</v>
      </c>
      <c r="I252" s="35">
        <f>VLOOKUP($Q252&amp;$B252,'PNC Exon. &amp; no Exon.'!$A:$AL,'P.N.C. x Comp. x Ramos'!I$66,0)</f>
        <v>336635.66</v>
      </c>
      <c r="J252" s="35">
        <f>VLOOKUP($Q252&amp;$B252,'PNC Exon. &amp; no Exon.'!$A:$AL,'P.N.C. x Comp. x Ramos'!J$66,0)</f>
        <v>25479837.020000003</v>
      </c>
      <c r="K252" s="35">
        <f>VLOOKUP($Q252&amp;$B252,'PNC Exon. &amp; no Exon.'!$A:$AL,'P.N.C. x Comp. x Ramos'!K$66,0)</f>
        <v>221666097.26999998</v>
      </c>
      <c r="L252" s="35">
        <f>VLOOKUP($Q252&amp;$B252,'PNC Exon. &amp; no Exon.'!$A:$AL,'P.N.C. x Comp. x Ramos'!L$66,0)</f>
        <v>0</v>
      </c>
      <c r="M252" s="35">
        <f>VLOOKUP($Q252&amp;$B252,'PNC Exon. &amp; no Exon.'!$A:$AL,'P.N.C. x Comp. x Ramos'!M$66,0)</f>
        <v>40509125.629999995</v>
      </c>
      <c r="N252" s="35">
        <f>VLOOKUP($Q252&amp;$B252,'PNC Exon. &amp; no Exon.'!$A:$AL,'P.N.C. x Comp. x Ramos'!N$66,0)</f>
        <v>69584318.859999999</v>
      </c>
      <c r="O252" s="42">
        <f t="shared" si="25"/>
        <v>15.171569718382466</v>
      </c>
      <c r="Q252" s="102" t="s">
        <v>3</v>
      </c>
    </row>
    <row r="253" spans="1:17" ht="15.95" customHeight="1" x14ac:dyDescent="0.4">
      <c r="A253" s="34">
        <f t="shared" si="23"/>
        <v>4</v>
      </c>
      <c r="B253" s="37" t="s">
        <v>93</v>
      </c>
      <c r="C253" s="44">
        <f t="shared" si="24"/>
        <v>1098342437.6700001</v>
      </c>
      <c r="D253" s="35">
        <f>VLOOKUP($Q253&amp;$B253,'PNC Exon. &amp; no Exon.'!$A:$AL,'P.N.C. x Comp. x Ramos'!D$66,0)</f>
        <v>5764667.0599999996</v>
      </c>
      <c r="E253" s="35">
        <f>VLOOKUP($Q253&amp;$B253,'PNC Exon. &amp; no Exon.'!$A:$AL,'P.N.C. x Comp. x Ramos'!E$66,0)</f>
        <v>217953732.13999999</v>
      </c>
      <c r="F253" s="35">
        <f>VLOOKUP($Q253&amp;$B253,'PNC Exon. &amp; no Exon.'!$A:$AL,'P.N.C. x Comp. x Ramos'!F$66,0)</f>
        <v>22265734.190000001</v>
      </c>
      <c r="G253" s="35">
        <f>VLOOKUP($Q253&amp;$B253,'PNC Exon. &amp; no Exon.'!$A:$AL,'P.N.C. x Comp. x Ramos'!G$66,0)</f>
        <v>2687232.66</v>
      </c>
      <c r="H253" s="35">
        <f>VLOOKUP($Q253&amp;$B253,'PNC Exon. &amp; no Exon.'!$A:$AL,'P.N.C. x Comp. x Ramos'!H$66,0)</f>
        <v>411011505.60000002</v>
      </c>
      <c r="I253" s="35">
        <f>VLOOKUP($Q253&amp;$B253,'PNC Exon. &amp; no Exon.'!$A:$AL,'P.N.C. x Comp. x Ramos'!I$66,0)</f>
        <v>4532503.6900000004</v>
      </c>
      <c r="J253" s="35">
        <f>VLOOKUP($Q253&amp;$B253,'PNC Exon. &amp; no Exon.'!$A:$AL,'P.N.C. x Comp. x Ramos'!J$66,0)</f>
        <v>10040118.84</v>
      </c>
      <c r="K253" s="35">
        <f>VLOOKUP($Q253&amp;$B253,'PNC Exon. &amp; no Exon.'!$A:$AL,'P.N.C. x Comp. x Ramos'!K$66,0)</f>
        <v>340759225.98000002</v>
      </c>
      <c r="L253" s="35">
        <f>VLOOKUP($Q253&amp;$B253,'PNC Exon. &amp; no Exon.'!$A:$AL,'P.N.C. x Comp. x Ramos'!L$66,0)</f>
        <v>0</v>
      </c>
      <c r="M253" s="35">
        <f>VLOOKUP($Q253&amp;$B253,'PNC Exon. &amp; no Exon.'!$A:$AL,'P.N.C. x Comp. x Ramos'!M$66,0)</f>
        <v>4418777.95</v>
      </c>
      <c r="N253" s="35">
        <f>VLOOKUP($Q253&amp;$B253,'PNC Exon. &amp; no Exon.'!$A:$AL,'P.N.C. x Comp. x Ramos'!N$66,0)</f>
        <v>78908939.560000002</v>
      </c>
      <c r="O253" s="42">
        <f t="shared" si="25"/>
        <v>14.160863294433026</v>
      </c>
      <c r="Q253" s="102" t="s">
        <v>3</v>
      </c>
    </row>
    <row r="254" spans="1:17" ht="15.95" customHeight="1" x14ac:dyDescent="0.4">
      <c r="A254" s="34">
        <f t="shared" si="23"/>
        <v>5</v>
      </c>
      <c r="B254" s="37" t="s">
        <v>112</v>
      </c>
      <c r="C254" s="44">
        <f t="shared" si="24"/>
        <v>592250514.20000005</v>
      </c>
      <c r="D254" s="35">
        <f>VLOOKUP($Q254&amp;$B254,'PNC Exon. &amp; no Exon.'!$A:$AL,'P.N.C. x Comp. x Ramos'!D$66,0)</f>
        <v>174757.01</v>
      </c>
      <c r="E254" s="35">
        <f>VLOOKUP($Q254&amp;$B254,'PNC Exon. &amp; no Exon.'!$A:$AL,'P.N.C. x Comp. x Ramos'!E$66,0)</f>
        <v>17844878.300000001</v>
      </c>
      <c r="F254" s="35">
        <f>VLOOKUP($Q254&amp;$B254,'PNC Exon. &amp; no Exon.'!$A:$AL,'P.N.C. x Comp. x Ramos'!F$66,0)</f>
        <v>48986260.240000002</v>
      </c>
      <c r="G254" s="35">
        <f>VLOOKUP($Q254&amp;$B254,'PNC Exon. &amp; no Exon.'!$A:$AL,'P.N.C. x Comp. x Ramos'!G$66,0)</f>
        <v>3141765.96</v>
      </c>
      <c r="H254" s="35">
        <f>VLOOKUP($Q254&amp;$B254,'PNC Exon. &amp; no Exon.'!$A:$AL,'P.N.C. x Comp. x Ramos'!H$66,0)</f>
        <v>237441127.83000001</v>
      </c>
      <c r="I254" s="35">
        <f>VLOOKUP($Q254&amp;$B254,'PNC Exon. &amp; no Exon.'!$A:$AL,'P.N.C. x Comp. x Ramos'!I$66,0)</f>
        <v>16551611.35</v>
      </c>
      <c r="J254" s="35">
        <f>VLOOKUP($Q254&amp;$B254,'PNC Exon. &amp; no Exon.'!$A:$AL,'P.N.C. x Comp. x Ramos'!J$66,0)</f>
        <v>15497246.49</v>
      </c>
      <c r="K254" s="35">
        <f>VLOOKUP($Q254&amp;$B254,'PNC Exon. &amp; no Exon.'!$A:$AL,'P.N.C. x Comp. x Ramos'!K$66,0)</f>
        <v>185762862.44000003</v>
      </c>
      <c r="L254" s="35">
        <f>VLOOKUP($Q254&amp;$B254,'PNC Exon. &amp; no Exon.'!$A:$AL,'P.N.C. x Comp. x Ramos'!L$66,0)</f>
        <v>0</v>
      </c>
      <c r="M254" s="35">
        <f>VLOOKUP($Q254&amp;$B254,'PNC Exon. &amp; no Exon.'!$A:$AL,'P.N.C. x Comp. x Ramos'!M$66,0)</f>
        <v>10674152.140000001</v>
      </c>
      <c r="N254" s="35">
        <f>VLOOKUP($Q254&amp;$B254,'PNC Exon. &amp; no Exon.'!$A:$AL,'P.N.C. x Comp. x Ramos'!N$66,0)</f>
        <v>56175852.439999998</v>
      </c>
      <c r="O254" s="42">
        <f t="shared" si="25"/>
        <v>7.6358504233300843</v>
      </c>
      <c r="Q254" s="102" t="s">
        <v>3</v>
      </c>
    </row>
    <row r="255" spans="1:17" ht="15.95" customHeight="1" x14ac:dyDescent="0.4">
      <c r="A255" s="34">
        <f t="shared" si="23"/>
        <v>6</v>
      </c>
      <c r="B255" s="37" t="s">
        <v>113</v>
      </c>
      <c r="C255" s="44">
        <f t="shared" si="24"/>
        <v>536787549.05000001</v>
      </c>
      <c r="D255" s="35">
        <f>VLOOKUP($Q255&amp;$B255,'PNC Exon. &amp; no Exon.'!$A:$AL,'P.N.C. x Comp. x Ramos'!D$66,0)</f>
        <v>1152265.3799999999</v>
      </c>
      <c r="E255" s="35">
        <f>VLOOKUP($Q255&amp;$B255,'PNC Exon. &amp; no Exon.'!$A:$AL,'P.N.C. x Comp. x Ramos'!E$66,0)</f>
        <v>16049013.98</v>
      </c>
      <c r="F255" s="35">
        <f>VLOOKUP($Q255&amp;$B255,'PNC Exon. &amp; no Exon.'!$A:$AL,'P.N.C. x Comp. x Ramos'!F$66,0)</f>
        <v>17750224.98</v>
      </c>
      <c r="G255" s="35">
        <f>VLOOKUP($Q255&amp;$B255,'PNC Exon. &amp; no Exon.'!$A:$AL,'P.N.C. x Comp. x Ramos'!G$66,0)</f>
        <v>2981647.25</v>
      </c>
      <c r="H255" s="35">
        <f>VLOOKUP($Q255&amp;$B255,'PNC Exon. &amp; no Exon.'!$A:$AL,'P.N.C. x Comp. x Ramos'!H$66,0)</f>
        <v>197391914</v>
      </c>
      <c r="I255" s="35">
        <f>VLOOKUP($Q255&amp;$B255,'PNC Exon. &amp; no Exon.'!$A:$AL,'P.N.C. x Comp. x Ramos'!I$66,0)</f>
        <v>11793033.43</v>
      </c>
      <c r="J255" s="35">
        <f>VLOOKUP($Q255&amp;$B255,'PNC Exon. &amp; no Exon.'!$A:$AL,'P.N.C. x Comp. x Ramos'!J$66,0)</f>
        <v>22979384.82</v>
      </c>
      <c r="K255" s="35">
        <f>VLOOKUP($Q255&amp;$B255,'PNC Exon. &amp; no Exon.'!$A:$AL,'P.N.C. x Comp. x Ramos'!K$66,0)</f>
        <v>167154646.16999999</v>
      </c>
      <c r="L255" s="35">
        <f>VLOOKUP($Q255&amp;$B255,'PNC Exon. &amp; no Exon.'!$A:$AL,'P.N.C. x Comp. x Ramos'!L$66,0)</f>
        <v>0</v>
      </c>
      <c r="M255" s="35">
        <f>VLOOKUP($Q255&amp;$B255,'PNC Exon. &amp; no Exon.'!$A:$AL,'P.N.C. x Comp. x Ramos'!M$66,0)</f>
        <v>17008764.48</v>
      </c>
      <c r="N255" s="35">
        <f>VLOOKUP($Q255&amp;$B255,'PNC Exon. &amp; no Exon.'!$A:$AL,'P.N.C. x Comp. x Ramos'!N$66,0)</f>
        <v>82526654.560000002</v>
      </c>
      <c r="O255" s="42">
        <f t="shared" si="25"/>
        <v>6.9207697340514365</v>
      </c>
      <c r="Q255" s="102" t="s">
        <v>3</v>
      </c>
    </row>
    <row r="256" spans="1:17" ht="15.95" customHeight="1" x14ac:dyDescent="0.4">
      <c r="A256" s="34">
        <f t="shared" si="23"/>
        <v>7</v>
      </c>
      <c r="B256" s="37" t="s">
        <v>94</v>
      </c>
      <c r="C256" s="44">
        <f t="shared" si="24"/>
        <v>321385442.46999991</v>
      </c>
      <c r="D256" s="35">
        <f>VLOOKUP($Q256&amp;$B256,'PNC Exon. &amp; no Exon.'!$A:$AL,'P.N.C. x Comp. x Ramos'!D$66,0)</f>
        <v>0</v>
      </c>
      <c r="E256" s="35">
        <f>VLOOKUP($Q256&amp;$B256,'PNC Exon. &amp; no Exon.'!$A:$AL,'P.N.C. x Comp. x Ramos'!E$66,0)</f>
        <v>280664013.15999997</v>
      </c>
      <c r="F256" s="35">
        <f>VLOOKUP($Q256&amp;$B256,'PNC Exon. &amp; no Exon.'!$A:$AL,'P.N.C. x Comp. x Ramos'!F$66,0)</f>
        <v>0</v>
      </c>
      <c r="G256" s="35">
        <f>VLOOKUP($Q256&amp;$B256,'PNC Exon. &amp; no Exon.'!$A:$AL,'P.N.C. x Comp. x Ramos'!G$66,0)</f>
        <v>2040742.5</v>
      </c>
      <c r="H256" s="35">
        <f>VLOOKUP($Q256&amp;$B256,'PNC Exon. &amp; no Exon.'!$A:$AL,'P.N.C. x Comp. x Ramos'!H$66,0)</f>
        <v>22676479.84</v>
      </c>
      <c r="I256" s="35">
        <f>VLOOKUP($Q256&amp;$B256,'PNC Exon. &amp; no Exon.'!$A:$AL,'P.N.C. x Comp. x Ramos'!I$66,0)</f>
        <v>0</v>
      </c>
      <c r="J256" s="35">
        <f>VLOOKUP($Q256&amp;$B256,'PNC Exon. &amp; no Exon.'!$A:$AL,'P.N.C. x Comp. x Ramos'!J$66,0)</f>
        <v>1167977.28</v>
      </c>
      <c r="K256" s="35">
        <f>VLOOKUP($Q256&amp;$B256,'PNC Exon. &amp; no Exon.'!$A:$AL,'P.N.C. x Comp. x Ramos'!K$66,0)</f>
        <v>0</v>
      </c>
      <c r="L256" s="35">
        <f>VLOOKUP($Q256&amp;$B256,'PNC Exon. &amp; no Exon.'!$A:$AL,'P.N.C. x Comp. x Ramos'!L$66,0)</f>
        <v>0</v>
      </c>
      <c r="M256" s="35">
        <f>VLOOKUP($Q256&amp;$B256,'PNC Exon. &amp; no Exon.'!$A:$AL,'P.N.C. x Comp. x Ramos'!M$66,0)</f>
        <v>325808.55</v>
      </c>
      <c r="N256" s="35">
        <f>VLOOKUP($Q256&amp;$B256,'PNC Exon. &amp; no Exon.'!$A:$AL,'P.N.C. x Comp. x Ramos'!N$66,0)</f>
        <v>14510421.139999999</v>
      </c>
      <c r="O256" s="42">
        <f t="shared" si="25"/>
        <v>4.1436032693894029</v>
      </c>
      <c r="Q256" s="102" t="s">
        <v>3</v>
      </c>
    </row>
    <row r="257" spans="1:17" ht="15.95" customHeight="1" x14ac:dyDescent="0.4">
      <c r="A257" s="34">
        <f t="shared" si="23"/>
        <v>8</v>
      </c>
      <c r="B257" s="37" t="s">
        <v>114</v>
      </c>
      <c r="C257" s="44">
        <f t="shared" si="24"/>
        <v>218499409.14999998</v>
      </c>
      <c r="D257" s="35">
        <f>VLOOKUP($Q257&amp;$B257,'PNC Exon. &amp; no Exon.'!$A:$AL,'P.N.C. x Comp. x Ramos'!D$66,0)</f>
        <v>9474376.1999999993</v>
      </c>
      <c r="E257" s="35">
        <f>VLOOKUP($Q257&amp;$B257,'PNC Exon. &amp; no Exon.'!$A:$AL,'P.N.C. x Comp. x Ramos'!E$66,0)</f>
        <v>824999.78</v>
      </c>
      <c r="F257" s="35">
        <f>VLOOKUP($Q257&amp;$B257,'PNC Exon. &amp; no Exon.'!$A:$AL,'P.N.C. x Comp. x Ramos'!F$66,0)</f>
        <v>208200033.16999999</v>
      </c>
      <c r="G257" s="35">
        <f>VLOOKUP($Q257&amp;$B257,'PNC Exon. &amp; no Exon.'!$A:$AL,'P.N.C. x Comp. x Ramos'!G$66,0)</f>
        <v>0</v>
      </c>
      <c r="H257" s="35">
        <f>VLOOKUP($Q257&amp;$B257,'PNC Exon. &amp; no Exon.'!$A:$AL,'P.N.C. x Comp. x Ramos'!H$66,0)</f>
        <v>0</v>
      </c>
      <c r="I257" s="35">
        <f>VLOOKUP($Q257&amp;$B257,'PNC Exon. &amp; no Exon.'!$A:$AL,'P.N.C. x Comp. x Ramos'!I$66,0)</f>
        <v>0</v>
      </c>
      <c r="J257" s="35">
        <f>VLOOKUP($Q257&amp;$B257,'PNC Exon. &amp; no Exon.'!$A:$AL,'P.N.C. x Comp. x Ramos'!J$66,0)</f>
        <v>0</v>
      </c>
      <c r="K257" s="35">
        <f>VLOOKUP($Q257&amp;$B257,'PNC Exon. &amp; no Exon.'!$A:$AL,'P.N.C. x Comp. x Ramos'!K$66,0)</f>
        <v>0</v>
      </c>
      <c r="L257" s="35">
        <f>VLOOKUP($Q257&amp;$B257,'PNC Exon. &amp; no Exon.'!$A:$AL,'P.N.C. x Comp. x Ramos'!L$66,0)</f>
        <v>0</v>
      </c>
      <c r="M257" s="35">
        <f>VLOOKUP($Q257&amp;$B257,'PNC Exon. &amp; no Exon.'!$A:$AL,'P.N.C. x Comp. x Ramos'!M$66,0)</f>
        <v>0</v>
      </c>
      <c r="N257" s="35">
        <f>VLOOKUP($Q257&amp;$B257,'PNC Exon. &amp; no Exon.'!$A:$AL,'P.N.C. x Comp. x Ramos'!N$66,0)</f>
        <v>0</v>
      </c>
      <c r="O257" s="42">
        <f t="shared" si="25"/>
        <v>2.8170998012708868</v>
      </c>
      <c r="Q257" s="102" t="s">
        <v>3</v>
      </c>
    </row>
    <row r="258" spans="1:17" ht="15.95" customHeight="1" x14ac:dyDescent="0.4">
      <c r="A258" s="34">
        <f t="shared" si="23"/>
        <v>9</v>
      </c>
      <c r="B258" s="37" t="s">
        <v>77</v>
      </c>
      <c r="C258" s="44">
        <f t="shared" si="24"/>
        <v>161649285.69</v>
      </c>
      <c r="D258" s="35">
        <f>VLOOKUP($Q258&amp;$B258,'PNC Exon. &amp; no Exon.'!$A:$AL,'P.N.C. x Comp. x Ramos'!D$66,0)</f>
        <v>253983.54</v>
      </c>
      <c r="E258" s="35">
        <f>VLOOKUP($Q258&amp;$B258,'PNC Exon. &amp; no Exon.'!$A:$AL,'P.N.C. x Comp. x Ramos'!E$66,0)</f>
        <v>96894472.290000007</v>
      </c>
      <c r="F258" s="35">
        <f>VLOOKUP($Q258&amp;$B258,'PNC Exon. &amp; no Exon.'!$A:$AL,'P.N.C. x Comp. x Ramos'!F$66,0)</f>
        <v>130266.13</v>
      </c>
      <c r="G258" s="35">
        <f>VLOOKUP($Q258&amp;$B258,'PNC Exon. &amp; no Exon.'!$A:$AL,'P.N.C. x Comp. x Ramos'!G$66,0)</f>
        <v>119056.34000000001</v>
      </c>
      <c r="H258" s="35">
        <f>VLOOKUP($Q258&amp;$B258,'PNC Exon. &amp; no Exon.'!$A:$AL,'P.N.C. x Comp. x Ramos'!H$66,0)</f>
        <v>4569958.5</v>
      </c>
      <c r="I258" s="35">
        <f>VLOOKUP($Q258&amp;$B258,'PNC Exon. &amp; no Exon.'!$A:$AL,'P.N.C. x Comp. x Ramos'!I$66,0)</f>
        <v>8221626</v>
      </c>
      <c r="J258" s="35">
        <f>VLOOKUP($Q258&amp;$B258,'PNC Exon. &amp; no Exon.'!$A:$AL,'P.N.C. x Comp. x Ramos'!J$66,0)</f>
        <v>288988.71000000002</v>
      </c>
      <c r="K258" s="35">
        <f>VLOOKUP($Q258&amp;$B258,'PNC Exon. &amp; no Exon.'!$A:$AL,'P.N.C. x Comp. x Ramos'!K$66,0)</f>
        <v>18673325.789999999</v>
      </c>
      <c r="L258" s="35">
        <f>VLOOKUP($Q258&amp;$B258,'PNC Exon. &amp; no Exon.'!$A:$AL,'P.N.C. x Comp. x Ramos'!L$66,0)</f>
        <v>0</v>
      </c>
      <c r="M258" s="35">
        <f>VLOOKUP($Q258&amp;$B258,'PNC Exon. &amp; no Exon.'!$A:$AL,'P.N.C. x Comp. x Ramos'!M$66,0)</f>
        <v>29179637.190000001</v>
      </c>
      <c r="N258" s="35">
        <f>VLOOKUP($Q258&amp;$B258,'PNC Exon. &amp; no Exon.'!$A:$AL,'P.N.C. x Comp. x Ramos'!N$66,0)</f>
        <v>3317971.2</v>
      </c>
      <c r="O258" s="42">
        <f t="shared" si="25"/>
        <v>2.0841345629463905</v>
      </c>
      <c r="Q258" s="102" t="s">
        <v>3</v>
      </c>
    </row>
    <row r="259" spans="1:17" ht="15.95" customHeight="1" x14ac:dyDescent="0.4">
      <c r="A259" s="34">
        <f t="shared" si="23"/>
        <v>10</v>
      </c>
      <c r="B259" s="37" t="s">
        <v>85</v>
      </c>
      <c r="C259" s="44">
        <f t="shared" si="24"/>
        <v>115233717.97999999</v>
      </c>
      <c r="D259" s="35">
        <f>VLOOKUP($Q259&amp;$B259,'PNC Exon. &amp; no Exon.'!$A:$AL,'P.N.C. x Comp. x Ramos'!D$66,0)</f>
        <v>0</v>
      </c>
      <c r="E259" s="35">
        <f>VLOOKUP($Q259&amp;$B259,'PNC Exon. &amp; no Exon.'!$A:$AL,'P.N.C. x Comp. x Ramos'!E$66,0)</f>
        <v>454953.34</v>
      </c>
      <c r="F259" s="35">
        <f>VLOOKUP($Q259&amp;$B259,'PNC Exon. &amp; no Exon.'!$A:$AL,'P.N.C. x Comp. x Ramos'!F$66,0)</f>
        <v>0</v>
      </c>
      <c r="G259" s="35">
        <f>VLOOKUP($Q259&amp;$B259,'PNC Exon. &amp; no Exon.'!$A:$AL,'P.N.C. x Comp. x Ramos'!G$66,0)</f>
        <v>8885.23</v>
      </c>
      <c r="H259" s="35">
        <f>VLOOKUP($Q259&amp;$B259,'PNC Exon. &amp; no Exon.'!$A:$AL,'P.N.C. x Comp. x Ramos'!H$66,0)</f>
        <v>15337460.010000002</v>
      </c>
      <c r="I259" s="35">
        <f>VLOOKUP($Q259&amp;$B259,'PNC Exon. &amp; no Exon.'!$A:$AL,'P.N.C. x Comp. x Ramos'!I$66,0)</f>
        <v>483560.67</v>
      </c>
      <c r="J259" s="35">
        <f>VLOOKUP($Q259&amp;$B259,'PNC Exon. &amp; no Exon.'!$A:$AL,'P.N.C. x Comp. x Ramos'!J$66,0)</f>
        <v>36754.42</v>
      </c>
      <c r="K259" s="35">
        <f>VLOOKUP($Q259&amp;$B259,'PNC Exon. &amp; no Exon.'!$A:$AL,'P.N.C. x Comp. x Ramos'!K$66,0)</f>
        <v>84141620.349999994</v>
      </c>
      <c r="L259" s="35">
        <f>VLOOKUP($Q259&amp;$B259,'PNC Exon. &amp; no Exon.'!$A:$AL,'P.N.C. x Comp. x Ramos'!L$66,0)</f>
        <v>0</v>
      </c>
      <c r="M259" s="35">
        <f>VLOOKUP($Q259&amp;$B259,'PNC Exon. &amp; no Exon.'!$A:$AL,'P.N.C. x Comp. x Ramos'!M$66,0)</f>
        <v>10414910.800000001</v>
      </c>
      <c r="N259" s="35">
        <f>VLOOKUP($Q259&amp;$B259,'PNC Exon. &amp; no Exon.'!$A:$AL,'P.N.C. x Comp. x Ramos'!N$66,0)</f>
        <v>4355573.16</v>
      </c>
      <c r="O259" s="42">
        <f t="shared" si="25"/>
        <v>1.4857014272212892</v>
      </c>
      <c r="Q259" s="102" t="s">
        <v>3</v>
      </c>
    </row>
    <row r="260" spans="1:17" ht="15.95" customHeight="1" x14ac:dyDescent="0.4">
      <c r="A260" s="34">
        <f t="shared" si="23"/>
        <v>11</v>
      </c>
      <c r="B260" s="37" t="s">
        <v>115</v>
      </c>
      <c r="C260" s="44">
        <f t="shared" si="24"/>
        <v>106169456.53000002</v>
      </c>
      <c r="D260" s="35">
        <f>VLOOKUP($Q260&amp;$B260,'PNC Exon. &amp; no Exon.'!$A:$AL,'P.N.C. x Comp. x Ramos'!D$66,0)</f>
        <v>0</v>
      </c>
      <c r="E260" s="35">
        <f>VLOOKUP($Q260&amp;$B260,'PNC Exon. &amp; no Exon.'!$A:$AL,'P.N.C. x Comp. x Ramos'!E$66,0)</f>
        <v>69791.83</v>
      </c>
      <c r="F260" s="35">
        <f>VLOOKUP($Q260&amp;$B260,'PNC Exon. &amp; no Exon.'!$A:$AL,'P.N.C. x Comp. x Ramos'!F$66,0)</f>
        <v>0</v>
      </c>
      <c r="G260" s="35">
        <f>VLOOKUP($Q260&amp;$B260,'PNC Exon. &amp; no Exon.'!$A:$AL,'P.N.C. x Comp. x Ramos'!G$66,0)</f>
        <v>0</v>
      </c>
      <c r="H260" s="35">
        <f>VLOOKUP($Q260&amp;$B260,'PNC Exon. &amp; no Exon.'!$A:$AL,'P.N.C. x Comp. x Ramos'!H$66,0)</f>
        <v>286623.53000000003</v>
      </c>
      <c r="I260" s="35">
        <f>VLOOKUP($Q260&amp;$B260,'PNC Exon. &amp; no Exon.'!$A:$AL,'P.N.C. x Comp. x Ramos'!I$66,0)</f>
        <v>306298.53999999998</v>
      </c>
      <c r="J260" s="35">
        <f>VLOOKUP($Q260&amp;$B260,'PNC Exon. &amp; no Exon.'!$A:$AL,'P.N.C. x Comp. x Ramos'!J$66,0)</f>
        <v>2275137.9700000002</v>
      </c>
      <c r="K260" s="35">
        <f>VLOOKUP($Q260&amp;$B260,'PNC Exon. &amp; no Exon.'!$A:$AL,'P.N.C. x Comp. x Ramos'!K$66,0)</f>
        <v>102076514.06</v>
      </c>
      <c r="L260" s="35">
        <f>VLOOKUP($Q260&amp;$B260,'PNC Exon. &amp; no Exon.'!$A:$AL,'P.N.C. x Comp. x Ramos'!L$66,0)</f>
        <v>0</v>
      </c>
      <c r="M260" s="35">
        <f>VLOOKUP($Q260&amp;$B260,'PNC Exon. &amp; no Exon.'!$A:$AL,'P.N.C. x Comp. x Ramos'!M$66,0)</f>
        <v>913601.68</v>
      </c>
      <c r="N260" s="35">
        <f>VLOOKUP($Q260&amp;$B260,'PNC Exon. &amp; no Exon.'!$A:$AL,'P.N.C. x Comp. x Ramos'!N$66,0)</f>
        <v>241488.92</v>
      </c>
      <c r="O260" s="42">
        <f t="shared" si="25"/>
        <v>1.3688364469964112</v>
      </c>
      <c r="Q260" s="102" t="s">
        <v>3</v>
      </c>
    </row>
    <row r="261" spans="1:17" ht="15.95" customHeight="1" x14ac:dyDescent="0.4">
      <c r="A261" s="34">
        <f t="shared" si="23"/>
        <v>12</v>
      </c>
      <c r="B261" s="37" t="s">
        <v>116</v>
      </c>
      <c r="C261" s="44">
        <f t="shared" si="24"/>
        <v>85238298.849999994</v>
      </c>
      <c r="D261" s="35">
        <f>VLOOKUP($Q261&amp;$B261,'PNC Exon. &amp; no Exon.'!$A:$AL,'P.N.C. x Comp. x Ramos'!D$66,0)</f>
        <v>281979.25</v>
      </c>
      <c r="E261" s="35">
        <f>VLOOKUP($Q261&amp;$B261,'PNC Exon. &amp; no Exon.'!$A:$AL,'P.N.C. x Comp. x Ramos'!E$66,0)</f>
        <v>18751.54</v>
      </c>
      <c r="F261" s="35">
        <f>VLOOKUP($Q261&amp;$B261,'PNC Exon. &amp; no Exon.'!$A:$AL,'P.N.C. x Comp. x Ramos'!F$66,0)</f>
        <v>934915.85</v>
      </c>
      <c r="G261" s="35">
        <f>VLOOKUP($Q261&amp;$B261,'PNC Exon. &amp; no Exon.'!$A:$AL,'P.N.C. x Comp. x Ramos'!G$66,0)</f>
        <v>7341.28</v>
      </c>
      <c r="H261" s="35">
        <f>VLOOKUP($Q261&amp;$B261,'PNC Exon. &amp; no Exon.'!$A:$AL,'P.N.C. x Comp. x Ramos'!H$66,0)</f>
        <v>3187467.94</v>
      </c>
      <c r="I261" s="35">
        <f>VLOOKUP($Q261&amp;$B261,'PNC Exon. &amp; no Exon.'!$A:$AL,'P.N.C. x Comp. x Ramos'!I$66,0)</f>
        <v>74706.080000000002</v>
      </c>
      <c r="J261" s="35">
        <f>VLOOKUP($Q261&amp;$B261,'PNC Exon. &amp; no Exon.'!$A:$AL,'P.N.C. x Comp. x Ramos'!J$66,0)</f>
        <v>33835.97</v>
      </c>
      <c r="K261" s="35">
        <f>VLOOKUP($Q261&amp;$B261,'PNC Exon. &amp; no Exon.'!$A:$AL,'P.N.C. x Comp. x Ramos'!K$66,0)</f>
        <v>57299224.539999999</v>
      </c>
      <c r="L261" s="35">
        <f>VLOOKUP($Q261&amp;$B261,'PNC Exon. &amp; no Exon.'!$A:$AL,'P.N.C. x Comp. x Ramos'!L$66,0)</f>
        <v>0</v>
      </c>
      <c r="M261" s="35">
        <f>VLOOKUP($Q261&amp;$B261,'PNC Exon. &amp; no Exon.'!$A:$AL,'P.N.C. x Comp. x Ramos'!M$66,0)</f>
        <v>22182730.699999999</v>
      </c>
      <c r="N261" s="35">
        <f>VLOOKUP($Q261&amp;$B261,'PNC Exon. &amp; no Exon.'!$A:$AL,'P.N.C. x Comp. x Ramos'!N$66,0)</f>
        <v>1217345.7</v>
      </c>
      <c r="O261" s="42">
        <f t="shared" si="25"/>
        <v>1.0989722841133982</v>
      </c>
      <c r="Q261" s="102" t="s">
        <v>3</v>
      </c>
    </row>
    <row r="262" spans="1:17" ht="15.95" customHeight="1" x14ac:dyDescent="0.4">
      <c r="A262" s="34">
        <f t="shared" si="23"/>
        <v>13</v>
      </c>
      <c r="B262" s="37" t="s">
        <v>119</v>
      </c>
      <c r="C262" s="44">
        <f t="shared" si="24"/>
        <v>56009978.970000006</v>
      </c>
      <c r="D262" s="35">
        <f>VLOOKUP($Q262&amp;$B262,'PNC Exon. &amp; no Exon.'!$A:$AL,'P.N.C. x Comp. x Ramos'!D$66,0)</f>
        <v>83075.5</v>
      </c>
      <c r="E262" s="35">
        <f>VLOOKUP($Q262&amp;$B262,'PNC Exon. &amp; no Exon.'!$A:$AL,'P.N.C. x Comp. x Ramos'!E$66,0)</f>
        <v>3261212.56</v>
      </c>
      <c r="F262" s="35">
        <f>VLOOKUP($Q262&amp;$B262,'PNC Exon. &amp; no Exon.'!$A:$AL,'P.N.C. x Comp. x Ramos'!F$66,0)</f>
        <v>0</v>
      </c>
      <c r="G262" s="35">
        <f>VLOOKUP($Q262&amp;$B262,'PNC Exon. &amp; no Exon.'!$A:$AL,'P.N.C. x Comp. x Ramos'!G$66,0)</f>
        <v>2010933.19</v>
      </c>
      <c r="H262" s="35">
        <f>VLOOKUP($Q262&amp;$B262,'PNC Exon. &amp; no Exon.'!$A:$AL,'P.N.C. x Comp. x Ramos'!H$66,0)</f>
        <v>15768375.810000001</v>
      </c>
      <c r="I262" s="35">
        <f>VLOOKUP($Q262&amp;$B262,'PNC Exon. &amp; no Exon.'!$A:$AL,'P.N.C. x Comp. x Ramos'!I$66,0)</f>
        <v>122169.63</v>
      </c>
      <c r="J262" s="35">
        <f>VLOOKUP($Q262&amp;$B262,'PNC Exon. &amp; no Exon.'!$A:$AL,'P.N.C. x Comp. x Ramos'!J$66,0)</f>
        <v>1310860.3799999999</v>
      </c>
      <c r="K262" s="35">
        <f>VLOOKUP($Q262&amp;$B262,'PNC Exon. &amp; no Exon.'!$A:$AL,'P.N.C. x Comp. x Ramos'!K$66,0)</f>
        <v>31366793.879999999</v>
      </c>
      <c r="L262" s="35">
        <f>VLOOKUP($Q262&amp;$B262,'PNC Exon. &amp; no Exon.'!$A:$AL,'P.N.C. x Comp. x Ramos'!L$66,0)</f>
        <v>0</v>
      </c>
      <c r="M262" s="35">
        <f>VLOOKUP($Q262&amp;$B262,'PNC Exon. &amp; no Exon.'!$A:$AL,'P.N.C. x Comp. x Ramos'!M$66,0)</f>
        <v>258217.88999999998</v>
      </c>
      <c r="N262" s="35">
        <f>VLOOKUP($Q262&amp;$B262,'PNC Exon. &amp; no Exon.'!$A:$AL,'P.N.C. x Comp. x Ramos'!N$66,0)</f>
        <v>1828340.13</v>
      </c>
      <c r="O262" s="42">
        <f t="shared" si="25"/>
        <v>0.72213330571184098</v>
      </c>
      <c r="Q262" s="102" t="s">
        <v>3</v>
      </c>
    </row>
    <row r="263" spans="1:17" ht="15.95" customHeight="1" x14ac:dyDescent="0.4">
      <c r="A263" s="34">
        <f t="shared" si="23"/>
        <v>14</v>
      </c>
      <c r="B263" s="37" t="s">
        <v>120</v>
      </c>
      <c r="C263" s="44">
        <f t="shared" si="24"/>
        <v>54161029.099999994</v>
      </c>
      <c r="D263" s="35">
        <f>VLOOKUP($Q263&amp;$B263,'PNC Exon. &amp; no Exon.'!$A:$AL,'P.N.C. x Comp. x Ramos'!D$66,0)</f>
        <v>9379.6299999999992</v>
      </c>
      <c r="E263" s="35">
        <f>VLOOKUP($Q263&amp;$B263,'PNC Exon. &amp; no Exon.'!$A:$AL,'P.N.C. x Comp. x Ramos'!E$66,0)</f>
        <v>424039.22</v>
      </c>
      <c r="F263" s="35">
        <f>VLOOKUP($Q263&amp;$B263,'PNC Exon. &amp; no Exon.'!$A:$AL,'P.N.C. x Comp. x Ramos'!F$66,0)</f>
        <v>0</v>
      </c>
      <c r="G263" s="35">
        <f>VLOOKUP($Q263&amp;$B263,'PNC Exon. &amp; no Exon.'!$A:$AL,'P.N.C. x Comp. x Ramos'!G$66,0)</f>
        <v>0</v>
      </c>
      <c r="H263" s="35">
        <f>VLOOKUP($Q263&amp;$B263,'PNC Exon. &amp; no Exon.'!$A:$AL,'P.N.C. x Comp. x Ramos'!H$66,0)</f>
        <v>844297.97</v>
      </c>
      <c r="I263" s="35">
        <f>VLOOKUP($Q263&amp;$B263,'PNC Exon. &amp; no Exon.'!$A:$AL,'P.N.C. x Comp. x Ramos'!I$66,0)</f>
        <v>56607.02</v>
      </c>
      <c r="J263" s="35">
        <f>VLOOKUP($Q263&amp;$B263,'PNC Exon. &amp; no Exon.'!$A:$AL,'P.N.C. x Comp. x Ramos'!J$66,0)</f>
        <v>0</v>
      </c>
      <c r="K263" s="35">
        <f>VLOOKUP($Q263&amp;$B263,'PNC Exon. &amp; no Exon.'!$A:$AL,'P.N.C. x Comp. x Ramos'!K$66,0)</f>
        <v>52547124.119999997</v>
      </c>
      <c r="L263" s="35">
        <f>VLOOKUP($Q263&amp;$B263,'PNC Exon. &amp; no Exon.'!$A:$AL,'P.N.C. x Comp. x Ramos'!L$66,0)</f>
        <v>0</v>
      </c>
      <c r="M263" s="35">
        <f>VLOOKUP($Q263&amp;$B263,'PNC Exon. &amp; no Exon.'!$A:$AL,'P.N.C. x Comp. x Ramos'!M$66,0)</f>
        <v>60564.28</v>
      </c>
      <c r="N263" s="35">
        <f>VLOOKUP($Q263&amp;$B263,'PNC Exon. &amp; no Exon.'!$A:$AL,'P.N.C. x Comp. x Ramos'!N$66,0)</f>
        <v>219016.86</v>
      </c>
      <c r="O263" s="42">
        <f t="shared" si="25"/>
        <v>0.69829490572897823</v>
      </c>
      <c r="Q263" s="102" t="s">
        <v>3</v>
      </c>
    </row>
    <row r="264" spans="1:17" ht="15.95" customHeight="1" x14ac:dyDescent="0.4">
      <c r="A264" s="34">
        <f t="shared" si="23"/>
        <v>15</v>
      </c>
      <c r="B264" s="37" t="s">
        <v>80</v>
      </c>
      <c r="C264" s="44">
        <f t="shared" si="24"/>
        <v>51673802.210000001</v>
      </c>
      <c r="D264" s="35">
        <f>VLOOKUP($Q264&amp;$B264,'PNC Exon. &amp; no Exon.'!$A:$AL,'P.N.C. x Comp. x Ramos'!D$66,0)</f>
        <v>0</v>
      </c>
      <c r="E264" s="35">
        <f>VLOOKUP($Q264&amp;$B264,'PNC Exon. &amp; no Exon.'!$A:$AL,'P.N.C. x Comp. x Ramos'!E$66,0)</f>
        <v>0</v>
      </c>
      <c r="F264" s="35">
        <f>VLOOKUP($Q264&amp;$B264,'PNC Exon. &amp; no Exon.'!$A:$AL,'P.N.C. x Comp. x Ramos'!F$66,0)</f>
        <v>0</v>
      </c>
      <c r="G264" s="35">
        <f>VLOOKUP($Q264&amp;$B264,'PNC Exon. &amp; no Exon.'!$A:$AL,'P.N.C. x Comp. x Ramos'!G$66,0)</f>
        <v>0</v>
      </c>
      <c r="H264" s="35">
        <f>VLOOKUP($Q264&amp;$B264,'PNC Exon. &amp; no Exon.'!$A:$AL,'P.N.C. x Comp. x Ramos'!H$66,0)</f>
        <v>0</v>
      </c>
      <c r="I264" s="35">
        <f>VLOOKUP($Q264&amp;$B264,'PNC Exon. &amp; no Exon.'!$A:$AL,'P.N.C. x Comp. x Ramos'!I$66,0)</f>
        <v>0</v>
      </c>
      <c r="J264" s="35">
        <f>VLOOKUP($Q264&amp;$B264,'PNC Exon. &amp; no Exon.'!$A:$AL,'P.N.C. x Comp. x Ramos'!J$66,0)</f>
        <v>0</v>
      </c>
      <c r="K264" s="35">
        <f>VLOOKUP($Q264&amp;$B264,'PNC Exon. &amp; no Exon.'!$A:$AL,'P.N.C. x Comp. x Ramos'!K$66,0)</f>
        <v>51659595.93</v>
      </c>
      <c r="L264" s="35">
        <f>VLOOKUP($Q264&amp;$B264,'PNC Exon. &amp; no Exon.'!$A:$AL,'P.N.C. x Comp. x Ramos'!L$66,0)</f>
        <v>0</v>
      </c>
      <c r="M264" s="35">
        <f>VLOOKUP($Q264&amp;$B264,'PNC Exon. &amp; no Exon.'!$A:$AL,'P.N.C. x Comp. x Ramos'!M$66,0)</f>
        <v>14206.28</v>
      </c>
      <c r="N264" s="35">
        <f>VLOOKUP($Q264&amp;$B264,'PNC Exon. &amp; no Exon.'!$A:$AL,'P.N.C. x Comp. x Ramos'!N$66,0)</f>
        <v>0</v>
      </c>
      <c r="O264" s="42">
        <f t="shared" si="25"/>
        <v>0.66622723833897435</v>
      </c>
      <c r="Q264" s="102" t="s">
        <v>3</v>
      </c>
    </row>
    <row r="265" spans="1:17" ht="15.95" customHeight="1" x14ac:dyDescent="0.4">
      <c r="A265" s="34">
        <f t="shared" si="23"/>
        <v>17</v>
      </c>
      <c r="B265" s="37" t="s">
        <v>121</v>
      </c>
      <c r="C265" s="44">
        <f t="shared" si="24"/>
        <v>49217840.280000001</v>
      </c>
      <c r="D265" s="35">
        <f>VLOOKUP($Q265&amp;$B265,'PNC Exon. &amp; no Exon.'!$A:$AL,'P.N.C. x Comp. x Ramos'!D$66,0)</f>
        <v>0</v>
      </c>
      <c r="E265" s="35">
        <f>VLOOKUP($Q265&amp;$B265,'PNC Exon. &amp; no Exon.'!$A:$AL,'P.N.C. x Comp. x Ramos'!E$66,0)</f>
        <v>16308500.84</v>
      </c>
      <c r="F265" s="35">
        <f>VLOOKUP($Q265&amp;$B265,'PNC Exon. &amp; no Exon.'!$A:$AL,'P.N.C. x Comp. x Ramos'!F$66,0)</f>
        <v>0</v>
      </c>
      <c r="G265" s="35">
        <f>VLOOKUP($Q265&amp;$B265,'PNC Exon. &amp; no Exon.'!$A:$AL,'P.N.C. x Comp. x Ramos'!G$66,0)</f>
        <v>0</v>
      </c>
      <c r="H265" s="35">
        <f>VLOOKUP($Q265&amp;$B265,'PNC Exon. &amp; no Exon.'!$A:$AL,'P.N.C. x Comp. x Ramos'!H$66,0)</f>
        <v>6585196.1799999997</v>
      </c>
      <c r="I265" s="35">
        <f>VLOOKUP($Q265&amp;$B265,'PNC Exon. &amp; no Exon.'!$A:$AL,'P.N.C. x Comp. x Ramos'!I$66,0)</f>
        <v>0</v>
      </c>
      <c r="J265" s="35">
        <f>VLOOKUP($Q265&amp;$B265,'PNC Exon. &amp; no Exon.'!$A:$AL,'P.N.C. x Comp. x Ramos'!J$66,0)</f>
        <v>34147.49</v>
      </c>
      <c r="K265" s="35">
        <f>VLOOKUP($Q265&amp;$B265,'PNC Exon. &amp; no Exon.'!$A:$AL,'P.N.C. x Comp. x Ramos'!K$66,0)</f>
        <v>23393026.780000001</v>
      </c>
      <c r="L265" s="35">
        <f>VLOOKUP($Q265&amp;$B265,'PNC Exon. &amp; no Exon.'!$A:$AL,'P.N.C. x Comp. x Ramos'!L$66,0)</f>
        <v>0</v>
      </c>
      <c r="M265" s="35">
        <f>VLOOKUP($Q265&amp;$B265,'PNC Exon. &amp; no Exon.'!$A:$AL,'P.N.C. x Comp. x Ramos'!M$66,0)</f>
        <v>1187084.71</v>
      </c>
      <c r="N265" s="35">
        <f>VLOOKUP($Q265&amp;$B265,'PNC Exon. &amp; no Exon.'!$A:$AL,'P.N.C. x Comp. x Ramos'!N$66,0)</f>
        <v>1709884.28</v>
      </c>
      <c r="O265" s="42">
        <f t="shared" si="25"/>
        <v>0.63456266820651153</v>
      </c>
      <c r="Q265" s="102" t="s">
        <v>3</v>
      </c>
    </row>
    <row r="266" spans="1:17" ht="15.95" customHeight="1" x14ac:dyDescent="0.4">
      <c r="A266" s="34">
        <f t="shared" si="23"/>
        <v>16</v>
      </c>
      <c r="B266" s="37" t="s">
        <v>117</v>
      </c>
      <c r="C266" s="44">
        <f t="shared" si="24"/>
        <v>50494404.990000002</v>
      </c>
      <c r="D266" s="35">
        <f>VLOOKUP($Q266&amp;$B266,'PNC Exon. &amp; no Exon.'!$A:$AL,'P.N.C. x Comp. x Ramos'!D$66,0)</f>
        <v>0</v>
      </c>
      <c r="E266" s="35">
        <f>VLOOKUP($Q266&amp;$B266,'PNC Exon. &amp; no Exon.'!$A:$AL,'P.N.C. x Comp. x Ramos'!E$66,0)</f>
        <v>14478.44</v>
      </c>
      <c r="F266" s="35">
        <f>VLOOKUP($Q266&amp;$B266,'PNC Exon. &amp; no Exon.'!$A:$AL,'P.N.C. x Comp. x Ramos'!F$66,0)</f>
        <v>0</v>
      </c>
      <c r="G266" s="35">
        <f>VLOOKUP($Q266&amp;$B266,'PNC Exon. &amp; no Exon.'!$A:$AL,'P.N.C. x Comp. x Ramos'!G$66,0)</f>
        <v>0</v>
      </c>
      <c r="H266" s="35">
        <f>VLOOKUP($Q266&amp;$B266,'PNC Exon. &amp; no Exon.'!$A:$AL,'P.N.C. x Comp. x Ramos'!H$66,0)</f>
        <v>45196.94</v>
      </c>
      <c r="I266" s="35">
        <f>VLOOKUP($Q266&amp;$B266,'PNC Exon. &amp; no Exon.'!$A:$AL,'P.N.C. x Comp. x Ramos'!I$66,0)</f>
        <v>0</v>
      </c>
      <c r="J266" s="35">
        <f>VLOOKUP($Q266&amp;$B266,'PNC Exon. &amp; no Exon.'!$A:$AL,'P.N.C. x Comp. x Ramos'!J$66,0)</f>
        <v>283116.34000000003</v>
      </c>
      <c r="K266" s="35">
        <f>VLOOKUP($Q266&amp;$B266,'PNC Exon. &amp; no Exon.'!$A:$AL,'P.N.C. x Comp. x Ramos'!K$66,0)</f>
        <v>46756507.170000002</v>
      </c>
      <c r="L266" s="35">
        <f>VLOOKUP($Q266&amp;$B266,'PNC Exon. &amp; no Exon.'!$A:$AL,'P.N.C. x Comp. x Ramos'!L$66,0)</f>
        <v>0</v>
      </c>
      <c r="M266" s="35">
        <f>VLOOKUP($Q266&amp;$B266,'PNC Exon. &amp; no Exon.'!$A:$AL,'P.N.C. x Comp. x Ramos'!M$66,0)</f>
        <v>3188585.63</v>
      </c>
      <c r="N266" s="35">
        <f>VLOOKUP($Q266&amp;$B266,'PNC Exon. &amp; no Exon.'!$A:$AL,'P.N.C. x Comp. x Ramos'!N$66,0)</f>
        <v>206520.47</v>
      </c>
      <c r="O266" s="42">
        <f t="shared" si="25"/>
        <v>0.65102134058846584</v>
      </c>
      <c r="Q266" s="102" t="s">
        <v>3</v>
      </c>
    </row>
    <row r="267" spans="1:17" ht="15.95" customHeight="1" x14ac:dyDescent="0.4">
      <c r="A267" s="34">
        <f t="shared" si="23"/>
        <v>18</v>
      </c>
      <c r="B267" s="37" t="s">
        <v>122</v>
      </c>
      <c r="C267" s="44">
        <f t="shared" si="24"/>
        <v>47005621.899999991</v>
      </c>
      <c r="D267" s="35">
        <f>VLOOKUP($Q267&amp;$B267,'PNC Exon. &amp; no Exon.'!$A:$AL,'P.N.C. x Comp. x Ramos'!D$66,0)</f>
        <v>0</v>
      </c>
      <c r="E267" s="35">
        <f>VLOOKUP($Q267&amp;$B267,'PNC Exon. &amp; no Exon.'!$A:$AL,'P.N.C. x Comp. x Ramos'!E$66,0)</f>
        <v>15254698.57</v>
      </c>
      <c r="F267" s="35">
        <f>VLOOKUP($Q267&amp;$B267,'PNC Exon. &amp; no Exon.'!$A:$AL,'P.N.C. x Comp. x Ramos'!F$66,0)</f>
        <v>6632267.6100000003</v>
      </c>
      <c r="G267" s="35">
        <f>VLOOKUP($Q267&amp;$B267,'PNC Exon. &amp; no Exon.'!$A:$AL,'P.N.C. x Comp. x Ramos'!G$66,0)</f>
        <v>13905</v>
      </c>
      <c r="H267" s="35">
        <f>VLOOKUP($Q267&amp;$B267,'PNC Exon. &amp; no Exon.'!$A:$AL,'P.N.C. x Comp. x Ramos'!H$66,0)</f>
        <v>1761112.07</v>
      </c>
      <c r="I267" s="35">
        <f>VLOOKUP($Q267&amp;$B267,'PNC Exon. &amp; no Exon.'!$A:$AL,'P.N.C. x Comp. x Ramos'!I$66,0)</f>
        <v>1456357.97</v>
      </c>
      <c r="J267" s="35">
        <f>VLOOKUP($Q267&amp;$B267,'PNC Exon. &amp; no Exon.'!$A:$AL,'P.N.C. x Comp. x Ramos'!J$66,0)</f>
        <v>200514.18</v>
      </c>
      <c r="K267" s="35">
        <f>VLOOKUP($Q267&amp;$B267,'PNC Exon. &amp; no Exon.'!$A:$AL,'P.N.C. x Comp. x Ramos'!K$66,0)</f>
        <v>18971013.419999998</v>
      </c>
      <c r="L267" s="35">
        <f>VLOOKUP($Q267&amp;$B267,'PNC Exon. &amp; no Exon.'!$A:$AL,'P.N.C. x Comp. x Ramos'!L$66,0)</f>
        <v>0</v>
      </c>
      <c r="M267" s="35">
        <f>VLOOKUP($Q267&amp;$B267,'PNC Exon. &amp; no Exon.'!$A:$AL,'P.N.C. x Comp. x Ramos'!M$66,0)</f>
        <v>1588400.21</v>
      </c>
      <c r="N267" s="35">
        <f>VLOOKUP($Q267&amp;$B267,'PNC Exon. &amp; no Exon.'!$A:$AL,'P.N.C. x Comp. x Ramos'!N$66,0)</f>
        <v>1127352.8700000001</v>
      </c>
      <c r="O267" s="42">
        <f t="shared" si="25"/>
        <v>0.60604066907200804</v>
      </c>
      <c r="Q267" s="102" t="s">
        <v>3</v>
      </c>
    </row>
    <row r="268" spans="1:17" ht="15.95" customHeight="1" x14ac:dyDescent="0.4">
      <c r="A268" s="34">
        <f t="shared" si="23"/>
        <v>19</v>
      </c>
      <c r="B268" s="37" t="s">
        <v>78</v>
      </c>
      <c r="C268" s="44">
        <f t="shared" si="24"/>
        <v>42549820.950000003</v>
      </c>
      <c r="D268" s="35">
        <f>VLOOKUP($Q268&amp;$B268,'PNC Exon. &amp; no Exon.'!$A:$AL,'P.N.C. x Comp. x Ramos'!D$66,0)</f>
        <v>2844.82</v>
      </c>
      <c r="E268" s="35">
        <f>VLOOKUP($Q268&amp;$B268,'PNC Exon. &amp; no Exon.'!$A:$AL,'P.N.C. x Comp. x Ramos'!E$66,0)</f>
        <v>6887091.5599999996</v>
      </c>
      <c r="F268" s="35">
        <f>VLOOKUP($Q268&amp;$B268,'PNC Exon. &amp; no Exon.'!$A:$AL,'P.N.C. x Comp. x Ramos'!F$66,0)</f>
        <v>0</v>
      </c>
      <c r="G268" s="35">
        <f>VLOOKUP($Q268&amp;$B268,'PNC Exon. &amp; no Exon.'!$A:$AL,'P.N.C. x Comp. x Ramos'!G$66,0)</f>
        <v>0</v>
      </c>
      <c r="H268" s="35">
        <f>VLOOKUP($Q268&amp;$B268,'PNC Exon. &amp; no Exon.'!$A:$AL,'P.N.C. x Comp. x Ramos'!H$66,0)</f>
        <v>5861287.4000000004</v>
      </c>
      <c r="I268" s="35">
        <f>VLOOKUP($Q268&amp;$B268,'PNC Exon. &amp; no Exon.'!$A:$AL,'P.N.C. x Comp. x Ramos'!I$66,0)</f>
        <v>79565.919999999998</v>
      </c>
      <c r="J268" s="35">
        <f>VLOOKUP($Q268&amp;$B268,'PNC Exon. &amp; no Exon.'!$A:$AL,'P.N.C. x Comp. x Ramos'!J$66,0)</f>
        <v>73964.59</v>
      </c>
      <c r="K268" s="35">
        <f>VLOOKUP($Q268&amp;$B268,'PNC Exon. &amp; no Exon.'!$A:$AL,'P.N.C. x Comp. x Ramos'!K$66,0)</f>
        <v>23591323.82</v>
      </c>
      <c r="L268" s="35">
        <f>VLOOKUP($Q268&amp;$B268,'PNC Exon. &amp; no Exon.'!$A:$AL,'P.N.C. x Comp. x Ramos'!L$66,0)</f>
        <v>0</v>
      </c>
      <c r="M268" s="35">
        <f>VLOOKUP($Q268&amp;$B268,'PNC Exon. &amp; no Exon.'!$A:$AL,'P.N.C. x Comp. x Ramos'!M$66,0)</f>
        <v>1447258.32</v>
      </c>
      <c r="N268" s="35">
        <f>VLOOKUP($Q268&amp;$B268,'PNC Exon. &amp; no Exon.'!$A:$AL,'P.N.C. x Comp. x Ramos'!N$66,0)</f>
        <v>4606484.5199999996</v>
      </c>
      <c r="O268" s="42">
        <f t="shared" si="25"/>
        <v>0.54859229417901079</v>
      </c>
      <c r="Q268" s="102" t="s">
        <v>3</v>
      </c>
    </row>
    <row r="269" spans="1:17" ht="15.95" customHeight="1" x14ac:dyDescent="0.4">
      <c r="A269" s="34">
        <f t="shared" si="23"/>
        <v>20</v>
      </c>
      <c r="B269" s="37" t="s">
        <v>123</v>
      </c>
      <c r="C269" s="44">
        <f t="shared" si="24"/>
        <v>41956612.579999998</v>
      </c>
      <c r="D269" s="35">
        <f>VLOOKUP($Q269&amp;$B269,'PNC Exon. &amp; no Exon.'!$A:$AL,'P.N.C. x Comp. x Ramos'!D$66,0)</f>
        <v>0</v>
      </c>
      <c r="E269" s="35">
        <f>VLOOKUP($Q269&amp;$B269,'PNC Exon. &amp; no Exon.'!$A:$AL,'P.N.C. x Comp. x Ramos'!E$66,0)</f>
        <v>41803450.899999999</v>
      </c>
      <c r="F269" s="35">
        <f>VLOOKUP($Q269&amp;$B269,'PNC Exon. &amp; no Exon.'!$A:$AL,'P.N.C. x Comp. x Ramos'!F$66,0)</f>
        <v>0</v>
      </c>
      <c r="G269" s="35">
        <f>VLOOKUP($Q269&amp;$B269,'PNC Exon. &amp; no Exon.'!$A:$AL,'P.N.C. x Comp. x Ramos'!G$66,0)</f>
        <v>0</v>
      </c>
      <c r="H269" s="35">
        <f>VLOOKUP($Q269&amp;$B269,'PNC Exon. &amp; no Exon.'!$A:$AL,'P.N.C. x Comp. x Ramos'!H$66,0)</f>
        <v>0</v>
      </c>
      <c r="I269" s="35">
        <f>VLOOKUP($Q269&amp;$B269,'PNC Exon. &amp; no Exon.'!$A:$AL,'P.N.C. x Comp. x Ramos'!I$66,0)</f>
        <v>0</v>
      </c>
      <c r="J269" s="35">
        <f>VLOOKUP($Q269&amp;$B269,'PNC Exon. &amp; no Exon.'!$A:$AL,'P.N.C. x Comp. x Ramos'!J$66,0)</f>
        <v>0</v>
      </c>
      <c r="K269" s="35">
        <f>VLOOKUP($Q269&amp;$B269,'PNC Exon. &amp; no Exon.'!$A:$AL,'P.N.C. x Comp. x Ramos'!K$66,0)</f>
        <v>0</v>
      </c>
      <c r="L269" s="35">
        <f>VLOOKUP($Q269&amp;$B269,'PNC Exon. &amp; no Exon.'!$A:$AL,'P.N.C. x Comp. x Ramos'!L$66,0)</f>
        <v>0</v>
      </c>
      <c r="M269" s="35">
        <f>VLOOKUP($Q269&amp;$B269,'PNC Exon. &amp; no Exon.'!$A:$AL,'P.N.C. x Comp. x Ramos'!M$66,0)</f>
        <v>153161.68</v>
      </c>
      <c r="N269" s="35">
        <f>VLOOKUP($Q269&amp;$B269,'PNC Exon. &amp; no Exon.'!$A:$AL,'P.N.C. x Comp. x Ramos'!N$66,0)</f>
        <v>0</v>
      </c>
      <c r="O269" s="42">
        <f t="shared" si="25"/>
        <v>0.54094409417819511</v>
      </c>
      <c r="Q269" s="102" t="s">
        <v>3</v>
      </c>
    </row>
    <row r="270" spans="1:17" ht="15.95" customHeight="1" x14ac:dyDescent="0.4">
      <c r="A270" s="34">
        <f t="shared" si="23"/>
        <v>21</v>
      </c>
      <c r="B270" s="37" t="s">
        <v>124</v>
      </c>
      <c r="C270" s="44">
        <f t="shared" si="24"/>
        <v>32437537.59</v>
      </c>
      <c r="D270" s="35">
        <f>VLOOKUP($Q270&amp;$B270,'PNC Exon. &amp; no Exon.'!$A:$AL,'P.N.C. x Comp. x Ramos'!D$66,0)</f>
        <v>0</v>
      </c>
      <c r="E270" s="35">
        <f>VLOOKUP($Q270&amp;$B270,'PNC Exon. &amp; no Exon.'!$A:$AL,'P.N.C. x Comp. x Ramos'!E$66,0)</f>
        <v>0</v>
      </c>
      <c r="F270" s="35">
        <f>VLOOKUP($Q270&amp;$B270,'PNC Exon. &amp; no Exon.'!$A:$AL,'P.N.C. x Comp. x Ramos'!F$66,0)</f>
        <v>32437537.59</v>
      </c>
      <c r="G270" s="35">
        <f>VLOOKUP($Q270&amp;$B270,'PNC Exon. &amp; no Exon.'!$A:$AL,'P.N.C. x Comp. x Ramos'!G$66,0)</f>
        <v>0</v>
      </c>
      <c r="H270" s="35">
        <f>VLOOKUP($Q270&amp;$B270,'PNC Exon. &amp; no Exon.'!$A:$AL,'P.N.C. x Comp. x Ramos'!H$66,0)</f>
        <v>0</v>
      </c>
      <c r="I270" s="35">
        <f>VLOOKUP($Q270&amp;$B270,'PNC Exon. &amp; no Exon.'!$A:$AL,'P.N.C. x Comp. x Ramos'!I$66,0)</f>
        <v>0</v>
      </c>
      <c r="J270" s="35">
        <f>VLOOKUP($Q270&amp;$B270,'PNC Exon. &amp; no Exon.'!$A:$AL,'P.N.C. x Comp. x Ramos'!J$66,0)</f>
        <v>0</v>
      </c>
      <c r="K270" s="35">
        <f>VLOOKUP($Q270&amp;$B270,'PNC Exon. &amp; no Exon.'!$A:$AL,'P.N.C. x Comp. x Ramos'!K$66,0)</f>
        <v>0</v>
      </c>
      <c r="L270" s="35">
        <f>VLOOKUP($Q270&amp;$B270,'PNC Exon. &amp; no Exon.'!$A:$AL,'P.N.C. x Comp. x Ramos'!L$66,0)</f>
        <v>0</v>
      </c>
      <c r="M270" s="35">
        <f>VLOOKUP($Q270&amp;$B270,'PNC Exon. &amp; no Exon.'!$A:$AL,'P.N.C. x Comp. x Ramos'!M$66,0)</f>
        <v>0</v>
      </c>
      <c r="N270" s="35">
        <f>VLOOKUP($Q270&amp;$B270,'PNC Exon. &amp; no Exon.'!$A:$AL,'P.N.C. x Comp. x Ramos'!N$66,0)</f>
        <v>0</v>
      </c>
      <c r="O270" s="42">
        <f t="shared" si="25"/>
        <v>0.41821523021041052</v>
      </c>
      <c r="Q270" s="102" t="s">
        <v>3</v>
      </c>
    </row>
    <row r="271" spans="1:17" ht="15.95" customHeight="1" x14ac:dyDescent="0.4">
      <c r="A271" s="34">
        <f t="shared" si="23"/>
        <v>22</v>
      </c>
      <c r="B271" s="37" t="s">
        <v>87</v>
      </c>
      <c r="C271" s="44">
        <f t="shared" si="24"/>
        <v>29063852.210000001</v>
      </c>
      <c r="D271" s="35">
        <f>VLOOKUP($Q271&amp;$B271,'PNC Exon. &amp; no Exon.'!$A:$AL,'P.N.C. x Comp. x Ramos'!D$66,0)</f>
        <v>0</v>
      </c>
      <c r="E271" s="35">
        <f>VLOOKUP($Q271&amp;$B271,'PNC Exon. &amp; no Exon.'!$A:$AL,'P.N.C. x Comp. x Ramos'!E$66,0)</f>
        <v>256890.84</v>
      </c>
      <c r="F271" s="35">
        <f>VLOOKUP($Q271&amp;$B271,'PNC Exon. &amp; no Exon.'!$A:$AL,'P.N.C. x Comp. x Ramos'!F$66,0)</f>
        <v>28806961.370000001</v>
      </c>
      <c r="G271" s="35">
        <f>VLOOKUP($Q271&amp;$B271,'PNC Exon. &amp; no Exon.'!$A:$AL,'P.N.C. x Comp. x Ramos'!G$66,0)</f>
        <v>0</v>
      </c>
      <c r="H271" s="35">
        <f>VLOOKUP($Q271&amp;$B271,'PNC Exon. &amp; no Exon.'!$A:$AL,'P.N.C. x Comp. x Ramos'!H$66,0)</f>
        <v>0</v>
      </c>
      <c r="I271" s="35">
        <f>VLOOKUP($Q271&amp;$B271,'PNC Exon. &amp; no Exon.'!$A:$AL,'P.N.C. x Comp. x Ramos'!I$66,0)</f>
        <v>0</v>
      </c>
      <c r="J271" s="35">
        <f>VLOOKUP($Q271&amp;$B271,'PNC Exon. &amp; no Exon.'!$A:$AL,'P.N.C. x Comp. x Ramos'!J$66,0)</f>
        <v>0</v>
      </c>
      <c r="K271" s="35">
        <f>VLOOKUP($Q271&amp;$B271,'PNC Exon. &amp; no Exon.'!$A:$AL,'P.N.C. x Comp. x Ramos'!K$66,0)</f>
        <v>0</v>
      </c>
      <c r="L271" s="35">
        <f>VLOOKUP($Q271&amp;$B271,'PNC Exon. &amp; no Exon.'!$A:$AL,'P.N.C. x Comp. x Ramos'!L$66,0)</f>
        <v>0</v>
      </c>
      <c r="M271" s="35">
        <f>VLOOKUP($Q271&amp;$B271,'PNC Exon. &amp; no Exon.'!$A:$AL,'P.N.C. x Comp. x Ramos'!M$66,0)</f>
        <v>0</v>
      </c>
      <c r="N271" s="35">
        <f>VLOOKUP($Q271&amp;$B271,'PNC Exon. &amp; no Exon.'!$A:$AL,'P.N.C. x Comp. x Ramos'!N$66,0)</f>
        <v>0</v>
      </c>
      <c r="O271" s="42">
        <f t="shared" si="25"/>
        <v>0.37471850657843037</v>
      </c>
      <c r="Q271" s="102" t="s">
        <v>3</v>
      </c>
    </row>
    <row r="272" spans="1:17" ht="15.95" customHeight="1" x14ac:dyDescent="0.4">
      <c r="A272" s="34">
        <f t="shared" si="23"/>
        <v>23</v>
      </c>
      <c r="B272" s="37" t="s">
        <v>125</v>
      </c>
      <c r="C272" s="44">
        <f t="shared" si="24"/>
        <v>26475624.439999998</v>
      </c>
      <c r="D272" s="35">
        <f>VLOOKUP($Q272&amp;$B272,'PNC Exon. &amp; no Exon.'!$A:$AL,'P.N.C. x Comp. x Ramos'!D$66,0)</f>
        <v>0</v>
      </c>
      <c r="E272" s="35">
        <f>VLOOKUP($Q272&amp;$B272,'PNC Exon. &amp; no Exon.'!$A:$AL,'P.N.C. x Comp. x Ramos'!E$66,0)</f>
        <v>2407060.23</v>
      </c>
      <c r="F272" s="35">
        <f>VLOOKUP($Q272&amp;$B272,'PNC Exon. &amp; no Exon.'!$A:$AL,'P.N.C. x Comp. x Ramos'!F$66,0)</f>
        <v>494289</v>
      </c>
      <c r="G272" s="35">
        <f>VLOOKUP($Q272&amp;$B272,'PNC Exon. &amp; no Exon.'!$A:$AL,'P.N.C. x Comp. x Ramos'!G$66,0)</f>
        <v>0</v>
      </c>
      <c r="H272" s="35">
        <f>VLOOKUP($Q272&amp;$B272,'PNC Exon. &amp; no Exon.'!$A:$AL,'P.N.C. x Comp. x Ramos'!H$66,0)</f>
        <v>35898.22</v>
      </c>
      <c r="I272" s="35">
        <f>VLOOKUP($Q272&amp;$B272,'PNC Exon. &amp; no Exon.'!$A:$AL,'P.N.C. x Comp. x Ramos'!I$66,0)</f>
        <v>108706.88</v>
      </c>
      <c r="J272" s="35">
        <f>VLOOKUP($Q272&amp;$B272,'PNC Exon. &amp; no Exon.'!$A:$AL,'P.N.C. x Comp. x Ramos'!J$66,0)</f>
        <v>16209.19</v>
      </c>
      <c r="K272" s="35">
        <f>VLOOKUP($Q272&amp;$B272,'PNC Exon. &amp; no Exon.'!$A:$AL,'P.N.C. x Comp. x Ramos'!K$66,0)</f>
        <v>5436047.8200000003</v>
      </c>
      <c r="L272" s="35">
        <f>VLOOKUP($Q272&amp;$B272,'PNC Exon. &amp; no Exon.'!$A:$AL,'P.N.C. x Comp. x Ramos'!L$66,0)</f>
        <v>0</v>
      </c>
      <c r="M272" s="35">
        <f>VLOOKUP($Q272&amp;$B272,'PNC Exon. &amp; no Exon.'!$A:$AL,'P.N.C. x Comp. x Ramos'!M$66,0)</f>
        <v>16925068.079999998</v>
      </c>
      <c r="N272" s="35">
        <f>VLOOKUP($Q272&amp;$B272,'PNC Exon. &amp; no Exon.'!$A:$AL,'P.N.C. x Comp. x Ramos'!N$66,0)</f>
        <v>1052345.02</v>
      </c>
      <c r="O272" s="42">
        <f t="shared" si="25"/>
        <v>0.34134864088920414</v>
      </c>
      <c r="Q272" s="102" t="s">
        <v>3</v>
      </c>
    </row>
    <row r="273" spans="1:17" ht="15.95" customHeight="1" x14ac:dyDescent="0.4">
      <c r="A273" s="34">
        <f t="shared" si="23"/>
        <v>24</v>
      </c>
      <c r="B273" s="37" t="s">
        <v>118</v>
      </c>
      <c r="C273" s="44">
        <f t="shared" si="24"/>
        <v>24551073.990000002</v>
      </c>
      <c r="D273" s="35">
        <f>VLOOKUP($Q273&amp;$B273,'PNC Exon. &amp; no Exon.'!$A:$AL,'P.N.C. x Comp. x Ramos'!D$66,0)</f>
        <v>0</v>
      </c>
      <c r="E273" s="35">
        <f>VLOOKUP($Q273&amp;$B273,'PNC Exon. &amp; no Exon.'!$A:$AL,'P.N.C. x Comp. x Ramos'!E$66,0)</f>
        <v>1726445.68</v>
      </c>
      <c r="F273" s="35">
        <f>VLOOKUP($Q273&amp;$B273,'PNC Exon. &amp; no Exon.'!$A:$AL,'P.N.C. x Comp. x Ramos'!F$66,0)</f>
        <v>0</v>
      </c>
      <c r="G273" s="35">
        <f>VLOOKUP($Q273&amp;$B273,'PNC Exon. &amp; no Exon.'!$A:$AL,'P.N.C. x Comp. x Ramos'!G$66,0)</f>
        <v>0</v>
      </c>
      <c r="H273" s="35">
        <f>VLOOKUP($Q273&amp;$B273,'PNC Exon. &amp; no Exon.'!$A:$AL,'P.N.C. x Comp. x Ramos'!H$66,0)</f>
        <v>0</v>
      </c>
      <c r="I273" s="35">
        <f>VLOOKUP($Q273&amp;$B273,'PNC Exon. &amp; no Exon.'!$A:$AL,'P.N.C. x Comp. x Ramos'!I$66,0)</f>
        <v>0</v>
      </c>
      <c r="J273" s="35">
        <f>VLOOKUP($Q273&amp;$B273,'PNC Exon. &amp; no Exon.'!$A:$AL,'P.N.C. x Comp. x Ramos'!J$66,0)</f>
        <v>0</v>
      </c>
      <c r="K273" s="35">
        <f>VLOOKUP($Q273&amp;$B273,'PNC Exon. &amp; no Exon.'!$A:$AL,'P.N.C. x Comp. x Ramos'!K$66,0)</f>
        <v>0</v>
      </c>
      <c r="L273" s="35">
        <f>VLOOKUP($Q273&amp;$B273,'PNC Exon. &amp; no Exon.'!$A:$AL,'P.N.C. x Comp. x Ramos'!L$66,0)</f>
        <v>22444431.260000002</v>
      </c>
      <c r="M273" s="35">
        <f>VLOOKUP($Q273&amp;$B273,'PNC Exon. &amp; no Exon.'!$A:$AL,'P.N.C. x Comp. x Ramos'!M$66,0)</f>
        <v>0</v>
      </c>
      <c r="N273" s="35">
        <f>VLOOKUP($Q273&amp;$B273,'PNC Exon. &amp; no Exon.'!$A:$AL,'P.N.C. x Comp. x Ramos'!N$66,0)</f>
        <v>380197.05</v>
      </c>
      <c r="O273" s="42">
        <f t="shared" si="25"/>
        <v>0.31653552715438016</v>
      </c>
      <c r="Q273" s="102" t="s">
        <v>3</v>
      </c>
    </row>
    <row r="274" spans="1:17" ht="15.95" customHeight="1" x14ac:dyDescent="0.4">
      <c r="A274" s="34">
        <f t="shared" si="23"/>
        <v>25</v>
      </c>
      <c r="B274" s="37" t="s">
        <v>110</v>
      </c>
      <c r="C274" s="44">
        <f t="shared" si="24"/>
        <v>23168423.399999999</v>
      </c>
      <c r="D274" s="35">
        <f>VLOOKUP($Q274&amp;$B274,'PNC Exon. &amp; no Exon.'!$A:$AL,'P.N.C. x Comp. x Ramos'!D$66,0)</f>
        <v>81798.05</v>
      </c>
      <c r="E274" s="35">
        <f>VLOOKUP($Q274&amp;$B274,'PNC Exon. &amp; no Exon.'!$A:$AL,'P.N.C. x Comp. x Ramos'!E$66,0)</f>
        <v>932542.31</v>
      </c>
      <c r="F274" s="35">
        <f>VLOOKUP($Q274&amp;$B274,'PNC Exon. &amp; no Exon.'!$A:$AL,'P.N.C. x Comp. x Ramos'!F$66,0)</f>
        <v>5000000</v>
      </c>
      <c r="G274" s="35">
        <f>VLOOKUP($Q274&amp;$B274,'PNC Exon. &amp; no Exon.'!$A:$AL,'P.N.C. x Comp. x Ramos'!G$66,0)</f>
        <v>0</v>
      </c>
      <c r="H274" s="35">
        <f>VLOOKUP($Q274&amp;$B274,'PNC Exon. &amp; no Exon.'!$A:$AL,'P.N.C. x Comp. x Ramos'!H$66,0)</f>
        <v>138198.24</v>
      </c>
      <c r="I274" s="35">
        <f>VLOOKUP($Q274&amp;$B274,'PNC Exon. &amp; no Exon.'!$A:$AL,'P.N.C. x Comp. x Ramos'!I$66,0)</f>
        <v>0</v>
      </c>
      <c r="J274" s="35">
        <f>VLOOKUP($Q274&amp;$B274,'PNC Exon. &amp; no Exon.'!$A:$AL,'P.N.C. x Comp. x Ramos'!J$66,0)</f>
        <v>0</v>
      </c>
      <c r="K274" s="35">
        <f>VLOOKUP($Q274&amp;$B274,'PNC Exon. &amp; no Exon.'!$A:$AL,'P.N.C. x Comp. x Ramos'!K$66,0)</f>
        <v>14814482.439999999</v>
      </c>
      <c r="L274" s="35">
        <f>VLOOKUP($Q274&amp;$B274,'PNC Exon. &amp; no Exon.'!$A:$AL,'P.N.C. x Comp. x Ramos'!L$66,0)</f>
        <v>0</v>
      </c>
      <c r="M274" s="35">
        <f>VLOOKUP($Q274&amp;$B274,'PNC Exon. &amp; no Exon.'!$A:$AL,'P.N.C. x Comp. x Ramos'!M$66,0)</f>
        <v>2076739.12</v>
      </c>
      <c r="N274" s="35">
        <f>VLOOKUP($Q274&amp;$B274,'PNC Exon. &amp; no Exon.'!$A:$AL,'P.N.C. x Comp. x Ramos'!N$66,0)</f>
        <v>124663.24</v>
      </c>
      <c r="O274" s="42">
        <f t="shared" si="25"/>
        <v>0.29870909587262728</v>
      </c>
      <c r="Q274" s="102" t="s">
        <v>3</v>
      </c>
    </row>
    <row r="275" spans="1:17" ht="15.95" customHeight="1" x14ac:dyDescent="0.4">
      <c r="A275" s="34">
        <f t="shared" si="23"/>
        <v>26</v>
      </c>
      <c r="B275" s="37" t="s">
        <v>127</v>
      </c>
      <c r="C275" s="44">
        <f t="shared" si="24"/>
        <v>21083038.390000001</v>
      </c>
      <c r="D275" s="35">
        <f>VLOOKUP($Q275&amp;$B275,'PNC Exon. &amp; no Exon.'!$A:$AL,'P.N.C. x Comp. x Ramos'!D$66,0)</f>
        <v>0</v>
      </c>
      <c r="E275" s="35">
        <f>VLOOKUP($Q275&amp;$B275,'PNC Exon. &amp; no Exon.'!$A:$AL,'P.N.C. x Comp. x Ramos'!E$66,0)</f>
        <v>11557575.949999999</v>
      </c>
      <c r="F275" s="35">
        <f>VLOOKUP($Q275&amp;$B275,'PNC Exon. &amp; no Exon.'!$A:$AL,'P.N.C. x Comp. x Ramos'!F$66,0)</f>
        <v>0</v>
      </c>
      <c r="G275" s="35">
        <f>VLOOKUP($Q275&amp;$B275,'PNC Exon. &amp; no Exon.'!$A:$AL,'P.N.C. x Comp. x Ramos'!G$66,0)</f>
        <v>0</v>
      </c>
      <c r="H275" s="35">
        <f>VLOOKUP($Q275&amp;$B275,'PNC Exon. &amp; no Exon.'!$A:$AL,'P.N.C. x Comp. x Ramos'!H$66,0)</f>
        <v>5050982.72</v>
      </c>
      <c r="I275" s="35">
        <f>VLOOKUP($Q275&amp;$B275,'PNC Exon. &amp; no Exon.'!$A:$AL,'P.N.C. x Comp. x Ramos'!I$66,0)</f>
        <v>0</v>
      </c>
      <c r="J275" s="35">
        <f>VLOOKUP($Q275&amp;$B275,'PNC Exon. &amp; no Exon.'!$A:$AL,'P.N.C. x Comp. x Ramos'!J$66,0)</f>
        <v>1671.79</v>
      </c>
      <c r="K275" s="35">
        <f>VLOOKUP($Q275&amp;$B275,'PNC Exon. &amp; no Exon.'!$A:$AL,'P.N.C. x Comp. x Ramos'!K$66,0)</f>
        <v>39924.980000000003</v>
      </c>
      <c r="L275" s="35">
        <f>VLOOKUP($Q275&amp;$B275,'PNC Exon. &amp; no Exon.'!$A:$AL,'P.N.C. x Comp. x Ramos'!L$66,0)</f>
        <v>0</v>
      </c>
      <c r="M275" s="35">
        <f>VLOOKUP($Q275&amp;$B275,'PNC Exon. &amp; no Exon.'!$A:$AL,'P.N.C. x Comp. x Ramos'!M$66,0)</f>
        <v>47279.72</v>
      </c>
      <c r="N275" s="35">
        <f>VLOOKUP($Q275&amp;$B275,'PNC Exon. &amp; no Exon.'!$A:$AL,'P.N.C. x Comp. x Ramos'!N$66,0)</f>
        <v>4385603.2300000004</v>
      </c>
      <c r="O275" s="42">
        <f t="shared" si="25"/>
        <v>0.27182235178440289</v>
      </c>
      <c r="Q275" s="102" t="s">
        <v>3</v>
      </c>
    </row>
    <row r="276" spans="1:17" ht="15.95" customHeight="1" x14ac:dyDescent="0.4">
      <c r="A276" s="34">
        <f t="shared" si="23"/>
        <v>27</v>
      </c>
      <c r="B276" s="37" t="s">
        <v>126</v>
      </c>
      <c r="C276" s="44">
        <f t="shared" si="24"/>
        <v>20789698.75</v>
      </c>
      <c r="D276" s="35">
        <f>VLOOKUP($Q276&amp;$B276,'PNC Exon. &amp; no Exon.'!$A:$AL,'P.N.C. x Comp. x Ramos'!D$66,0)</f>
        <v>0</v>
      </c>
      <c r="E276" s="35">
        <f>VLOOKUP($Q276&amp;$B276,'PNC Exon. &amp; no Exon.'!$A:$AL,'P.N.C. x Comp. x Ramos'!E$66,0)</f>
        <v>507891.87</v>
      </c>
      <c r="F276" s="35">
        <f>VLOOKUP($Q276&amp;$B276,'PNC Exon. &amp; no Exon.'!$A:$AL,'P.N.C. x Comp. x Ramos'!F$66,0)</f>
        <v>0</v>
      </c>
      <c r="G276" s="35">
        <f>VLOOKUP($Q276&amp;$B276,'PNC Exon. &amp; no Exon.'!$A:$AL,'P.N.C. x Comp. x Ramos'!G$66,0)</f>
        <v>16587.419999999998</v>
      </c>
      <c r="H276" s="35">
        <f>VLOOKUP($Q276&amp;$B276,'PNC Exon. &amp; no Exon.'!$A:$AL,'P.N.C. x Comp. x Ramos'!H$66,0)</f>
        <v>449897.81</v>
      </c>
      <c r="I276" s="35">
        <f>VLOOKUP($Q276&amp;$B276,'PNC Exon. &amp; no Exon.'!$A:$AL,'P.N.C. x Comp. x Ramos'!I$66,0)</f>
        <v>113005.28</v>
      </c>
      <c r="J276" s="35">
        <f>VLOOKUP($Q276&amp;$B276,'PNC Exon. &amp; no Exon.'!$A:$AL,'P.N.C. x Comp. x Ramos'!J$66,0)</f>
        <v>17710.990000000002</v>
      </c>
      <c r="K276" s="35">
        <f>VLOOKUP($Q276&amp;$B276,'PNC Exon. &amp; no Exon.'!$A:$AL,'P.N.C. x Comp. x Ramos'!K$66,0)</f>
        <v>16330096.939999999</v>
      </c>
      <c r="L276" s="35">
        <f>VLOOKUP($Q276&amp;$B276,'PNC Exon. &amp; no Exon.'!$A:$AL,'P.N.C. x Comp. x Ramos'!L$66,0)</f>
        <v>0</v>
      </c>
      <c r="M276" s="35">
        <f>VLOOKUP($Q276&amp;$B276,'PNC Exon. &amp; no Exon.'!$A:$AL,'P.N.C. x Comp. x Ramos'!M$66,0)</f>
        <v>2268429.9300000002</v>
      </c>
      <c r="N276" s="35">
        <f>VLOOKUP($Q276&amp;$B276,'PNC Exon. &amp; no Exon.'!$A:$AL,'P.N.C. x Comp. x Ramos'!N$66,0)</f>
        <v>1086078.51</v>
      </c>
      <c r="O276" s="42">
        <f t="shared" si="25"/>
        <v>0.26804034136724164</v>
      </c>
      <c r="Q276" s="102" t="s">
        <v>3</v>
      </c>
    </row>
    <row r="277" spans="1:17" ht="15.95" customHeight="1" x14ac:dyDescent="0.4">
      <c r="A277" s="34">
        <f t="shared" si="23"/>
        <v>28</v>
      </c>
      <c r="B277" s="37" t="s">
        <v>128</v>
      </c>
      <c r="C277" s="44">
        <f t="shared" si="24"/>
        <v>8230957.5100000007</v>
      </c>
      <c r="D277" s="35">
        <f>VLOOKUP($Q277&amp;$B277,'PNC Exon. &amp; no Exon.'!$A:$AL,'P.N.C. x Comp. x Ramos'!D$66,0)</f>
        <v>30109.32</v>
      </c>
      <c r="E277" s="35">
        <f>VLOOKUP($Q277&amp;$B277,'PNC Exon. &amp; no Exon.'!$A:$AL,'P.N.C. x Comp. x Ramos'!E$66,0)</f>
        <v>38977.65</v>
      </c>
      <c r="F277" s="35">
        <f>VLOOKUP($Q277&amp;$B277,'PNC Exon. &amp; no Exon.'!$A:$AL,'P.N.C. x Comp. x Ramos'!F$66,0)</f>
        <v>0</v>
      </c>
      <c r="G277" s="35">
        <f>VLOOKUP($Q277&amp;$B277,'PNC Exon. &amp; no Exon.'!$A:$AL,'P.N.C. x Comp. x Ramos'!G$66,0)</f>
        <v>13676.71</v>
      </c>
      <c r="H277" s="35">
        <f>VLOOKUP($Q277&amp;$B277,'PNC Exon. &amp; no Exon.'!$A:$AL,'P.N.C. x Comp. x Ramos'!H$66,0)</f>
        <v>2527105.0699999998</v>
      </c>
      <c r="I277" s="35">
        <f>VLOOKUP($Q277&amp;$B277,'PNC Exon. &amp; no Exon.'!$A:$AL,'P.N.C. x Comp. x Ramos'!I$66,0)</f>
        <v>0</v>
      </c>
      <c r="J277" s="35">
        <f>VLOOKUP($Q277&amp;$B277,'PNC Exon. &amp; no Exon.'!$A:$AL,'P.N.C. x Comp. x Ramos'!J$66,0)</f>
        <v>191360.71</v>
      </c>
      <c r="K277" s="35">
        <f>VLOOKUP($Q277&amp;$B277,'PNC Exon. &amp; no Exon.'!$A:$AL,'P.N.C. x Comp. x Ramos'!K$66,0)</f>
        <v>4303936.4400000004</v>
      </c>
      <c r="L277" s="35">
        <f>VLOOKUP($Q277&amp;$B277,'PNC Exon. &amp; no Exon.'!$A:$AL,'P.N.C. x Comp. x Ramos'!L$66,0)</f>
        <v>0</v>
      </c>
      <c r="M277" s="35">
        <f>VLOOKUP($Q277&amp;$B277,'PNC Exon. &amp; no Exon.'!$A:$AL,'P.N.C. x Comp. x Ramos'!M$66,0)</f>
        <v>283984.19</v>
      </c>
      <c r="N277" s="35">
        <f>VLOOKUP($Q277&amp;$B277,'PNC Exon. &amp; no Exon.'!$A:$AL,'P.N.C. x Comp. x Ramos'!N$66,0)</f>
        <v>841807.42</v>
      </c>
      <c r="O277" s="42">
        <f t="shared" si="25"/>
        <v>0.10612124241384988</v>
      </c>
      <c r="Q277" s="102" t="s">
        <v>3</v>
      </c>
    </row>
    <row r="278" spans="1:17" ht="15.95" customHeight="1" x14ac:dyDescent="0.4">
      <c r="A278" s="34">
        <f t="shared" si="23"/>
        <v>29</v>
      </c>
      <c r="B278" s="37" t="s">
        <v>79</v>
      </c>
      <c r="C278" s="44">
        <f t="shared" si="24"/>
        <v>4012361.55</v>
      </c>
      <c r="D278" s="35">
        <f>VLOOKUP($Q278&amp;$B278,'PNC Exon. &amp; no Exon.'!$A:$AL,'P.N.C. x Comp. x Ramos'!D$66,0)</f>
        <v>0</v>
      </c>
      <c r="E278" s="35">
        <f>VLOOKUP($Q278&amp;$B278,'PNC Exon. &amp; no Exon.'!$A:$AL,'P.N.C. x Comp. x Ramos'!E$66,0)</f>
        <v>0</v>
      </c>
      <c r="F278" s="35">
        <f>VLOOKUP($Q278&amp;$B278,'PNC Exon. &amp; no Exon.'!$A:$AL,'P.N.C. x Comp. x Ramos'!F$66,0)</f>
        <v>0</v>
      </c>
      <c r="G278" s="35">
        <f>VLOOKUP($Q278&amp;$B278,'PNC Exon. &amp; no Exon.'!$A:$AL,'P.N.C. x Comp. x Ramos'!G$66,0)</f>
        <v>0</v>
      </c>
      <c r="H278" s="35">
        <f>VLOOKUP($Q278&amp;$B278,'PNC Exon. &amp; no Exon.'!$A:$AL,'P.N.C. x Comp. x Ramos'!H$66,0)</f>
        <v>0</v>
      </c>
      <c r="I278" s="35">
        <f>VLOOKUP($Q278&amp;$B278,'PNC Exon. &amp; no Exon.'!$A:$AL,'P.N.C. x Comp. x Ramos'!I$66,0)</f>
        <v>0</v>
      </c>
      <c r="J278" s="35">
        <f>VLOOKUP($Q278&amp;$B278,'PNC Exon. &amp; no Exon.'!$A:$AL,'P.N.C. x Comp. x Ramos'!J$66,0)</f>
        <v>0</v>
      </c>
      <c r="K278" s="35">
        <f>VLOOKUP($Q278&amp;$B278,'PNC Exon. &amp; no Exon.'!$A:$AL,'P.N.C. x Comp. x Ramos'!K$66,0)</f>
        <v>4012361.55</v>
      </c>
      <c r="L278" s="35">
        <f>VLOOKUP($Q278&amp;$B278,'PNC Exon. &amp; no Exon.'!$A:$AL,'P.N.C. x Comp. x Ramos'!L$66,0)</f>
        <v>0</v>
      </c>
      <c r="M278" s="35">
        <f>VLOOKUP($Q278&amp;$B278,'PNC Exon. &amp; no Exon.'!$A:$AL,'P.N.C. x Comp. x Ramos'!M$66,0)</f>
        <v>0</v>
      </c>
      <c r="N278" s="35">
        <f>VLOOKUP($Q278&amp;$B278,'PNC Exon. &amp; no Exon.'!$A:$AL,'P.N.C. x Comp. x Ramos'!N$66,0)</f>
        <v>0</v>
      </c>
      <c r="O278" s="42">
        <f t="shared" si="25"/>
        <v>5.1731137256175716E-2</v>
      </c>
      <c r="Q278" s="102" t="s">
        <v>3</v>
      </c>
    </row>
    <row r="279" spans="1:17" ht="15.95" customHeight="1" x14ac:dyDescent="0.4">
      <c r="A279" s="34">
        <f t="shared" si="23"/>
        <v>30</v>
      </c>
      <c r="B279" s="37" t="s">
        <v>129</v>
      </c>
      <c r="C279" s="44">
        <f t="shared" si="24"/>
        <v>3831717.1399999997</v>
      </c>
      <c r="D279" s="35">
        <f>VLOOKUP($Q279&amp;$B279,'PNC Exon. &amp; no Exon.'!$A:$AL,'P.N.C. x Comp. x Ramos'!D$66,0)</f>
        <v>0</v>
      </c>
      <c r="E279" s="35">
        <f>VLOOKUP($Q279&amp;$B279,'PNC Exon. &amp; no Exon.'!$A:$AL,'P.N.C. x Comp. x Ramos'!E$66,0)</f>
        <v>31087.25</v>
      </c>
      <c r="F279" s="35">
        <f>VLOOKUP($Q279&amp;$B279,'PNC Exon. &amp; no Exon.'!$A:$AL,'P.N.C. x Comp. x Ramos'!F$66,0)</f>
        <v>3709663.28</v>
      </c>
      <c r="G279" s="35">
        <f>VLOOKUP($Q279&amp;$B279,'PNC Exon. &amp; no Exon.'!$A:$AL,'P.N.C. x Comp. x Ramos'!G$66,0)</f>
        <v>60165.57</v>
      </c>
      <c r="H279" s="35">
        <f>VLOOKUP($Q279&amp;$B279,'PNC Exon. &amp; no Exon.'!$A:$AL,'P.N.C. x Comp. x Ramos'!H$66,0)</f>
        <v>0</v>
      </c>
      <c r="I279" s="35">
        <f>VLOOKUP($Q279&amp;$B279,'PNC Exon. &amp; no Exon.'!$A:$AL,'P.N.C. x Comp. x Ramos'!I$66,0)</f>
        <v>0</v>
      </c>
      <c r="J279" s="35">
        <f>VLOOKUP($Q279&amp;$B279,'PNC Exon. &amp; no Exon.'!$A:$AL,'P.N.C. x Comp. x Ramos'!J$66,0)</f>
        <v>0</v>
      </c>
      <c r="K279" s="35">
        <f>VLOOKUP($Q279&amp;$B279,'PNC Exon. &amp; no Exon.'!$A:$AL,'P.N.C. x Comp. x Ramos'!K$66,0)</f>
        <v>0</v>
      </c>
      <c r="L279" s="35">
        <f>VLOOKUP($Q279&amp;$B279,'PNC Exon. &amp; no Exon.'!$A:$AL,'P.N.C. x Comp. x Ramos'!L$66,0)</f>
        <v>0</v>
      </c>
      <c r="M279" s="35">
        <f>VLOOKUP($Q279&amp;$B279,'PNC Exon. &amp; no Exon.'!$A:$AL,'P.N.C. x Comp. x Ramos'!M$66,0)</f>
        <v>0</v>
      </c>
      <c r="N279" s="35">
        <f>VLOOKUP($Q279&amp;$B279,'PNC Exon. &amp; no Exon.'!$A:$AL,'P.N.C. x Comp. x Ramos'!N$66,0)</f>
        <v>30801.040000000001</v>
      </c>
      <c r="O279" s="42">
        <f t="shared" si="25"/>
        <v>4.9402099692681258E-2</v>
      </c>
      <c r="Q279" s="102" t="s">
        <v>3</v>
      </c>
    </row>
    <row r="280" spans="1:17" ht="15.95" customHeight="1" x14ac:dyDescent="0.4">
      <c r="A280" s="34">
        <f t="shared" si="23"/>
        <v>31</v>
      </c>
      <c r="B280" s="37" t="s">
        <v>130</v>
      </c>
      <c r="C280" s="44">
        <f t="shared" si="24"/>
        <v>3543058.62</v>
      </c>
      <c r="D280" s="35">
        <f>VLOOKUP($Q280&amp;$B280,'PNC Exon. &amp; no Exon.'!$A:$AL,'P.N.C. x Comp. x Ramos'!D$66,0)</f>
        <v>0</v>
      </c>
      <c r="E280" s="35">
        <f>VLOOKUP($Q280&amp;$B280,'PNC Exon. &amp; no Exon.'!$A:$AL,'P.N.C. x Comp. x Ramos'!E$66,0)</f>
        <v>0</v>
      </c>
      <c r="F280" s="35">
        <f>VLOOKUP($Q280&amp;$B280,'PNC Exon. &amp; no Exon.'!$A:$AL,'P.N.C. x Comp. x Ramos'!F$66,0)</f>
        <v>0</v>
      </c>
      <c r="G280" s="35">
        <f>VLOOKUP($Q280&amp;$B280,'PNC Exon. &amp; no Exon.'!$A:$AL,'P.N.C. x Comp. x Ramos'!G$66,0)</f>
        <v>0</v>
      </c>
      <c r="H280" s="35">
        <f>VLOOKUP($Q280&amp;$B280,'PNC Exon. &amp; no Exon.'!$A:$AL,'P.N.C. x Comp. x Ramos'!H$66,0)</f>
        <v>0</v>
      </c>
      <c r="I280" s="35">
        <f>VLOOKUP($Q280&amp;$B280,'PNC Exon. &amp; no Exon.'!$A:$AL,'P.N.C. x Comp. x Ramos'!I$66,0)</f>
        <v>0</v>
      </c>
      <c r="J280" s="35">
        <f>VLOOKUP($Q280&amp;$B280,'PNC Exon. &amp; no Exon.'!$A:$AL,'P.N.C. x Comp. x Ramos'!J$66,0)</f>
        <v>0</v>
      </c>
      <c r="K280" s="35">
        <f>VLOOKUP($Q280&amp;$B280,'PNC Exon. &amp; no Exon.'!$A:$AL,'P.N.C. x Comp. x Ramos'!K$66,0)</f>
        <v>231445.69</v>
      </c>
      <c r="L280" s="35">
        <f>VLOOKUP($Q280&amp;$B280,'PNC Exon. &amp; no Exon.'!$A:$AL,'P.N.C. x Comp. x Ramos'!L$66,0)</f>
        <v>0</v>
      </c>
      <c r="M280" s="35">
        <f>VLOOKUP($Q280&amp;$B280,'PNC Exon. &amp; no Exon.'!$A:$AL,'P.N.C. x Comp. x Ramos'!M$66,0)</f>
        <v>3311612.93</v>
      </c>
      <c r="N280" s="35">
        <f>VLOOKUP($Q280&amp;$B280,'PNC Exon. &amp; no Exon.'!$A:$AL,'P.N.C. x Comp. x Ramos'!N$66,0)</f>
        <v>0</v>
      </c>
      <c r="O280" s="42">
        <f t="shared" si="25"/>
        <v>4.5680442675435508E-2</v>
      </c>
      <c r="Q280" s="102" t="s">
        <v>3</v>
      </c>
    </row>
    <row r="281" spans="1:17" ht="15.95" customHeight="1" x14ac:dyDescent="0.4">
      <c r="A281" s="34">
        <f t="shared" si="23"/>
        <v>32</v>
      </c>
      <c r="B281" s="37" t="s">
        <v>132</v>
      </c>
      <c r="C281" s="44">
        <f t="shared" si="24"/>
        <v>1877978.8800000001</v>
      </c>
      <c r="D281" s="35">
        <f>VLOOKUP($Q281&amp;$B281,'PNC Exon. &amp; no Exon.'!$A:$AL,'P.N.C. x Comp. x Ramos'!D$66,0)</f>
        <v>46319.83</v>
      </c>
      <c r="E281" s="35">
        <f>VLOOKUP($Q281&amp;$B281,'PNC Exon. &amp; no Exon.'!$A:$AL,'P.N.C. x Comp. x Ramos'!E$66,0)</f>
        <v>0</v>
      </c>
      <c r="F281" s="35">
        <f>VLOOKUP($Q281&amp;$B281,'PNC Exon. &amp; no Exon.'!$A:$AL,'P.N.C. x Comp. x Ramos'!F$66,0)</f>
        <v>30282</v>
      </c>
      <c r="G281" s="35">
        <f>VLOOKUP($Q281&amp;$B281,'PNC Exon. &amp; no Exon.'!$A:$AL,'P.N.C. x Comp. x Ramos'!G$66,0)</f>
        <v>3170.67</v>
      </c>
      <c r="H281" s="35">
        <f>VLOOKUP($Q281&amp;$B281,'PNC Exon. &amp; no Exon.'!$A:$AL,'P.N.C. x Comp. x Ramos'!H$66,0)</f>
        <v>0</v>
      </c>
      <c r="I281" s="35">
        <f>VLOOKUP($Q281&amp;$B281,'PNC Exon. &amp; no Exon.'!$A:$AL,'P.N.C. x Comp. x Ramos'!I$66,0)</f>
        <v>0</v>
      </c>
      <c r="J281" s="35">
        <f>VLOOKUP($Q281&amp;$B281,'PNC Exon. &amp; no Exon.'!$A:$AL,'P.N.C. x Comp. x Ramos'!J$66,0)</f>
        <v>0</v>
      </c>
      <c r="K281" s="35">
        <f>VLOOKUP($Q281&amp;$B281,'PNC Exon. &amp; no Exon.'!$A:$AL,'P.N.C. x Comp. x Ramos'!K$66,0)</f>
        <v>981025.91</v>
      </c>
      <c r="L281" s="35">
        <f>VLOOKUP($Q281&amp;$B281,'PNC Exon. &amp; no Exon.'!$A:$AL,'P.N.C. x Comp. x Ramos'!L$66,0)</f>
        <v>0</v>
      </c>
      <c r="M281" s="35">
        <f>VLOOKUP($Q281&amp;$B281,'PNC Exon. &amp; no Exon.'!$A:$AL,'P.N.C. x Comp. x Ramos'!M$66,0)</f>
        <v>0</v>
      </c>
      <c r="N281" s="35">
        <f>VLOOKUP($Q281&amp;$B281,'PNC Exon. &amp; no Exon.'!$A:$AL,'P.N.C. x Comp. x Ramos'!N$66,0)</f>
        <v>817180.47</v>
      </c>
      <c r="O281" s="42">
        <f t="shared" si="25"/>
        <v>2.4212669270913329E-2</v>
      </c>
      <c r="Q281" s="102" t="s">
        <v>3</v>
      </c>
    </row>
    <row r="282" spans="1:17" ht="15.95" customHeight="1" x14ac:dyDescent="0.4">
      <c r="A282" s="34">
        <f t="shared" si="23"/>
        <v>33</v>
      </c>
      <c r="B282" s="37" t="s">
        <v>131</v>
      </c>
      <c r="C282" s="44">
        <f t="shared" si="24"/>
        <v>774826.21</v>
      </c>
      <c r="D282" s="35">
        <f>VLOOKUP($Q282&amp;$B282,'PNC Exon. &amp; no Exon.'!$A:$AL,'P.N.C. x Comp. x Ramos'!D$66,0)</f>
        <v>0</v>
      </c>
      <c r="E282" s="35">
        <f>VLOOKUP($Q282&amp;$B282,'PNC Exon. &amp; no Exon.'!$A:$AL,'P.N.C. x Comp. x Ramos'!E$66,0)</f>
        <v>506250</v>
      </c>
      <c r="F282" s="35">
        <f>VLOOKUP($Q282&amp;$B282,'PNC Exon. &amp; no Exon.'!$A:$AL,'P.N.C. x Comp. x Ramos'!F$66,0)</f>
        <v>0</v>
      </c>
      <c r="G282" s="35">
        <f>VLOOKUP($Q282&amp;$B282,'PNC Exon. &amp; no Exon.'!$A:$AL,'P.N.C. x Comp. x Ramos'!G$66,0)</f>
        <v>0</v>
      </c>
      <c r="H282" s="35">
        <f>VLOOKUP($Q282&amp;$B282,'PNC Exon. &amp; no Exon.'!$A:$AL,'P.N.C. x Comp. x Ramos'!H$66,0)</f>
        <v>0</v>
      </c>
      <c r="I282" s="35">
        <f>VLOOKUP($Q282&amp;$B282,'PNC Exon. &amp; no Exon.'!$A:$AL,'P.N.C. x Comp. x Ramos'!I$66,0)</f>
        <v>0</v>
      </c>
      <c r="J282" s="35">
        <f>VLOOKUP($Q282&amp;$B282,'PNC Exon. &amp; no Exon.'!$A:$AL,'P.N.C. x Comp. x Ramos'!J$66,0)</f>
        <v>0</v>
      </c>
      <c r="K282" s="35">
        <f>VLOOKUP($Q282&amp;$B282,'PNC Exon. &amp; no Exon.'!$A:$AL,'P.N.C. x Comp. x Ramos'!K$66,0)</f>
        <v>73289.66</v>
      </c>
      <c r="L282" s="35">
        <f>VLOOKUP($Q282&amp;$B282,'PNC Exon. &amp; no Exon.'!$A:$AL,'P.N.C. x Comp. x Ramos'!L$66,0)</f>
        <v>0</v>
      </c>
      <c r="M282" s="35">
        <f>VLOOKUP($Q282&amp;$B282,'PNC Exon. &amp; no Exon.'!$A:$AL,'P.N.C. x Comp. x Ramos'!M$66,0)</f>
        <v>195286.55</v>
      </c>
      <c r="N282" s="35">
        <f>VLOOKUP($Q282&amp;$B282,'PNC Exon. &amp; no Exon.'!$A:$AL,'P.N.C. x Comp. x Ramos'!N$66,0)</f>
        <v>0</v>
      </c>
      <c r="O282" s="42">
        <f t="shared" si="25"/>
        <v>9.989787939023699E-3</v>
      </c>
      <c r="Q282" s="102" t="s">
        <v>3</v>
      </c>
    </row>
    <row r="283" spans="1:17" x14ac:dyDescent="0.4">
      <c r="A283" s="52" t="s">
        <v>108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6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4">
      <c r="A305" s="134" t="s">
        <v>56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</row>
    <row r="306" spans="1:17" ht="13.5" customHeight="1" x14ac:dyDescent="0.4">
      <c r="A306" s="136" t="s">
        <v>138</v>
      </c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</row>
    <row r="307" spans="1:17" ht="15" customHeight="1" x14ac:dyDescent="0.4">
      <c r="A307" s="134" t="s">
        <v>91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5" customHeight="1" x14ac:dyDescent="0.4">
      <c r="A310" s="29"/>
      <c r="B310" s="29" t="s">
        <v>21</v>
      </c>
      <c r="C310" s="50">
        <f t="shared" ref="C310:N310" si="26">SUM(C311:C343)</f>
        <v>7427566612.3800011</v>
      </c>
      <c r="D310" s="50">
        <f t="shared" si="26"/>
        <v>34109230.690000005</v>
      </c>
      <c r="E310" s="50">
        <f t="shared" si="26"/>
        <v>1241596601.05</v>
      </c>
      <c r="F310" s="50">
        <f t="shared" si="26"/>
        <v>1929333959.6600003</v>
      </c>
      <c r="G310" s="50">
        <f t="shared" si="26"/>
        <v>56156052.509999998</v>
      </c>
      <c r="H310" s="50">
        <f t="shared" si="26"/>
        <v>1639136354.98</v>
      </c>
      <c r="I310" s="50">
        <f t="shared" si="26"/>
        <v>50705470.920000002</v>
      </c>
      <c r="J310" s="50">
        <f t="shared" si="26"/>
        <v>111399690.99000001</v>
      </c>
      <c r="K310" s="50">
        <f t="shared" si="26"/>
        <v>1758935657.1900003</v>
      </c>
      <c r="L310" s="50">
        <f t="shared" si="26"/>
        <v>49549222.75</v>
      </c>
      <c r="M310" s="50">
        <f t="shared" si="26"/>
        <v>123095852.2</v>
      </c>
      <c r="N310" s="50">
        <f t="shared" si="26"/>
        <v>433548519.44000018</v>
      </c>
      <c r="O310" s="70">
        <f>SUM(O311:O343,0)</f>
        <v>100.00000000000001</v>
      </c>
      <c r="Q310" s="102" t="s">
        <v>4</v>
      </c>
    </row>
    <row r="311" spans="1:17" ht="15.95" customHeight="1" x14ac:dyDescent="0.4">
      <c r="A311" s="34">
        <f t="shared" ref="A311:A343" si="27">RANK(C311,$C$311:$C$343,0)</f>
        <v>1</v>
      </c>
      <c r="B311" s="35" t="s">
        <v>84</v>
      </c>
      <c r="C311" s="66">
        <f t="shared" ref="C311" si="28">SUM(D311:N311)</f>
        <v>1545794531.7300003</v>
      </c>
      <c r="D311" s="35">
        <f>VLOOKUP($Q311&amp;$B311,'PNC Exon. &amp; no Exon.'!$A:$AL,'P.N.C. x Comp. x Ramos'!D$66,0)</f>
        <v>7501421.0499999998</v>
      </c>
      <c r="E311" s="35">
        <f>VLOOKUP($Q311&amp;$B311,'PNC Exon. &amp; no Exon.'!$A:$AL,'P.N.C. x Comp. x Ramos'!E$66,0)</f>
        <v>272938774.10000002</v>
      </c>
      <c r="F311" s="35">
        <f>VLOOKUP($Q311&amp;$B311,'PNC Exon. &amp; no Exon.'!$A:$AL,'P.N.C. x Comp. x Ramos'!F$66,0)</f>
        <v>398368331.33999997</v>
      </c>
      <c r="G311" s="35">
        <f>VLOOKUP($Q311&amp;$B311,'PNC Exon. &amp; no Exon.'!$A:$AL,'P.N.C. x Comp. x Ramos'!G$66,0)</f>
        <v>26528503.27</v>
      </c>
      <c r="H311" s="35">
        <f>VLOOKUP($Q311&amp;$B311,'PNC Exon. &amp; no Exon.'!$A:$AL,'P.N.C. x Comp. x Ramos'!H$66,0)</f>
        <v>491176852.96000004</v>
      </c>
      <c r="I311" s="35">
        <f>VLOOKUP($Q311&amp;$B311,'PNC Exon. &amp; no Exon.'!$A:$AL,'P.N.C. x Comp. x Ramos'!I$66,0)</f>
        <v>3579992.74</v>
      </c>
      <c r="J311" s="35">
        <f>VLOOKUP($Q311&amp;$B311,'PNC Exon. &amp; no Exon.'!$A:$AL,'P.N.C. x Comp. x Ramos'!J$66,0)</f>
        <v>25191755.140000001</v>
      </c>
      <c r="K311" s="35">
        <f>VLOOKUP($Q311&amp;$B311,'PNC Exon. &amp; no Exon.'!$A:$AL,'P.N.C. x Comp. x Ramos'!K$66,0)</f>
        <v>190674737.19</v>
      </c>
      <c r="L311" s="35">
        <f>VLOOKUP($Q311&amp;$B311,'PNC Exon. &amp; no Exon.'!$A:$AL,'P.N.C. x Comp. x Ramos'!L$66,0)</f>
        <v>0</v>
      </c>
      <c r="M311" s="35">
        <f>VLOOKUP($Q311&amp;$B311,'PNC Exon. &amp; no Exon.'!$A:$AL,'P.N.C. x Comp. x Ramos'!M$66,0)</f>
        <v>18823380.52</v>
      </c>
      <c r="N311" s="35">
        <f>VLOOKUP($Q311&amp;$B311,'PNC Exon. &amp; no Exon.'!$A:$AL,'P.N.C. x Comp. x Ramos'!N$66,0)</f>
        <v>111010783.42</v>
      </c>
      <c r="O311" s="42">
        <f t="shared" ref="O311:O343" si="29">IFERROR(C311/$C$310*100,0)</f>
        <v>20.811587595236446</v>
      </c>
      <c r="Q311" s="102" t="s">
        <v>4</v>
      </c>
    </row>
    <row r="312" spans="1:17" ht="15.95" customHeight="1" x14ac:dyDescent="0.4">
      <c r="A312" s="34">
        <f t="shared" si="27"/>
        <v>2</v>
      </c>
      <c r="B312" s="37" t="s">
        <v>92</v>
      </c>
      <c r="C312" s="66">
        <f t="shared" ref="C312:C343" si="30">SUM(D312:N312)</f>
        <v>1268242940.3</v>
      </c>
      <c r="D312" s="35">
        <f>VLOOKUP($Q312&amp;$B312,'PNC Exon. &amp; no Exon.'!$A:$AL,'P.N.C. x Comp. x Ramos'!D$66,0)</f>
        <v>4001471.94</v>
      </c>
      <c r="E312" s="35">
        <f>VLOOKUP($Q312&amp;$B312,'PNC Exon. &amp; no Exon.'!$A:$AL,'P.N.C. x Comp. x Ramos'!E$66,0)</f>
        <v>26377399.09</v>
      </c>
      <c r="F312" s="35">
        <f>VLOOKUP($Q312&amp;$B312,'PNC Exon. &amp; no Exon.'!$A:$AL,'P.N.C. x Comp. x Ramos'!F$66,0)</f>
        <v>1114615274.1500001</v>
      </c>
      <c r="G312" s="35">
        <f>VLOOKUP($Q312&amp;$B312,'PNC Exon. &amp; no Exon.'!$A:$AL,'P.N.C. x Comp. x Ramos'!G$66,0)</f>
        <v>459012.63</v>
      </c>
      <c r="H312" s="35">
        <f>VLOOKUP($Q312&amp;$B312,'PNC Exon. &amp; no Exon.'!$A:$AL,'P.N.C. x Comp. x Ramos'!H$66,0)</f>
        <v>36574484.100000001</v>
      </c>
      <c r="I312" s="35">
        <f>VLOOKUP($Q312&amp;$B312,'PNC Exon. &amp; no Exon.'!$A:$AL,'P.N.C. x Comp. x Ramos'!I$66,0)</f>
        <v>211378.6</v>
      </c>
      <c r="J312" s="35">
        <f>VLOOKUP($Q312&amp;$B312,'PNC Exon. &amp; no Exon.'!$A:$AL,'P.N.C. x Comp. x Ramos'!J$66,0)</f>
        <v>1441374.3</v>
      </c>
      <c r="K312" s="35">
        <f>VLOOKUP($Q312&amp;$B312,'PNC Exon. &amp; no Exon.'!$A:$AL,'P.N.C. x Comp. x Ramos'!K$66,0)</f>
        <v>72735120.230000004</v>
      </c>
      <c r="L312" s="35">
        <f>VLOOKUP($Q312&amp;$B312,'PNC Exon. &amp; no Exon.'!$A:$AL,'P.N.C. x Comp. x Ramos'!L$66,0)</f>
        <v>0</v>
      </c>
      <c r="M312" s="35">
        <f>VLOOKUP($Q312&amp;$B312,'PNC Exon. &amp; no Exon.'!$A:$AL,'P.N.C. x Comp. x Ramos'!M$66,0)</f>
        <v>1306037.71</v>
      </c>
      <c r="N312" s="35">
        <f>VLOOKUP($Q312&amp;$B312,'PNC Exon. &amp; no Exon.'!$A:$AL,'P.N.C. x Comp. x Ramos'!N$66,0)</f>
        <v>10521387.550000001</v>
      </c>
      <c r="O312" s="42">
        <f t="shared" si="29"/>
        <v>17.074810721806767</v>
      </c>
      <c r="Q312" s="102" t="s">
        <v>4</v>
      </c>
    </row>
    <row r="313" spans="1:17" ht="15.95" customHeight="1" x14ac:dyDescent="0.4">
      <c r="A313" s="34">
        <f t="shared" si="27"/>
        <v>3</v>
      </c>
      <c r="B313" s="37" t="s">
        <v>93</v>
      </c>
      <c r="C313" s="66">
        <f t="shared" si="30"/>
        <v>1000973932.0999999</v>
      </c>
      <c r="D313" s="35">
        <f>VLOOKUP($Q313&amp;$B313,'PNC Exon. &amp; no Exon.'!$A:$AL,'P.N.C. x Comp. x Ramos'!D$66,0)</f>
        <v>7797705.29</v>
      </c>
      <c r="E313" s="35">
        <f>VLOOKUP($Q313&amp;$B313,'PNC Exon. &amp; no Exon.'!$A:$AL,'P.N.C. x Comp. x Ramos'!E$66,0)</f>
        <v>223256012.22</v>
      </c>
      <c r="F313" s="35">
        <f>VLOOKUP($Q313&amp;$B313,'PNC Exon. &amp; no Exon.'!$A:$AL,'P.N.C. x Comp. x Ramos'!F$66,0)</f>
        <v>22105939.77</v>
      </c>
      <c r="G313" s="35">
        <f>VLOOKUP($Q313&amp;$B313,'PNC Exon. &amp; no Exon.'!$A:$AL,'P.N.C. x Comp. x Ramos'!G$66,0)</f>
        <v>4944462.45</v>
      </c>
      <c r="H313" s="35">
        <f>VLOOKUP($Q313&amp;$B313,'PNC Exon. &amp; no Exon.'!$A:$AL,'P.N.C. x Comp. x Ramos'!H$66,0)</f>
        <v>312228892.21999997</v>
      </c>
      <c r="I313" s="35">
        <f>VLOOKUP($Q313&amp;$B313,'PNC Exon. &amp; no Exon.'!$A:$AL,'P.N.C. x Comp. x Ramos'!I$66,0)</f>
        <v>22843549.989999998</v>
      </c>
      <c r="J313" s="35">
        <f>VLOOKUP($Q313&amp;$B313,'PNC Exon. &amp; no Exon.'!$A:$AL,'P.N.C. x Comp. x Ramos'!J$66,0)</f>
        <v>11191416.859999999</v>
      </c>
      <c r="K313" s="35">
        <f>VLOOKUP($Q313&amp;$B313,'PNC Exon. &amp; no Exon.'!$A:$AL,'P.N.C. x Comp. x Ramos'!K$66,0)</f>
        <v>328391888.90999997</v>
      </c>
      <c r="L313" s="35">
        <f>VLOOKUP($Q313&amp;$B313,'PNC Exon. &amp; no Exon.'!$A:$AL,'P.N.C. x Comp. x Ramos'!L$66,0)</f>
        <v>0</v>
      </c>
      <c r="M313" s="35">
        <f>VLOOKUP($Q313&amp;$B313,'PNC Exon. &amp; no Exon.'!$A:$AL,'P.N.C. x Comp. x Ramos'!M$66,0)</f>
        <v>6478325.0199999996</v>
      </c>
      <c r="N313" s="35">
        <f>VLOOKUP($Q313&amp;$B313,'PNC Exon. &amp; no Exon.'!$A:$AL,'P.N.C. x Comp. x Ramos'!N$66,0)</f>
        <v>61735739.369999997</v>
      </c>
      <c r="O313" s="42">
        <f t="shared" si="29"/>
        <v>13.476471963665901</v>
      </c>
      <c r="Q313" s="102" t="s">
        <v>4</v>
      </c>
    </row>
    <row r="314" spans="1:17" ht="15.95" customHeight="1" x14ac:dyDescent="0.4">
      <c r="A314" s="34">
        <f t="shared" si="27"/>
        <v>4</v>
      </c>
      <c r="B314" s="37" t="s">
        <v>111</v>
      </c>
      <c r="C314" s="66">
        <f t="shared" si="30"/>
        <v>779703516.27999997</v>
      </c>
      <c r="D314" s="35">
        <f>VLOOKUP($Q314&amp;$B314,'PNC Exon. &amp; no Exon.'!$A:$AL,'P.N.C. x Comp. x Ramos'!D$66,0)</f>
        <v>2146182.63</v>
      </c>
      <c r="E314" s="35">
        <f>VLOOKUP($Q314&amp;$B314,'PNC Exon. &amp; no Exon.'!$A:$AL,'P.N.C. x Comp. x Ramos'!E$66,0)</f>
        <v>206322939.36000001</v>
      </c>
      <c r="F314" s="35">
        <f>VLOOKUP($Q314&amp;$B314,'PNC Exon. &amp; no Exon.'!$A:$AL,'P.N.C. x Comp. x Ramos'!F$66,0)</f>
        <v>19235468.170000002</v>
      </c>
      <c r="G314" s="35">
        <f>VLOOKUP($Q314&amp;$B314,'PNC Exon. &amp; no Exon.'!$A:$AL,'P.N.C. x Comp. x Ramos'!G$66,0)</f>
        <v>16367548.24</v>
      </c>
      <c r="H314" s="35">
        <f>VLOOKUP($Q314&amp;$B314,'PNC Exon. &amp; no Exon.'!$A:$AL,'P.N.C. x Comp. x Ramos'!H$66,0)</f>
        <v>248601171.00999999</v>
      </c>
      <c r="I314" s="35">
        <f>VLOOKUP($Q314&amp;$B314,'PNC Exon. &amp; no Exon.'!$A:$AL,'P.N.C. x Comp. x Ramos'!I$66,0)</f>
        <v>909589.51</v>
      </c>
      <c r="J314" s="35">
        <f>VLOOKUP($Q314&amp;$B314,'PNC Exon. &amp; no Exon.'!$A:$AL,'P.N.C. x Comp. x Ramos'!J$66,0)</f>
        <v>12466033.470000001</v>
      </c>
      <c r="K314" s="35">
        <f>VLOOKUP($Q314&amp;$B314,'PNC Exon. &amp; no Exon.'!$A:$AL,'P.N.C. x Comp. x Ramos'!K$66,0)</f>
        <v>223327183.11000001</v>
      </c>
      <c r="L314" s="35">
        <f>VLOOKUP($Q314&amp;$B314,'PNC Exon. &amp; no Exon.'!$A:$AL,'P.N.C. x Comp. x Ramos'!L$66,0)</f>
        <v>0</v>
      </c>
      <c r="M314" s="35">
        <f>VLOOKUP($Q314&amp;$B314,'PNC Exon. &amp; no Exon.'!$A:$AL,'P.N.C. x Comp. x Ramos'!M$66,0)</f>
        <v>10349239.390000001</v>
      </c>
      <c r="N314" s="35">
        <f>VLOOKUP($Q314&amp;$B314,'PNC Exon. &amp; no Exon.'!$A:$AL,'P.N.C. x Comp. x Ramos'!N$66,0)</f>
        <v>39978161.390000001</v>
      </c>
      <c r="O314" s="42">
        <f t="shared" si="29"/>
        <v>10.497428794248956</v>
      </c>
      <c r="Q314" s="102" t="s">
        <v>4</v>
      </c>
    </row>
    <row r="315" spans="1:17" ht="15.95" customHeight="1" x14ac:dyDescent="0.4">
      <c r="A315" s="34">
        <f t="shared" si="27"/>
        <v>5</v>
      </c>
      <c r="B315" s="37" t="s">
        <v>112</v>
      </c>
      <c r="C315" s="66">
        <f t="shared" si="30"/>
        <v>661047353.21000004</v>
      </c>
      <c r="D315" s="35">
        <f>VLOOKUP($Q315&amp;$B315,'PNC Exon. &amp; no Exon.'!$A:$AL,'P.N.C. x Comp. x Ramos'!D$66,0)</f>
        <v>612479.39</v>
      </c>
      <c r="E315" s="35">
        <f>VLOOKUP($Q315&amp;$B315,'PNC Exon. &amp; no Exon.'!$A:$AL,'P.N.C. x Comp. x Ramos'!E$66,0)</f>
        <v>12097146.710000001</v>
      </c>
      <c r="F315" s="35">
        <f>VLOOKUP($Q315&amp;$B315,'PNC Exon. &amp; no Exon.'!$A:$AL,'P.N.C. x Comp. x Ramos'!F$66,0)</f>
        <v>67365345.079999998</v>
      </c>
      <c r="G315" s="35">
        <f>VLOOKUP($Q315&amp;$B315,'PNC Exon. &amp; no Exon.'!$A:$AL,'P.N.C. x Comp. x Ramos'!G$66,0)</f>
        <v>2432616.65</v>
      </c>
      <c r="H315" s="35">
        <f>VLOOKUP($Q315&amp;$B315,'PNC Exon. &amp; no Exon.'!$A:$AL,'P.N.C. x Comp. x Ramos'!H$66,0)</f>
        <v>291255202.19</v>
      </c>
      <c r="I315" s="35">
        <f>VLOOKUP($Q315&amp;$B315,'PNC Exon. &amp; no Exon.'!$A:$AL,'P.N.C. x Comp. x Ramos'!I$66,0)</f>
        <v>5550271.7199999997</v>
      </c>
      <c r="J315" s="35">
        <f>VLOOKUP($Q315&amp;$B315,'PNC Exon. &amp; no Exon.'!$A:$AL,'P.N.C. x Comp. x Ramos'!J$66,0)</f>
        <v>22460807.73</v>
      </c>
      <c r="K315" s="35">
        <f>VLOOKUP($Q315&amp;$B315,'PNC Exon. &amp; no Exon.'!$A:$AL,'P.N.C. x Comp. x Ramos'!K$66,0)</f>
        <v>189245704.73000002</v>
      </c>
      <c r="L315" s="35">
        <f>VLOOKUP($Q315&amp;$B315,'PNC Exon. &amp; no Exon.'!$A:$AL,'P.N.C. x Comp. x Ramos'!L$66,0)</f>
        <v>0</v>
      </c>
      <c r="M315" s="35">
        <f>VLOOKUP($Q315&amp;$B315,'PNC Exon. &amp; no Exon.'!$A:$AL,'P.N.C. x Comp. x Ramos'!M$66,0)</f>
        <v>9963703.5500000007</v>
      </c>
      <c r="N315" s="35">
        <f>VLOOKUP($Q315&amp;$B315,'PNC Exon. &amp; no Exon.'!$A:$AL,'P.N.C. x Comp. x Ramos'!N$66,0)</f>
        <v>60064075.460000001</v>
      </c>
      <c r="O315" s="42">
        <f t="shared" si="29"/>
        <v>8.899918206161761</v>
      </c>
      <c r="Q315" s="102" t="s">
        <v>4</v>
      </c>
    </row>
    <row r="316" spans="1:17" ht="15.95" customHeight="1" x14ac:dyDescent="0.4">
      <c r="A316" s="34">
        <f t="shared" si="27"/>
        <v>6</v>
      </c>
      <c r="B316" s="37" t="s">
        <v>113</v>
      </c>
      <c r="C316" s="66">
        <f t="shared" si="30"/>
        <v>512823503.28000003</v>
      </c>
      <c r="D316" s="35">
        <f>VLOOKUP($Q316&amp;$B316,'PNC Exon. &amp; no Exon.'!$A:$AL,'P.N.C. x Comp. x Ramos'!D$66,0)</f>
        <v>1749404.93</v>
      </c>
      <c r="E316" s="35">
        <f>VLOOKUP($Q316&amp;$B316,'PNC Exon. &amp; no Exon.'!$A:$AL,'P.N.C. x Comp. x Ramos'!E$66,0)</f>
        <v>16933452.580000002</v>
      </c>
      <c r="F316" s="35">
        <f>VLOOKUP($Q316&amp;$B316,'PNC Exon. &amp; no Exon.'!$A:$AL,'P.N.C. x Comp. x Ramos'!F$66,0)</f>
        <v>16600382.76</v>
      </c>
      <c r="G316" s="35">
        <f>VLOOKUP($Q316&amp;$B316,'PNC Exon. &amp; no Exon.'!$A:$AL,'P.N.C. x Comp. x Ramos'!G$66,0)</f>
        <v>2029673.24</v>
      </c>
      <c r="H316" s="35">
        <f>VLOOKUP($Q316&amp;$B316,'PNC Exon. &amp; no Exon.'!$A:$AL,'P.N.C. x Comp. x Ramos'!H$66,0)</f>
        <v>171624754.07999998</v>
      </c>
      <c r="I316" s="35">
        <f>VLOOKUP($Q316&amp;$B316,'PNC Exon. &amp; no Exon.'!$A:$AL,'P.N.C. x Comp. x Ramos'!I$66,0)</f>
        <v>11096313.800000001</v>
      </c>
      <c r="J316" s="35">
        <f>VLOOKUP($Q316&amp;$B316,'PNC Exon. &amp; no Exon.'!$A:$AL,'P.N.C. x Comp. x Ramos'!J$66,0)</f>
        <v>17586250.050000001</v>
      </c>
      <c r="K316" s="35">
        <f>VLOOKUP($Q316&amp;$B316,'PNC Exon. &amp; no Exon.'!$A:$AL,'P.N.C. x Comp. x Ramos'!K$66,0)</f>
        <v>171088990.12</v>
      </c>
      <c r="L316" s="35">
        <f>VLOOKUP($Q316&amp;$B316,'PNC Exon. &amp; no Exon.'!$A:$AL,'P.N.C. x Comp. x Ramos'!L$66,0)</f>
        <v>0</v>
      </c>
      <c r="M316" s="35">
        <f>VLOOKUP($Q316&amp;$B316,'PNC Exon. &amp; no Exon.'!$A:$AL,'P.N.C. x Comp. x Ramos'!M$66,0)</f>
        <v>14111559.479999999</v>
      </c>
      <c r="N316" s="35">
        <f>VLOOKUP($Q316&amp;$B316,'PNC Exon. &amp; no Exon.'!$A:$AL,'P.N.C. x Comp. x Ramos'!N$66,0)</f>
        <v>90002722.239999995</v>
      </c>
      <c r="O316" s="42">
        <f t="shared" si="29"/>
        <v>6.9043272183549886</v>
      </c>
      <c r="Q316" s="102" t="s">
        <v>4</v>
      </c>
    </row>
    <row r="317" spans="1:17" ht="15.95" customHeight="1" x14ac:dyDescent="0.4">
      <c r="A317" s="34">
        <f t="shared" si="27"/>
        <v>7</v>
      </c>
      <c r="B317" s="37" t="s">
        <v>94</v>
      </c>
      <c r="C317" s="66">
        <f t="shared" si="30"/>
        <v>333360208.56</v>
      </c>
      <c r="D317" s="35">
        <f>VLOOKUP($Q317&amp;$B317,'PNC Exon. &amp; no Exon.'!$A:$AL,'P.N.C. x Comp. x Ramos'!D$66,0)</f>
        <v>0</v>
      </c>
      <c r="E317" s="35">
        <f>VLOOKUP($Q317&amp;$B317,'PNC Exon. &amp; no Exon.'!$A:$AL,'P.N.C. x Comp. x Ramos'!E$66,0)</f>
        <v>274090003.69</v>
      </c>
      <c r="F317" s="35">
        <f>VLOOKUP($Q317&amp;$B317,'PNC Exon. &amp; no Exon.'!$A:$AL,'P.N.C. x Comp. x Ramos'!F$66,0)</f>
        <v>0</v>
      </c>
      <c r="G317" s="35">
        <f>VLOOKUP($Q317&amp;$B317,'PNC Exon. &amp; no Exon.'!$A:$AL,'P.N.C. x Comp. x Ramos'!G$66,0)</f>
        <v>2062748.99</v>
      </c>
      <c r="H317" s="35">
        <f>VLOOKUP($Q317&amp;$B317,'PNC Exon. &amp; no Exon.'!$A:$AL,'P.N.C. x Comp. x Ramos'!H$66,0)</f>
        <v>27440870.030000001</v>
      </c>
      <c r="I317" s="35">
        <f>VLOOKUP($Q317&amp;$B317,'PNC Exon. &amp; no Exon.'!$A:$AL,'P.N.C. x Comp. x Ramos'!I$66,0)</f>
        <v>9310.34</v>
      </c>
      <c r="J317" s="35">
        <f>VLOOKUP($Q317&amp;$B317,'PNC Exon. &amp; no Exon.'!$A:$AL,'P.N.C. x Comp. x Ramos'!J$66,0)</f>
        <v>1845894.78</v>
      </c>
      <c r="K317" s="35">
        <f>VLOOKUP($Q317&amp;$B317,'PNC Exon. &amp; no Exon.'!$A:$AL,'P.N.C. x Comp. x Ramos'!K$66,0)</f>
        <v>28448.28</v>
      </c>
      <c r="L317" s="35">
        <f>VLOOKUP($Q317&amp;$B317,'PNC Exon. &amp; no Exon.'!$A:$AL,'P.N.C. x Comp. x Ramos'!L$66,0)</f>
        <v>0</v>
      </c>
      <c r="M317" s="35">
        <f>VLOOKUP($Q317&amp;$B317,'PNC Exon. &amp; no Exon.'!$A:$AL,'P.N.C. x Comp. x Ramos'!M$66,0)</f>
        <v>183856.48</v>
      </c>
      <c r="N317" s="35">
        <f>VLOOKUP($Q317&amp;$B317,'PNC Exon. &amp; no Exon.'!$A:$AL,'P.N.C. x Comp. x Ramos'!N$66,0)</f>
        <v>27699075.970000003</v>
      </c>
      <c r="O317" s="42">
        <f t="shared" si="29"/>
        <v>4.4881483527103905</v>
      </c>
      <c r="Q317" s="102" t="s">
        <v>4</v>
      </c>
    </row>
    <row r="318" spans="1:17" ht="15.95" customHeight="1" x14ac:dyDescent="0.4">
      <c r="A318" s="34">
        <f t="shared" si="27"/>
        <v>8</v>
      </c>
      <c r="B318" s="37" t="s">
        <v>114</v>
      </c>
      <c r="C318" s="66">
        <f t="shared" si="30"/>
        <v>213105714.25</v>
      </c>
      <c r="D318" s="35">
        <f>VLOOKUP($Q318&amp;$B318,'PNC Exon. &amp; no Exon.'!$A:$AL,'P.N.C. x Comp. x Ramos'!D$66,0)</f>
        <v>9085213.4600000009</v>
      </c>
      <c r="E318" s="35">
        <f>VLOOKUP($Q318&amp;$B318,'PNC Exon. &amp; no Exon.'!$A:$AL,'P.N.C. x Comp. x Ramos'!E$66,0)</f>
        <v>1636442.84</v>
      </c>
      <c r="F318" s="35">
        <f>VLOOKUP($Q318&amp;$B318,'PNC Exon. &amp; no Exon.'!$A:$AL,'P.N.C. x Comp. x Ramos'!F$66,0)</f>
        <v>202384057.94999999</v>
      </c>
      <c r="G318" s="35">
        <f>VLOOKUP($Q318&amp;$B318,'PNC Exon. &amp; no Exon.'!$A:$AL,'P.N.C. x Comp. x Ramos'!G$66,0)</f>
        <v>0</v>
      </c>
      <c r="H318" s="35">
        <f>VLOOKUP($Q318&amp;$B318,'PNC Exon. &amp; no Exon.'!$A:$AL,'P.N.C. x Comp. x Ramos'!H$66,0)</f>
        <v>0</v>
      </c>
      <c r="I318" s="35">
        <f>VLOOKUP($Q318&amp;$B318,'PNC Exon. &amp; no Exon.'!$A:$AL,'P.N.C. x Comp. x Ramos'!I$66,0)</f>
        <v>0</v>
      </c>
      <c r="J318" s="35">
        <f>VLOOKUP($Q318&amp;$B318,'PNC Exon. &amp; no Exon.'!$A:$AL,'P.N.C. x Comp. x Ramos'!J$66,0)</f>
        <v>0</v>
      </c>
      <c r="K318" s="35">
        <f>VLOOKUP($Q318&amp;$B318,'PNC Exon. &amp; no Exon.'!$A:$AL,'P.N.C. x Comp. x Ramos'!K$66,0)</f>
        <v>0</v>
      </c>
      <c r="L318" s="35">
        <f>VLOOKUP($Q318&amp;$B318,'PNC Exon. &amp; no Exon.'!$A:$AL,'P.N.C. x Comp. x Ramos'!L$66,0)</f>
        <v>0</v>
      </c>
      <c r="M318" s="35">
        <f>VLOOKUP($Q318&amp;$B318,'PNC Exon. &amp; no Exon.'!$A:$AL,'P.N.C. x Comp. x Ramos'!M$66,0)</f>
        <v>0</v>
      </c>
      <c r="N318" s="35">
        <f>VLOOKUP($Q318&amp;$B318,'PNC Exon. &amp; no Exon.'!$A:$AL,'P.N.C. x Comp. x Ramos'!N$66,0)</f>
        <v>0</v>
      </c>
      <c r="O318" s="42">
        <f t="shared" si="29"/>
        <v>2.8691188564341252</v>
      </c>
      <c r="Q318" s="102" t="s">
        <v>4</v>
      </c>
    </row>
    <row r="319" spans="1:17" ht="15.95" customHeight="1" x14ac:dyDescent="0.4">
      <c r="A319" s="34">
        <f t="shared" si="27"/>
        <v>9</v>
      </c>
      <c r="B319" s="37" t="s">
        <v>77</v>
      </c>
      <c r="C319" s="66">
        <f t="shared" si="30"/>
        <v>144353370.52000001</v>
      </c>
      <c r="D319" s="35">
        <f>VLOOKUP($Q319&amp;$B319,'PNC Exon. &amp; no Exon.'!$A:$AL,'P.N.C. x Comp. x Ramos'!D$66,0)</f>
        <v>36881.279999999999</v>
      </c>
      <c r="E319" s="35">
        <f>VLOOKUP($Q319&amp;$B319,'PNC Exon. &amp; no Exon.'!$A:$AL,'P.N.C. x Comp. x Ramos'!E$66,0)</f>
        <v>101858724.84999999</v>
      </c>
      <c r="F319" s="35">
        <f>VLOOKUP($Q319&amp;$B319,'PNC Exon. &amp; no Exon.'!$A:$AL,'P.N.C. x Comp. x Ramos'!F$66,0)</f>
        <v>255916.93</v>
      </c>
      <c r="G319" s="35">
        <f>VLOOKUP($Q319&amp;$B319,'PNC Exon. &amp; no Exon.'!$A:$AL,'P.N.C. x Comp. x Ramos'!G$66,0)</f>
        <v>104367.98</v>
      </c>
      <c r="H319" s="35">
        <f>VLOOKUP($Q319&amp;$B319,'PNC Exon. &amp; no Exon.'!$A:$AL,'P.N.C. x Comp. x Ramos'!H$66,0)</f>
        <v>6378976.5800000001</v>
      </c>
      <c r="I319" s="35">
        <f>VLOOKUP($Q319&amp;$B319,'PNC Exon. &amp; no Exon.'!$A:$AL,'P.N.C. x Comp. x Ramos'!I$66,0)</f>
        <v>5055365.1500000004</v>
      </c>
      <c r="J319" s="35">
        <f>VLOOKUP($Q319&amp;$B319,'PNC Exon. &amp; no Exon.'!$A:$AL,'P.N.C. x Comp. x Ramos'!J$66,0)</f>
        <v>196280.15</v>
      </c>
      <c r="K319" s="35">
        <f>VLOOKUP($Q319&amp;$B319,'PNC Exon. &amp; no Exon.'!$A:$AL,'P.N.C. x Comp. x Ramos'!K$66,0)</f>
        <v>19363351.34</v>
      </c>
      <c r="L319" s="35">
        <f>VLOOKUP($Q319&amp;$B319,'PNC Exon. &amp; no Exon.'!$A:$AL,'P.N.C. x Comp. x Ramos'!L$66,0)</f>
        <v>0</v>
      </c>
      <c r="M319" s="35">
        <f>VLOOKUP($Q319&amp;$B319,'PNC Exon. &amp; no Exon.'!$A:$AL,'P.N.C. x Comp. x Ramos'!M$66,0)</f>
        <v>7517364.9699999997</v>
      </c>
      <c r="N319" s="35">
        <f>VLOOKUP($Q319&amp;$B319,'PNC Exon. &amp; no Exon.'!$A:$AL,'P.N.C. x Comp. x Ramos'!N$66,0)</f>
        <v>3586141.29</v>
      </c>
      <c r="O319" s="42">
        <f t="shared" si="29"/>
        <v>1.9434813318186468</v>
      </c>
      <c r="Q319" s="102" t="s">
        <v>4</v>
      </c>
    </row>
    <row r="320" spans="1:17" ht="15.95" customHeight="1" x14ac:dyDescent="0.4">
      <c r="A320" s="34">
        <f t="shared" si="27"/>
        <v>10</v>
      </c>
      <c r="B320" s="37" t="s">
        <v>115</v>
      </c>
      <c r="C320" s="66">
        <f t="shared" si="30"/>
        <v>113332154.42000002</v>
      </c>
      <c r="D320" s="35">
        <f>VLOOKUP($Q320&amp;$B320,'PNC Exon. &amp; no Exon.'!$A:$AL,'P.N.C. x Comp. x Ramos'!D$66,0)</f>
        <v>0</v>
      </c>
      <c r="E320" s="35">
        <f>VLOOKUP($Q320&amp;$B320,'PNC Exon. &amp; no Exon.'!$A:$AL,'P.N.C. x Comp. x Ramos'!E$66,0)</f>
        <v>0</v>
      </c>
      <c r="F320" s="35">
        <f>VLOOKUP($Q320&amp;$B320,'PNC Exon. &amp; no Exon.'!$A:$AL,'P.N.C. x Comp. x Ramos'!F$66,0)</f>
        <v>0</v>
      </c>
      <c r="G320" s="35">
        <f>VLOOKUP($Q320&amp;$B320,'PNC Exon. &amp; no Exon.'!$A:$AL,'P.N.C. x Comp. x Ramos'!G$66,0)</f>
        <v>0</v>
      </c>
      <c r="H320" s="35">
        <f>VLOOKUP($Q320&amp;$B320,'PNC Exon. &amp; no Exon.'!$A:$AL,'P.N.C. x Comp. x Ramos'!H$66,0)</f>
        <v>319745.99</v>
      </c>
      <c r="I320" s="35">
        <f>VLOOKUP($Q320&amp;$B320,'PNC Exon. &amp; no Exon.'!$A:$AL,'P.N.C. x Comp. x Ramos'!I$66,0)</f>
        <v>12284.48</v>
      </c>
      <c r="J320" s="35">
        <f>VLOOKUP($Q320&amp;$B320,'PNC Exon. &amp; no Exon.'!$A:$AL,'P.N.C. x Comp. x Ramos'!J$66,0)</f>
        <v>3235676.78</v>
      </c>
      <c r="K320" s="35">
        <f>VLOOKUP($Q320&amp;$B320,'PNC Exon. &amp; no Exon.'!$A:$AL,'P.N.C. x Comp. x Ramos'!K$66,0)</f>
        <v>109205877.24000001</v>
      </c>
      <c r="L320" s="35">
        <f>VLOOKUP($Q320&amp;$B320,'PNC Exon. &amp; no Exon.'!$A:$AL,'P.N.C. x Comp. x Ramos'!L$66,0)</f>
        <v>0</v>
      </c>
      <c r="M320" s="35">
        <f>VLOOKUP($Q320&amp;$B320,'PNC Exon. &amp; no Exon.'!$A:$AL,'P.N.C. x Comp. x Ramos'!M$66,0)</f>
        <v>396531.39</v>
      </c>
      <c r="N320" s="35">
        <f>VLOOKUP($Q320&amp;$B320,'PNC Exon. &amp; no Exon.'!$A:$AL,'P.N.C. x Comp. x Ramos'!N$66,0)</f>
        <v>162038.54</v>
      </c>
      <c r="O320" s="42">
        <f t="shared" si="29"/>
        <v>1.5258315453018227</v>
      </c>
      <c r="Q320" s="102" t="s">
        <v>4</v>
      </c>
    </row>
    <row r="321" spans="1:17" ht="15.95" customHeight="1" x14ac:dyDescent="0.4">
      <c r="A321" s="34">
        <f t="shared" si="27"/>
        <v>11</v>
      </c>
      <c r="B321" s="37" t="s">
        <v>85</v>
      </c>
      <c r="C321" s="66">
        <f t="shared" si="30"/>
        <v>109087878.31999999</v>
      </c>
      <c r="D321" s="35">
        <f>VLOOKUP($Q321&amp;$B321,'PNC Exon. &amp; no Exon.'!$A:$AL,'P.N.C. x Comp. x Ramos'!D$66,0)</f>
        <v>0</v>
      </c>
      <c r="E321" s="35">
        <f>VLOOKUP($Q321&amp;$B321,'PNC Exon. &amp; no Exon.'!$A:$AL,'P.N.C. x Comp. x Ramos'!E$66,0)</f>
        <v>310812.15999999997</v>
      </c>
      <c r="F321" s="35">
        <f>VLOOKUP($Q321&amp;$B321,'PNC Exon. &amp; no Exon.'!$A:$AL,'P.N.C. x Comp. x Ramos'!F$66,0)</f>
        <v>0</v>
      </c>
      <c r="G321" s="35">
        <f>VLOOKUP($Q321&amp;$B321,'PNC Exon. &amp; no Exon.'!$A:$AL,'P.N.C. x Comp. x Ramos'!G$66,0)</f>
        <v>29763.64</v>
      </c>
      <c r="H321" s="35">
        <f>VLOOKUP($Q321&amp;$B321,'PNC Exon. &amp; no Exon.'!$A:$AL,'P.N.C. x Comp. x Ramos'!H$66,0)</f>
        <v>12769089.9</v>
      </c>
      <c r="I321" s="35">
        <f>VLOOKUP($Q321&amp;$B321,'PNC Exon. &amp; no Exon.'!$A:$AL,'P.N.C. x Comp. x Ramos'!I$66,0)</f>
        <v>163206.14000000001</v>
      </c>
      <c r="J321" s="35">
        <f>VLOOKUP($Q321&amp;$B321,'PNC Exon. &amp; no Exon.'!$A:$AL,'P.N.C. x Comp. x Ramos'!J$66,0)</f>
        <v>38993.96</v>
      </c>
      <c r="K321" s="35">
        <f>VLOOKUP($Q321&amp;$B321,'PNC Exon. &amp; no Exon.'!$A:$AL,'P.N.C. x Comp. x Ramos'!K$66,0)</f>
        <v>86756639.219999999</v>
      </c>
      <c r="L321" s="35">
        <f>VLOOKUP($Q321&amp;$B321,'PNC Exon. &amp; no Exon.'!$A:$AL,'P.N.C. x Comp. x Ramos'!L$66,0)</f>
        <v>0</v>
      </c>
      <c r="M321" s="35">
        <f>VLOOKUP($Q321&amp;$B321,'PNC Exon. &amp; no Exon.'!$A:$AL,'P.N.C. x Comp. x Ramos'!M$66,0)</f>
        <v>5613862.96</v>
      </c>
      <c r="N321" s="35">
        <f>VLOOKUP($Q321&amp;$B321,'PNC Exon. &amp; no Exon.'!$A:$AL,'P.N.C. x Comp. x Ramos'!N$66,0)</f>
        <v>3405510.34</v>
      </c>
      <c r="O321" s="42">
        <f t="shared" si="29"/>
        <v>1.4686893300717927</v>
      </c>
      <c r="Q321" s="102" t="s">
        <v>4</v>
      </c>
    </row>
    <row r="322" spans="1:17" ht="15.95" customHeight="1" x14ac:dyDescent="0.4">
      <c r="A322" s="34">
        <f t="shared" si="27"/>
        <v>12</v>
      </c>
      <c r="B322" s="37" t="s">
        <v>116</v>
      </c>
      <c r="C322" s="44">
        <f t="shared" si="30"/>
        <v>83858123.539999992</v>
      </c>
      <c r="D322" s="35">
        <f>VLOOKUP($Q322&amp;$B322,'PNC Exon. &amp; no Exon.'!$A:$AL,'P.N.C. x Comp. x Ramos'!D$66,0)</f>
        <v>567433.73</v>
      </c>
      <c r="E322" s="35">
        <f>VLOOKUP($Q322&amp;$B322,'PNC Exon. &amp; no Exon.'!$A:$AL,'P.N.C. x Comp. x Ramos'!E$66,0)</f>
        <v>9262.7000000000007</v>
      </c>
      <c r="F322" s="35">
        <f>VLOOKUP($Q322&amp;$B322,'PNC Exon. &amp; no Exon.'!$A:$AL,'P.N.C. x Comp. x Ramos'!F$66,0)</f>
        <v>1773246.79</v>
      </c>
      <c r="G322" s="35">
        <f>VLOOKUP($Q322&amp;$B322,'PNC Exon. &amp; no Exon.'!$A:$AL,'P.N.C. x Comp. x Ramos'!G$66,0)</f>
        <v>46447.86</v>
      </c>
      <c r="H322" s="35">
        <f>VLOOKUP($Q322&amp;$B322,'PNC Exon. &amp; no Exon.'!$A:$AL,'P.N.C. x Comp. x Ramos'!H$66,0)</f>
        <v>625475.56999999995</v>
      </c>
      <c r="I322" s="35">
        <f>VLOOKUP($Q322&amp;$B322,'PNC Exon. &amp; no Exon.'!$A:$AL,'P.N.C. x Comp. x Ramos'!I$66,0)</f>
        <v>120641.64</v>
      </c>
      <c r="J322" s="35">
        <f>VLOOKUP($Q322&amp;$B322,'PNC Exon. &amp; no Exon.'!$A:$AL,'P.N.C. x Comp. x Ramos'!J$66,0)</f>
        <v>5783.61</v>
      </c>
      <c r="K322" s="35">
        <f>VLOOKUP($Q322&amp;$B322,'PNC Exon. &amp; no Exon.'!$A:$AL,'P.N.C. x Comp. x Ramos'!K$66,0)</f>
        <v>59814298.149999999</v>
      </c>
      <c r="L322" s="35">
        <f>VLOOKUP($Q322&amp;$B322,'PNC Exon. &amp; no Exon.'!$A:$AL,'P.N.C. x Comp. x Ramos'!L$66,0)</f>
        <v>0</v>
      </c>
      <c r="M322" s="35">
        <f>VLOOKUP($Q322&amp;$B322,'PNC Exon. &amp; no Exon.'!$A:$AL,'P.N.C. x Comp. x Ramos'!M$66,0)</f>
        <v>19319008.469999999</v>
      </c>
      <c r="N322" s="35">
        <f>VLOOKUP($Q322&amp;$B322,'PNC Exon. &amp; no Exon.'!$A:$AL,'P.N.C. x Comp. x Ramos'!N$66,0)</f>
        <v>1576525.02</v>
      </c>
      <c r="O322" s="42">
        <f t="shared" si="29"/>
        <v>1.1290120697164572</v>
      </c>
      <c r="Q322" s="102" t="s">
        <v>4</v>
      </c>
    </row>
    <row r="323" spans="1:17" ht="15.95" customHeight="1" x14ac:dyDescent="0.4">
      <c r="A323" s="34">
        <f t="shared" si="27"/>
        <v>13</v>
      </c>
      <c r="B323" s="37" t="s">
        <v>119</v>
      </c>
      <c r="C323" s="66">
        <f t="shared" si="30"/>
        <v>68140769.620000005</v>
      </c>
      <c r="D323" s="35">
        <f>VLOOKUP($Q323&amp;$B323,'PNC Exon. &amp; no Exon.'!$A:$AL,'P.N.C. x Comp. x Ramos'!D$66,0)</f>
        <v>337176.25</v>
      </c>
      <c r="E323" s="35">
        <f>VLOOKUP($Q323&amp;$B323,'PNC Exon. &amp; no Exon.'!$A:$AL,'P.N.C. x Comp. x Ramos'!E$66,0)</f>
        <v>2782513.07</v>
      </c>
      <c r="F323" s="35">
        <f>VLOOKUP($Q323&amp;$B323,'PNC Exon. &amp; no Exon.'!$A:$AL,'P.N.C. x Comp. x Ramos'!F$66,0)</f>
        <v>0</v>
      </c>
      <c r="G323" s="35">
        <f>VLOOKUP($Q323&amp;$B323,'PNC Exon. &amp; no Exon.'!$A:$AL,'P.N.C. x Comp. x Ramos'!G$66,0)</f>
        <v>1117474.69</v>
      </c>
      <c r="H323" s="35">
        <f>VLOOKUP($Q323&amp;$B323,'PNC Exon. &amp; no Exon.'!$A:$AL,'P.N.C. x Comp. x Ramos'!H$66,0)</f>
        <v>19505258.700000003</v>
      </c>
      <c r="I323" s="35">
        <f>VLOOKUP($Q323&amp;$B323,'PNC Exon. &amp; no Exon.'!$A:$AL,'P.N.C. x Comp. x Ramos'!I$66,0)</f>
        <v>124366.13</v>
      </c>
      <c r="J323" s="35">
        <f>VLOOKUP($Q323&amp;$B323,'PNC Exon. &amp; no Exon.'!$A:$AL,'P.N.C. x Comp. x Ramos'!J$66,0)</f>
        <v>762892.94</v>
      </c>
      <c r="K323" s="35">
        <f>VLOOKUP($Q323&amp;$B323,'PNC Exon. &amp; no Exon.'!$A:$AL,'P.N.C. x Comp. x Ramos'!K$66,0)</f>
        <v>39649171.780000001</v>
      </c>
      <c r="L323" s="35">
        <f>VLOOKUP($Q323&amp;$B323,'PNC Exon. &amp; no Exon.'!$A:$AL,'P.N.C. x Comp. x Ramos'!L$66,0)</f>
        <v>0</v>
      </c>
      <c r="M323" s="35">
        <f>VLOOKUP($Q323&amp;$B323,'PNC Exon. &amp; no Exon.'!$A:$AL,'P.N.C. x Comp. x Ramos'!M$66,0)</f>
        <v>429435.33</v>
      </c>
      <c r="N323" s="35">
        <f>VLOOKUP($Q323&amp;$B323,'PNC Exon. &amp; no Exon.'!$A:$AL,'P.N.C. x Comp. x Ramos'!N$66,0)</f>
        <v>3432480.73</v>
      </c>
      <c r="O323" s="42">
        <f t="shared" si="29"/>
        <v>0.91740368247152992</v>
      </c>
      <c r="Q323" s="102" t="s">
        <v>4</v>
      </c>
    </row>
    <row r="324" spans="1:17" ht="15.95" customHeight="1" x14ac:dyDescent="0.4">
      <c r="A324" s="34">
        <f t="shared" si="27"/>
        <v>17</v>
      </c>
      <c r="B324" s="37" t="s">
        <v>117</v>
      </c>
      <c r="C324" s="66">
        <f t="shared" si="30"/>
        <v>50368893.350000001</v>
      </c>
      <c r="D324" s="35">
        <f>VLOOKUP($Q324&amp;$B324,'PNC Exon. &amp; no Exon.'!$A:$AL,'P.N.C. x Comp. x Ramos'!D$66,0)</f>
        <v>0</v>
      </c>
      <c r="E324" s="35">
        <f>VLOOKUP($Q324&amp;$B324,'PNC Exon. &amp; no Exon.'!$A:$AL,'P.N.C. x Comp. x Ramos'!E$66,0)</f>
        <v>14478.44</v>
      </c>
      <c r="F324" s="35">
        <f>VLOOKUP($Q324&amp;$B324,'PNC Exon. &amp; no Exon.'!$A:$AL,'P.N.C. x Comp. x Ramos'!F$66,0)</f>
        <v>0</v>
      </c>
      <c r="G324" s="35">
        <f>VLOOKUP($Q324&amp;$B324,'PNC Exon. &amp; no Exon.'!$A:$AL,'P.N.C. x Comp. x Ramos'!G$66,0)</f>
        <v>0</v>
      </c>
      <c r="H324" s="35">
        <f>VLOOKUP($Q324&amp;$B324,'PNC Exon. &amp; no Exon.'!$A:$AL,'P.N.C. x Comp. x Ramos'!H$66,0)</f>
        <v>165040.51999999999</v>
      </c>
      <c r="I324" s="35">
        <f>VLOOKUP($Q324&amp;$B324,'PNC Exon. &amp; no Exon.'!$A:$AL,'P.N.C. x Comp. x Ramos'!I$66,0)</f>
        <v>4829.96</v>
      </c>
      <c r="J324" s="35">
        <f>VLOOKUP($Q324&amp;$B324,'PNC Exon. &amp; no Exon.'!$A:$AL,'P.N.C. x Comp. x Ramos'!J$66,0)</f>
        <v>356573.2</v>
      </c>
      <c r="K324" s="35">
        <f>VLOOKUP($Q324&amp;$B324,'PNC Exon. &amp; no Exon.'!$A:$AL,'P.N.C. x Comp. x Ramos'!K$66,0)</f>
        <v>46532796.130000003</v>
      </c>
      <c r="L324" s="35">
        <f>VLOOKUP($Q324&amp;$B324,'PNC Exon. &amp; no Exon.'!$A:$AL,'P.N.C. x Comp. x Ramos'!L$66,0)</f>
        <v>0</v>
      </c>
      <c r="M324" s="35">
        <f>VLOOKUP($Q324&amp;$B324,'PNC Exon. &amp; no Exon.'!$A:$AL,'P.N.C. x Comp. x Ramos'!M$66,0)</f>
        <v>3043072.93</v>
      </c>
      <c r="N324" s="35">
        <f>VLOOKUP($Q324&amp;$B324,'PNC Exon. &amp; no Exon.'!$A:$AL,'P.N.C. x Comp. x Ramos'!N$66,0)</f>
        <v>252102.17</v>
      </c>
      <c r="O324" s="42">
        <f t="shared" si="29"/>
        <v>0.67813452209296832</v>
      </c>
      <c r="Q324" s="102" t="s">
        <v>4</v>
      </c>
    </row>
    <row r="325" spans="1:17" ht="15.95" customHeight="1" x14ac:dyDescent="0.4">
      <c r="A325" s="34">
        <f t="shared" si="27"/>
        <v>14</v>
      </c>
      <c r="B325" s="37" t="s">
        <v>120</v>
      </c>
      <c r="C325" s="66">
        <f t="shared" si="30"/>
        <v>59124094.099999994</v>
      </c>
      <c r="D325" s="35">
        <f>VLOOKUP($Q325&amp;$B325,'PNC Exon. &amp; no Exon.'!$A:$AL,'P.N.C. x Comp. x Ramos'!D$66,0)</f>
        <v>4359.1899999999996</v>
      </c>
      <c r="E325" s="35">
        <f>VLOOKUP($Q325&amp;$B325,'PNC Exon. &amp; no Exon.'!$A:$AL,'P.N.C. x Comp. x Ramos'!E$66,0)</f>
        <v>248932.84</v>
      </c>
      <c r="F325" s="35">
        <f>VLOOKUP($Q325&amp;$B325,'PNC Exon. &amp; no Exon.'!$A:$AL,'P.N.C. x Comp. x Ramos'!F$66,0)</f>
        <v>0</v>
      </c>
      <c r="G325" s="35">
        <f>VLOOKUP($Q325&amp;$B325,'PNC Exon. &amp; no Exon.'!$A:$AL,'P.N.C. x Comp. x Ramos'!G$66,0)</f>
        <v>0</v>
      </c>
      <c r="H325" s="35">
        <f>VLOOKUP($Q325&amp;$B325,'PNC Exon. &amp; no Exon.'!$A:$AL,'P.N.C. x Comp. x Ramos'!H$66,0)</f>
        <v>580667.84</v>
      </c>
      <c r="I325" s="35">
        <f>VLOOKUP($Q325&amp;$B325,'PNC Exon. &amp; no Exon.'!$A:$AL,'P.N.C. x Comp. x Ramos'!I$66,0)</f>
        <v>59023.4</v>
      </c>
      <c r="J325" s="35">
        <f>VLOOKUP($Q325&amp;$B325,'PNC Exon. &amp; no Exon.'!$A:$AL,'P.N.C. x Comp. x Ramos'!J$66,0)</f>
        <v>33999.14</v>
      </c>
      <c r="K325" s="35">
        <f>VLOOKUP($Q325&amp;$B325,'PNC Exon. &amp; no Exon.'!$A:$AL,'P.N.C. x Comp. x Ramos'!K$66,0)</f>
        <v>58106105.280000001</v>
      </c>
      <c r="L325" s="35">
        <f>VLOOKUP($Q325&amp;$B325,'PNC Exon. &amp; no Exon.'!$A:$AL,'P.N.C. x Comp. x Ramos'!L$66,0)</f>
        <v>0</v>
      </c>
      <c r="M325" s="35">
        <f>VLOOKUP($Q325&amp;$B325,'PNC Exon. &amp; no Exon.'!$A:$AL,'P.N.C. x Comp. x Ramos'!M$66,0)</f>
        <v>25577.62</v>
      </c>
      <c r="N325" s="35">
        <f>VLOOKUP($Q325&amp;$B325,'PNC Exon. &amp; no Exon.'!$A:$AL,'P.N.C. x Comp. x Ramos'!N$66,0)</f>
        <v>65428.79</v>
      </c>
      <c r="O325" s="42">
        <f t="shared" si="29"/>
        <v>0.79600893785932625</v>
      </c>
      <c r="Q325" s="102" t="s">
        <v>4</v>
      </c>
    </row>
    <row r="326" spans="1:17" ht="15.95" customHeight="1" x14ac:dyDescent="0.4">
      <c r="A326" s="34">
        <f t="shared" si="27"/>
        <v>15</v>
      </c>
      <c r="B326" s="37" t="s">
        <v>122</v>
      </c>
      <c r="C326" s="66">
        <f t="shared" si="30"/>
        <v>58903619.659999996</v>
      </c>
      <c r="D326" s="35">
        <f>VLOOKUP($Q326&amp;$B326,'PNC Exon. &amp; no Exon.'!$A:$AL,'P.N.C. x Comp. x Ramos'!D$66,0)</f>
        <v>0</v>
      </c>
      <c r="E326" s="35">
        <f>VLOOKUP($Q326&amp;$B326,'PNC Exon. &amp; no Exon.'!$A:$AL,'P.N.C. x Comp. x Ramos'!E$66,0)</f>
        <v>15513718.029999999</v>
      </c>
      <c r="F326" s="35">
        <f>VLOOKUP($Q326&amp;$B326,'PNC Exon. &amp; no Exon.'!$A:$AL,'P.N.C. x Comp. x Ramos'!F$66,0)</f>
        <v>3760278.88</v>
      </c>
      <c r="G326" s="35">
        <f>VLOOKUP($Q326&amp;$B326,'PNC Exon. &amp; no Exon.'!$A:$AL,'P.N.C. x Comp. x Ramos'!G$66,0)</f>
        <v>0</v>
      </c>
      <c r="H326" s="35">
        <f>VLOOKUP($Q326&amp;$B326,'PNC Exon. &amp; no Exon.'!$A:$AL,'P.N.C. x Comp. x Ramos'!H$66,0)</f>
        <v>2598116.1800000002</v>
      </c>
      <c r="I326" s="35">
        <f>VLOOKUP($Q326&amp;$B326,'PNC Exon. &amp; no Exon.'!$A:$AL,'P.N.C. x Comp. x Ramos'!I$66,0)</f>
        <v>271267.24</v>
      </c>
      <c r="J326" s="35">
        <f>VLOOKUP($Q326&amp;$B326,'PNC Exon. &amp; no Exon.'!$A:$AL,'P.N.C. x Comp. x Ramos'!J$66,0)</f>
        <v>14121933.41</v>
      </c>
      <c r="K326" s="35">
        <f>VLOOKUP($Q326&amp;$B326,'PNC Exon. &amp; no Exon.'!$A:$AL,'P.N.C. x Comp. x Ramos'!K$66,0)</f>
        <v>19805485.419999998</v>
      </c>
      <c r="L326" s="35">
        <f>VLOOKUP($Q326&amp;$B326,'PNC Exon. &amp; no Exon.'!$A:$AL,'P.N.C. x Comp. x Ramos'!L$66,0)</f>
        <v>0</v>
      </c>
      <c r="M326" s="35">
        <f>VLOOKUP($Q326&amp;$B326,'PNC Exon. &amp; no Exon.'!$A:$AL,'P.N.C. x Comp. x Ramos'!M$66,0)</f>
        <v>1682940.88</v>
      </c>
      <c r="N326" s="35">
        <f>VLOOKUP($Q326&amp;$B326,'PNC Exon. &amp; no Exon.'!$A:$AL,'P.N.C. x Comp. x Ramos'!N$66,0)</f>
        <v>1149879.6200000001</v>
      </c>
      <c r="O326" s="42">
        <f t="shared" si="29"/>
        <v>0.79304061119857971</v>
      </c>
      <c r="Q326" s="102" t="s">
        <v>4</v>
      </c>
    </row>
    <row r="327" spans="1:17" ht="15.95" customHeight="1" x14ac:dyDescent="0.4">
      <c r="A327" s="34">
        <f t="shared" si="27"/>
        <v>19</v>
      </c>
      <c r="B327" s="37" t="s">
        <v>121</v>
      </c>
      <c r="C327" s="66">
        <f t="shared" si="30"/>
        <v>45589378.390000001</v>
      </c>
      <c r="D327" s="35">
        <f>VLOOKUP($Q327&amp;$B327,'PNC Exon. &amp; no Exon.'!$A:$AL,'P.N.C. x Comp. x Ramos'!D$66,0)</f>
        <v>0</v>
      </c>
      <c r="E327" s="35">
        <f>VLOOKUP($Q327&amp;$B327,'PNC Exon. &amp; no Exon.'!$A:$AL,'P.N.C. x Comp. x Ramos'!E$66,0)</f>
        <v>17233280.98</v>
      </c>
      <c r="F327" s="35">
        <f>VLOOKUP($Q327&amp;$B327,'PNC Exon. &amp; no Exon.'!$A:$AL,'P.N.C. x Comp. x Ramos'!F$66,0)</f>
        <v>0</v>
      </c>
      <c r="G327" s="35">
        <f>VLOOKUP($Q327&amp;$B327,'PNC Exon. &amp; no Exon.'!$A:$AL,'P.N.C. x Comp. x Ramos'!G$66,0)</f>
        <v>0</v>
      </c>
      <c r="H327" s="35">
        <f>VLOOKUP($Q327&amp;$B327,'PNC Exon. &amp; no Exon.'!$A:$AL,'P.N.C. x Comp. x Ramos'!H$66,0)</f>
        <v>4860049.13</v>
      </c>
      <c r="I327" s="35">
        <f>VLOOKUP($Q327&amp;$B327,'PNC Exon. &amp; no Exon.'!$A:$AL,'P.N.C. x Comp. x Ramos'!I$66,0)</f>
        <v>0</v>
      </c>
      <c r="J327" s="35">
        <f>VLOOKUP($Q327&amp;$B327,'PNC Exon. &amp; no Exon.'!$A:$AL,'P.N.C. x Comp. x Ramos'!J$66,0)</f>
        <v>24530.17</v>
      </c>
      <c r="K327" s="35">
        <f>VLOOKUP($Q327&amp;$B327,'PNC Exon. &amp; no Exon.'!$A:$AL,'P.N.C. x Comp. x Ramos'!K$66,0)</f>
        <v>22531364.390000001</v>
      </c>
      <c r="L327" s="35">
        <f>VLOOKUP($Q327&amp;$B327,'PNC Exon. &amp; no Exon.'!$A:$AL,'P.N.C. x Comp. x Ramos'!L$66,0)</f>
        <v>0</v>
      </c>
      <c r="M327" s="35">
        <f>VLOOKUP($Q327&amp;$B327,'PNC Exon. &amp; no Exon.'!$A:$AL,'P.N.C. x Comp. x Ramos'!M$66,0)</f>
        <v>212491.85</v>
      </c>
      <c r="N327" s="35">
        <f>VLOOKUP($Q327&amp;$B327,'PNC Exon. &amp; no Exon.'!$A:$AL,'P.N.C. x Comp. x Ramos'!N$66,0)</f>
        <v>727661.87</v>
      </c>
      <c r="O327" s="42">
        <f t="shared" si="29"/>
        <v>0.61378619363727105</v>
      </c>
      <c r="Q327" s="102" t="s">
        <v>4</v>
      </c>
    </row>
    <row r="328" spans="1:17" ht="15.95" customHeight="1" x14ac:dyDescent="0.4">
      <c r="A328" s="34">
        <f t="shared" si="27"/>
        <v>20</v>
      </c>
      <c r="B328" s="37" t="s">
        <v>123</v>
      </c>
      <c r="C328" s="66">
        <f t="shared" si="30"/>
        <v>41798497.509999998</v>
      </c>
      <c r="D328" s="35">
        <f>VLOOKUP($Q328&amp;$B328,'PNC Exon. &amp; no Exon.'!$A:$AL,'P.N.C. x Comp. x Ramos'!D$66,0)</f>
        <v>0</v>
      </c>
      <c r="E328" s="35">
        <f>VLOOKUP($Q328&amp;$B328,'PNC Exon. &amp; no Exon.'!$A:$AL,'P.N.C. x Comp. x Ramos'!E$66,0)</f>
        <v>41308524.469999999</v>
      </c>
      <c r="F328" s="35">
        <f>VLOOKUP($Q328&amp;$B328,'PNC Exon. &amp; no Exon.'!$A:$AL,'P.N.C. x Comp. x Ramos'!F$66,0)</f>
        <v>0</v>
      </c>
      <c r="G328" s="35">
        <f>VLOOKUP($Q328&amp;$B328,'PNC Exon. &amp; no Exon.'!$A:$AL,'P.N.C. x Comp. x Ramos'!G$66,0)</f>
        <v>0</v>
      </c>
      <c r="H328" s="35">
        <f>VLOOKUP($Q328&amp;$B328,'PNC Exon. &amp; no Exon.'!$A:$AL,'P.N.C. x Comp. x Ramos'!H$66,0)</f>
        <v>0</v>
      </c>
      <c r="I328" s="35">
        <f>VLOOKUP($Q328&amp;$B328,'PNC Exon. &amp; no Exon.'!$A:$AL,'P.N.C. x Comp. x Ramos'!I$66,0)</f>
        <v>0</v>
      </c>
      <c r="J328" s="35">
        <f>VLOOKUP($Q328&amp;$B328,'PNC Exon. &amp; no Exon.'!$A:$AL,'P.N.C. x Comp. x Ramos'!J$66,0)</f>
        <v>0</v>
      </c>
      <c r="K328" s="35">
        <f>VLOOKUP($Q328&amp;$B328,'PNC Exon. &amp; no Exon.'!$A:$AL,'P.N.C. x Comp. x Ramos'!K$66,0)</f>
        <v>0</v>
      </c>
      <c r="L328" s="35">
        <f>VLOOKUP($Q328&amp;$B328,'PNC Exon. &amp; no Exon.'!$A:$AL,'P.N.C. x Comp. x Ramos'!L$66,0)</f>
        <v>0</v>
      </c>
      <c r="M328" s="35">
        <f>VLOOKUP($Q328&amp;$B328,'PNC Exon. &amp; no Exon.'!$A:$AL,'P.N.C. x Comp. x Ramos'!M$66,0)</f>
        <v>489973.04</v>
      </c>
      <c r="N328" s="35">
        <f>VLOOKUP($Q328&amp;$B328,'PNC Exon. &amp; no Exon.'!$A:$AL,'P.N.C. x Comp. x Ramos'!N$66,0)</f>
        <v>0</v>
      </c>
      <c r="O328" s="42">
        <f t="shared" si="29"/>
        <v>0.5627482012794307</v>
      </c>
      <c r="Q328" s="102" t="s">
        <v>4</v>
      </c>
    </row>
    <row r="329" spans="1:17" ht="15.95" customHeight="1" x14ac:dyDescent="0.4">
      <c r="A329" s="34">
        <f t="shared" si="27"/>
        <v>18</v>
      </c>
      <c r="B329" s="37" t="s">
        <v>80</v>
      </c>
      <c r="C329" s="66">
        <f t="shared" si="30"/>
        <v>45690923.829999998</v>
      </c>
      <c r="D329" s="35">
        <f>VLOOKUP($Q329&amp;$B329,'PNC Exon. &amp; no Exon.'!$A:$AL,'P.N.C. x Comp. x Ramos'!D$66,0)</f>
        <v>0</v>
      </c>
      <c r="E329" s="35">
        <f>VLOOKUP($Q329&amp;$B329,'PNC Exon. &amp; no Exon.'!$A:$AL,'P.N.C. x Comp. x Ramos'!E$66,0)</f>
        <v>0</v>
      </c>
      <c r="F329" s="35">
        <f>VLOOKUP($Q329&amp;$B329,'PNC Exon. &amp; no Exon.'!$A:$AL,'P.N.C. x Comp. x Ramos'!F$66,0)</f>
        <v>0</v>
      </c>
      <c r="G329" s="35">
        <f>VLOOKUP($Q329&amp;$B329,'PNC Exon. &amp; no Exon.'!$A:$AL,'P.N.C. x Comp. x Ramos'!G$66,0)</f>
        <v>0</v>
      </c>
      <c r="H329" s="35">
        <f>VLOOKUP($Q329&amp;$B329,'PNC Exon. &amp; no Exon.'!$A:$AL,'P.N.C. x Comp. x Ramos'!H$66,0)</f>
        <v>0</v>
      </c>
      <c r="I329" s="35">
        <f>VLOOKUP($Q329&amp;$B329,'PNC Exon. &amp; no Exon.'!$A:$AL,'P.N.C. x Comp. x Ramos'!I$66,0)</f>
        <v>0</v>
      </c>
      <c r="J329" s="35">
        <f>VLOOKUP($Q329&amp;$B329,'PNC Exon. &amp; no Exon.'!$A:$AL,'P.N.C. x Comp. x Ramos'!J$66,0)</f>
        <v>0</v>
      </c>
      <c r="K329" s="35">
        <f>VLOOKUP($Q329&amp;$B329,'PNC Exon. &amp; no Exon.'!$A:$AL,'P.N.C. x Comp. x Ramos'!K$66,0)</f>
        <v>45685579</v>
      </c>
      <c r="L329" s="35">
        <f>VLOOKUP($Q329&amp;$B329,'PNC Exon. &amp; no Exon.'!$A:$AL,'P.N.C. x Comp. x Ramos'!L$66,0)</f>
        <v>0</v>
      </c>
      <c r="M329" s="35">
        <f>VLOOKUP($Q329&amp;$B329,'PNC Exon. &amp; no Exon.'!$A:$AL,'P.N.C. x Comp. x Ramos'!M$66,0)</f>
        <v>5344.83</v>
      </c>
      <c r="N329" s="35">
        <f>VLOOKUP($Q329&amp;$B329,'PNC Exon. &amp; no Exon.'!$A:$AL,'P.N.C. x Comp. x Ramos'!N$66,0)</f>
        <v>0</v>
      </c>
      <c r="O329" s="42">
        <f t="shared" si="29"/>
        <v>0.6151533364082391</v>
      </c>
      <c r="Q329" s="102" t="s">
        <v>4</v>
      </c>
    </row>
    <row r="330" spans="1:17" ht="15.95" customHeight="1" x14ac:dyDescent="0.4">
      <c r="A330" s="34">
        <f t="shared" si="27"/>
        <v>16</v>
      </c>
      <c r="B330" s="37" t="s">
        <v>118</v>
      </c>
      <c r="C330" s="66">
        <f t="shared" si="30"/>
        <v>52079657.890000001</v>
      </c>
      <c r="D330" s="35">
        <f>VLOOKUP($Q330&amp;$B330,'PNC Exon. &amp; no Exon.'!$A:$AL,'P.N.C. x Comp. x Ramos'!D$66,0)</f>
        <v>0</v>
      </c>
      <c r="E330" s="35">
        <f>VLOOKUP($Q330&amp;$B330,'PNC Exon. &amp; no Exon.'!$A:$AL,'P.N.C. x Comp. x Ramos'!E$66,0)</f>
        <v>1556900.51</v>
      </c>
      <c r="F330" s="35">
        <f>VLOOKUP($Q330&amp;$B330,'PNC Exon. &amp; no Exon.'!$A:$AL,'P.N.C. x Comp. x Ramos'!F$66,0)</f>
        <v>0</v>
      </c>
      <c r="G330" s="35">
        <f>VLOOKUP($Q330&amp;$B330,'PNC Exon. &amp; no Exon.'!$A:$AL,'P.N.C. x Comp. x Ramos'!G$66,0)</f>
        <v>0</v>
      </c>
      <c r="H330" s="35">
        <f>VLOOKUP($Q330&amp;$B330,'PNC Exon. &amp; no Exon.'!$A:$AL,'P.N.C. x Comp. x Ramos'!H$66,0)</f>
        <v>0</v>
      </c>
      <c r="I330" s="35">
        <f>VLOOKUP($Q330&amp;$B330,'PNC Exon. &amp; no Exon.'!$A:$AL,'P.N.C. x Comp. x Ramos'!I$66,0)</f>
        <v>0</v>
      </c>
      <c r="J330" s="35">
        <f>VLOOKUP($Q330&amp;$B330,'PNC Exon. &amp; no Exon.'!$A:$AL,'P.N.C. x Comp. x Ramos'!J$66,0)</f>
        <v>0</v>
      </c>
      <c r="K330" s="35">
        <f>VLOOKUP($Q330&amp;$B330,'PNC Exon. &amp; no Exon.'!$A:$AL,'P.N.C. x Comp. x Ramos'!K$66,0)</f>
        <v>77655.199999999997</v>
      </c>
      <c r="L330" s="35">
        <f>VLOOKUP($Q330&amp;$B330,'PNC Exon. &amp; no Exon.'!$A:$AL,'P.N.C. x Comp. x Ramos'!L$66,0)</f>
        <v>49549222.75</v>
      </c>
      <c r="M330" s="35">
        <f>VLOOKUP($Q330&amp;$B330,'PNC Exon. &amp; no Exon.'!$A:$AL,'P.N.C. x Comp. x Ramos'!M$66,0)</f>
        <v>0</v>
      </c>
      <c r="N330" s="35">
        <f>VLOOKUP($Q330&amp;$B330,'PNC Exon. &amp; no Exon.'!$A:$AL,'P.N.C. x Comp. x Ramos'!N$66,0)</f>
        <v>895879.43</v>
      </c>
      <c r="O330" s="42">
        <f t="shared" si="29"/>
        <v>0.7011671602270857</v>
      </c>
      <c r="Q330" s="102" t="s">
        <v>4</v>
      </c>
    </row>
    <row r="331" spans="1:17" ht="15.95" customHeight="1" x14ac:dyDescent="0.4">
      <c r="A331" s="34">
        <f t="shared" si="27"/>
        <v>22</v>
      </c>
      <c r="B331" s="37" t="s">
        <v>124</v>
      </c>
      <c r="C331" s="66">
        <f t="shared" si="30"/>
        <v>36647435.789999999</v>
      </c>
      <c r="D331" s="35">
        <f>VLOOKUP($Q331&amp;$B331,'PNC Exon. &amp; no Exon.'!$A:$AL,'P.N.C. x Comp. x Ramos'!D$66,0)</f>
        <v>0</v>
      </c>
      <c r="E331" s="35">
        <f>VLOOKUP($Q331&amp;$B331,'PNC Exon. &amp; no Exon.'!$A:$AL,'P.N.C. x Comp. x Ramos'!E$66,0)</f>
        <v>0</v>
      </c>
      <c r="F331" s="35">
        <f>VLOOKUP($Q331&amp;$B331,'PNC Exon. &amp; no Exon.'!$A:$AL,'P.N.C. x Comp. x Ramos'!F$66,0)</f>
        <v>36647435.789999999</v>
      </c>
      <c r="G331" s="35">
        <f>VLOOKUP($Q331&amp;$B331,'PNC Exon. &amp; no Exon.'!$A:$AL,'P.N.C. x Comp. x Ramos'!G$66,0)</f>
        <v>0</v>
      </c>
      <c r="H331" s="35">
        <f>VLOOKUP($Q331&amp;$B331,'PNC Exon. &amp; no Exon.'!$A:$AL,'P.N.C. x Comp. x Ramos'!H$66,0)</f>
        <v>0</v>
      </c>
      <c r="I331" s="35">
        <f>VLOOKUP($Q331&amp;$B331,'PNC Exon. &amp; no Exon.'!$A:$AL,'P.N.C. x Comp. x Ramos'!I$66,0)</f>
        <v>0</v>
      </c>
      <c r="J331" s="35">
        <f>VLOOKUP($Q331&amp;$B331,'PNC Exon. &amp; no Exon.'!$A:$AL,'P.N.C. x Comp. x Ramos'!J$66,0)</f>
        <v>0</v>
      </c>
      <c r="K331" s="35">
        <f>VLOOKUP($Q331&amp;$B331,'PNC Exon. &amp; no Exon.'!$A:$AL,'P.N.C. x Comp. x Ramos'!K$66,0)</f>
        <v>0</v>
      </c>
      <c r="L331" s="35">
        <f>VLOOKUP($Q331&amp;$B331,'PNC Exon. &amp; no Exon.'!$A:$AL,'P.N.C. x Comp. x Ramos'!L$66,0)</f>
        <v>0</v>
      </c>
      <c r="M331" s="35">
        <f>VLOOKUP($Q331&amp;$B331,'PNC Exon. &amp; no Exon.'!$A:$AL,'P.N.C. x Comp. x Ramos'!M$66,0)</f>
        <v>0</v>
      </c>
      <c r="N331" s="35">
        <f>VLOOKUP($Q331&amp;$B331,'PNC Exon. &amp; no Exon.'!$A:$AL,'P.N.C. x Comp. x Ramos'!N$66,0)</f>
        <v>0</v>
      </c>
      <c r="O331" s="42">
        <f t="shared" si="29"/>
        <v>0.49339760519841547</v>
      </c>
      <c r="Q331" s="102" t="s">
        <v>4</v>
      </c>
    </row>
    <row r="332" spans="1:17" ht="15.95" customHeight="1" x14ac:dyDescent="0.4">
      <c r="A332" s="34">
        <f t="shared" si="27"/>
        <v>25</v>
      </c>
      <c r="B332" s="37" t="s">
        <v>125</v>
      </c>
      <c r="C332" s="66">
        <f t="shared" si="30"/>
        <v>23489244.140000001</v>
      </c>
      <c r="D332" s="35">
        <f>VLOOKUP($Q332&amp;$B332,'PNC Exon. &amp; no Exon.'!$A:$AL,'P.N.C. x Comp. x Ramos'!D$66,0)</f>
        <v>0</v>
      </c>
      <c r="E332" s="35">
        <f>VLOOKUP($Q332&amp;$B332,'PNC Exon. &amp; no Exon.'!$A:$AL,'P.N.C. x Comp. x Ramos'!E$66,0)</f>
        <v>2289443.67</v>
      </c>
      <c r="F332" s="35">
        <f>VLOOKUP($Q332&amp;$B332,'PNC Exon. &amp; no Exon.'!$A:$AL,'P.N.C. x Comp. x Ramos'!F$66,0)</f>
        <v>343259</v>
      </c>
      <c r="G332" s="35">
        <f>VLOOKUP($Q332&amp;$B332,'PNC Exon. &amp; no Exon.'!$A:$AL,'P.N.C. x Comp. x Ramos'!G$66,0)</f>
        <v>0</v>
      </c>
      <c r="H332" s="35">
        <f>VLOOKUP($Q332&amp;$B332,'PNC Exon. &amp; no Exon.'!$A:$AL,'P.N.C. x Comp. x Ramos'!H$66,0)</f>
        <v>17014.63</v>
      </c>
      <c r="I332" s="35">
        <f>VLOOKUP($Q332&amp;$B332,'PNC Exon. &amp; no Exon.'!$A:$AL,'P.N.C. x Comp. x Ramos'!I$66,0)</f>
        <v>55853.22</v>
      </c>
      <c r="J332" s="35">
        <f>VLOOKUP($Q332&amp;$B332,'PNC Exon. &amp; no Exon.'!$A:$AL,'P.N.C. x Comp. x Ramos'!J$66,0)</f>
        <v>95558.18</v>
      </c>
      <c r="K332" s="35">
        <f>VLOOKUP($Q332&amp;$B332,'PNC Exon. &amp; no Exon.'!$A:$AL,'P.N.C. x Comp. x Ramos'!K$66,0)</f>
        <v>5491683.6200000001</v>
      </c>
      <c r="L332" s="35">
        <f>VLOOKUP($Q332&amp;$B332,'PNC Exon. &amp; no Exon.'!$A:$AL,'P.N.C. x Comp. x Ramos'!L$66,0)</f>
        <v>0</v>
      </c>
      <c r="M332" s="35">
        <f>VLOOKUP($Q332&amp;$B332,'PNC Exon. &amp; no Exon.'!$A:$AL,'P.N.C. x Comp. x Ramos'!M$66,0)</f>
        <v>12162716.58</v>
      </c>
      <c r="N332" s="35">
        <f>VLOOKUP($Q332&amp;$B332,'PNC Exon. &amp; no Exon.'!$A:$AL,'P.N.C. x Comp. x Ramos'!N$66,0)</f>
        <v>3033715.24</v>
      </c>
      <c r="O332" s="42">
        <f t="shared" si="29"/>
        <v>0.31624413978124372</v>
      </c>
      <c r="Q332" s="102" t="s">
        <v>4</v>
      </c>
    </row>
    <row r="333" spans="1:17" ht="15.95" customHeight="1" x14ac:dyDescent="0.4">
      <c r="A333" s="34">
        <f t="shared" si="27"/>
        <v>23</v>
      </c>
      <c r="B333" s="37" t="s">
        <v>87</v>
      </c>
      <c r="C333" s="66">
        <f t="shared" si="30"/>
        <v>33776424.170000002</v>
      </c>
      <c r="D333" s="35">
        <f>VLOOKUP($Q333&amp;$B333,'PNC Exon. &amp; no Exon.'!$A:$AL,'P.N.C. x Comp. x Ramos'!D$66,0)</f>
        <v>0</v>
      </c>
      <c r="E333" s="35">
        <f>VLOOKUP($Q333&amp;$B333,'PNC Exon. &amp; no Exon.'!$A:$AL,'P.N.C. x Comp. x Ramos'!E$66,0)</f>
        <v>468799.04</v>
      </c>
      <c r="F333" s="35">
        <f>VLOOKUP($Q333&amp;$B333,'PNC Exon. &amp; no Exon.'!$A:$AL,'P.N.C. x Comp. x Ramos'!F$66,0)</f>
        <v>33307625.129999999</v>
      </c>
      <c r="G333" s="35">
        <f>VLOOKUP($Q333&amp;$B333,'PNC Exon. &amp; no Exon.'!$A:$AL,'P.N.C. x Comp. x Ramos'!G$66,0)</f>
        <v>0</v>
      </c>
      <c r="H333" s="35">
        <f>VLOOKUP($Q333&amp;$B333,'PNC Exon. &amp; no Exon.'!$A:$AL,'P.N.C. x Comp. x Ramos'!H$66,0)</f>
        <v>0</v>
      </c>
      <c r="I333" s="35">
        <f>VLOOKUP($Q333&amp;$B333,'PNC Exon. &amp; no Exon.'!$A:$AL,'P.N.C. x Comp. x Ramos'!I$66,0)</f>
        <v>0</v>
      </c>
      <c r="J333" s="35">
        <f>VLOOKUP($Q333&amp;$B333,'PNC Exon. &amp; no Exon.'!$A:$AL,'P.N.C. x Comp. x Ramos'!J$66,0)</f>
        <v>0</v>
      </c>
      <c r="K333" s="35">
        <f>VLOOKUP($Q333&amp;$B333,'PNC Exon. &amp; no Exon.'!$A:$AL,'P.N.C. x Comp. x Ramos'!K$66,0)</f>
        <v>0</v>
      </c>
      <c r="L333" s="35">
        <f>VLOOKUP($Q333&amp;$B333,'PNC Exon. &amp; no Exon.'!$A:$AL,'P.N.C. x Comp. x Ramos'!L$66,0)</f>
        <v>0</v>
      </c>
      <c r="M333" s="35">
        <f>VLOOKUP($Q333&amp;$B333,'PNC Exon. &amp; no Exon.'!$A:$AL,'P.N.C. x Comp. x Ramos'!M$66,0)</f>
        <v>0</v>
      </c>
      <c r="N333" s="35">
        <f>VLOOKUP($Q333&amp;$B333,'PNC Exon. &amp; no Exon.'!$A:$AL,'P.N.C. x Comp. x Ramos'!N$66,0)</f>
        <v>0</v>
      </c>
      <c r="O333" s="42">
        <f t="shared" si="29"/>
        <v>0.45474414344130787</v>
      </c>
      <c r="Q333" s="102" t="s">
        <v>4</v>
      </c>
    </row>
    <row r="334" spans="1:17" ht="15.95" customHeight="1" x14ac:dyDescent="0.4">
      <c r="A334" s="34">
        <f t="shared" si="27"/>
        <v>21</v>
      </c>
      <c r="B334" s="37" t="s">
        <v>78</v>
      </c>
      <c r="C334" s="66">
        <f t="shared" si="30"/>
        <v>38348135.25</v>
      </c>
      <c r="D334" s="35">
        <f>VLOOKUP($Q334&amp;$B334,'PNC Exon. &amp; no Exon.'!$A:$AL,'P.N.C. x Comp. x Ramos'!D$66,0)</f>
        <v>3000</v>
      </c>
      <c r="E334" s="35">
        <f>VLOOKUP($Q334&amp;$B334,'PNC Exon. &amp; no Exon.'!$A:$AL,'P.N.C. x Comp. x Ramos'!E$66,0)</f>
        <v>4117903.28</v>
      </c>
      <c r="F334" s="35">
        <f>VLOOKUP($Q334&amp;$B334,'PNC Exon. &amp; no Exon.'!$A:$AL,'P.N.C. x Comp. x Ramos'!F$66,0)</f>
        <v>0</v>
      </c>
      <c r="G334" s="35">
        <f>VLOOKUP($Q334&amp;$B334,'PNC Exon. &amp; no Exon.'!$A:$AL,'P.N.C. x Comp. x Ramos'!G$66,0)</f>
        <v>0</v>
      </c>
      <c r="H334" s="35">
        <f>VLOOKUP($Q334&amp;$B334,'PNC Exon. &amp; no Exon.'!$A:$AL,'P.N.C. x Comp. x Ramos'!H$66,0)</f>
        <v>3742853.69</v>
      </c>
      <c r="I334" s="35">
        <f>VLOOKUP($Q334&amp;$B334,'PNC Exon. &amp; no Exon.'!$A:$AL,'P.N.C. x Comp. x Ramos'!I$66,0)</f>
        <v>284710.71999999997</v>
      </c>
      <c r="J334" s="35">
        <f>VLOOKUP($Q334&amp;$B334,'PNC Exon. &amp; no Exon.'!$A:$AL,'P.N.C. x Comp. x Ramos'!J$66,0)</f>
        <v>50606.81</v>
      </c>
      <c r="K334" s="35">
        <f>VLOOKUP($Q334&amp;$B334,'PNC Exon. &amp; no Exon.'!$A:$AL,'P.N.C. x Comp. x Ramos'!K$66,0)</f>
        <v>23526754.600000001</v>
      </c>
      <c r="L334" s="35">
        <f>VLOOKUP($Q334&amp;$B334,'PNC Exon. &amp; no Exon.'!$A:$AL,'P.N.C. x Comp. x Ramos'!L$66,0)</f>
        <v>0</v>
      </c>
      <c r="M334" s="35">
        <f>VLOOKUP($Q334&amp;$B334,'PNC Exon. &amp; no Exon.'!$A:$AL,'P.N.C. x Comp. x Ramos'!M$66,0)</f>
        <v>2410856.61</v>
      </c>
      <c r="N334" s="35">
        <f>VLOOKUP($Q334&amp;$B334,'PNC Exon. &amp; no Exon.'!$A:$AL,'P.N.C. x Comp. x Ramos'!N$66,0)</f>
        <v>4211449.54</v>
      </c>
      <c r="O334" s="42">
        <f t="shared" si="29"/>
        <v>0.51629473354143618</v>
      </c>
      <c r="Q334" s="102" t="s">
        <v>4</v>
      </c>
    </row>
    <row r="335" spans="1:17" ht="15.95" customHeight="1" x14ac:dyDescent="0.4">
      <c r="A335" s="34">
        <f t="shared" si="27"/>
        <v>24</v>
      </c>
      <c r="B335" s="37" t="s">
        <v>126</v>
      </c>
      <c r="C335" s="66">
        <f t="shared" si="30"/>
        <v>31324301.760000005</v>
      </c>
      <c r="D335" s="35">
        <f>VLOOKUP($Q335&amp;$B335,'PNC Exon. &amp; no Exon.'!$A:$AL,'P.N.C. x Comp. x Ramos'!D$66,0)</f>
        <v>106.52</v>
      </c>
      <c r="E335" s="35">
        <f>VLOOKUP($Q335&amp;$B335,'PNC Exon. &amp; no Exon.'!$A:$AL,'P.N.C. x Comp. x Ramos'!E$66,0)</f>
        <v>0</v>
      </c>
      <c r="F335" s="35">
        <f>VLOOKUP($Q335&amp;$B335,'PNC Exon. &amp; no Exon.'!$A:$AL,'P.N.C. x Comp. x Ramos'!F$66,0)</f>
        <v>0</v>
      </c>
      <c r="G335" s="35">
        <f>VLOOKUP($Q335&amp;$B335,'PNC Exon. &amp; no Exon.'!$A:$AL,'P.N.C. x Comp. x Ramos'!G$66,0)</f>
        <v>8579.7000000000007</v>
      </c>
      <c r="H335" s="35">
        <f>VLOOKUP($Q335&amp;$B335,'PNC Exon. &amp; no Exon.'!$A:$AL,'P.N.C. x Comp. x Ramos'!H$66,0)</f>
        <v>2448270</v>
      </c>
      <c r="I335" s="35">
        <f>VLOOKUP($Q335&amp;$B335,'PNC Exon. &amp; no Exon.'!$A:$AL,'P.N.C. x Comp. x Ramos'!I$66,0)</f>
        <v>353516.14</v>
      </c>
      <c r="J335" s="35">
        <f>VLOOKUP($Q335&amp;$B335,'PNC Exon. &amp; no Exon.'!$A:$AL,'P.N.C. x Comp. x Ramos'!J$66,0)</f>
        <v>28619.74</v>
      </c>
      <c r="K335" s="35">
        <f>VLOOKUP($Q335&amp;$B335,'PNC Exon. &amp; no Exon.'!$A:$AL,'P.N.C. x Comp. x Ramos'!K$66,0)</f>
        <v>23395380.810000002</v>
      </c>
      <c r="L335" s="35">
        <f>VLOOKUP($Q335&amp;$B335,'PNC Exon. &amp; no Exon.'!$A:$AL,'P.N.C. x Comp. x Ramos'!L$66,0)</f>
        <v>0</v>
      </c>
      <c r="M335" s="35">
        <f>VLOOKUP($Q335&amp;$B335,'PNC Exon. &amp; no Exon.'!$A:$AL,'P.N.C. x Comp. x Ramos'!M$66,0)</f>
        <v>4117171</v>
      </c>
      <c r="N335" s="35">
        <f>VLOOKUP($Q335&amp;$B335,'PNC Exon. &amp; no Exon.'!$A:$AL,'P.N.C. x Comp. x Ramos'!N$66,0)</f>
        <v>972657.85</v>
      </c>
      <c r="O335" s="42">
        <f t="shared" si="29"/>
        <v>0.42173033773658497</v>
      </c>
      <c r="Q335" s="102" t="s">
        <v>4</v>
      </c>
    </row>
    <row r="336" spans="1:17" ht="15.95" customHeight="1" x14ac:dyDescent="0.4">
      <c r="A336" s="34">
        <f t="shared" si="27"/>
        <v>27</v>
      </c>
      <c r="B336" s="37" t="s">
        <v>127</v>
      </c>
      <c r="C336" s="66">
        <f t="shared" si="30"/>
        <v>19851583.579999998</v>
      </c>
      <c r="D336" s="35">
        <f>VLOOKUP($Q336&amp;$B336,'PNC Exon. &amp; no Exon.'!$A:$AL,'P.N.C. x Comp. x Ramos'!D$66,0)</f>
        <v>0</v>
      </c>
      <c r="E336" s="35">
        <f>VLOOKUP($Q336&amp;$B336,'PNC Exon. &amp; no Exon.'!$A:$AL,'P.N.C. x Comp. x Ramos'!E$66,0)</f>
        <v>11631168.58</v>
      </c>
      <c r="F336" s="35">
        <f>VLOOKUP($Q336&amp;$B336,'PNC Exon. &amp; no Exon.'!$A:$AL,'P.N.C. x Comp. x Ramos'!F$66,0)</f>
        <v>0</v>
      </c>
      <c r="G336" s="35">
        <f>VLOOKUP($Q336&amp;$B336,'PNC Exon. &amp; no Exon.'!$A:$AL,'P.N.C. x Comp. x Ramos'!G$66,0)</f>
        <v>0</v>
      </c>
      <c r="H336" s="35">
        <f>VLOOKUP($Q336&amp;$B336,'PNC Exon. &amp; no Exon.'!$A:$AL,'P.N.C. x Comp. x Ramos'!H$66,0)</f>
        <v>3447405.7399999998</v>
      </c>
      <c r="I336" s="35">
        <f>VLOOKUP($Q336&amp;$B336,'PNC Exon. &amp; no Exon.'!$A:$AL,'P.N.C. x Comp. x Ramos'!I$66,0)</f>
        <v>0</v>
      </c>
      <c r="J336" s="35">
        <f>VLOOKUP($Q336&amp;$B336,'PNC Exon. &amp; no Exon.'!$A:$AL,'P.N.C. x Comp. x Ramos'!J$66,0)</f>
        <v>540.91999999999996</v>
      </c>
      <c r="K336" s="35">
        <f>VLOOKUP($Q336&amp;$B336,'PNC Exon. &amp; no Exon.'!$A:$AL,'P.N.C. x Comp. x Ramos'!K$66,0)</f>
        <v>34159.019999999997</v>
      </c>
      <c r="L336" s="35">
        <f>VLOOKUP($Q336&amp;$B336,'PNC Exon. &amp; no Exon.'!$A:$AL,'P.N.C. x Comp. x Ramos'!L$66,0)</f>
        <v>0</v>
      </c>
      <c r="M336" s="35">
        <f>VLOOKUP($Q336&amp;$B336,'PNC Exon. &amp; no Exon.'!$A:$AL,'P.N.C. x Comp. x Ramos'!M$66,0)</f>
        <v>89907.180000000008</v>
      </c>
      <c r="N336" s="35">
        <f>VLOOKUP($Q336&amp;$B336,'PNC Exon. &amp; no Exon.'!$A:$AL,'P.N.C. x Comp. x Ramos'!N$66,0)</f>
        <v>4648402.1399999997</v>
      </c>
      <c r="O336" s="42">
        <f t="shared" si="29"/>
        <v>0.26726900768432144</v>
      </c>
      <c r="Q336" s="102" t="s">
        <v>4</v>
      </c>
    </row>
    <row r="337" spans="1:17" ht="15.95" customHeight="1" x14ac:dyDescent="0.4">
      <c r="A337" s="34">
        <f t="shared" si="27"/>
        <v>29</v>
      </c>
      <c r="B337" s="37" t="s">
        <v>128</v>
      </c>
      <c r="C337" s="66">
        <f t="shared" si="30"/>
        <v>9986053.1999999993</v>
      </c>
      <c r="D337" s="35">
        <f>VLOOKUP($Q337&amp;$B337,'PNC Exon. &amp; no Exon.'!$A:$AL,'P.N.C. x Comp. x Ramos'!D$66,0)</f>
        <v>131290.84</v>
      </c>
      <c r="E337" s="35">
        <f>VLOOKUP($Q337&amp;$B337,'PNC Exon. &amp; no Exon.'!$A:$AL,'P.N.C. x Comp. x Ramos'!E$66,0)</f>
        <v>37332</v>
      </c>
      <c r="F337" s="35">
        <f>VLOOKUP($Q337&amp;$B337,'PNC Exon. &amp; no Exon.'!$A:$AL,'P.N.C. x Comp. x Ramos'!F$66,0)</f>
        <v>0</v>
      </c>
      <c r="G337" s="35">
        <f>VLOOKUP($Q337&amp;$B337,'PNC Exon. &amp; no Exon.'!$A:$AL,'P.N.C. x Comp. x Ramos'!G$66,0)</f>
        <v>14411.21</v>
      </c>
      <c r="H337" s="35">
        <f>VLOOKUP($Q337&amp;$B337,'PNC Exon. &amp; no Exon.'!$A:$AL,'P.N.C. x Comp. x Ramos'!H$66,0)</f>
        <v>2426219.09</v>
      </c>
      <c r="I337" s="35">
        <f>VLOOKUP($Q337&amp;$B337,'PNC Exon. &amp; no Exon.'!$A:$AL,'P.N.C. x Comp. x Ramos'!I$66,0)</f>
        <v>0</v>
      </c>
      <c r="J337" s="35">
        <f>VLOOKUP($Q337&amp;$B337,'PNC Exon. &amp; no Exon.'!$A:$AL,'P.N.C. x Comp. x Ramos'!J$66,0)</f>
        <v>264169.65000000002</v>
      </c>
      <c r="K337" s="35">
        <f>VLOOKUP($Q337&amp;$B337,'PNC Exon. &amp; no Exon.'!$A:$AL,'P.N.C. x Comp. x Ramos'!K$66,0)</f>
        <v>3769090.42</v>
      </c>
      <c r="L337" s="35">
        <f>VLOOKUP($Q337&amp;$B337,'PNC Exon. &amp; no Exon.'!$A:$AL,'P.N.C. x Comp. x Ramos'!L$66,0)</f>
        <v>0</v>
      </c>
      <c r="M337" s="35">
        <f>VLOOKUP($Q337&amp;$B337,'PNC Exon. &amp; no Exon.'!$A:$AL,'P.N.C. x Comp. x Ramos'!M$66,0)</f>
        <v>502516.31</v>
      </c>
      <c r="N337" s="35">
        <f>VLOOKUP($Q337&amp;$B337,'PNC Exon. &amp; no Exon.'!$A:$AL,'P.N.C. x Comp. x Ramos'!N$66,0)</f>
        <v>2841023.68</v>
      </c>
      <c r="O337" s="42">
        <f t="shared" si="29"/>
        <v>0.13444582487292142</v>
      </c>
      <c r="Q337" s="102" t="s">
        <v>4</v>
      </c>
    </row>
    <row r="338" spans="1:17" ht="15.95" customHeight="1" x14ac:dyDescent="0.4">
      <c r="A338" s="34">
        <f t="shared" si="27"/>
        <v>26</v>
      </c>
      <c r="B338" s="37" t="s">
        <v>110</v>
      </c>
      <c r="C338" s="66">
        <f t="shared" si="30"/>
        <v>20272978.150000002</v>
      </c>
      <c r="D338" s="35">
        <f>VLOOKUP($Q338&amp;$B338,'PNC Exon. &amp; no Exon.'!$A:$AL,'P.N.C. x Comp. x Ramos'!D$66,0)</f>
        <v>69888.3</v>
      </c>
      <c r="E338" s="35">
        <f>VLOOKUP($Q338&amp;$B338,'PNC Exon. &amp; no Exon.'!$A:$AL,'P.N.C. x Comp. x Ramos'!E$66,0)</f>
        <v>451724.14</v>
      </c>
      <c r="F338" s="35">
        <f>VLOOKUP($Q338&amp;$B338,'PNC Exon. &amp; no Exon.'!$A:$AL,'P.N.C. x Comp. x Ramos'!F$66,0)</f>
        <v>2500000</v>
      </c>
      <c r="G338" s="35">
        <f>VLOOKUP($Q338&amp;$B338,'PNC Exon. &amp; no Exon.'!$A:$AL,'P.N.C. x Comp. x Ramos'!G$66,0)</f>
        <v>0</v>
      </c>
      <c r="H338" s="35">
        <f>VLOOKUP($Q338&amp;$B338,'PNC Exon. &amp; no Exon.'!$A:$AL,'P.N.C. x Comp. x Ramos'!H$66,0)</f>
        <v>349944.83</v>
      </c>
      <c r="I338" s="35">
        <f>VLOOKUP($Q338&amp;$B338,'PNC Exon. &amp; no Exon.'!$A:$AL,'P.N.C. x Comp. x Ramos'!I$66,0)</f>
        <v>0</v>
      </c>
      <c r="J338" s="35">
        <f>VLOOKUP($Q338&amp;$B338,'PNC Exon. &amp; no Exon.'!$A:$AL,'P.N.C. x Comp. x Ramos'!J$66,0)</f>
        <v>0</v>
      </c>
      <c r="K338" s="35">
        <f>VLOOKUP($Q338&amp;$B338,'PNC Exon. &amp; no Exon.'!$A:$AL,'P.N.C. x Comp. x Ramos'!K$66,0)</f>
        <v>13892740.720000001</v>
      </c>
      <c r="L338" s="35">
        <f>VLOOKUP($Q338&amp;$B338,'PNC Exon. &amp; no Exon.'!$A:$AL,'P.N.C. x Comp. x Ramos'!L$66,0)</f>
        <v>0</v>
      </c>
      <c r="M338" s="35">
        <f>VLOOKUP($Q338&amp;$B338,'PNC Exon. &amp; no Exon.'!$A:$AL,'P.N.C. x Comp. x Ramos'!M$66,0)</f>
        <v>2945174.5</v>
      </c>
      <c r="N338" s="35">
        <f>VLOOKUP($Q338&amp;$B338,'PNC Exon. &amp; no Exon.'!$A:$AL,'P.N.C. x Comp. x Ramos'!N$66,0)</f>
        <v>63505.66</v>
      </c>
      <c r="O338" s="42">
        <f t="shared" si="29"/>
        <v>0.27294239429922756</v>
      </c>
      <c r="Q338" s="102" t="s">
        <v>4</v>
      </c>
    </row>
    <row r="339" spans="1:17" ht="15.95" customHeight="1" x14ac:dyDescent="0.4">
      <c r="A339" s="34">
        <f t="shared" si="27"/>
        <v>31</v>
      </c>
      <c r="B339" s="37" t="s">
        <v>79</v>
      </c>
      <c r="C339" s="66">
        <f t="shared" si="30"/>
        <v>4134545.16</v>
      </c>
      <c r="D339" s="35">
        <f>VLOOKUP($Q339&amp;$B339,'PNC Exon. &amp; no Exon.'!$A:$AL,'P.N.C. x Comp. x Ramos'!D$66,0)</f>
        <v>0</v>
      </c>
      <c r="E339" s="35">
        <f>VLOOKUP($Q339&amp;$B339,'PNC Exon. &amp; no Exon.'!$A:$AL,'P.N.C. x Comp. x Ramos'!E$66,0)</f>
        <v>0</v>
      </c>
      <c r="F339" s="35">
        <f>VLOOKUP($Q339&amp;$B339,'PNC Exon. &amp; no Exon.'!$A:$AL,'P.N.C. x Comp. x Ramos'!F$66,0)</f>
        <v>0</v>
      </c>
      <c r="G339" s="35">
        <f>VLOOKUP($Q339&amp;$B339,'PNC Exon. &amp; no Exon.'!$A:$AL,'P.N.C. x Comp. x Ramos'!G$66,0)</f>
        <v>0</v>
      </c>
      <c r="H339" s="35">
        <f>VLOOKUP($Q339&amp;$B339,'PNC Exon. &amp; no Exon.'!$A:$AL,'P.N.C. x Comp. x Ramos'!H$66,0)</f>
        <v>0</v>
      </c>
      <c r="I339" s="35">
        <f>VLOOKUP($Q339&amp;$B339,'PNC Exon. &amp; no Exon.'!$A:$AL,'P.N.C. x Comp. x Ramos'!I$66,0)</f>
        <v>0</v>
      </c>
      <c r="J339" s="35">
        <f>VLOOKUP($Q339&amp;$B339,'PNC Exon. &amp; no Exon.'!$A:$AL,'P.N.C. x Comp. x Ramos'!J$66,0)</f>
        <v>0</v>
      </c>
      <c r="K339" s="35">
        <f>VLOOKUP($Q339&amp;$B339,'PNC Exon. &amp; no Exon.'!$A:$AL,'P.N.C. x Comp. x Ramos'!K$66,0)</f>
        <v>4134545.16</v>
      </c>
      <c r="L339" s="35">
        <f>VLOOKUP($Q339&amp;$B339,'PNC Exon. &amp; no Exon.'!$A:$AL,'P.N.C. x Comp. x Ramos'!L$66,0)</f>
        <v>0</v>
      </c>
      <c r="M339" s="35">
        <f>VLOOKUP($Q339&amp;$B339,'PNC Exon. &amp; no Exon.'!$A:$AL,'P.N.C. x Comp. x Ramos'!M$66,0)</f>
        <v>0</v>
      </c>
      <c r="N339" s="35">
        <f>VLOOKUP($Q339&amp;$B339,'PNC Exon. &amp; no Exon.'!$A:$AL,'P.N.C. x Comp. x Ramos'!N$66,0)</f>
        <v>0</v>
      </c>
      <c r="O339" s="42">
        <f t="shared" si="29"/>
        <v>5.5664868129337117E-2</v>
      </c>
      <c r="Q339" s="102" t="s">
        <v>4</v>
      </c>
    </row>
    <row r="340" spans="1:17" ht="15.95" customHeight="1" x14ac:dyDescent="0.4">
      <c r="A340" s="34">
        <f t="shared" si="27"/>
        <v>28</v>
      </c>
      <c r="B340" s="37" t="s">
        <v>129</v>
      </c>
      <c r="C340" s="66">
        <f t="shared" si="30"/>
        <v>10124811.609999999</v>
      </c>
      <c r="D340" s="35">
        <f>VLOOKUP($Q340&amp;$B340,'PNC Exon. &amp; no Exon.'!$A:$AL,'P.N.C. x Comp. x Ramos'!D$66,0)</f>
        <v>6495.2</v>
      </c>
      <c r="E340" s="35">
        <f>VLOOKUP($Q340&amp;$B340,'PNC Exon. &amp; no Exon.'!$A:$AL,'P.N.C. x Comp. x Ramos'!E$66,0)</f>
        <v>33228.120000000003</v>
      </c>
      <c r="F340" s="35">
        <f>VLOOKUP($Q340&amp;$B340,'PNC Exon. &amp; no Exon.'!$A:$AL,'P.N.C. x Comp. x Ramos'!F$66,0)</f>
        <v>10036337.92</v>
      </c>
      <c r="G340" s="35">
        <f>VLOOKUP($Q340&amp;$B340,'PNC Exon. &amp; no Exon.'!$A:$AL,'P.N.C. x Comp. x Ramos'!G$66,0)</f>
        <v>7598.02</v>
      </c>
      <c r="H340" s="35">
        <f>VLOOKUP($Q340&amp;$B340,'PNC Exon. &amp; no Exon.'!$A:$AL,'P.N.C. x Comp. x Ramos'!H$66,0)</f>
        <v>0</v>
      </c>
      <c r="I340" s="35">
        <f>VLOOKUP($Q340&amp;$B340,'PNC Exon. &amp; no Exon.'!$A:$AL,'P.N.C. x Comp. x Ramos'!I$66,0)</f>
        <v>0</v>
      </c>
      <c r="J340" s="35">
        <f>VLOOKUP($Q340&amp;$B340,'PNC Exon. &amp; no Exon.'!$A:$AL,'P.N.C. x Comp. x Ramos'!J$66,0)</f>
        <v>0</v>
      </c>
      <c r="K340" s="35">
        <f>VLOOKUP($Q340&amp;$B340,'PNC Exon. &amp; no Exon.'!$A:$AL,'P.N.C. x Comp. x Ramos'!K$66,0)</f>
        <v>0</v>
      </c>
      <c r="L340" s="35">
        <f>VLOOKUP($Q340&amp;$B340,'PNC Exon. &amp; no Exon.'!$A:$AL,'P.N.C. x Comp. x Ramos'!L$66,0)</f>
        <v>0</v>
      </c>
      <c r="M340" s="35">
        <f>VLOOKUP($Q340&amp;$B340,'PNC Exon. &amp; no Exon.'!$A:$AL,'P.N.C. x Comp. x Ramos'!M$66,0)</f>
        <v>0</v>
      </c>
      <c r="N340" s="35">
        <f>VLOOKUP($Q340&amp;$B340,'PNC Exon. &amp; no Exon.'!$A:$AL,'P.N.C. x Comp. x Ramos'!N$66,0)</f>
        <v>41152.35</v>
      </c>
      <c r="O340" s="42">
        <f t="shared" si="29"/>
        <v>0.13631397923950392</v>
      </c>
      <c r="Q340" s="102" t="s">
        <v>4</v>
      </c>
    </row>
    <row r="341" spans="1:17" ht="15.95" customHeight="1" x14ac:dyDescent="0.4">
      <c r="A341" s="34">
        <f t="shared" si="27"/>
        <v>30</v>
      </c>
      <c r="B341" s="37" t="s">
        <v>131</v>
      </c>
      <c r="C341" s="66">
        <f t="shared" si="30"/>
        <v>8772854.9700000007</v>
      </c>
      <c r="D341" s="35">
        <f>VLOOKUP($Q341&amp;$B341,'PNC Exon. &amp; no Exon.'!$A:$AL,'P.N.C. x Comp. x Ramos'!D$66,0)</f>
        <v>0</v>
      </c>
      <c r="E341" s="35">
        <f>VLOOKUP($Q341&amp;$B341,'PNC Exon. &amp; no Exon.'!$A:$AL,'P.N.C. x Comp. x Ramos'!E$66,0)</f>
        <v>8077683.5800000001</v>
      </c>
      <c r="F341" s="35">
        <f>VLOOKUP($Q341&amp;$B341,'PNC Exon. &amp; no Exon.'!$A:$AL,'P.N.C. x Comp. x Ramos'!F$66,0)</f>
        <v>0</v>
      </c>
      <c r="G341" s="35">
        <f>VLOOKUP($Q341&amp;$B341,'PNC Exon. &amp; no Exon.'!$A:$AL,'P.N.C. x Comp. x Ramos'!G$66,0)</f>
        <v>0</v>
      </c>
      <c r="H341" s="35">
        <f>VLOOKUP($Q341&amp;$B341,'PNC Exon. &amp; no Exon.'!$A:$AL,'P.N.C. x Comp. x Ramos'!H$66,0)</f>
        <v>0</v>
      </c>
      <c r="I341" s="35">
        <f>VLOOKUP($Q341&amp;$B341,'PNC Exon. &amp; no Exon.'!$A:$AL,'P.N.C. x Comp. x Ramos'!I$66,0)</f>
        <v>0</v>
      </c>
      <c r="J341" s="35">
        <f>VLOOKUP($Q341&amp;$B341,'PNC Exon. &amp; no Exon.'!$A:$AL,'P.N.C. x Comp. x Ramos'!J$66,0)</f>
        <v>0</v>
      </c>
      <c r="K341" s="35">
        <f>VLOOKUP($Q341&amp;$B341,'PNC Exon. &amp; no Exon.'!$A:$AL,'P.N.C. x Comp. x Ramos'!K$66,0)</f>
        <v>10661.72</v>
      </c>
      <c r="L341" s="35">
        <f>VLOOKUP($Q341&amp;$B341,'PNC Exon. &amp; no Exon.'!$A:$AL,'P.N.C. x Comp. x Ramos'!L$66,0)</f>
        <v>0</v>
      </c>
      <c r="M341" s="35">
        <f>VLOOKUP($Q341&amp;$B341,'PNC Exon. &amp; no Exon.'!$A:$AL,'P.N.C. x Comp. x Ramos'!M$66,0)</f>
        <v>684509.67</v>
      </c>
      <c r="N341" s="35">
        <f>VLOOKUP($Q341&amp;$B341,'PNC Exon. &amp; no Exon.'!$A:$AL,'P.N.C. x Comp. x Ramos'!N$66,0)</f>
        <v>0</v>
      </c>
      <c r="O341" s="42">
        <f t="shared" si="29"/>
        <v>0.11811210087806848</v>
      </c>
      <c r="Q341" s="102" t="s">
        <v>4</v>
      </c>
    </row>
    <row r="342" spans="1:17" ht="15.95" customHeight="1" x14ac:dyDescent="0.4">
      <c r="A342" s="34">
        <f t="shared" si="27"/>
        <v>33</v>
      </c>
      <c r="B342" s="37" t="s">
        <v>130</v>
      </c>
      <c r="C342" s="66">
        <f t="shared" si="30"/>
        <v>821133.19000000006</v>
      </c>
      <c r="D342" s="35">
        <f>VLOOKUP($Q342&amp;$B342,'PNC Exon. &amp; no Exon.'!$A:$AL,'P.N.C. x Comp. x Ramos'!D$66,0)</f>
        <v>0</v>
      </c>
      <c r="E342" s="35">
        <f>VLOOKUP($Q342&amp;$B342,'PNC Exon. &amp; no Exon.'!$A:$AL,'P.N.C. x Comp. x Ramos'!E$66,0)</f>
        <v>0</v>
      </c>
      <c r="F342" s="35">
        <f>VLOOKUP($Q342&amp;$B342,'PNC Exon. &amp; no Exon.'!$A:$AL,'P.N.C. x Comp. x Ramos'!F$66,0)</f>
        <v>0</v>
      </c>
      <c r="G342" s="35">
        <f>VLOOKUP($Q342&amp;$B342,'PNC Exon. &amp; no Exon.'!$A:$AL,'P.N.C. x Comp. x Ramos'!G$66,0)</f>
        <v>0</v>
      </c>
      <c r="H342" s="35">
        <f>VLOOKUP($Q342&amp;$B342,'PNC Exon. &amp; no Exon.'!$A:$AL,'P.N.C. x Comp. x Ramos'!H$66,0)</f>
        <v>0</v>
      </c>
      <c r="I342" s="35">
        <f>VLOOKUP($Q342&amp;$B342,'PNC Exon. &amp; no Exon.'!$A:$AL,'P.N.C. x Comp. x Ramos'!I$66,0)</f>
        <v>0</v>
      </c>
      <c r="J342" s="35">
        <f>VLOOKUP($Q342&amp;$B342,'PNC Exon. &amp; no Exon.'!$A:$AL,'P.N.C. x Comp. x Ramos'!J$66,0)</f>
        <v>0</v>
      </c>
      <c r="K342" s="35">
        <f>VLOOKUP($Q342&amp;$B342,'PNC Exon. &amp; no Exon.'!$A:$AL,'P.N.C. x Comp. x Ramos'!K$66,0)</f>
        <v>568839.26</v>
      </c>
      <c r="L342" s="35">
        <f>VLOOKUP($Q342&amp;$B342,'PNC Exon. &amp; no Exon.'!$A:$AL,'P.N.C. x Comp. x Ramos'!L$66,0)</f>
        <v>0</v>
      </c>
      <c r="M342" s="35">
        <f>VLOOKUP($Q342&amp;$B342,'PNC Exon. &amp; no Exon.'!$A:$AL,'P.N.C. x Comp. x Ramos'!M$66,0)</f>
        <v>231293.93000000002</v>
      </c>
      <c r="N342" s="35">
        <f>VLOOKUP($Q342&amp;$B342,'PNC Exon. &amp; no Exon.'!$A:$AL,'P.N.C. x Comp. x Ramos'!N$66,0)</f>
        <v>21000</v>
      </c>
      <c r="O342" s="42">
        <f t="shared" si="29"/>
        <v>1.1055211388227267E-2</v>
      </c>
      <c r="Q342" s="102" t="s">
        <v>4</v>
      </c>
    </row>
    <row r="343" spans="1:17" ht="15.95" customHeight="1" x14ac:dyDescent="0.4">
      <c r="A343" s="34">
        <f t="shared" si="27"/>
        <v>32</v>
      </c>
      <c r="B343" s="37" t="s">
        <v>132</v>
      </c>
      <c r="C343" s="66">
        <f t="shared" si="30"/>
        <v>2638050.5499999998</v>
      </c>
      <c r="D343" s="35">
        <f>VLOOKUP($Q343&amp;$B343,'PNC Exon. &amp; no Exon.'!$A:$AL,'P.N.C. x Comp. x Ramos'!D$66,0)</f>
        <v>58720.69</v>
      </c>
      <c r="E343" s="35">
        <f>VLOOKUP($Q343&amp;$B343,'PNC Exon. &amp; no Exon.'!$A:$AL,'P.N.C. x Comp. x Ramos'!E$66,0)</f>
        <v>0</v>
      </c>
      <c r="F343" s="35">
        <f>VLOOKUP($Q343&amp;$B343,'PNC Exon. &amp; no Exon.'!$A:$AL,'P.N.C. x Comp. x Ramos'!F$66,0)</f>
        <v>35060</v>
      </c>
      <c r="G343" s="35">
        <f>VLOOKUP($Q343&amp;$B343,'PNC Exon. &amp; no Exon.'!$A:$AL,'P.N.C. x Comp. x Ramos'!G$66,0)</f>
        <v>2843.94</v>
      </c>
      <c r="H343" s="35">
        <f>VLOOKUP($Q343&amp;$B343,'PNC Exon. &amp; no Exon.'!$A:$AL,'P.N.C. x Comp. x Ramos'!H$66,0)</f>
        <v>0</v>
      </c>
      <c r="I343" s="35">
        <f>VLOOKUP($Q343&amp;$B343,'PNC Exon. &amp; no Exon.'!$A:$AL,'P.N.C. x Comp. x Ramos'!I$66,0)</f>
        <v>0</v>
      </c>
      <c r="J343" s="35">
        <f>VLOOKUP($Q343&amp;$B343,'PNC Exon. &amp; no Exon.'!$A:$AL,'P.N.C. x Comp. x Ramos'!J$66,0)</f>
        <v>0</v>
      </c>
      <c r="K343" s="35">
        <f>VLOOKUP($Q343&amp;$B343,'PNC Exon. &amp; no Exon.'!$A:$AL,'P.N.C. x Comp. x Ramos'!K$66,0)</f>
        <v>1091406.1399999999</v>
      </c>
      <c r="L343" s="35">
        <f>VLOOKUP($Q343&amp;$B343,'PNC Exon. &amp; no Exon.'!$A:$AL,'P.N.C. x Comp. x Ramos'!L$66,0)</f>
        <v>0</v>
      </c>
      <c r="M343" s="35">
        <f>VLOOKUP($Q343&amp;$B343,'PNC Exon. &amp; no Exon.'!$A:$AL,'P.N.C. x Comp. x Ramos'!M$66,0)</f>
        <v>0</v>
      </c>
      <c r="N343" s="35">
        <f>VLOOKUP($Q343&amp;$B343,'PNC Exon. &amp; no Exon.'!$A:$AL,'P.N.C. x Comp. x Ramos'!N$66,0)</f>
        <v>1450019.7799999998</v>
      </c>
      <c r="O343" s="42">
        <f t="shared" si="29"/>
        <v>3.5517023106908151E-2</v>
      </c>
      <c r="Q343" s="102" t="s">
        <v>4</v>
      </c>
    </row>
    <row r="344" spans="1:17" x14ac:dyDescent="0.4">
      <c r="A344" s="52" t="s">
        <v>108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4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4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4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4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4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4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4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4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4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4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4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4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4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4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4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4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4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4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4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6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4">
      <c r="A365" s="134" t="s">
        <v>56</v>
      </c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</row>
    <row r="366" spans="1:15" ht="12.75" customHeight="1" x14ac:dyDescent="0.4">
      <c r="A366" s="136" t="s">
        <v>139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</row>
    <row r="367" spans="1:15" ht="12.75" customHeight="1" x14ac:dyDescent="0.4">
      <c r="A367" s="134" t="s">
        <v>91</v>
      </c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5" customHeight="1" x14ac:dyDescent="0.4">
      <c r="A370" s="29"/>
      <c r="B370" s="29" t="s">
        <v>21</v>
      </c>
      <c r="C370" s="50">
        <f t="shared" ref="C370:N370" si="31">SUM(C371:C403)</f>
        <v>8257043153.8500004</v>
      </c>
      <c r="D370" s="50">
        <f t="shared" si="31"/>
        <v>32320657.719999999</v>
      </c>
      <c r="E370" s="50">
        <f t="shared" si="31"/>
        <v>1248158331.6200004</v>
      </c>
      <c r="F370" s="50">
        <f t="shared" si="31"/>
        <v>2037924228.3999999</v>
      </c>
      <c r="G370" s="50">
        <f t="shared" si="31"/>
        <v>66328469.320000008</v>
      </c>
      <c r="H370" s="50">
        <f t="shared" si="31"/>
        <v>2352085663.54</v>
      </c>
      <c r="I370" s="50">
        <f t="shared" si="31"/>
        <v>45917961.630000003</v>
      </c>
      <c r="J370" s="50">
        <f t="shared" si="31"/>
        <v>88441478.789999992</v>
      </c>
      <c r="K370" s="50">
        <f t="shared" si="31"/>
        <v>1690064213.5900002</v>
      </c>
      <c r="L370" s="50">
        <f t="shared" si="31"/>
        <v>104050765.77</v>
      </c>
      <c r="M370" s="50">
        <f t="shared" si="31"/>
        <v>149635581.19999999</v>
      </c>
      <c r="N370" s="50">
        <f t="shared" si="31"/>
        <v>442115802.27000004</v>
      </c>
      <c r="O370" s="70">
        <f>SUM(O371:O403,0)</f>
        <v>99.999999999999986</v>
      </c>
      <c r="Q370" s="102" t="s">
        <v>5</v>
      </c>
    </row>
    <row r="371" spans="1:17" ht="15.95" customHeight="1" x14ac:dyDescent="0.4">
      <c r="A371" s="34">
        <f t="shared" ref="A371:A403" si="32">RANK(C371,$C$371:$C$403,0)</f>
        <v>1</v>
      </c>
      <c r="B371" s="35" t="s">
        <v>84</v>
      </c>
      <c r="C371" s="50">
        <f t="shared" ref="C371" si="33">SUM(D371:N371)</f>
        <v>1787530660.1599998</v>
      </c>
      <c r="D371" s="35">
        <f>VLOOKUP($Q371&amp;$B371,'PNC Exon. &amp; no Exon.'!$A:$AL,'P.N.C. x Comp. x Ramos'!D$66,0)</f>
        <v>4810385.37</v>
      </c>
      <c r="E371" s="35">
        <f>VLOOKUP($Q371&amp;$B371,'PNC Exon. &amp; no Exon.'!$A:$AL,'P.N.C. x Comp. x Ramos'!E$66,0)</f>
        <v>270909189.14999998</v>
      </c>
      <c r="F371" s="35">
        <f>VLOOKUP($Q371&amp;$B371,'PNC Exon. &amp; no Exon.'!$A:$AL,'P.N.C. x Comp. x Ramos'!F$66,0)</f>
        <v>379023805.06999999</v>
      </c>
      <c r="G371" s="35">
        <f>VLOOKUP($Q371&amp;$B371,'PNC Exon. &amp; no Exon.'!$A:$AL,'P.N.C. x Comp. x Ramos'!G$66,0)</f>
        <v>25029025.82</v>
      </c>
      <c r="H371" s="35">
        <f>VLOOKUP($Q371&amp;$B371,'PNC Exon. &amp; no Exon.'!$A:$AL,'P.N.C. x Comp. x Ramos'!H$66,0)</f>
        <v>736468535.07000005</v>
      </c>
      <c r="I371" s="35">
        <f>VLOOKUP($Q371&amp;$B371,'PNC Exon. &amp; no Exon.'!$A:$AL,'P.N.C. x Comp. x Ramos'!I$66,0)</f>
        <v>7022502.0899999999</v>
      </c>
      <c r="J371" s="35">
        <f>VLOOKUP($Q371&amp;$B371,'PNC Exon. &amp; no Exon.'!$A:$AL,'P.N.C. x Comp. x Ramos'!J$66,0)</f>
        <v>35397180.619999997</v>
      </c>
      <c r="K371" s="35">
        <f>VLOOKUP($Q371&amp;$B371,'PNC Exon. &amp; no Exon.'!$A:$AL,'P.N.C. x Comp. x Ramos'!K$66,0)</f>
        <v>191376054.42999998</v>
      </c>
      <c r="L371" s="35">
        <f>VLOOKUP($Q371&amp;$B371,'PNC Exon. &amp; no Exon.'!$A:$AL,'P.N.C. x Comp. x Ramos'!L$66,0)</f>
        <v>0</v>
      </c>
      <c r="M371" s="35">
        <f>VLOOKUP($Q371&amp;$B371,'PNC Exon. &amp; no Exon.'!$A:$AL,'P.N.C. x Comp. x Ramos'!M$66,0)</f>
        <v>12793264.74</v>
      </c>
      <c r="N371" s="35">
        <f>VLOOKUP($Q371&amp;$B371,'PNC Exon. &amp; no Exon.'!$A:$AL,'P.N.C. x Comp. x Ramos'!N$66,0)</f>
        <v>124700717.8</v>
      </c>
      <c r="O371" s="42">
        <f t="shared" ref="O371:O403" si="34">IFERROR(C371/$C$370*100,0)</f>
        <v>21.648556594094224</v>
      </c>
      <c r="Q371" s="102" t="s">
        <v>5</v>
      </c>
    </row>
    <row r="372" spans="1:17" ht="15.95" customHeight="1" x14ac:dyDescent="0.4">
      <c r="A372" s="34">
        <f t="shared" si="32"/>
        <v>2</v>
      </c>
      <c r="B372" s="37" t="s">
        <v>92</v>
      </c>
      <c r="C372" s="50">
        <f t="shared" ref="C372:C403" si="35">SUM(D372:N372)</f>
        <v>1330590292.2299998</v>
      </c>
      <c r="D372" s="35">
        <f>VLOOKUP($Q372&amp;$B372,'PNC Exon. &amp; no Exon.'!$A:$AL,'P.N.C. x Comp. x Ramos'!D$66,0)</f>
        <v>4007931.2600000002</v>
      </c>
      <c r="E372" s="35">
        <f>VLOOKUP($Q372&amp;$B372,'PNC Exon. &amp; no Exon.'!$A:$AL,'P.N.C. x Comp. x Ramos'!E$66,0)</f>
        <v>27517119.010000002</v>
      </c>
      <c r="F372" s="35">
        <f>VLOOKUP($Q372&amp;$B372,'PNC Exon. &amp; no Exon.'!$A:$AL,'P.N.C. x Comp. x Ramos'!F$66,0)</f>
        <v>1181062998.2</v>
      </c>
      <c r="G372" s="35">
        <f>VLOOKUP($Q372&amp;$B372,'PNC Exon. &amp; no Exon.'!$A:$AL,'P.N.C. x Comp. x Ramos'!G$66,0)</f>
        <v>1674287.8599999999</v>
      </c>
      <c r="H372" s="35">
        <f>VLOOKUP($Q372&amp;$B372,'PNC Exon. &amp; no Exon.'!$A:$AL,'P.N.C. x Comp. x Ramos'!H$66,0)</f>
        <v>31203215.559999999</v>
      </c>
      <c r="I372" s="35">
        <f>VLOOKUP($Q372&amp;$B372,'PNC Exon. &amp; no Exon.'!$A:$AL,'P.N.C. x Comp. x Ramos'!I$66,0)</f>
        <v>460029.75</v>
      </c>
      <c r="J372" s="35">
        <f>VLOOKUP($Q372&amp;$B372,'PNC Exon. &amp; no Exon.'!$A:$AL,'P.N.C. x Comp. x Ramos'!J$66,0)</f>
        <v>766440.51</v>
      </c>
      <c r="K372" s="35">
        <f>VLOOKUP($Q372&amp;$B372,'PNC Exon. &amp; no Exon.'!$A:$AL,'P.N.C. x Comp. x Ramos'!K$66,0)</f>
        <v>71109278.310000002</v>
      </c>
      <c r="L372" s="35">
        <f>VLOOKUP($Q372&amp;$B372,'PNC Exon. &amp; no Exon.'!$A:$AL,'P.N.C. x Comp. x Ramos'!L$66,0)</f>
        <v>0</v>
      </c>
      <c r="M372" s="35">
        <f>VLOOKUP($Q372&amp;$B372,'PNC Exon. &amp; no Exon.'!$A:$AL,'P.N.C. x Comp. x Ramos'!M$66,0)</f>
        <v>1724322.9</v>
      </c>
      <c r="N372" s="35">
        <f>VLOOKUP($Q372&amp;$B372,'PNC Exon. &amp; no Exon.'!$A:$AL,'P.N.C. x Comp. x Ramos'!N$66,0)</f>
        <v>11064668.870000001</v>
      </c>
      <c r="O372" s="42">
        <f t="shared" si="34"/>
        <v>16.114609884406224</v>
      </c>
      <c r="Q372" s="102" t="s">
        <v>5</v>
      </c>
    </row>
    <row r="373" spans="1:17" ht="15.95" customHeight="1" x14ac:dyDescent="0.4">
      <c r="A373" s="34">
        <f t="shared" si="32"/>
        <v>4</v>
      </c>
      <c r="B373" s="37" t="s">
        <v>93</v>
      </c>
      <c r="C373" s="50">
        <f t="shared" si="35"/>
        <v>1121871529.5900002</v>
      </c>
      <c r="D373" s="35">
        <f>VLOOKUP($Q373&amp;$B373,'PNC Exon. &amp; no Exon.'!$A:$AL,'P.N.C. x Comp. x Ramos'!D$66,0)</f>
        <v>8725753.2100000009</v>
      </c>
      <c r="E373" s="35">
        <f>VLOOKUP($Q373&amp;$B373,'PNC Exon. &amp; no Exon.'!$A:$AL,'P.N.C. x Comp. x Ramos'!E$66,0)</f>
        <v>231369801.87</v>
      </c>
      <c r="F373" s="35">
        <f>VLOOKUP($Q373&amp;$B373,'PNC Exon. &amp; no Exon.'!$A:$AL,'P.N.C. x Comp. x Ramos'!F$66,0)</f>
        <v>113280503.19</v>
      </c>
      <c r="G373" s="35">
        <f>VLOOKUP($Q373&amp;$B373,'PNC Exon. &amp; no Exon.'!$A:$AL,'P.N.C. x Comp. x Ramos'!G$66,0)</f>
        <v>2545549.88</v>
      </c>
      <c r="H373" s="35">
        <f>VLOOKUP($Q373&amp;$B373,'PNC Exon. &amp; no Exon.'!$A:$AL,'P.N.C. x Comp. x Ramos'!H$66,0)</f>
        <v>378315954.48000002</v>
      </c>
      <c r="I373" s="35">
        <f>VLOOKUP($Q373&amp;$B373,'PNC Exon. &amp; no Exon.'!$A:$AL,'P.N.C. x Comp. x Ramos'!I$66,0)</f>
        <v>1389659.98</v>
      </c>
      <c r="J373" s="35">
        <f>VLOOKUP($Q373&amp;$B373,'PNC Exon. &amp; no Exon.'!$A:$AL,'P.N.C. x Comp. x Ramos'!J$66,0)</f>
        <v>9458302.8300000001</v>
      </c>
      <c r="K373" s="35">
        <f>VLOOKUP($Q373&amp;$B373,'PNC Exon. &amp; no Exon.'!$A:$AL,'P.N.C. x Comp. x Ramos'!K$66,0)</f>
        <v>284787417.81</v>
      </c>
      <c r="L373" s="35">
        <f>VLOOKUP($Q373&amp;$B373,'PNC Exon. &amp; no Exon.'!$A:$AL,'P.N.C. x Comp. x Ramos'!L$66,0)</f>
        <v>0</v>
      </c>
      <c r="M373" s="35">
        <f>VLOOKUP($Q373&amp;$B373,'PNC Exon. &amp; no Exon.'!$A:$AL,'P.N.C. x Comp. x Ramos'!M$66,0)</f>
        <v>11748857.199999999</v>
      </c>
      <c r="N373" s="35">
        <f>VLOOKUP($Q373&amp;$B373,'PNC Exon. &amp; no Exon.'!$A:$AL,'P.N.C. x Comp. x Ramos'!N$66,0)</f>
        <v>80249729.140000001</v>
      </c>
      <c r="O373" s="42">
        <f t="shared" si="34"/>
        <v>13.586843482426353</v>
      </c>
      <c r="Q373" s="102" t="s">
        <v>5</v>
      </c>
    </row>
    <row r="374" spans="1:17" ht="15.95" customHeight="1" x14ac:dyDescent="0.4">
      <c r="A374" s="34">
        <f t="shared" si="32"/>
        <v>3</v>
      </c>
      <c r="B374" s="37" t="s">
        <v>111</v>
      </c>
      <c r="C374" s="50">
        <f t="shared" si="35"/>
        <v>1160914112.8600001</v>
      </c>
      <c r="D374" s="35">
        <f>VLOOKUP($Q374&amp;$B374,'PNC Exon. &amp; no Exon.'!$A:$AL,'P.N.C. x Comp. x Ramos'!D$66,0)</f>
        <v>2516575.94</v>
      </c>
      <c r="E374" s="35">
        <f>VLOOKUP($Q374&amp;$B374,'PNC Exon. &amp; no Exon.'!$A:$AL,'P.N.C. x Comp. x Ramos'!E$66,0)</f>
        <v>221772707</v>
      </c>
      <c r="F374" s="35">
        <f>VLOOKUP($Q374&amp;$B374,'PNC Exon. &amp; no Exon.'!$A:$AL,'P.N.C. x Comp. x Ramos'!F$66,0)</f>
        <v>28317456.559999999</v>
      </c>
      <c r="G374" s="35">
        <f>VLOOKUP($Q374&amp;$B374,'PNC Exon. &amp; no Exon.'!$A:$AL,'P.N.C. x Comp. x Ramos'!G$66,0)</f>
        <v>24207371.48</v>
      </c>
      <c r="H374" s="35">
        <f>VLOOKUP($Q374&amp;$B374,'PNC Exon. &amp; no Exon.'!$A:$AL,'P.N.C. x Comp. x Ramos'!H$66,0)</f>
        <v>591266593.35000002</v>
      </c>
      <c r="I374" s="35">
        <f>VLOOKUP($Q374&amp;$B374,'PNC Exon. &amp; no Exon.'!$A:$AL,'P.N.C. x Comp. x Ramos'!I$66,0)</f>
        <v>4260893.5</v>
      </c>
      <c r="J374" s="35">
        <f>VLOOKUP($Q374&amp;$B374,'PNC Exon. &amp; no Exon.'!$A:$AL,'P.N.C. x Comp. x Ramos'!J$66,0)</f>
        <v>11115309.35</v>
      </c>
      <c r="K374" s="35">
        <f>VLOOKUP($Q374&amp;$B374,'PNC Exon. &amp; no Exon.'!$A:$AL,'P.N.C. x Comp. x Ramos'!K$66,0)</f>
        <v>208251626.84</v>
      </c>
      <c r="L374" s="35">
        <f>VLOOKUP($Q374&amp;$B374,'PNC Exon. &amp; no Exon.'!$A:$AL,'P.N.C. x Comp. x Ramos'!L$66,0)</f>
        <v>0</v>
      </c>
      <c r="M374" s="35">
        <f>VLOOKUP($Q374&amp;$B374,'PNC Exon. &amp; no Exon.'!$A:$AL,'P.N.C. x Comp. x Ramos'!M$66,0)</f>
        <v>17590978.449999999</v>
      </c>
      <c r="N374" s="35">
        <f>VLOOKUP($Q374&amp;$B374,'PNC Exon. &amp; no Exon.'!$A:$AL,'P.N.C. x Comp. x Ramos'!N$66,0)</f>
        <v>51614600.390000001</v>
      </c>
      <c r="O374" s="42">
        <f t="shared" si="34"/>
        <v>14.059683245311639</v>
      </c>
      <c r="Q374" s="102" t="s">
        <v>5</v>
      </c>
    </row>
    <row r="375" spans="1:17" ht="15.95" customHeight="1" x14ac:dyDescent="0.4">
      <c r="A375" s="34">
        <f t="shared" si="32"/>
        <v>5</v>
      </c>
      <c r="B375" s="37" t="s">
        <v>112</v>
      </c>
      <c r="C375" s="50">
        <f t="shared" si="35"/>
        <v>635497164.15999997</v>
      </c>
      <c r="D375" s="35">
        <f>VLOOKUP($Q375&amp;$B375,'PNC Exon. &amp; no Exon.'!$A:$AL,'P.N.C. x Comp. x Ramos'!D$66,0)</f>
        <v>90797.4</v>
      </c>
      <c r="E375" s="35">
        <f>VLOOKUP($Q375&amp;$B375,'PNC Exon. &amp; no Exon.'!$A:$AL,'P.N.C. x Comp. x Ramos'!E$66,0)</f>
        <v>25625586.969999999</v>
      </c>
      <c r="F375" s="35">
        <f>VLOOKUP($Q375&amp;$B375,'PNC Exon. &amp; no Exon.'!$A:$AL,'P.N.C. x Comp. x Ramos'!F$66,0)</f>
        <v>45105108.149999999</v>
      </c>
      <c r="G375" s="35">
        <f>VLOOKUP($Q375&amp;$B375,'PNC Exon. &amp; no Exon.'!$A:$AL,'P.N.C. x Comp. x Ramos'!G$66,0)</f>
        <v>2399259.14</v>
      </c>
      <c r="H375" s="35">
        <f>VLOOKUP($Q375&amp;$B375,'PNC Exon. &amp; no Exon.'!$A:$AL,'P.N.C. x Comp. x Ramos'!H$66,0)</f>
        <v>260132899.00999999</v>
      </c>
      <c r="I375" s="35">
        <f>VLOOKUP($Q375&amp;$B375,'PNC Exon. &amp; no Exon.'!$A:$AL,'P.N.C. x Comp. x Ramos'!I$66,0)</f>
        <v>8135868.3799999999</v>
      </c>
      <c r="J375" s="35">
        <f>VLOOKUP($Q375&amp;$B375,'PNC Exon. &amp; no Exon.'!$A:$AL,'P.N.C. x Comp. x Ramos'!J$66,0)</f>
        <v>16159222.700000001</v>
      </c>
      <c r="K375" s="35">
        <f>VLOOKUP($Q375&amp;$B375,'PNC Exon. &amp; no Exon.'!$A:$AL,'P.N.C. x Comp. x Ramos'!K$66,0)</f>
        <v>205088654.06</v>
      </c>
      <c r="L375" s="35">
        <f>VLOOKUP($Q375&amp;$B375,'PNC Exon. &amp; no Exon.'!$A:$AL,'P.N.C. x Comp. x Ramos'!L$66,0)</f>
        <v>0</v>
      </c>
      <c r="M375" s="35">
        <f>VLOOKUP($Q375&amp;$B375,'PNC Exon. &amp; no Exon.'!$A:$AL,'P.N.C. x Comp. x Ramos'!M$66,0)</f>
        <v>9249150.6500000004</v>
      </c>
      <c r="N375" s="35">
        <f>VLOOKUP($Q375&amp;$B375,'PNC Exon. &amp; no Exon.'!$A:$AL,'P.N.C. x Comp. x Ramos'!N$66,0)</f>
        <v>63510617.700000003</v>
      </c>
      <c r="O375" s="42">
        <f t="shared" si="34"/>
        <v>7.6964253706690089</v>
      </c>
      <c r="Q375" s="102" t="s">
        <v>5</v>
      </c>
    </row>
    <row r="376" spans="1:17" ht="15.95" customHeight="1" x14ac:dyDescent="0.4">
      <c r="A376" s="34">
        <f t="shared" si="32"/>
        <v>6</v>
      </c>
      <c r="B376" s="37" t="s">
        <v>113</v>
      </c>
      <c r="C376" s="50">
        <f t="shared" si="35"/>
        <v>553829925.55000007</v>
      </c>
      <c r="D376" s="35">
        <f>VLOOKUP($Q376&amp;$B376,'PNC Exon. &amp; no Exon.'!$A:$AL,'P.N.C. x Comp. x Ramos'!D$66,0)</f>
        <v>1280085.5</v>
      </c>
      <c r="E376" s="35">
        <f>VLOOKUP($Q376&amp;$B376,'PNC Exon. &amp; no Exon.'!$A:$AL,'P.N.C. x Comp. x Ramos'!E$66,0)</f>
        <v>19666267.440000001</v>
      </c>
      <c r="F376" s="35">
        <f>VLOOKUP($Q376&amp;$B376,'PNC Exon. &amp; no Exon.'!$A:$AL,'P.N.C. x Comp. x Ramos'!F$66,0)</f>
        <v>15253572.310000001</v>
      </c>
      <c r="G376" s="35">
        <f>VLOOKUP($Q376&amp;$B376,'PNC Exon. &amp; no Exon.'!$A:$AL,'P.N.C. x Comp. x Ramos'!G$66,0)</f>
        <v>5018894.93</v>
      </c>
      <c r="H376" s="35">
        <f>VLOOKUP($Q376&amp;$B376,'PNC Exon. &amp; no Exon.'!$A:$AL,'P.N.C. x Comp. x Ramos'!H$66,0)</f>
        <v>266088877.67000002</v>
      </c>
      <c r="I376" s="35">
        <f>VLOOKUP($Q376&amp;$B376,'PNC Exon. &amp; no Exon.'!$A:$AL,'P.N.C. x Comp. x Ramos'!I$66,0)</f>
        <v>5896045.9100000001</v>
      </c>
      <c r="J376" s="35">
        <f>VLOOKUP($Q376&amp;$B376,'PNC Exon. &amp; no Exon.'!$A:$AL,'P.N.C. x Comp. x Ramos'!J$66,0)</f>
        <v>10846381.539999999</v>
      </c>
      <c r="K376" s="35">
        <f>VLOOKUP($Q376&amp;$B376,'PNC Exon. &amp; no Exon.'!$A:$AL,'P.N.C. x Comp. x Ramos'!K$66,0)</f>
        <v>146822872.70999998</v>
      </c>
      <c r="L376" s="35">
        <f>VLOOKUP($Q376&amp;$B376,'PNC Exon. &amp; no Exon.'!$A:$AL,'P.N.C. x Comp. x Ramos'!L$66,0)</f>
        <v>0</v>
      </c>
      <c r="M376" s="35">
        <f>VLOOKUP($Q376&amp;$B376,'PNC Exon. &amp; no Exon.'!$A:$AL,'P.N.C. x Comp. x Ramos'!M$66,0)</f>
        <v>23433198.060000002</v>
      </c>
      <c r="N376" s="35">
        <f>VLOOKUP($Q376&amp;$B376,'PNC Exon. &amp; no Exon.'!$A:$AL,'P.N.C. x Comp. x Ramos'!N$66,0)</f>
        <v>59523729.480000004</v>
      </c>
      <c r="O376" s="42">
        <f t="shared" si="34"/>
        <v>6.7073638254120853</v>
      </c>
      <c r="Q376" s="102" t="s">
        <v>5</v>
      </c>
    </row>
    <row r="377" spans="1:17" ht="15.95" customHeight="1" x14ac:dyDescent="0.4">
      <c r="A377" s="34">
        <f t="shared" si="32"/>
        <v>7</v>
      </c>
      <c r="B377" s="37" t="s">
        <v>94</v>
      </c>
      <c r="C377" s="50">
        <f t="shared" si="35"/>
        <v>303116915.85000008</v>
      </c>
      <c r="D377" s="35">
        <f>VLOOKUP($Q377&amp;$B377,'PNC Exon. &amp; no Exon.'!$A:$AL,'P.N.C. x Comp. x Ramos'!D$66,0)</f>
        <v>0</v>
      </c>
      <c r="E377" s="35">
        <f>VLOOKUP($Q377&amp;$B377,'PNC Exon. &amp; no Exon.'!$A:$AL,'P.N.C. x Comp. x Ramos'!E$66,0)</f>
        <v>254766360.55000001</v>
      </c>
      <c r="F377" s="35">
        <f>VLOOKUP($Q377&amp;$B377,'PNC Exon. &amp; no Exon.'!$A:$AL,'P.N.C. x Comp. x Ramos'!F$66,0)</f>
        <v>0</v>
      </c>
      <c r="G377" s="35">
        <f>VLOOKUP($Q377&amp;$B377,'PNC Exon. &amp; no Exon.'!$A:$AL,'P.N.C. x Comp. x Ramos'!G$66,0)</f>
        <v>2112607.06</v>
      </c>
      <c r="H377" s="35">
        <f>VLOOKUP($Q377&amp;$B377,'PNC Exon. &amp; no Exon.'!$A:$AL,'P.N.C. x Comp. x Ramos'!H$66,0)</f>
        <v>25267323.800000001</v>
      </c>
      <c r="I377" s="35">
        <f>VLOOKUP($Q377&amp;$B377,'PNC Exon. &amp; no Exon.'!$A:$AL,'P.N.C. x Comp. x Ramos'!I$66,0)</f>
        <v>207966.22</v>
      </c>
      <c r="J377" s="35">
        <f>VLOOKUP($Q377&amp;$B377,'PNC Exon. &amp; no Exon.'!$A:$AL,'P.N.C. x Comp. x Ramos'!J$66,0)</f>
        <v>0</v>
      </c>
      <c r="K377" s="35">
        <f>VLOOKUP($Q377&amp;$B377,'PNC Exon. &amp; no Exon.'!$A:$AL,'P.N.C. x Comp. x Ramos'!K$66,0)</f>
        <v>665016.81000000006</v>
      </c>
      <c r="L377" s="35">
        <f>VLOOKUP($Q377&amp;$B377,'PNC Exon. &amp; no Exon.'!$A:$AL,'P.N.C. x Comp. x Ramos'!L$66,0)</f>
        <v>0</v>
      </c>
      <c r="M377" s="35">
        <f>VLOOKUP($Q377&amp;$B377,'PNC Exon. &amp; no Exon.'!$A:$AL,'P.N.C. x Comp. x Ramos'!M$66,0)</f>
        <v>14650</v>
      </c>
      <c r="N377" s="35">
        <f>VLOOKUP($Q377&amp;$B377,'PNC Exon. &amp; no Exon.'!$A:$AL,'P.N.C. x Comp. x Ramos'!N$66,0)</f>
        <v>20082991.41</v>
      </c>
      <c r="O377" s="42">
        <f t="shared" si="34"/>
        <v>3.6710104356020734</v>
      </c>
      <c r="Q377" s="102" t="s">
        <v>5</v>
      </c>
    </row>
    <row r="378" spans="1:17" ht="15.95" customHeight="1" x14ac:dyDescent="0.4">
      <c r="A378" s="34">
        <f t="shared" si="32"/>
        <v>8</v>
      </c>
      <c r="B378" s="37" t="s">
        <v>114</v>
      </c>
      <c r="C378" s="50">
        <f t="shared" si="35"/>
        <v>206517196.46000001</v>
      </c>
      <c r="D378" s="35">
        <f>VLOOKUP($Q378&amp;$B378,'PNC Exon. &amp; no Exon.'!$A:$AL,'P.N.C. x Comp. x Ramos'!D$66,0)</f>
        <v>9835757.5999999996</v>
      </c>
      <c r="E378" s="35">
        <f>VLOOKUP($Q378&amp;$B378,'PNC Exon. &amp; no Exon.'!$A:$AL,'P.N.C. x Comp. x Ramos'!E$66,0)</f>
        <v>1877252.0299999998</v>
      </c>
      <c r="F378" s="35">
        <f>VLOOKUP($Q378&amp;$B378,'PNC Exon. &amp; no Exon.'!$A:$AL,'P.N.C. x Comp. x Ramos'!F$66,0)</f>
        <v>194804186.83000001</v>
      </c>
      <c r="G378" s="35">
        <f>VLOOKUP($Q378&amp;$B378,'PNC Exon. &amp; no Exon.'!$A:$AL,'P.N.C. x Comp. x Ramos'!G$66,0)</f>
        <v>0</v>
      </c>
      <c r="H378" s="35">
        <f>VLOOKUP($Q378&amp;$B378,'PNC Exon. &amp; no Exon.'!$A:$AL,'P.N.C. x Comp. x Ramos'!H$66,0)</f>
        <v>0</v>
      </c>
      <c r="I378" s="35">
        <f>VLOOKUP($Q378&amp;$B378,'PNC Exon. &amp; no Exon.'!$A:$AL,'P.N.C. x Comp. x Ramos'!I$66,0)</f>
        <v>0</v>
      </c>
      <c r="J378" s="35">
        <f>VLOOKUP($Q378&amp;$B378,'PNC Exon. &amp; no Exon.'!$A:$AL,'P.N.C. x Comp. x Ramos'!J$66,0)</f>
        <v>0</v>
      </c>
      <c r="K378" s="35">
        <f>VLOOKUP($Q378&amp;$B378,'PNC Exon. &amp; no Exon.'!$A:$AL,'P.N.C. x Comp. x Ramos'!K$66,0)</f>
        <v>0</v>
      </c>
      <c r="L378" s="35">
        <f>VLOOKUP($Q378&amp;$B378,'PNC Exon. &amp; no Exon.'!$A:$AL,'P.N.C. x Comp. x Ramos'!L$66,0)</f>
        <v>0</v>
      </c>
      <c r="M378" s="35">
        <f>VLOOKUP($Q378&amp;$B378,'PNC Exon. &amp; no Exon.'!$A:$AL,'P.N.C. x Comp. x Ramos'!M$66,0)</f>
        <v>0</v>
      </c>
      <c r="N378" s="35">
        <f>VLOOKUP($Q378&amp;$B378,'PNC Exon. &amp; no Exon.'!$A:$AL,'P.N.C. x Comp. x Ramos'!N$66,0)</f>
        <v>0</v>
      </c>
      <c r="O378" s="42">
        <f t="shared" si="34"/>
        <v>2.5011035138372448</v>
      </c>
      <c r="Q378" s="102" t="s">
        <v>5</v>
      </c>
    </row>
    <row r="379" spans="1:17" ht="15.95" customHeight="1" x14ac:dyDescent="0.4">
      <c r="A379" s="34">
        <f t="shared" si="32"/>
        <v>12</v>
      </c>
      <c r="B379" s="37" t="s">
        <v>118</v>
      </c>
      <c r="C379" s="50">
        <f t="shared" si="35"/>
        <v>106914947.94</v>
      </c>
      <c r="D379" s="35">
        <f>VLOOKUP($Q379&amp;$B379,'PNC Exon. &amp; no Exon.'!$A:$AL,'P.N.C. x Comp. x Ramos'!D$66,0)</f>
        <v>0</v>
      </c>
      <c r="E379" s="35">
        <f>VLOOKUP($Q379&amp;$B379,'PNC Exon. &amp; no Exon.'!$A:$AL,'P.N.C. x Comp. x Ramos'!E$66,0)</f>
        <v>2252263.73</v>
      </c>
      <c r="F379" s="35">
        <f>VLOOKUP($Q379&amp;$B379,'PNC Exon. &amp; no Exon.'!$A:$AL,'P.N.C. x Comp. x Ramos'!F$66,0)</f>
        <v>0</v>
      </c>
      <c r="G379" s="35">
        <f>VLOOKUP($Q379&amp;$B379,'PNC Exon. &amp; no Exon.'!$A:$AL,'P.N.C. x Comp. x Ramos'!G$66,0)</f>
        <v>0</v>
      </c>
      <c r="H379" s="35">
        <f>VLOOKUP($Q379&amp;$B379,'PNC Exon. &amp; no Exon.'!$A:$AL,'P.N.C. x Comp. x Ramos'!H$66,0)</f>
        <v>0</v>
      </c>
      <c r="I379" s="35">
        <f>VLOOKUP($Q379&amp;$B379,'PNC Exon. &amp; no Exon.'!$A:$AL,'P.N.C. x Comp. x Ramos'!I$66,0)</f>
        <v>0</v>
      </c>
      <c r="J379" s="35">
        <f>VLOOKUP($Q379&amp;$B379,'PNC Exon. &amp; no Exon.'!$A:$AL,'P.N.C. x Comp. x Ramos'!J$66,0)</f>
        <v>0</v>
      </c>
      <c r="K379" s="35">
        <f>VLOOKUP($Q379&amp;$B379,'PNC Exon. &amp; no Exon.'!$A:$AL,'P.N.C. x Comp. x Ramos'!K$66,0)</f>
        <v>19873.66</v>
      </c>
      <c r="L379" s="35">
        <f>VLOOKUP($Q379&amp;$B379,'PNC Exon. &amp; no Exon.'!$A:$AL,'P.N.C. x Comp. x Ramos'!L$66,0)</f>
        <v>104050765.77</v>
      </c>
      <c r="M379" s="35">
        <f>VLOOKUP($Q379&amp;$B379,'PNC Exon. &amp; no Exon.'!$A:$AL,'P.N.C. x Comp. x Ramos'!M$66,0)</f>
        <v>0</v>
      </c>
      <c r="N379" s="35">
        <f>VLOOKUP($Q379&amp;$B379,'PNC Exon. &amp; no Exon.'!$A:$AL,'P.N.C. x Comp. x Ramos'!N$66,0)</f>
        <v>592044.78</v>
      </c>
      <c r="O379" s="42">
        <f t="shared" si="34"/>
        <v>1.2948333434608357</v>
      </c>
      <c r="Q379" s="102" t="s">
        <v>5</v>
      </c>
    </row>
    <row r="380" spans="1:17" ht="15.95" customHeight="1" x14ac:dyDescent="0.4">
      <c r="A380" s="34">
        <f t="shared" si="32"/>
        <v>9</v>
      </c>
      <c r="B380" s="37" t="s">
        <v>77</v>
      </c>
      <c r="C380" s="50">
        <f t="shared" si="35"/>
        <v>158738996.78999999</v>
      </c>
      <c r="D380" s="35">
        <f>VLOOKUP($Q380&amp;$B380,'PNC Exon. &amp; no Exon.'!$A:$AL,'P.N.C. x Comp. x Ramos'!D$66,0)</f>
        <v>255983.46</v>
      </c>
      <c r="E380" s="35">
        <f>VLOOKUP($Q380&amp;$B380,'PNC Exon. &amp; no Exon.'!$A:$AL,'P.N.C. x Comp. x Ramos'!E$66,0)</f>
        <v>104692139.92</v>
      </c>
      <c r="F380" s="35">
        <f>VLOOKUP($Q380&amp;$B380,'PNC Exon. &amp; no Exon.'!$A:$AL,'P.N.C. x Comp. x Ramos'!F$66,0)</f>
        <v>321256.65999999997</v>
      </c>
      <c r="G380" s="35">
        <f>VLOOKUP($Q380&amp;$B380,'PNC Exon. &amp; no Exon.'!$A:$AL,'P.N.C. x Comp. x Ramos'!G$66,0)</f>
        <v>106002.68000000001</v>
      </c>
      <c r="H380" s="35">
        <f>VLOOKUP($Q380&amp;$B380,'PNC Exon. &amp; no Exon.'!$A:$AL,'P.N.C. x Comp. x Ramos'!H$66,0)</f>
        <v>5269033.58</v>
      </c>
      <c r="I380" s="35">
        <f>VLOOKUP($Q380&amp;$B380,'PNC Exon. &amp; no Exon.'!$A:$AL,'P.N.C. x Comp. x Ramos'!I$66,0)</f>
        <v>15399369.91</v>
      </c>
      <c r="J380" s="35">
        <f>VLOOKUP($Q380&amp;$B380,'PNC Exon. &amp; no Exon.'!$A:$AL,'P.N.C. x Comp. x Ramos'!J$66,0)</f>
        <v>63874.22</v>
      </c>
      <c r="K380" s="35">
        <f>VLOOKUP($Q380&amp;$B380,'PNC Exon. &amp; no Exon.'!$A:$AL,'P.N.C. x Comp. x Ramos'!K$66,0)</f>
        <v>20449439.020000003</v>
      </c>
      <c r="L380" s="35">
        <f>VLOOKUP($Q380&amp;$B380,'PNC Exon. &amp; no Exon.'!$A:$AL,'P.N.C. x Comp. x Ramos'!L$66,0)</f>
        <v>0</v>
      </c>
      <c r="M380" s="35">
        <f>VLOOKUP($Q380&amp;$B380,'PNC Exon. &amp; no Exon.'!$A:$AL,'P.N.C. x Comp. x Ramos'!M$66,0)</f>
        <v>9602021.7200000007</v>
      </c>
      <c r="N380" s="35">
        <f>VLOOKUP($Q380&amp;$B380,'PNC Exon. &amp; no Exon.'!$A:$AL,'P.N.C. x Comp. x Ramos'!N$66,0)</f>
        <v>2579875.62</v>
      </c>
      <c r="O380" s="42">
        <f t="shared" si="34"/>
        <v>1.9224678112041229</v>
      </c>
      <c r="Q380" s="102" t="s">
        <v>5</v>
      </c>
    </row>
    <row r="381" spans="1:17" ht="15.95" customHeight="1" x14ac:dyDescent="0.4">
      <c r="A381" s="34">
        <f t="shared" si="32"/>
        <v>11</v>
      </c>
      <c r="B381" s="37" t="s">
        <v>115</v>
      </c>
      <c r="C381" s="50">
        <f t="shared" si="35"/>
        <v>115681338.68000001</v>
      </c>
      <c r="D381" s="35">
        <f>VLOOKUP($Q381&amp;$B381,'PNC Exon. &amp; no Exon.'!$A:$AL,'P.N.C. x Comp. x Ramos'!D$66,0)</f>
        <v>0</v>
      </c>
      <c r="E381" s="35">
        <f>VLOOKUP($Q381&amp;$B381,'PNC Exon. &amp; no Exon.'!$A:$AL,'P.N.C. x Comp. x Ramos'!E$66,0)</f>
        <v>69284.399999999994</v>
      </c>
      <c r="F381" s="35">
        <f>VLOOKUP($Q381&amp;$B381,'PNC Exon. &amp; no Exon.'!$A:$AL,'P.N.C. x Comp. x Ramos'!F$66,0)</f>
        <v>0</v>
      </c>
      <c r="G381" s="35">
        <f>VLOOKUP($Q381&amp;$B381,'PNC Exon. &amp; no Exon.'!$A:$AL,'P.N.C. x Comp. x Ramos'!G$66,0)</f>
        <v>0</v>
      </c>
      <c r="H381" s="35">
        <f>VLOOKUP($Q381&amp;$B381,'PNC Exon. &amp; no Exon.'!$A:$AL,'P.N.C. x Comp. x Ramos'!H$66,0)</f>
        <v>242672.93</v>
      </c>
      <c r="I381" s="35">
        <f>VLOOKUP($Q381&amp;$B381,'PNC Exon. &amp; no Exon.'!$A:$AL,'P.N.C. x Comp. x Ramos'!I$66,0)</f>
        <v>74742.64</v>
      </c>
      <c r="J381" s="35">
        <f>VLOOKUP($Q381&amp;$B381,'PNC Exon. &amp; no Exon.'!$A:$AL,'P.N.C. x Comp. x Ramos'!J$66,0)</f>
        <v>3028361.39</v>
      </c>
      <c r="K381" s="35">
        <f>VLOOKUP($Q381&amp;$B381,'PNC Exon. &amp; no Exon.'!$A:$AL,'P.N.C. x Comp. x Ramos'!K$66,0)</f>
        <v>110470769.22</v>
      </c>
      <c r="L381" s="35">
        <f>VLOOKUP($Q381&amp;$B381,'PNC Exon. &amp; no Exon.'!$A:$AL,'P.N.C. x Comp. x Ramos'!L$66,0)</f>
        <v>0</v>
      </c>
      <c r="M381" s="35">
        <f>VLOOKUP($Q381&amp;$B381,'PNC Exon. &amp; no Exon.'!$A:$AL,'P.N.C. x Comp. x Ramos'!M$66,0)</f>
        <v>1525906.45</v>
      </c>
      <c r="N381" s="35">
        <f>VLOOKUP($Q381&amp;$B381,'PNC Exon. &amp; no Exon.'!$A:$AL,'P.N.C. x Comp. x Ramos'!N$66,0)</f>
        <v>269601.65000000002</v>
      </c>
      <c r="O381" s="42">
        <f t="shared" si="34"/>
        <v>1.4010019873283746</v>
      </c>
      <c r="Q381" s="102" t="s">
        <v>5</v>
      </c>
    </row>
    <row r="382" spans="1:17" ht="15.95" customHeight="1" x14ac:dyDescent="0.4">
      <c r="A382" s="34">
        <f t="shared" si="32"/>
        <v>10</v>
      </c>
      <c r="B382" s="37" t="s">
        <v>85</v>
      </c>
      <c r="C382" s="50">
        <f t="shared" si="35"/>
        <v>121837673.16</v>
      </c>
      <c r="D382" s="35">
        <f>VLOOKUP($Q382&amp;$B382,'PNC Exon. &amp; no Exon.'!$A:$AL,'P.N.C. x Comp. x Ramos'!D$66,0)</f>
        <v>0</v>
      </c>
      <c r="E382" s="35">
        <f>VLOOKUP($Q382&amp;$B382,'PNC Exon. &amp; no Exon.'!$A:$AL,'P.N.C. x Comp. x Ramos'!E$66,0)</f>
        <v>294269.46999999997</v>
      </c>
      <c r="F382" s="35">
        <f>VLOOKUP($Q382&amp;$B382,'PNC Exon. &amp; no Exon.'!$A:$AL,'P.N.C. x Comp. x Ramos'!F$66,0)</f>
        <v>0</v>
      </c>
      <c r="G382" s="35">
        <f>VLOOKUP($Q382&amp;$B382,'PNC Exon. &amp; no Exon.'!$A:$AL,'P.N.C. x Comp. x Ramos'!G$66,0)</f>
        <v>0</v>
      </c>
      <c r="H382" s="35">
        <f>VLOOKUP($Q382&amp;$B382,'PNC Exon. &amp; no Exon.'!$A:$AL,'P.N.C. x Comp. x Ramos'!H$66,0)</f>
        <v>11774728.449999999</v>
      </c>
      <c r="I382" s="35">
        <f>VLOOKUP($Q382&amp;$B382,'PNC Exon. &amp; no Exon.'!$A:$AL,'P.N.C. x Comp. x Ramos'!I$66,0)</f>
        <v>261569.94</v>
      </c>
      <c r="J382" s="35">
        <f>VLOOKUP($Q382&amp;$B382,'PNC Exon. &amp; no Exon.'!$A:$AL,'P.N.C. x Comp. x Ramos'!J$66,0)</f>
        <v>14668.74</v>
      </c>
      <c r="K382" s="35">
        <f>VLOOKUP($Q382&amp;$B382,'PNC Exon. &amp; no Exon.'!$A:$AL,'P.N.C. x Comp. x Ramos'!K$66,0)</f>
        <v>89791014.950000003</v>
      </c>
      <c r="L382" s="35">
        <f>VLOOKUP($Q382&amp;$B382,'PNC Exon. &amp; no Exon.'!$A:$AL,'P.N.C. x Comp. x Ramos'!L$66,0)</f>
        <v>0</v>
      </c>
      <c r="M382" s="35">
        <f>VLOOKUP($Q382&amp;$B382,'PNC Exon. &amp; no Exon.'!$A:$AL,'P.N.C. x Comp. x Ramos'!M$66,0)</f>
        <v>13190788.710000001</v>
      </c>
      <c r="N382" s="35">
        <f>VLOOKUP($Q382&amp;$B382,'PNC Exon. &amp; no Exon.'!$A:$AL,'P.N.C. x Comp. x Ramos'!N$66,0)</f>
        <v>6510632.8999999994</v>
      </c>
      <c r="O382" s="42">
        <f t="shared" si="34"/>
        <v>1.475560571621706</v>
      </c>
      <c r="Q382" s="102" t="s">
        <v>5</v>
      </c>
    </row>
    <row r="383" spans="1:17" ht="15.95" customHeight="1" x14ac:dyDescent="0.4">
      <c r="A383" s="34">
        <f t="shared" si="32"/>
        <v>13</v>
      </c>
      <c r="B383" s="37" t="s">
        <v>116</v>
      </c>
      <c r="C383" s="50">
        <f t="shared" si="35"/>
        <v>85613271.24000001</v>
      </c>
      <c r="D383" s="35">
        <f>VLOOKUP($Q383&amp;$B383,'PNC Exon. &amp; no Exon.'!$A:$AL,'P.N.C. x Comp. x Ramos'!D$66,0)</f>
        <v>514353.91</v>
      </c>
      <c r="E383" s="35">
        <f>VLOOKUP($Q383&amp;$B383,'PNC Exon. &amp; no Exon.'!$A:$AL,'P.N.C. x Comp. x Ramos'!E$66,0)</f>
        <v>0</v>
      </c>
      <c r="F383" s="35">
        <f>VLOOKUP($Q383&amp;$B383,'PNC Exon. &amp; no Exon.'!$A:$AL,'P.N.C. x Comp. x Ramos'!F$66,0)</f>
        <v>2095287.09</v>
      </c>
      <c r="G383" s="35">
        <f>VLOOKUP($Q383&amp;$B383,'PNC Exon. &amp; no Exon.'!$A:$AL,'P.N.C. x Comp. x Ramos'!G$66,0)</f>
        <v>12372.95</v>
      </c>
      <c r="H383" s="35">
        <f>VLOOKUP($Q383&amp;$B383,'PNC Exon. &amp; no Exon.'!$A:$AL,'P.N.C. x Comp. x Ramos'!H$66,0)</f>
        <v>1182137.78</v>
      </c>
      <c r="I383" s="35">
        <f>VLOOKUP($Q383&amp;$B383,'PNC Exon. &amp; no Exon.'!$A:$AL,'P.N.C. x Comp. x Ramos'!I$66,0)</f>
        <v>191465.36</v>
      </c>
      <c r="J383" s="35">
        <f>VLOOKUP($Q383&amp;$B383,'PNC Exon. &amp; no Exon.'!$A:$AL,'P.N.C. x Comp. x Ramos'!J$66,0)</f>
        <v>22045.9</v>
      </c>
      <c r="K383" s="35">
        <f>VLOOKUP($Q383&amp;$B383,'PNC Exon. &amp; no Exon.'!$A:$AL,'P.N.C. x Comp. x Ramos'!K$66,0)</f>
        <v>57899958.240000002</v>
      </c>
      <c r="L383" s="35">
        <f>VLOOKUP($Q383&amp;$B383,'PNC Exon. &amp; no Exon.'!$A:$AL,'P.N.C. x Comp. x Ramos'!L$66,0)</f>
        <v>0</v>
      </c>
      <c r="M383" s="35">
        <f>VLOOKUP($Q383&amp;$B383,'PNC Exon. &amp; no Exon.'!$A:$AL,'P.N.C. x Comp. x Ramos'!M$66,0)</f>
        <v>22750762.199999999</v>
      </c>
      <c r="N383" s="35">
        <f>VLOOKUP($Q383&amp;$B383,'PNC Exon. &amp; no Exon.'!$A:$AL,'P.N.C. x Comp. x Ramos'!N$66,0)</f>
        <v>944887.81</v>
      </c>
      <c r="O383" s="42">
        <f t="shared" si="34"/>
        <v>1.0368514448187329</v>
      </c>
      <c r="Q383" s="102" t="s">
        <v>5</v>
      </c>
    </row>
    <row r="384" spans="1:17" ht="15.95" customHeight="1" x14ac:dyDescent="0.4">
      <c r="A384" s="34">
        <f t="shared" si="32"/>
        <v>15</v>
      </c>
      <c r="B384" s="37" t="s">
        <v>117</v>
      </c>
      <c r="C384" s="50">
        <f t="shared" si="35"/>
        <v>57786722.579999998</v>
      </c>
      <c r="D384" s="35">
        <f>VLOOKUP($Q384&amp;$B384,'PNC Exon. &amp; no Exon.'!$A:$AL,'P.N.C. x Comp. x Ramos'!D$66,0)</f>
        <v>0</v>
      </c>
      <c r="E384" s="35">
        <f>VLOOKUP($Q384&amp;$B384,'PNC Exon. &amp; no Exon.'!$A:$AL,'P.N.C. x Comp. x Ramos'!E$66,0)</f>
        <v>14632.76</v>
      </c>
      <c r="F384" s="35">
        <f>VLOOKUP($Q384&amp;$B384,'PNC Exon. &amp; no Exon.'!$A:$AL,'P.N.C. x Comp. x Ramos'!F$66,0)</f>
        <v>0</v>
      </c>
      <c r="G384" s="35">
        <f>VLOOKUP($Q384&amp;$B384,'PNC Exon. &amp; no Exon.'!$A:$AL,'P.N.C. x Comp. x Ramos'!G$66,0)</f>
        <v>0</v>
      </c>
      <c r="H384" s="35">
        <f>VLOOKUP($Q384&amp;$B384,'PNC Exon. &amp; no Exon.'!$A:$AL,'P.N.C. x Comp. x Ramos'!H$66,0)</f>
        <v>91889.77</v>
      </c>
      <c r="I384" s="35">
        <f>VLOOKUP($Q384&amp;$B384,'PNC Exon. &amp; no Exon.'!$A:$AL,'P.N.C. x Comp. x Ramos'!I$66,0)</f>
        <v>0</v>
      </c>
      <c r="J384" s="35">
        <f>VLOOKUP($Q384&amp;$B384,'PNC Exon. &amp; no Exon.'!$A:$AL,'P.N.C. x Comp. x Ramos'!J$66,0)</f>
        <v>396012.15</v>
      </c>
      <c r="K384" s="35">
        <f>VLOOKUP($Q384&amp;$B384,'PNC Exon. &amp; no Exon.'!$A:$AL,'P.N.C. x Comp. x Ramos'!K$66,0)</f>
        <v>55627345.049999997</v>
      </c>
      <c r="L384" s="35">
        <f>VLOOKUP($Q384&amp;$B384,'PNC Exon. &amp; no Exon.'!$A:$AL,'P.N.C. x Comp. x Ramos'!L$66,0)</f>
        <v>0</v>
      </c>
      <c r="M384" s="35">
        <f>VLOOKUP($Q384&amp;$B384,'PNC Exon. &amp; no Exon.'!$A:$AL,'P.N.C. x Comp. x Ramos'!M$66,0)</f>
        <v>1467807.51</v>
      </c>
      <c r="N384" s="35">
        <f>VLOOKUP($Q384&amp;$B384,'PNC Exon. &amp; no Exon.'!$A:$AL,'P.N.C. x Comp. x Ramos'!N$66,0)</f>
        <v>189035.34</v>
      </c>
      <c r="O384" s="42">
        <f t="shared" si="34"/>
        <v>0.69984765131154569</v>
      </c>
      <c r="Q384" s="102" t="s">
        <v>5</v>
      </c>
    </row>
    <row r="385" spans="1:17" ht="15.95" customHeight="1" x14ac:dyDescent="0.4">
      <c r="A385" s="34">
        <f t="shared" si="32"/>
        <v>16</v>
      </c>
      <c r="B385" s="37" t="s">
        <v>119</v>
      </c>
      <c r="C385" s="50">
        <f t="shared" si="35"/>
        <v>56946423.260000005</v>
      </c>
      <c r="D385" s="35">
        <f>VLOOKUP($Q385&amp;$B385,'PNC Exon. &amp; no Exon.'!$A:$AL,'P.N.C. x Comp. x Ramos'!D$66,0)</f>
        <v>91594.06</v>
      </c>
      <c r="E385" s="35">
        <f>VLOOKUP($Q385&amp;$B385,'PNC Exon. &amp; no Exon.'!$A:$AL,'P.N.C. x Comp. x Ramos'!E$66,0)</f>
        <v>1004699.13</v>
      </c>
      <c r="F385" s="35">
        <f>VLOOKUP($Q385&amp;$B385,'PNC Exon. &amp; no Exon.'!$A:$AL,'P.N.C. x Comp. x Ramos'!F$66,0)</f>
        <v>0</v>
      </c>
      <c r="G385" s="35">
        <f>VLOOKUP($Q385&amp;$B385,'PNC Exon. &amp; no Exon.'!$A:$AL,'P.N.C. x Comp. x Ramos'!G$66,0)</f>
        <v>3064512.5</v>
      </c>
      <c r="H385" s="35">
        <f>VLOOKUP($Q385&amp;$B385,'PNC Exon. &amp; no Exon.'!$A:$AL,'P.N.C. x Comp. x Ramos'!H$66,0)</f>
        <v>18440399.919999998</v>
      </c>
      <c r="I385" s="35">
        <f>VLOOKUP($Q385&amp;$B385,'PNC Exon. &amp; no Exon.'!$A:$AL,'P.N.C. x Comp. x Ramos'!I$66,0)</f>
        <v>30274.25</v>
      </c>
      <c r="J385" s="35">
        <f>VLOOKUP($Q385&amp;$B385,'PNC Exon. &amp; no Exon.'!$A:$AL,'P.N.C. x Comp. x Ramos'!J$66,0)</f>
        <v>523125.81</v>
      </c>
      <c r="K385" s="35">
        <f>VLOOKUP($Q385&amp;$B385,'PNC Exon. &amp; no Exon.'!$A:$AL,'P.N.C. x Comp. x Ramos'!K$66,0)</f>
        <v>31208418.640000001</v>
      </c>
      <c r="L385" s="35">
        <f>VLOOKUP($Q385&amp;$B385,'PNC Exon. &amp; no Exon.'!$A:$AL,'P.N.C. x Comp. x Ramos'!L$66,0)</f>
        <v>0</v>
      </c>
      <c r="M385" s="35">
        <f>VLOOKUP($Q385&amp;$B385,'PNC Exon. &amp; no Exon.'!$A:$AL,'P.N.C. x Comp. x Ramos'!M$66,0)</f>
        <v>388161.77</v>
      </c>
      <c r="N385" s="35">
        <f>VLOOKUP($Q385&amp;$B385,'PNC Exon. &amp; no Exon.'!$A:$AL,'P.N.C. x Comp. x Ramos'!N$66,0)</f>
        <v>2195237.1800000002</v>
      </c>
      <c r="O385" s="42">
        <f t="shared" si="34"/>
        <v>0.68967089306597207</v>
      </c>
      <c r="Q385" s="102" t="s">
        <v>5</v>
      </c>
    </row>
    <row r="386" spans="1:17" ht="15.95" customHeight="1" x14ac:dyDescent="0.4">
      <c r="A386" s="34">
        <f t="shared" si="32"/>
        <v>14</v>
      </c>
      <c r="B386" s="37" t="s">
        <v>120</v>
      </c>
      <c r="C386" s="50">
        <f t="shared" si="35"/>
        <v>60527289.979999989</v>
      </c>
      <c r="D386" s="35">
        <f>VLOOKUP($Q386&amp;$B386,'PNC Exon. &amp; no Exon.'!$A:$AL,'P.N.C. x Comp. x Ramos'!D$66,0)</f>
        <v>2828.9</v>
      </c>
      <c r="E386" s="35">
        <f>VLOOKUP($Q386&amp;$B386,'PNC Exon. &amp; no Exon.'!$A:$AL,'P.N.C. x Comp. x Ramos'!E$66,0)</f>
        <v>460321.57</v>
      </c>
      <c r="F386" s="35">
        <f>VLOOKUP($Q386&amp;$B386,'PNC Exon. &amp; no Exon.'!$A:$AL,'P.N.C. x Comp. x Ramos'!F$66,0)</f>
        <v>0</v>
      </c>
      <c r="G386" s="35">
        <f>VLOOKUP($Q386&amp;$B386,'PNC Exon. &amp; no Exon.'!$A:$AL,'P.N.C. x Comp. x Ramos'!G$66,0)</f>
        <v>0</v>
      </c>
      <c r="H386" s="35">
        <f>VLOOKUP($Q386&amp;$B386,'PNC Exon. &amp; no Exon.'!$A:$AL,'P.N.C. x Comp. x Ramos'!H$66,0)</f>
        <v>647041.37</v>
      </c>
      <c r="I386" s="35">
        <f>VLOOKUP($Q386&amp;$B386,'PNC Exon. &amp; no Exon.'!$A:$AL,'P.N.C. x Comp. x Ramos'!I$66,0)</f>
        <v>34431.03</v>
      </c>
      <c r="J386" s="35">
        <f>VLOOKUP($Q386&amp;$B386,'PNC Exon. &amp; no Exon.'!$A:$AL,'P.N.C. x Comp. x Ramos'!J$66,0)</f>
        <v>28500</v>
      </c>
      <c r="K386" s="35">
        <f>VLOOKUP($Q386&amp;$B386,'PNC Exon. &amp; no Exon.'!$A:$AL,'P.N.C. x Comp. x Ramos'!K$66,0)</f>
        <v>59208544.979999997</v>
      </c>
      <c r="L386" s="35">
        <f>VLOOKUP($Q386&amp;$B386,'PNC Exon. &amp; no Exon.'!$A:$AL,'P.N.C. x Comp. x Ramos'!L$66,0)</f>
        <v>0</v>
      </c>
      <c r="M386" s="35">
        <f>VLOOKUP($Q386&amp;$B386,'PNC Exon. &amp; no Exon.'!$A:$AL,'P.N.C. x Comp. x Ramos'!M$66,0)</f>
        <v>55171.72</v>
      </c>
      <c r="N386" s="35">
        <f>VLOOKUP($Q386&amp;$B386,'PNC Exon. &amp; no Exon.'!$A:$AL,'P.N.C. x Comp. x Ramos'!N$66,0)</f>
        <v>90450.41</v>
      </c>
      <c r="O386" s="42">
        <f t="shared" si="34"/>
        <v>0.73303831471170178</v>
      </c>
      <c r="Q386" s="102" t="s">
        <v>5</v>
      </c>
    </row>
    <row r="387" spans="1:17" ht="15.95" customHeight="1" x14ac:dyDescent="0.4">
      <c r="A387" s="34">
        <f t="shared" si="32"/>
        <v>18</v>
      </c>
      <c r="B387" s="37" t="s">
        <v>122</v>
      </c>
      <c r="C387" s="50">
        <f t="shared" si="35"/>
        <v>47827858.020000011</v>
      </c>
      <c r="D387" s="35">
        <f>VLOOKUP($Q387&amp;$B387,'PNC Exon. &amp; no Exon.'!$A:$AL,'P.N.C. x Comp. x Ramos'!D$66,0)</f>
        <v>0</v>
      </c>
      <c r="E387" s="35">
        <f>VLOOKUP($Q387&amp;$B387,'PNC Exon. &amp; no Exon.'!$A:$AL,'P.N.C. x Comp. x Ramos'!E$66,0)</f>
        <v>15379314.9</v>
      </c>
      <c r="F387" s="35">
        <f>VLOOKUP($Q387&amp;$B387,'PNC Exon. &amp; no Exon.'!$A:$AL,'P.N.C. x Comp. x Ramos'!F$66,0)</f>
        <v>4272005.5599999996</v>
      </c>
      <c r="G387" s="35">
        <f>VLOOKUP($Q387&amp;$B387,'PNC Exon. &amp; no Exon.'!$A:$AL,'P.N.C. x Comp. x Ramos'!G$66,0)</f>
        <v>3476.27</v>
      </c>
      <c r="H387" s="35">
        <f>VLOOKUP($Q387&amp;$B387,'PNC Exon. &amp; no Exon.'!$A:$AL,'P.N.C. x Comp. x Ramos'!H$66,0)</f>
        <v>5195869.3</v>
      </c>
      <c r="I387" s="35">
        <f>VLOOKUP($Q387&amp;$B387,'PNC Exon. &amp; no Exon.'!$A:$AL,'P.N.C. x Comp. x Ramos'!I$66,0)</f>
        <v>1473243.63</v>
      </c>
      <c r="J387" s="35">
        <f>VLOOKUP($Q387&amp;$B387,'PNC Exon. &amp; no Exon.'!$A:$AL,'P.N.C. x Comp. x Ramos'!J$66,0)</f>
        <v>116533</v>
      </c>
      <c r="K387" s="35">
        <f>VLOOKUP($Q387&amp;$B387,'PNC Exon. &amp; no Exon.'!$A:$AL,'P.N.C. x Comp. x Ramos'!K$66,0)</f>
        <v>17605853.740000002</v>
      </c>
      <c r="L387" s="35">
        <f>VLOOKUP($Q387&amp;$B387,'PNC Exon. &amp; no Exon.'!$A:$AL,'P.N.C. x Comp. x Ramos'!L$66,0)</f>
        <v>0</v>
      </c>
      <c r="M387" s="35">
        <f>VLOOKUP($Q387&amp;$B387,'PNC Exon. &amp; no Exon.'!$A:$AL,'P.N.C. x Comp. x Ramos'!M$66,0)</f>
        <v>2023984.02</v>
      </c>
      <c r="N387" s="35">
        <f>VLOOKUP($Q387&amp;$B387,'PNC Exon. &amp; no Exon.'!$A:$AL,'P.N.C. x Comp. x Ramos'!N$66,0)</f>
        <v>1757577.6</v>
      </c>
      <c r="O387" s="42">
        <f t="shared" si="34"/>
        <v>0.57923710859739641</v>
      </c>
      <c r="Q387" s="102" t="s">
        <v>5</v>
      </c>
    </row>
    <row r="388" spans="1:17" ht="15.95" customHeight="1" x14ac:dyDescent="0.4">
      <c r="A388" s="34">
        <f t="shared" si="32"/>
        <v>19</v>
      </c>
      <c r="B388" s="37" t="s">
        <v>80</v>
      </c>
      <c r="C388" s="50">
        <f t="shared" si="35"/>
        <v>42963094.140000001</v>
      </c>
      <c r="D388" s="35">
        <f>VLOOKUP($Q388&amp;$B388,'PNC Exon. &amp; no Exon.'!$A:$AL,'P.N.C. x Comp. x Ramos'!D$66,0)</f>
        <v>0</v>
      </c>
      <c r="E388" s="35">
        <f>VLOOKUP($Q388&amp;$B388,'PNC Exon. &amp; no Exon.'!$A:$AL,'P.N.C. x Comp. x Ramos'!E$66,0)</f>
        <v>0</v>
      </c>
      <c r="F388" s="35">
        <f>VLOOKUP($Q388&amp;$B388,'PNC Exon. &amp; no Exon.'!$A:$AL,'P.N.C. x Comp. x Ramos'!F$66,0)</f>
        <v>0</v>
      </c>
      <c r="G388" s="35">
        <f>VLOOKUP($Q388&amp;$B388,'PNC Exon. &amp; no Exon.'!$A:$AL,'P.N.C. x Comp. x Ramos'!G$66,0)</f>
        <v>0</v>
      </c>
      <c r="H388" s="35">
        <f>VLOOKUP($Q388&amp;$B388,'PNC Exon. &amp; no Exon.'!$A:$AL,'P.N.C. x Comp. x Ramos'!H$66,0)</f>
        <v>0</v>
      </c>
      <c r="I388" s="35">
        <f>VLOOKUP($Q388&amp;$B388,'PNC Exon. &amp; no Exon.'!$A:$AL,'P.N.C. x Comp. x Ramos'!I$66,0)</f>
        <v>0</v>
      </c>
      <c r="J388" s="35">
        <f>VLOOKUP($Q388&amp;$B388,'PNC Exon. &amp; no Exon.'!$A:$AL,'P.N.C. x Comp. x Ramos'!J$66,0)</f>
        <v>0</v>
      </c>
      <c r="K388" s="35">
        <f>VLOOKUP($Q388&amp;$B388,'PNC Exon. &amp; no Exon.'!$A:$AL,'P.N.C. x Comp. x Ramos'!K$66,0)</f>
        <v>42960938.969999999</v>
      </c>
      <c r="L388" s="35">
        <f>VLOOKUP($Q388&amp;$B388,'PNC Exon. &amp; no Exon.'!$A:$AL,'P.N.C. x Comp. x Ramos'!L$66,0)</f>
        <v>0</v>
      </c>
      <c r="M388" s="35">
        <f>VLOOKUP($Q388&amp;$B388,'PNC Exon. &amp; no Exon.'!$A:$AL,'P.N.C. x Comp. x Ramos'!M$66,0)</f>
        <v>2155.17</v>
      </c>
      <c r="N388" s="35">
        <f>VLOOKUP($Q388&amp;$B388,'PNC Exon. &amp; no Exon.'!$A:$AL,'P.N.C. x Comp. x Ramos'!N$66,0)</f>
        <v>0</v>
      </c>
      <c r="O388" s="42">
        <f t="shared" si="34"/>
        <v>0.52032057165606138</v>
      </c>
      <c r="Q388" s="102" t="s">
        <v>5</v>
      </c>
    </row>
    <row r="389" spans="1:17" ht="15.95" customHeight="1" x14ac:dyDescent="0.4">
      <c r="A389" s="34">
        <f t="shared" si="32"/>
        <v>17</v>
      </c>
      <c r="B389" s="37" t="s">
        <v>121</v>
      </c>
      <c r="C389" s="50">
        <f t="shared" si="35"/>
        <v>53282213.390000001</v>
      </c>
      <c r="D389" s="35">
        <f>VLOOKUP($Q389&amp;$B389,'PNC Exon. &amp; no Exon.'!$A:$AL,'P.N.C. x Comp. x Ramos'!D$66,0)</f>
        <v>0</v>
      </c>
      <c r="E389" s="35">
        <f>VLOOKUP($Q389&amp;$B389,'PNC Exon. &amp; no Exon.'!$A:$AL,'P.N.C. x Comp. x Ramos'!E$66,0)</f>
        <v>17421487.940000001</v>
      </c>
      <c r="F389" s="35">
        <f>VLOOKUP($Q389&amp;$B389,'PNC Exon. &amp; no Exon.'!$A:$AL,'P.N.C. x Comp. x Ramos'!F$66,0)</f>
        <v>0</v>
      </c>
      <c r="G389" s="35">
        <f>VLOOKUP($Q389&amp;$B389,'PNC Exon. &amp; no Exon.'!$A:$AL,'P.N.C. x Comp. x Ramos'!G$66,0)</f>
        <v>0</v>
      </c>
      <c r="H389" s="35">
        <f>VLOOKUP($Q389&amp;$B389,'PNC Exon. &amp; no Exon.'!$A:$AL,'P.N.C. x Comp. x Ramos'!H$66,0)</f>
        <v>7713000.8999999994</v>
      </c>
      <c r="I389" s="35">
        <f>VLOOKUP($Q389&amp;$B389,'PNC Exon. &amp; no Exon.'!$A:$AL,'P.N.C. x Comp. x Ramos'!I$66,0)</f>
        <v>0</v>
      </c>
      <c r="J389" s="35">
        <f>VLOOKUP($Q389&amp;$B389,'PNC Exon. &amp; no Exon.'!$A:$AL,'P.N.C. x Comp. x Ramos'!J$66,0)</f>
        <v>14033.36</v>
      </c>
      <c r="K389" s="35">
        <f>VLOOKUP($Q389&amp;$B389,'PNC Exon. &amp; no Exon.'!$A:$AL,'P.N.C. x Comp. x Ramos'!K$66,0)</f>
        <v>25883948.949999999</v>
      </c>
      <c r="L389" s="35">
        <f>VLOOKUP($Q389&amp;$B389,'PNC Exon. &amp; no Exon.'!$A:$AL,'P.N.C. x Comp. x Ramos'!L$66,0)</f>
        <v>0</v>
      </c>
      <c r="M389" s="35">
        <f>VLOOKUP($Q389&amp;$B389,'PNC Exon. &amp; no Exon.'!$A:$AL,'P.N.C. x Comp. x Ramos'!M$66,0)</f>
        <v>1059284.1299999999</v>
      </c>
      <c r="N389" s="35">
        <f>VLOOKUP($Q389&amp;$B389,'PNC Exon. &amp; no Exon.'!$A:$AL,'P.N.C. x Comp. x Ramos'!N$66,0)</f>
        <v>1190458.1100000001</v>
      </c>
      <c r="O389" s="42">
        <f t="shared" si="34"/>
        <v>0.64529411312518303</v>
      </c>
      <c r="Q389" s="102" t="s">
        <v>5</v>
      </c>
    </row>
    <row r="390" spans="1:17" ht="15.95" customHeight="1" x14ac:dyDescent="0.4">
      <c r="A390" s="34">
        <f t="shared" si="32"/>
        <v>20</v>
      </c>
      <c r="B390" s="37" t="s">
        <v>87</v>
      </c>
      <c r="C390" s="50">
        <f t="shared" si="35"/>
        <v>36472569.189999998</v>
      </c>
      <c r="D390" s="35">
        <f>VLOOKUP($Q390&amp;$B390,'PNC Exon. &amp; no Exon.'!$A:$AL,'P.N.C. x Comp. x Ramos'!D$66,0)</f>
        <v>0</v>
      </c>
      <c r="E390" s="35">
        <f>VLOOKUP($Q390&amp;$B390,'PNC Exon. &amp; no Exon.'!$A:$AL,'P.N.C. x Comp. x Ramos'!E$66,0)</f>
        <v>692538.8</v>
      </c>
      <c r="F390" s="35">
        <f>VLOOKUP($Q390&amp;$B390,'PNC Exon. &amp; no Exon.'!$A:$AL,'P.N.C. x Comp. x Ramos'!F$66,0)</f>
        <v>35780030.390000001</v>
      </c>
      <c r="G390" s="35">
        <f>VLOOKUP($Q390&amp;$B390,'PNC Exon. &amp; no Exon.'!$A:$AL,'P.N.C. x Comp. x Ramos'!G$66,0)</f>
        <v>0</v>
      </c>
      <c r="H390" s="35">
        <f>VLOOKUP($Q390&amp;$B390,'PNC Exon. &amp; no Exon.'!$A:$AL,'P.N.C. x Comp. x Ramos'!H$66,0)</f>
        <v>0</v>
      </c>
      <c r="I390" s="35">
        <f>VLOOKUP($Q390&amp;$B390,'PNC Exon. &amp; no Exon.'!$A:$AL,'P.N.C. x Comp. x Ramos'!I$66,0)</f>
        <v>0</v>
      </c>
      <c r="J390" s="35">
        <f>VLOOKUP($Q390&amp;$B390,'PNC Exon. &amp; no Exon.'!$A:$AL,'P.N.C. x Comp. x Ramos'!J$66,0)</f>
        <v>0</v>
      </c>
      <c r="K390" s="35">
        <f>VLOOKUP($Q390&amp;$B390,'PNC Exon. &amp; no Exon.'!$A:$AL,'P.N.C. x Comp. x Ramos'!K$66,0)</f>
        <v>0</v>
      </c>
      <c r="L390" s="35">
        <f>VLOOKUP($Q390&amp;$B390,'PNC Exon. &amp; no Exon.'!$A:$AL,'P.N.C. x Comp. x Ramos'!L$66,0)</f>
        <v>0</v>
      </c>
      <c r="M390" s="35">
        <f>VLOOKUP($Q390&amp;$B390,'PNC Exon. &amp; no Exon.'!$A:$AL,'P.N.C. x Comp. x Ramos'!M$66,0)</f>
        <v>0</v>
      </c>
      <c r="N390" s="35">
        <f>VLOOKUP($Q390&amp;$B390,'PNC Exon. &amp; no Exon.'!$A:$AL,'P.N.C. x Comp. x Ramos'!N$66,0)</f>
        <v>0</v>
      </c>
      <c r="O390" s="42">
        <f t="shared" si="34"/>
        <v>0.44171464906289104</v>
      </c>
      <c r="Q390" s="102" t="s">
        <v>5</v>
      </c>
    </row>
    <row r="391" spans="1:17" ht="15.95" customHeight="1" x14ac:dyDescent="0.4">
      <c r="A391" s="34">
        <f t="shared" si="32"/>
        <v>23</v>
      </c>
      <c r="B391" s="37" t="s">
        <v>123</v>
      </c>
      <c r="C391" s="50">
        <f t="shared" si="35"/>
        <v>30370200.68</v>
      </c>
      <c r="D391" s="35">
        <f>VLOOKUP($Q391&amp;$B391,'PNC Exon. &amp; no Exon.'!$A:$AL,'P.N.C. x Comp. x Ramos'!D$66,0)</f>
        <v>0</v>
      </c>
      <c r="E391" s="35">
        <f>VLOOKUP($Q391&amp;$B391,'PNC Exon. &amp; no Exon.'!$A:$AL,'P.N.C. x Comp. x Ramos'!E$66,0)</f>
        <v>30220817.100000001</v>
      </c>
      <c r="F391" s="35">
        <f>VLOOKUP($Q391&amp;$B391,'PNC Exon. &amp; no Exon.'!$A:$AL,'P.N.C. x Comp. x Ramos'!F$66,0)</f>
        <v>0</v>
      </c>
      <c r="G391" s="35">
        <f>VLOOKUP($Q391&amp;$B391,'PNC Exon. &amp; no Exon.'!$A:$AL,'P.N.C. x Comp. x Ramos'!G$66,0)</f>
        <v>0</v>
      </c>
      <c r="H391" s="35">
        <f>VLOOKUP($Q391&amp;$B391,'PNC Exon. &amp; no Exon.'!$A:$AL,'P.N.C. x Comp. x Ramos'!H$66,0)</f>
        <v>0</v>
      </c>
      <c r="I391" s="35">
        <f>VLOOKUP($Q391&amp;$B391,'PNC Exon. &amp; no Exon.'!$A:$AL,'P.N.C. x Comp. x Ramos'!I$66,0)</f>
        <v>0</v>
      </c>
      <c r="J391" s="35">
        <f>VLOOKUP($Q391&amp;$B391,'PNC Exon. &amp; no Exon.'!$A:$AL,'P.N.C. x Comp. x Ramos'!J$66,0)</f>
        <v>0</v>
      </c>
      <c r="K391" s="35">
        <f>VLOOKUP($Q391&amp;$B391,'PNC Exon. &amp; no Exon.'!$A:$AL,'P.N.C. x Comp. x Ramos'!K$66,0)</f>
        <v>0</v>
      </c>
      <c r="L391" s="35">
        <f>VLOOKUP($Q391&amp;$B391,'PNC Exon. &amp; no Exon.'!$A:$AL,'P.N.C. x Comp. x Ramos'!L$66,0)</f>
        <v>0</v>
      </c>
      <c r="M391" s="35">
        <f>VLOOKUP($Q391&amp;$B391,'PNC Exon. &amp; no Exon.'!$A:$AL,'P.N.C. x Comp. x Ramos'!M$66,0)</f>
        <v>149383.57999999999</v>
      </c>
      <c r="N391" s="35">
        <f>VLOOKUP($Q391&amp;$B391,'PNC Exon. &amp; no Exon.'!$A:$AL,'P.N.C. x Comp. x Ramos'!N$66,0)</f>
        <v>0</v>
      </c>
      <c r="O391" s="42">
        <f t="shared" si="34"/>
        <v>0.36780963977206932</v>
      </c>
      <c r="Q391" s="102" t="s">
        <v>5</v>
      </c>
    </row>
    <row r="392" spans="1:17" ht="15.95" customHeight="1" x14ac:dyDescent="0.4">
      <c r="A392" s="34">
        <f t="shared" si="32"/>
        <v>22</v>
      </c>
      <c r="B392" s="37" t="s">
        <v>124</v>
      </c>
      <c r="C392" s="50">
        <f t="shared" si="35"/>
        <v>30749453.620000001</v>
      </c>
      <c r="D392" s="35">
        <f>VLOOKUP($Q392&amp;$B392,'PNC Exon. &amp; no Exon.'!$A:$AL,'P.N.C. x Comp. x Ramos'!D$66,0)</f>
        <v>0</v>
      </c>
      <c r="E392" s="35">
        <f>VLOOKUP($Q392&amp;$B392,'PNC Exon. &amp; no Exon.'!$A:$AL,'P.N.C. x Comp. x Ramos'!E$66,0)</f>
        <v>0</v>
      </c>
      <c r="F392" s="35">
        <f>VLOOKUP($Q392&amp;$B392,'PNC Exon. &amp; no Exon.'!$A:$AL,'P.N.C. x Comp. x Ramos'!F$66,0)</f>
        <v>30749453.620000001</v>
      </c>
      <c r="G392" s="35">
        <f>VLOOKUP($Q392&amp;$B392,'PNC Exon. &amp; no Exon.'!$A:$AL,'P.N.C. x Comp. x Ramos'!G$66,0)</f>
        <v>0</v>
      </c>
      <c r="H392" s="35">
        <f>VLOOKUP($Q392&amp;$B392,'PNC Exon. &amp; no Exon.'!$A:$AL,'P.N.C. x Comp. x Ramos'!H$66,0)</f>
        <v>0</v>
      </c>
      <c r="I392" s="35">
        <f>VLOOKUP($Q392&amp;$B392,'PNC Exon. &amp; no Exon.'!$A:$AL,'P.N.C. x Comp. x Ramos'!I$66,0)</f>
        <v>0</v>
      </c>
      <c r="J392" s="35">
        <f>VLOOKUP($Q392&amp;$B392,'PNC Exon. &amp; no Exon.'!$A:$AL,'P.N.C. x Comp. x Ramos'!J$66,0)</f>
        <v>0</v>
      </c>
      <c r="K392" s="35">
        <f>VLOOKUP($Q392&amp;$B392,'PNC Exon. &amp; no Exon.'!$A:$AL,'P.N.C. x Comp. x Ramos'!K$66,0)</f>
        <v>0</v>
      </c>
      <c r="L392" s="35">
        <f>VLOOKUP($Q392&amp;$B392,'PNC Exon. &amp; no Exon.'!$A:$AL,'P.N.C. x Comp. x Ramos'!L$66,0)</f>
        <v>0</v>
      </c>
      <c r="M392" s="35">
        <f>VLOOKUP($Q392&amp;$B392,'PNC Exon. &amp; no Exon.'!$A:$AL,'P.N.C. x Comp. x Ramos'!M$66,0)</f>
        <v>0</v>
      </c>
      <c r="N392" s="35">
        <f>VLOOKUP($Q392&amp;$B392,'PNC Exon. &amp; no Exon.'!$A:$AL,'P.N.C. x Comp. x Ramos'!N$66,0)</f>
        <v>0</v>
      </c>
      <c r="O392" s="42">
        <f t="shared" si="34"/>
        <v>0.37240272391773188</v>
      </c>
      <c r="Q392" s="102" t="s">
        <v>5</v>
      </c>
    </row>
    <row r="393" spans="1:17" ht="15.95" customHeight="1" x14ac:dyDescent="0.4">
      <c r="A393" s="34">
        <f t="shared" si="32"/>
        <v>21</v>
      </c>
      <c r="B393" s="37" t="s">
        <v>78</v>
      </c>
      <c r="C393" s="50">
        <f t="shared" si="35"/>
        <v>34865711.789999999</v>
      </c>
      <c r="D393" s="35">
        <f>VLOOKUP($Q393&amp;$B393,'PNC Exon. &amp; no Exon.'!$A:$AL,'P.N.C. x Comp. x Ramos'!D$66,0)</f>
        <v>5327.58</v>
      </c>
      <c r="E393" s="35">
        <f>VLOOKUP($Q393&amp;$B393,'PNC Exon. &amp; no Exon.'!$A:$AL,'P.N.C. x Comp. x Ramos'!E$66,0)</f>
        <v>3251875.73</v>
      </c>
      <c r="F393" s="35">
        <f>VLOOKUP($Q393&amp;$B393,'PNC Exon. &amp; no Exon.'!$A:$AL,'P.N.C. x Comp. x Ramos'!F$66,0)</f>
        <v>0</v>
      </c>
      <c r="G393" s="35">
        <f>VLOOKUP($Q393&amp;$B393,'PNC Exon. &amp; no Exon.'!$A:$AL,'P.N.C. x Comp. x Ramos'!G$66,0)</f>
        <v>0</v>
      </c>
      <c r="H393" s="35">
        <f>VLOOKUP($Q393&amp;$B393,'PNC Exon. &amp; no Exon.'!$A:$AL,'P.N.C. x Comp. x Ramos'!H$66,0)</f>
        <v>4384442.1399999997</v>
      </c>
      <c r="I393" s="35">
        <f>VLOOKUP($Q393&amp;$B393,'PNC Exon. &amp; no Exon.'!$A:$AL,'P.N.C. x Comp. x Ramos'!I$66,0)</f>
        <v>303274.95</v>
      </c>
      <c r="J393" s="35">
        <f>VLOOKUP($Q393&amp;$B393,'PNC Exon. &amp; no Exon.'!$A:$AL,'P.N.C. x Comp. x Ramos'!J$66,0)</f>
        <v>7187.5</v>
      </c>
      <c r="K393" s="35">
        <f>VLOOKUP($Q393&amp;$B393,'PNC Exon. &amp; no Exon.'!$A:$AL,'P.N.C. x Comp. x Ramos'!K$66,0)</f>
        <v>22606424.109999999</v>
      </c>
      <c r="L393" s="35">
        <f>VLOOKUP($Q393&amp;$B393,'PNC Exon. &amp; no Exon.'!$A:$AL,'P.N.C. x Comp. x Ramos'!L$66,0)</f>
        <v>0</v>
      </c>
      <c r="M393" s="35">
        <f>VLOOKUP($Q393&amp;$B393,'PNC Exon. &amp; no Exon.'!$A:$AL,'P.N.C. x Comp. x Ramos'!M$66,0)</f>
        <v>645720.13</v>
      </c>
      <c r="N393" s="35">
        <f>VLOOKUP($Q393&amp;$B393,'PNC Exon. &amp; no Exon.'!$A:$AL,'P.N.C. x Comp. x Ramos'!N$66,0)</f>
        <v>3661459.65</v>
      </c>
      <c r="O393" s="42">
        <f t="shared" si="34"/>
        <v>0.42225420335538888</v>
      </c>
      <c r="Q393" s="102" t="s">
        <v>5</v>
      </c>
    </row>
    <row r="394" spans="1:17" ht="15.95" customHeight="1" x14ac:dyDescent="0.4">
      <c r="A394" s="34">
        <f t="shared" si="32"/>
        <v>26</v>
      </c>
      <c r="B394" s="37" t="s">
        <v>125</v>
      </c>
      <c r="C394" s="50">
        <f t="shared" si="35"/>
        <v>20975114.359999999</v>
      </c>
      <c r="D394" s="35">
        <f>VLOOKUP($Q394&amp;$B394,'PNC Exon. &amp; no Exon.'!$A:$AL,'P.N.C. x Comp. x Ramos'!D$66,0)</f>
        <v>0</v>
      </c>
      <c r="E394" s="35">
        <f>VLOOKUP($Q394&amp;$B394,'PNC Exon. &amp; no Exon.'!$A:$AL,'P.N.C. x Comp. x Ramos'!E$66,0)</f>
        <v>2165157.0299999998</v>
      </c>
      <c r="F394" s="35">
        <f>VLOOKUP($Q394&amp;$B394,'PNC Exon. &amp; no Exon.'!$A:$AL,'P.N.C. x Comp. x Ramos'!F$66,0)</f>
        <v>336291</v>
      </c>
      <c r="G394" s="35">
        <f>VLOOKUP($Q394&amp;$B394,'PNC Exon. &amp; no Exon.'!$A:$AL,'P.N.C. x Comp. x Ramos'!G$66,0)</f>
        <v>0</v>
      </c>
      <c r="H394" s="35">
        <f>VLOOKUP($Q394&amp;$B394,'PNC Exon. &amp; no Exon.'!$A:$AL,'P.N.C. x Comp. x Ramos'!H$66,0)</f>
        <v>44697.78</v>
      </c>
      <c r="I394" s="35">
        <f>VLOOKUP($Q394&amp;$B394,'PNC Exon. &amp; no Exon.'!$A:$AL,'P.N.C. x Comp. x Ramos'!I$66,0)</f>
        <v>57014.54</v>
      </c>
      <c r="J394" s="35">
        <f>VLOOKUP($Q394&amp;$B394,'PNC Exon. &amp; no Exon.'!$A:$AL,'P.N.C. x Comp. x Ramos'!J$66,0)</f>
        <v>98765.88</v>
      </c>
      <c r="K394" s="35">
        <f>VLOOKUP($Q394&amp;$B394,'PNC Exon. &amp; no Exon.'!$A:$AL,'P.N.C. x Comp. x Ramos'!K$66,0)</f>
        <v>5172140.6100000003</v>
      </c>
      <c r="L394" s="35">
        <f>VLOOKUP($Q394&amp;$B394,'PNC Exon. &amp; no Exon.'!$A:$AL,'P.N.C. x Comp. x Ramos'!L$66,0)</f>
        <v>0</v>
      </c>
      <c r="M394" s="35">
        <f>VLOOKUP($Q394&amp;$B394,'PNC Exon. &amp; no Exon.'!$A:$AL,'P.N.C. x Comp. x Ramos'!M$66,0)</f>
        <v>11603642.49</v>
      </c>
      <c r="N394" s="35">
        <f>VLOOKUP($Q394&amp;$B394,'PNC Exon. &amp; no Exon.'!$A:$AL,'P.N.C. x Comp. x Ramos'!N$66,0)</f>
        <v>1497405.03</v>
      </c>
      <c r="O394" s="42">
        <f t="shared" si="34"/>
        <v>0.25402694365500511</v>
      </c>
      <c r="Q394" s="102" t="s">
        <v>5</v>
      </c>
    </row>
    <row r="395" spans="1:17" ht="15.95" customHeight="1" x14ac:dyDescent="0.4">
      <c r="A395" s="34">
        <f t="shared" si="32"/>
        <v>24</v>
      </c>
      <c r="B395" s="37" t="s">
        <v>126</v>
      </c>
      <c r="C395" s="50">
        <f t="shared" si="35"/>
        <v>25493721.579999998</v>
      </c>
      <c r="D395" s="35">
        <f>VLOOKUP($Q395&amp;$B395,'PNC Exon. &amp; no Exon.'!$A:$AL,'P.N.C. x Comp. x Ramos'!D$66,0)</f>
        <v>0</v>
      </c>
      <c r="E395" s="35">
        <f>VLOOKUP($Q395&amp;$B395,'PNC Exon. &amp; no Exon.'!$A:$AL,'P.N.C. x Comp. x Ramos'!E$66,0)</f>
        <v>183190.57</v>
      </c>
      <c r="F395" s="35">
        <f>VLOOKUP($Q395&amp;$B395,'PNC Exon. &amp; no Exon.'!$A:$AL,'P.N.C. x Comp. x Ramos'!F$66,0)</f>
        <v>0</v>
      </c>
      <c r="G395" s="35">
        <f>VLOOKUP($Q395&amp;$B395,'PNC Exon. &amp; no Exon.'!$A:$AL,'P.N.C. x Comp. x Ramos'!G$66,0)</f>
        <v>39466.620000000003</v>
      </c>
      <c r="H395" s="35">
        <f>VLOOKUP($Q395&amp;$B395,'PNC Exon. &amp; no Exon.'!$A:$AL,'P.N.C. x Comp. x Ramos'!H$66,0)</f>
        <v>431619.04</v>
      </c>
      <c r="I395" s="35">
        <f>VLOOKUP($Q395&amp;$B395,'PNC Exon. &amp; no Exon.'!$A:$AL,'P.N.C. x Comp. x Ramos'!I$66,0)</f>
        <v>509027.56</v>
      </c>
      <c r="J395" s="35">
        <f>VLOOKUP($Q395&amp;$B395,'PNC Exon. &amp; no Exon.'!$A:$AL,'P.N.C. x Comp. x Ramos'!J$66,0)</f>
        <v>24458.98</v>
      </c>
      <c r="K395" s="35">
        <f>VLOOKUP($Q395&amp;$B395,'PNC Exon. &amp; no Exon.'!$A:$AL,'P.N.C. x Comp. x Ramos'!K$66,0)</f>
        <v>19113065.469999999</v>
      </c>
      <c r="L395" s="35">
        <f>VLOOKUP($Q395&amp;$B395,'PNC Exon. &amp; no Exon.'!$A:$AL,'P.N.C. x Comp. x Ramos'!L$66,0)</f>
        <v>0</v>
      </c>
      <c r="M395" s="35">
        <f>VLOOKUP($Q395&amp;$B395,'PNC Exon. &amp; no Exon.'!$A:$AL,'P.N.C. x Comp. x Ramos'!M$66,0)</f>
        <v>3947991.59</v>
      </c>
      <c r="N395" s="35">
        <f>VLOOKUP($Q395&amp;$B395,'PNC Exon. &amp; no Exon.'!$A:$AL,'P.N.C. x Comp. x Ramos'!N$66,0)</f>
        <v>1244901.75</v>
      </c>
      <c r="O395" s="42">
        <f t="shared" si="34"/>
        <v>0.30875122129055455</v>
      </c>
      <c r="Q395" s="102" t="s">
        <v>5</v>
      </c>
    </row>
    <row r="396" spans="1:17" ht="15.95" customHeight="1" x14ac:dyDescent="0.4">
      <c r="A396" s="34">
        <f t="shared" si="32"/>
        <v>25</v>
      </c>
      <c r="B396" s="37" t="s">
        <v>127</v>
      </c>
      <c r="C396" s="50">
        <f t="shared" si="35"/>
        <v>21594980.800000001</v>
      </c>
      <c r="D396" s="35">
        <f>VLOOKUP($Q396&amp;$B396,'PNC Exon. &amp; no Exon.'!$A:$AL,'P.N.C. x Comp. x Ramos'!D$66,0)</f>
        <v>0</v>
      </c>
      <c r="E396" s="35">
        <f>VLOOKUP($Q396&amp;$B396,'PNC Exon. &amp; no Exon.'!$A:$AL,'P.N.C. x Comp. x Ramos'!E$66,0)</f>
        <v>11840536</v>
      </c>
      <c r="F396" s="35">
        <f>VLOOKUP($Q396&amp;$B396,'PNC Exon. &amp; no Exon.'!$A:$AL,'P.N.C. x Comp. x Ramos'!F$66,0)</f>
        <v>0</v>
      </c>
      <c r="G396" s="35">
        <f>VLOOKUP($Q396&amp;$B396,'PNC Exon. &amp; no Exon.'!$A:$AL,'P.N.C. x Comp. x Ramos'!G$66,0)</f>
        <v>0</v>
      </c>
      <c r="H396" s="35">
        <f>VLOOKUP($Q396&amp;$B396,'PNC Exon. &amp; no Exon.'!$A:$AL,'P.N.C. x Comp. x Ramos'!H$66,0)</f>
        <v>4657741.1399999997</v>
      </c>
      <c r="I396" s="35">
        <f>VLOOKUP($Q396&amp;$B396,'PNC Exon. &amp; no Exon.'!$A:$AL,'P.N.C. x Comp. x Ramos'!I$66,0)</f>
        <v>0</v>
      </c>
      <c r="J396" s="35">
        <f>VLOOKUP($Q396&amp;$B396,'PNC Exon. &amp; no Exon.'!$A:$AL,'P.N.C. x Comp. x Ramos'!J$66,0)</f>
        <v>0</v>
      </c>
      <c r="K396" s="35">
        <f>VLOOKUP($Q396&amp;$B396,'PNC Exon. &amp; no Exon.'!$A:$AL,'P.N.C. x Comp. x Ramos'!K$66,0)</f>
        <v>13341.98</v>
      </c>
      <c r="L396" s="35">
        <f>VLOOKUP($Q396&amp;$B396,'PNC Exon. &amp; no Exon.'!$A:$AL,'P.N.C. x Comp. x Ramos'!L$66,0)</f>
        <v>0</v>
      </c>
      <c r="M396" s="35">
        <f>VLOOKUP($Q396&amp;$B396,'PNC Exon. &amp; no Exon.'!$A:$AL,'P.N.C. x Comp. x Ramos'!M$66,0)</f>
        <v>51386.93</v>
      </c>
      <c r="N396" s="35">
        <f>VLOOKUP($Q396&amp;$B396,'PNC Exon. &amp; no Exon.'!$A:$AL,'P.N.C. x Comp. x Ramos'!N$66,0)</f>
        <v>5031974.75</v>
      </c>
      <c r="O396" s="42">
        <f t="shared" si="34"/>
        <v>0.26153406731235185</v>
      </c>
      <c r="Q396" s="102" t="s">
        <v>5</v>
      </c>
    </row>
    <row r="397" spans="1:17" ht="15.95" customHeight="1" x14ac:dyDescent="0.4">
      <c r="A397" s="34">
        <f t="shared" si="32"/>
        <v>28</v>
      </c>
      <c r="B397" s="37" t="s">
        <v>128</v>
      </c>
      <c r="C397" s="50">
        <f t="shared" si="35"/>
        <v>8337863.2999999998</v>
      </c>
      <c r="D397" s="35">
        <f>VLOOKUP($Q397&amp;$B397,'PNC Exon. &amp; no Exon.'!$A:$AL,'P.N.C. x Comp. x Ramos'!D$66,0)</f>
        <v>9423.2800000000007</v>
      </c>
      <c r="E397" s="35">
        <f>VLOOKUP($Q397&amp;$B397,'PNC Exon. &amp; no Exon.'!$A:$AL,'P.N.C. x Comp. x Ramos'!E$66,0)</f>
        <v>39989.4</v>
      </c>
      <c r="F397" s="35">
        <f>VLOOKUP($Q397&amp;$B397,'PNC Exon. &amp; no Exon.'!$A:$AL,'P.N.C. x Comp. x Ramos'!F$66,0)</f>
        <v>0</v>
      </c>
      <c r="G397" s="35">
        <f>VLOOKUP($Q397&amp;$B397,'PNC Exon. &amp; no Exon.'!$A:$AL,'P.N.C. x Comp. x Ramos'!G$66,0)</f>
        <v>9943.1</v>
      </c>
      <c r="H397" s="35">
        <f>VLOOKUP($Q397&amp;$B397,'PNC Exon. &amp; no Exon.'!$A:$AL,'P.N.C. x Comp. x Ramos'!H$66,0)</f>
        <v>3159520.96</v>
      </c>
      <c r="I397" s="35">
        <f>VLOOKUP($Q397&amp;$B397,'PNC Exon. &amp; no Exon.'!$A:$AL,'P.N.C. x Comp. x Ramos'!I$66,0)</f>
        <v>0</v>
      </c>
      <c r="J397" s="35">
        <f>VLOOKUP($Q397&amp;$B397,'PNC Exon. &amp; no Exon.'!$A:$AL,'P.N.C. x Comp. x Ramos'!J$66,0)</f>
        <v>361074.31</v>
      </c>
      <c r="K397" s="35">
        <f>VLOOKUP($Q397&amp;$B397,'PNC Exon. &amp; no Exon.'!$A:$AL,'P.N.C. x Comp. x Ramos'!K$66,0)</f>
        <v>3289953.49</v>
      </c>
      <c r="L397" s="35">
        <f>VLOOKUP($Q397&amp;$B397,'PNC Exon. &amp; no Exon.'!$A:$AL,'P.N.C. x Comp. x Ramos'!L$66,0)</f>
        <v>0</v>
      </c>
      <c r="M397" s="35">
        <f>VLOOKUP($Q397&amp;$B397,'PNC Exon. &amp; no Exon.'!$A:$AL,'P.N.C. x Comp. x Ramos'!M$66,0)</f>
        <v>270825.03999999998</v>
      </c>
      <c r="N397" s="35">
        <f>VLOOKUP($Q397&amp;$B397,'PNC Exon. &amp; no Exon.'!$A:$AL,'P.N.C. x Comp. x Ramos'!N$66,0)</f>
        <v>1197133.72</v>
      </c>
      <c r="O397" s="42">
        <f t="shared" si="34"/>
        <v>0.10097880251615636</v>
      </c>
      <c r="Q397" s="102" t="s">
        <v>5</v>
      </c>
    </row>
    <row r="398" spans="1:17" ht="15.95" customHeight="1" x14ac:dyDescent="0.4">
      <c r="A398" s="34">
        <f t="shared" si="32"/>
        <v>27</v>
      </c>
      <c r="B398" s="37" t="s">
        <v>110</v>
      </c>
      <c r="C398" s="50">
        <f t="shared" si="35"/>
        <v>19018208.09</v>
      </c>
      <c r="D398" s="35">
        <f>VLOOKUP($Q398&amp;$B398,'PNC Exon. &amp; no Exon.'!$A:$AL,'P.N.C. x Comp. x Ramos'!D$66,0)</f>
        <v>109452.49</v>
      </c>
      <c r="E398" s="35">
        <f>VLOOKUP($Q398&amp;$B398,'PNC Exon. &amp; no Exon.'!$A:$AL,'P.N.C. x Comp. x Ramos'!E$66,0)</f>
        <v>615707.14</v>
      </c>
      <c r="F398" s="35">
        <f>VLOOKUP($Q398&amp;$B398,'PNC Exon. &amp; no Exon.'!$A:$AL,'P.N.C. x Comp. x Ramos'!F$66,0)</f>
        <v>2500000</v>
      </c>
      <c r="G398" s="35">
        <f>VLOOKUP($Q398&amp;$B398,'PNC Exon. &amp; no Exon.'!$A:$AL,'P.N.C. x Comp. x Ramos'!G$66,0)</f>
        <v>0</v>
      </c>
      <c r="H398" s="35">
        <f>VLOOKUP($Q398&amp;$B398,'PNC Exon. &amp; no Exon.'!$A:$AL,'P.N.C. x Comp. x Ramos'!H$66,0)</f>
        <v>107469.54</v>
      </c>
      <c r="I398" s="35">
        <f>VLOOKUP($Q398&amp;$B398,'PNC Exon. &amp; no Exon.'!$A:$AL,'P.N.C. x Comp. x Ramos'!I$66,0)</f>
        <v>210581.99</v>
      </c>
      <c r="J398" s="35">
        <f>VLOOKUP($Q398&amp;$B398,'PNC Exon. &amp; no Exon.'!$A:$AL,'P.N.C. x Comp. x Ramos'!J$66,0)</f>
        <v>0</v>
      </c>
      <c r="K398" s="35">
        <f>VLOOKUP($Q398&amp;$B398,'PNC Exon. &amp; no Exon.'!$A:$AL,'P.N.C. x Comp. x Ramos'!K$66,0)</f>
        <v>13333823.109999999</v>
      </c>
      <c r="L398" s="35">
        <f>VLOOKUP($Q398&amp;$B398,'PNC Exon. &amp; no Exon.'!$A:$AL,'P.N.C. x Comp. x Ramos'!L$66,0)</f>
        <v>0</v>
      </c>
      <c r="M398" s="35">
        <f>VLOOKUP($Q398&amp;$B398,'PNC Exon. &amp; no Exon.'!$A:$AL,'P.N.C. x Comp. x Ramos'!M$66,0)</f>
        <v>1538885.91</v>
      </c>
      <c r="N398" s="35">
        <f>VLOOKUP($Q398&amp;$B398,'PNC Exon. &amp; no Exon.'!$A:$AL,'P.N.C. x Comp. x Ramos'!N$66,0)</f>
        <v>602287.91</v>
      </c>
      <c r="O398" s="42">
        <f t="shared" si="34"/>
        <v>0.23032710058118572</v>
      </c>
      <c r="Q398" s="102" t="s">
        <v>5</v>
      </c>
    </row>
    <row r="399" spans="1:17" ht="15.95" customHeight="1" x14ac:dyDescent="0.4">
      <c r="A399" s="34">
        <f t="shared" si="32"/>
        <v>30</v>
      </c>
      <c r="B399" s="37" t="s">
        <v>79</v>
      </c>
      <c r="C399" s="50">
        <f t="shared" si="35"/>
        <v>4830408.16</v>
      </c>
      <c r="D399" s="35">
        <f>VLOOKUP($Q399&amp;$B399,'PNC Exon. &amp; no Exon.'!$A:$AL,'P.N.C. x Comp. x Ramos'!D$66,0)</f>
        <v>0</v>
      </c>
      <c r="E399" s="35">
        <f>VLOOKUP($Q399&amp;$B399,'PNC Exon. &amp; no Exon.'!$A:$AL,'P.N.C. x Comp. x Ramos'!E$66,0)</f>
        <v>0</v>
      </c>
      <c r="F399" s="35">
        <f>VLOOKUP($Q399&amp;$B399,'PNC Exon. &amp; no Exon.'!$A:$AL,'P.N.C. x Comp. x Ramos'!F$66,0)</f>
        <v>0</v>
      </c>
      <c r="G399" s="35">
        <f>VLOOKUP($Q399&amp;$B399,'PNC Exon. &amp; no Exon.'!$A:$AL,'P.N.C. x Comp. x Ramos'!G$66,0)</f>
        <v>0</v>
      </c>
      <c r="H399" s="35">
        <f>VLOOKUP($Q399&amp;$B399,'PNC Exon. &amp; no Exon.'!$A:$AL,'P.N.C. x Comp. x Ramos'!H$66,0)</f>
        <v>0</v>
      </c>
      <c r="I399" s="35">
        <f>VLOOKUP($Q399&amp;$B399,'PNC Exon. &amp; no Exon.'!$A:$AL,'P.N.C. x Comp. x Ramos'!I$66,0)</f>
        <v>0</v>
      </c>
      <c r="J399" s="35">
        <f>VLOOKUP($Q399&amp;$B399,'PNC Exon. &amp; no Exon.'!$A:$AL,'P.N.C. x Comp. x Ramos'!J$66,0)</f>
        <v>0</v>
      </c>
      <c r="K399" s="35">
        <f>VLOOKUP($Q399&amp;$B399,'PNC Exon. &amp; no Exon.'!$A:$AL,'P.N.C. x Comp. x Ramos'!K$66,0)</f>
        <v>4830408.16</v>
      </c>
      <c r="L399" s="35">
        <f>VLOOKUP($Q399&amp;$B399,'PNC Exon. &amp; no Exon.'!$A:$AL,'P.N.C. x Comp. x Ramos'!L$66,0)</f>
        <v>0</v>
      </c>
      <c r="M399" s="35">
        <f>VLOOKUP($Q399&amp;$B399,'PNC Exon. &amp; no Exon.'!$A:$AL,'P.N.C. x Comp. x Ramos'!M$66,0)</f>
        <v>0</v>
      </c>
      <c r="N399" s="35">
        <f>VLOOKUP($Q399&amp;$B399,'PNC Exon. &amp; no Exon.'!$A:$AL,'P.N.C. x Comp. x Ramos'!N$66,0)</f>
        <v>0</v>
      </c>
      <c r="O399" s="42">
        <f t="shared" si="34"/>
        <v>5.850045918371799E-2</v>
      </c>
      <c r="Q399" s="102" t="s">
        <v>5</v>
      </c>
    </row>
    <row r="400" spans="1:17" ht="15.95" customHeight="1" x14ac:dyDescent="0.4">
      <c r="A400" s="34">
        <f t="shared" si="32"/>
        <v>29</v>
      </c>
      <c r="B400" s="37" t="s">
        <v>129</v>
      </c>
      <c r="C400" s="50">
        <f t="shared" si="35"/>
        <v>5122508.84</v>
      </c>
      <c r="D400" s="35">
        <f>VLOOKUP($Q400&amp;$B400,'PNC Exon. &amp; no Exon.'!$A:$AL,'P.N.C. x Comp. x Ramos'!D$66,0)</f>
        <v>0</v>
      </c>
      <c r="E400" s="35">
        <f>VLOOKUP($Q400&amp;$B400,'PNC Exon. &amp; no Exon.'!$A:$AL,'P.N.C. x Comp. x Ramos'!E$66,0)</f>
        <v>13648.93</v>
      </c>
      <c r="F400" s="35">
        <f>VLOOKUP($Q400&amp;$B400,'PNC Exon. &amp; no Exon.'!$A:$AL,'P.N.C. x Comp. x Ramos'!F$66,0)</f>
        <v>4986747.7699999996</v>
      </c>
      <c r="G400" s="35">
        <f>VLOOKUP($Q400&amp;$B400,'PNC Exon. &amp; no Exon.'!$A:$AL,'P.N.C. x Comp. x Ramos'!G$66,0)</f>
        <v>102710.28</v>
      </c>
      <c r="H400" s="35">
        <f>VLOOKUP($Q400&amp;$B400,'PNC Exon. &amp; no Exon.'!$A:$AL,'P.N.C. x Comp. x Ramos'!H$66,0)</f>
        <v>0</v>
      </c>
      <c r="I400" s="35">
        <f>VLOOKUP($Q400&amp;$B400,'PNC Exon. &amp; no Exon.'!$A:$AL,'P.N.C. x Comp. x Ramos'!I$66,0)</f>
        <v>0</v>
      </c>
      <c r="J400" s="35">
        <f>VLOOKUP($Q400&amp;$B400,'PNC Exon. &amp; no Exon.'!$A:$AL,'P.N.C. x Comp. x Ramos'!J$66,0)</f>
        <v>0</v>
      </c>
      <c r="K400" s="35">
        <f>VLOOKUP($Q400&amp;$B400,'PNC Exon. &amp; no Exon.'!$A:$AL,'P.N.C. x Comp. x Ramos'!K$66,0)</f>
        <v>0</v>
      </c>
      <c r="L400" s="35">
        <f>VLOOKUP($Q400&amp;$B400,'PNC Exon. &amp; no Exon.'!$A:$AL,'P.N.C. x Comp. x Ramos'!L$66,0)</f>
        <v>0</v>
      </c>
      <c r="M400" s="35">
        <f>VLOOKUP($Q400&amp;$B400,'PNC Exon. &amp; no Exon.'!$A:$AL,'P.N.C. x Comp. x Ramos'!M$66,0)</f>
        <v>0</v>
      </c>
      <c r="N400" s="35">
        <f>VLOOKUP($Q400&amp;$B400,'PNC Exon. &amp; no Exon.'!$A:$AL,'P.N.C. x Comp. x Ramos'!N$66,0)</f>
        <v>19401.86</v>
      </c>
      <c r="O400" s="42">
        <f t="shared" si="34"/>
        <v>6.2038053387325875E-2</v>
      </c>
      <c r="Q400" s="102" t="s">
        <v>5</v>
      </c>
    </row>
    <row r="401" spans="1:17" ht="15.95" customHeight="1" x14ac:dyDescent="0.4">
      <c r="A401" s="34">
        <f t="shared" si="32"/>
        <v>32</v>
      </c>
      <c r="B401" s="37" t="s">
        <v>130</v>
      </c>
      <c r="C401" s="50">
        <f t="shared" si="35"/>
        <v>3618300</v>
      </c>
      <c r="D401" s="35">
        <f>VLOOKUP($Q401&amp;$B401,'PNC Exon. &amp; no Exon.'!$A:$AL,'P.N.C. x Comp. x Ramos'!D$66,0)</f>
        <v>0</v>
      </c>
      <c r="E401" s="35">
        <f>VLOOKUP($Q401&amp;$B401,'PNC Exon. &amp; no Exon.'!$A:$AL,'P.N.C. x Comp. x Ramos'!E$66,0)</f>
        <v>0</v>
      </c>
      <c r="F401" s="35">
        <f>VLOOKUP($Q401&amp;$B401,'PNC Exon. &amp; no Exon.'!$A:$AL,'P.N.C. x Comp. x Ramos'!F$66,0)</f>
        <v>0</v>
      </c>
      <c r="G401" s="35">
        <f>VLOOKUP($Q401&amp;$B401,'PNC Exon. &amp; no Exon.'!$A:$AL,'P.N.C. x Comp. x Ramos'!G$66,0)</f>
        <v>0</v>
      </c>
      <c r="H401" s="35">
        <f>VLOOKUP($Q401&amp;$B401,'PNC Exon. &amp; no Exon.'!$A:$AL,'P.N.C. x Comp. x Ramos'!H$66,0)</f>
        <v>0</v>
      </c>
      <c r="I401" s="35">
        <f>VLOOKUP($Q401&amp;$B401,'PNC Exon. &amp; no Exon.'!$A:$AL,'P.N.C. x Comp. x Ramos'!I$66,0)</f>
        <v>0</v>
      </c>
      <c r="J401" s="35">
        <f>VLOOKUP($Q401&amp;$B401,'PNC Exon. &amp; no Exon.'!$A:$AL,'P.N.C. x Comp. x Ramos'!J$66,0)</f>
        <v>0</v>
      </c>
      <c r="K401" s="35">
        <f>VLOOKUP($Q401&amp;$B401,'PNC Exon. &amp; no Exon.'!$A:$AL,'P.N.C. x Comp. x Ramos'!K$66,0)</f>
        <v>920400.86</v>
      </c>
      <c r="L401" s="35">
        <f>VLOOKUP($Q401&amp;$B401,'PNC Exon. &amp; no Exon.'!$A:$AL,'P.N.C. x Comp. x Ramos'!L$66,0)</f>
        <v>0</v>
      </c>
      <c r="M401" s="35">
        <f>VLOOKUP($Q401&amp;$B401,'PNC Exon. &amp; no Exon.'!$A:$AL,'P.N.C. x Comp. x Ramos'!M$66,0)</f>
        <v>2691864.66</v>
      </c>
      <c r="N401" s="35">
        <f>VLOOKUP($Q401&amp;$B401,'PNC Exon. &amp; no Exon.'!$A:$AL,'P.N.C. x Comp. x Ramos'!N$66,0)</f>
        <v>6034.48</v>
      </c>
      <c r="O401" s="42">
        <f t="shared" si="34"/>
        <v>4.3820771341286986E-2</v>
      </c>
      <c r="Q401" s="102" t="s">
        <v>5</v>
      </c>
    </row>
    <row r="402" spans="1:17" ht="15.95" customHeight="1" x14ac:dyDescent="0.4">
      <c r="A402" s="34">
        <f t="shared" si="32"/>
        <v>31</v>
      </c>
      <c r="B402" s="37" t="s">
        <v>131</v>
      </c>
      <c r="C402" s="50">
        <f t="shared" si="35"/>
        <v>4614281.33</v>
      </c>
      <c r="D402" s="35">
        <f>VLOOKUP($Q402&amp;$B402,'PNC Exon. &amp; no Exon.'!$A:$AL,'P.N.C. x Comp. x Ramos'!D$66,0)</f>
        <v>0</v>
      </c>
      <c r="E402" s="35">
        <f>VLOOKUP($Q402&amp;$B402,'PNC Exon. &amp; no Exon.'!$A:$AL,'P.N.C. x Comp. x Ramos'!E$66,0)</f>
        <v>4042173.08</v>
      </c>
      <c r="F402" s="35">
        <f>VLOOKUP($Q402&amp;$B402,'PNC Exon. &amp; no Exon.'!$A:$AL,'P.N.C. x Comp. x Ramos'!F$66,0)</f>
        <v>0</v>
      </c>
      <c r="G402" s="35">
        <f>VLOOKUP($Q402&amp;$B402,'PNC Exon. &amp; no Exon.'!$A:$AL,'P.N.C. x Comp. x Ramos'!G$66,0)</f>
        <v>0</v>
      </c>
      <c r="H402" s="35">
        <f>VLOOKUP($Q402&amp;$B402,'PNC Exon. &amp; no Exon.'!$A:$AL,'P.N.C. x Comp. x Ramos'!H$66,0)</f>
        <v>0</v>
      </c>
      <c r="I402" s="35">
        <f>VLOOKUP($Q402&amp;$B402,'PNC Exon. &amp; no Exon.'!$A:$AL,'P.N.C. x Comp. x Ramos'!I$66,0)</f>
        <v>0</v>
      </c>
      <c r="J402" s="35">
        <f>VLOOKUP($Q402&amp;$B402,'PNC Exon. &amp; no Exon.'!$A:$AL,'P.N.C. x Comp. x Ramos'!J$66,0)</f>
        <v>0</v>
      </c>
      <c r="K402" s="35">
        <f>VLOOKUP($Q402&amp;$B402,'PNC Exon. &amp; no Exon.'!$A:$AL,'P.N.C. x Comp. x Ramos'!K$66,0)</f>
        <v>456692.78</v>
      </c>
      <c r="L402" s="35">
        <f>VLOOKUP($Q402&amp;$B402,'PNC Exon. &amp; no Exon.'!$A:$AL,'P.N.C. x Comp. x Ramos'!L$66,0)</f>
        <v>0</v>
      </c>
      <c r="M402" s="35">
        <f>VLOOKUP($Q402&amp;$B402,'PNC Exon. &amp; no Exon.'!$A:$AL,'P.N.C. x Comp. x Ramos'!M$66,0)</f>
        <v>115415.47</v>
      </c>
      <c r="N402" s="35">
        <f>VLOOKUP($Q402&amp;$B402,'PNC Exon. &amp; no Exon.'!$A:$AL,'P.N.C. x Comp. x Ramos'!N$66,0)</f>
        <v>0</v>
      </c>
      <c r="O402" s="42">
        <f t="shared" si="34"/>
        <v>5.5882974619655523E-2</v>
      </c>
      <c r="Q402" s="102" t="s">
        <v>5</v>
      </c>
    </row>
    <row r="403" spans="1:17" ht="15.95" customHeight="1" x14ac:dyDescent="0.4">
      <c r="A403" s="34">
        <f t="shared" si="32"/>
        <v>33</v>
      </c>
      <c r="B403" s="37" t="s">
        <v>132</v>
      </c>
      <c r="C403" s="50">
        <f t="shared" si="35"/>
        <v>2992206.07</v>
      </c>
      <c r="D403" s="35">
        <f>VLOOKUP($Q403&amp;$B403,'PNC Exon. &amp; no Exon.'!$A:$AL,'P.N.C. x Comp. x Ramos'!D$66,0)</f>
        <v>64407.76</v>
      </c>
      <c r="E403" s="35">
        <f>VLOOKUP($Q403&amp;$B403,'PNC Exon. &amp; no Exon.'!$A:$AL,'P.N.C. x Comp. x Ramos'!E$66,0)</f>
        <v>0</v>
      </c>
      <c r="F403" s="35">
        <f>VLOOKUP($Q403&amp;$B403,'PNC Exon. &amp; no Exon.'!$A:$AL,'P.N.C. x Comp. x Ramos'!F$66,0)</f>
        <v>35526</v>
      </c>
      <c r="G403" s="35">
        <f>VLOOKUP($Q403&amp;$B403,'PNC Exon. &amp; no Exon.'!$A:$AL,'P.N.C. x Comp. x Ramos'!G$66,0)</f>
        <v>2988.75</v>
      </c>
      <c r="H403" s="35">
        <f>VLOOKUP($Q403&amp;$B403,'PNC Exon. &amp; no Exon.'!$A:$AL,'P.N.C. x Comp. x Ramos'!H$66,0)</f>
        <v>0</v>
      </c>
      <c r="I403" s="35">
        <f>VLOOKUP($Q403&amp;$B403,'PNC Exon. &amp; no Exon.'!$A:$AL,'P.N.C. x Comp. x Ramos'!I$66,0)</f>
        <v>0</v>
      </c>
      <c r="J403" s="35">
        <f>VLOOKUP($Q403&amp;$B403,'PNC Exon. &amp; no Exon.'!$A:$AL,'P.N.C. x Comp. x Ramos'!J$66,0)</f>
        <v>0</v>
      </c>
      <c r="K403" s="35">
        <f>VLOOKUP($Q403&amp;$B403,'PNC Exon. &amp; no Exon.'!$A:$AL,'P.N.C. x Comp. x Ramos'!K$66,0)</f>
        <v>1100936.6299999999</v>
      </c>
      <c r="L403" s="35">
        <f>VLOOKUP($Q403&amp;$B403,'PNC Exon. &amp; no Exon.'!$A:$AL,'P.N.C. x Comp. x Ramos'!L$66,0)</f>
        <v>0</v>
      </c>
      <c r="M403" s="35">
        <f>VLOOKUP($Q403&amp;$B403,'PNC Exon. &amp; no Exon.'!$A:$AL,'P.N.C. x Comp. x Ramos'!M$66,0)</f>
        <v>0</v>
      </c>
      <c r="N403" s="35">
        <f>VLOOKUP($Q403&amp;$B403,'PNC Exon. &amp; no Exon.'!$A:$AL,'P.N.C. x Comp. x Ramos'!N$66,0)</f>
        <v>1788346.93</v>
      </c>
      <c r="O403" s="42">
        <f t="shared" si="34"/>
        <v>3.6238227344189522E-2</v>
      </c>
      <c r="Q403" s="102" t="s">
        <v>5</v>
      </c>
    </row>
    <row r="404" spans="1:17" x14ac:dyDescent="0.4">
      <c r="A404" s="52" t="s">
        <v>108</v>
      </c>
      <c r="B404" s="3"/>
    </row>
    <row r="425" spans="1:17" ht="20" x14ac:dyDescent="0.6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4">
      <c r="A426" s="134" t="s">
        <v>56</v>
      </c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</row>
    <row r="427" spans="1:17" ht="12.75" customHeight="1" x14ac:dyDescent="0.4">
      <c r="A427" s="136" t="s">
        <v>140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</row>
    <row r="428" spans="1:17" ht="12.75" customHeight="1" x14ac:dyDescent="0.4">
      <c r="A428" s="134" t="s">
        <v>91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5" customHeight="1" x14ac:dyDescent="0.4">
      <c r="A431" s="29"/>
      <c r="B431" s="29" t="s">
        <v>21</v>
      </c>
      <c r="C431" s="50">
        <f t="shared" ref="C431:N431" si="36">SUM(C432:C464)</f>
        <v>8345607684.2699986</v>
      </c>
      <c r="D431" s="57">
        <f t="shared" si="36"/>
        <v>34908109.460000001</v>
      </c>
      <c r="E431" s="57">
        <f t="shared" si="36"/>
        <v>1258869280.2199998</v>
      </c>
      <c r="F431" s="57">
        <f t="shared" si="36"/>
        <v>2058586025.4999998</v>
      </c>
      <c r="G431" s="57">
        <f t="shared" si="36"/>
        <v>59088397.520000011</v>
      </c>
      <c r="H431" s="57">
        <f t="shared" si="36"/>
        <v>2140195277.8699996</v>
      </c>
      <c r="I431" s="57">
        <f t="shared" si="36"/>
        <v>54096328.649999999</v>
      </c>
      <c r="J431" s="57">
        <f t="shared" si="36"/>
        <v>157735415.00000003</v>
      </c>
      <c r="K431" s="57">
        <f t="shared" si="36"/>
        <v>1835868877.1800003</v>
      </c>
      <c r="L431" s="57">
        <f t="shared" si="36"/>
        <v>121288450.16</v>
      </c>
      <c r="M431" s="57">
        <f t="shared" si="36"/>
        <v>118162702.89000002</v>
      </c>
      <c r="N431" s="57">
        <f t="shared" si="36"/>
        <v>506808819.81999999</v>
      </c>
      <c r="O431" s="45">
        <f>SUM(O432:O464,0)</f>
        <v>100.00000000000003</v>
      </c>
      <c r="Q431" s="102" t="s">
        <v>6</v>
      </c>
    </row>
    <row r="432" spans="1:17" ht="15.95" customHeight="1" x14ac:dyDescent="0.4">
      <c r="A432" s="34">
        <f t="shared" ref="A432:A464" si="37">RANK(C432,$C$432:$C$464,0)</f>
        <v>1</v>
      </c>
      <c r="B432" s="35" t="s">
        <v>84</v>
      </c>
      <c r="C432" s="50">
        <f t="shared" ref="C432" si="38">SUM(D432:N432)</f>
        <v>1997386769.2800002</v>
      </c>
      <c r="D432" s="35">
        <f>VLOOKUP($Q432&amp;$B432,'PNC Exon. &amp; no Exon.'!$A:$AL,'P.N.C. x Comp. x Ramos'!D$66,0)</f>
        <v>6836148.5600000005</v>
      </c>
      <c r="E432" s="35">
        <f>VLOOKUP($Q432&amp;$B432,'PNC Exon. &amp; no Exon.'!$A:$AL,'P.N.C. x Comp. x Ramos'!E$66,0)</f>
        <v>261585837.22999999</v>
      </c>
      <c r="F432" s="35">
        <f>VLOOKUP($Q432&amp;$B432,'PNC Exon. &amp; no Exon.'!$A:$AL,'P.N.C. x Comp. x Ramos'!F$66,0)</f>
        <v>445577440.94</v>
      </c>
      <c r="G432" s="35">
        <f>VLOOKUP($Q432&amp;$B432,'PNC Exon. &amp; no Exon.'!$A:$AL,'P.N.C. x Comp. x Ramos'!G$66,0)</f>
        <v>25986738.370000001</v>
      </c>
      <c r="H432" s="35">
        <f>VLOOKUP($Q432&amp;$B432,'PNC Exon. &amp; no Exon.'!$A:$AL,'P.N.C. x Comp. x Ramos'!H$66,0)</f>
        <v>843776874.77999997</v>
      </c>
      <c r="I432" s="35">
        <f>VLOOKUP($Q432&amp;$B432,'PNC Exon. &amp; no Exon.'!$A:$AL,'P.N.C. x Comp. x Ramos'!I$66,0)</f>
        <v>4617577.21</v>
      </c>
      <c r="J432" s="35">
        <f>VLOOKUP($Q432&amp;$B432,'PNC Exon. &amp; no Exon.'!$A:$AL,'P.N.C. x Comp. x Ramos'!J$66,0)</f>
        <v>96011214.670000002</v>
      </c>
      <c r="K432" s="35">
        <f>VLOOKUP($Q432&amp;$B432,'PNC Exon. &amp; no Exon.'!$A:$AL,'P.N.C. x Comp. x Ramos'!K$66,0)</f>
        <v>214205896.33000001</v>
      </c>
      <c r="L432" s="35">
        <f>VLOOKUP($Q432&amp;$B432,'PNC Exon. &amp; no Exon.'!$A:$AL,'P.N.C. x Comp. x Ramos'!L$66,0)</f>
        <v>0</v>
      </c>
      <c r="M432" s="35">
        <f>VLOOKUP($Q432&amp;$B432,'PNC Exon. &amp; no Exon.'!$A:$AL,'P.N.C. x Comp. x Ramos'!M$66,0)</f>
        <v>14640003.91</v>
      </c>
      <c r="N432" s="35">
        <f>VLOOKUP($Q432&amp;$B432,'PNC Exon. &amp; no Exon.'!$A:$AL,'P.N.C. x Comp. x Ramos'!N$66,0)</f>
        <v>84149037.280000001</v>
      </c>
      <c r="O432" s="42">
        <f t="shared" ref="O432:O464" si="39">IFERROR(C432/$C$431*100,0)</f>
        <v>23.933389213163263</v>
      </c>
      <c r="Q432" s="102" t="s">
        <v>6</v>
      </c>
    </row>
    <row r="433" spans="1:17" ht="15.95" customHeight="1" x14ac:dyDescent="0.4">
      <c r="A433" s="34">
        <f t="shared" si="37"/>
        <v>3</v>
      </c>
      <c r="B433" s="37" t="s">
        <v>92</v>
      </c>
      <c r="C433" s="50">
        <f t="shared" ref="C433:C464" si="40">SUM(D433:N433)</f>
        <v>1236451461.8400004</v>
      </c>
      <c r="D433" s="35">
        <f>VLOOKUP($Q433&amp;$B433,'PNC Exon. &amp; no Exon.'!$A:$AL,'P.N.C. x Comp. x Ramos'!D$66,0)</f>
        <v>4820828.91</v>
      </c>
      <c r="E433" s="35">
        <f>VLOOKUP($Q433&amp;$B433,'PNC Exon. &amp; no Exon.'!$A:$AL,'P.N.C. x Comp. x Ramos'!E$66,0)</f>
        <v>26548774.800000001</v>
      </c>
      <c r="F433" s="35">
        <f>VLOOKUP($Q433&amp;$B433,'PNC Exon. &amp; no Exon.'!$A:$AL,'P.N.C. x Comp. x Ramos'!F$66,0)</f>
        <v>1092871777.51</v>
      </c>
      <c r="G433" s="35">
        <f>VLOOKUP($Q433&amp;$B433,'PNC Exon. &amp; no Exon.'!$A:$AL,'P.N.C. x Comp. x Ramos'!G$66,0)</f>
        <v>641171.94000000006</v>
      </c>
      <c r="H433" s="35">
        <f>VLOOKUP($Q433&amp;$B433,'PNC Exon. &amp; no Exon.'!$A:$AL,'P.N.C. x Comp. x Ramos'!H$66,0)</f>
        <v>25417325.629999999</v>
      </c>
      <c r="I433" s="35">
        <f>VLOOKUP($Q433&amp;$B433,'PNC Exon. &amp; no Exon.'!$A:$AL,'P.N.C. x Comp. x Ramos'!I$66,0)</f>
        <v>509049.29</v>
      </c>
      <c r="J433" s="35">
        <f>VLOOKUP($Q433&amp;$B433,'PNC Exon. &amp; no Exon.'!$A:$AL,'P.N.C. x Comp. x Ramos'!J$66,0)</f>
        <v>650529.91</v>
      </c>
      <c r="K433" s="35">
        <f>VLOOKUP($Q433&amp;$B433,'PNC Exon. &amp; no Exon.'!$A:$AL,'P.N.C. x Comp. x Ramos'!K$66,0)</f>
        <v>73816833.679999992</v>
      </c>
      <c r="L433" s="35">
        <f>VLOOKUP($Q433&amp;$B433,'PNC Exon. &amp; no Exon.'!$A:$AL,'P.N.C. x Comp. x Ramos'!L$66,0)</f>
        <v>0</v>
      </c>
      <c r="M433" s="35">
        <f>VLOOKUP($Q433&amp;$B433,'PNC Exon. &amp; no Exon.'!$A:$AL,'P.N.C. x Comp. x Ramos'!M$66,0)</f>
        <v>1233393.52</v>
      </c>
      <c r="N433" s="35">
        <f>VLOOKUP($Q433&amp;$B433,'PNC Exon. &amp; no Exon.'!$A:$AL,'P.N.C. x Comp. x Ramos'!N$66,0)</f>
        <v>9941776.6500000004</v>
      </c>
      <c r="O433" s="42">
        <f t="shared" si="39"/>
        <v>14.815595324118744</v>
      </c>
      <c r="Q433" s="102" t="s">
        <v>6</v>
      </c>
    </row>
    <row r="434" spans="1:17" ht="15.95" customHeight="1" x14ac:dyDescent="0.4">
      <c r="A434" s="34">
        <f t="shared" si="37"/>
        <v>2</v>
      </c>
      <c r="B434" s="37" t="s">
        <v>93</v>
      </c>
      <c r="C434" s="50">
        <f t="shared" si="40"/>
        <v>1443471094.9300001</v>
      </c>
      <c r="D434" s="35">
        <f>VLOOKUP($Q434&amp;$B434,'PNC Exon. &amp; no Exon.'!$A:$AL,'P.N.C. x Comp. x Ramos'!D$66,0)</f>
        <v>7117201.3200000003</v>
      </c>
      <c r="E434" s="35">
        <f>VLOOKUP($Q434&amp;$B434,'PNC Exon. &amp; no Exon.'!$A:$AL,'P.N.C. x Comp. x Ramos'!E$66,0)</f>
        <v>228165648.88</v>
      </c>
      <c r="F434" s="35">
        <f>VLOOKUP($Q434&amp;$B434,'PNC Exon. &amp; no Exon.'!$A:$AL,'P.N.C. x Comp. x Ramos'!F$66,0)</f>
        <v>128072751.09</v>
      </c>
      <c r="G434" s="35">
        <f>VLOOKUP($Q434&amp;$B434,'PNC Exon. &amp; no Exon.'!$A:$AL,'P.N.C. x Comp. x Ramos'!G$66,0)</f>
        <v>3351557.22</v>
      </c>
      <c r="H434" s="35">
        <f>VLOOKUP($Q434&amp;$B434,'PNC Exon. &amp; no Exon.'!$A:$AL,'P.N.C. x Comp. x Ramos'!H$66,0)</f>
        <v>455317146.17000002</v>
      </c>
      <c r="I434" s="35">
        <f>VLOOKUP($Q434&amp;$B434,'PNC Exon. &amp; no Exon.'!$A:$AL,'P.N.C. x Comp. x Ramos'!I$66,0)</f>
        <v>16643284.130000001</v>
      </c>
      <c r="J434" s="35">
        <f>VLOOKUP($Q434&amp;$B434,'PNC Exon. &amp; no Exon.'!$A:$AL,'P.N.C. x Comp. x Ramos'!J$66,0)</f>
        <v>25056941.650000002</v>
      </c>
      <c r="K434" s="35">
        <f>VLOOKUP($Q434&amp;$B434,'PNC Exon. &amp; no Exon.'!$A:$AL,'P.N.C. x Comp. x Ramos'!K$66,0)</f>
        <v>395993654.91999996</v>
      </c>
      <c r="L434" s="35">
        <f>VLOOKUP($Q434&amp;$B434,'PNC Exon. &amp; no Exon.'!$A:$AL,'P.N.C. x Comp. x Ramos'!L$66,0)</f>
        <v>0</v>
      </c>
      <c r="M434" s="35">
        <f>VLOOKUP($Q434&amp;$B434,'PNC Exon. &amp; no Exon.'!$A:$AL,'P.N.C. x Comp. x Ramos'!M$66,0)</f>
        <v>6047688.7300000004</v>
      </c>
      <c r="N434" s="35">
        <f>VLOOKUP($Q434&amp;$B434,'PNC Exon. &amp; no Exon.'!$A:$AL,'P.N.C. x Comp. x Ramos'!N$66,0)</f>
        <v>177705220.82000002</v>
      </c>
      <c r="O434" s="42">
        <f t="shared" si="39"/>
        <v>17.296177217276686</v>
      </c>
      <c r="Q434" s="102" t="s">
        <v>6</v>
      </c>
    </row>
    <row r="435" spans="1:17" ht="15.95" customHeight="1" x14ac:dyDescent="0.4">
      <c r="A435" s="34">
        <f t="shared" si="37"/>
        <v>5</v>
      </c>
      <c r="B435" s="37" t="s">
        <v>112</v>
      </c>
      <c r="C435" s="50">
        <f t="shared" si="40"/>
        <v>657096570.03999996</v>
      </c>
      <c r="D435" s="35">
        <f>VLOOKUP($Q435&amp;$B435,'PNC Exon. &amp; no Exon.'!$A:$AL,'P.N.C. x Comp. x Ramos'!D$66,0)</f>
        <v>161731.84</v>
      </c>
      <c r="E435" s="35">
        <f>VLOOKUP($Q435&amp;$B435,'PNC Exon. &amp; no Exon.'!$A:$AL,'P.N.C. x Comp. x Ramos'!E$66,0)</f>
        <v>20488271.09</v>
      </c>
      <c r="F435" s="35">
        <f>VLOOKUP($Q435&amp;$B435,'PNC Exon. &amp; no Exon.'!$A:$AL,'P.N.C. x Comp. x Ramos'!F$66,0)</f>
        <v>60843972.980000004</v>
      </c>
      <c r="G435" s="35">
        <f>VLOOKUP($Q435&amp;$B435,'PNC Exon. &amp; no Exon.'!$A:$AL,'P.N.C. x Comp. x Ramos'!G$66,0)</f>
        <v>2400878.48</v>
      </c>
      <c r="H435" s="35">
        <f>VLOOKUP($Q435&amp;$B435,'PNC Exon. &amp; no Exon.'!$A:$AL,'P.N.C. x Comp. x Ramos'!H$66,0)</f>
        <v>280612810.07999998</v>
      </c>
      <c r="I435" s="35">
        <f>VLOOKUP($Q435&amp;$B435,'PNC Exon. &amp; no Exon.'!$A:$AL,'P.N.C. x Comp. x Ramos'!I$66,0)</f>
        <v>4173215.5</v>
      </c>
      <c r="J435" s="35">
        <f>VLOOKUP($Q435&amp;$B435,'PNC Exon. &amp; no Exon.'!$A:$AL,'P.N.C. x Comp. x Ramos'!J$66,0)</f>
        <v>10043212.41</v>
      </c>
      <c r="K435" s="35">
        <f>VLOOKUP($Q435&amp;$B435,'PNC Exon. &amp; no Exon.'!$A:$AL,'P.N.C. x Comp. x Ramos'!K$66,0)</f>
        <v>187782061.45999998</v>
      </c>
      <c r="L435" s="35">
        <f>VLOOKUP($Q435&amp;$B435,'PNC Exon. &amp; no Exon.'!$A:$AL,'P.N.C. x Comp. x Ramos'!L$66,0)</f>
        <v>0</v>
      </c>
      <c r="M435" s="35">
        <f>VLOOKUP($Q435&amp;$B435,'PNC Exon. &amp; no Exon.'!$A:$AL,'P.N.C. x Comp. x Ramos'!M$66,0)</f>
        <v>5168615.1899999995</v>
      </c>
      <c r="N435" s="35">
        <f>VLOOKUP($Q435&amp;$B435,'PNC Exon. &amp; no Exon.'!$A:$AL,'P.N.C. x Comp. x Ramos'!N$66,0)</f>
        <v>85421801.00999999</v>
      </c>
      <c r="O435" s="42">
        <f t="shared" si="39"/>
        <v>7.8735616973526241</v>
      </c>
      <c r="Q435" s="102" t="s">
        <v>6</v>
      </c>
    </row>
    <row r="436" spans="1:17" ht="15.95" customHeight="1" x14ac:dyDescent="0.4">
      <c r="A436" s="34">
        <f t="shared" si="37"/>
        <v>4</v>
      </c>
      <c r="B436" s="37" t="s">
        <v>111</v>
      </c>
      <c r="C436" s="50">
        <f t="shared" si="40"/>
        <v>787041832.17000008</v>
      </c>
      <c r="D436" s="35">
        <f>VLOOKUP($Q436&amp;$B436,'PNC Exon. &amp; no Exon.'!$A:$AL,'P.N.C. x Comp. x Ramos'!D$66,0)</f>
        <v>2291561.39</v>
      </c>
      <c r="E436" s="35">
        <f>VLOOKUP($Q436&amp;$B436,'PNC Exon. &amp; no Exon.'!$A:$AL,'P.N.C. x Comp. x Ramos'!E$66,0)</f>
        <v>214936541.03999999</v>
      </c>
      <c r="F436" s="35">
        <f>VLOOKUP($Q436&amp;$B436,'PNC Exon. &amp; no Exon.'!$A:$AL,'P.N.C. x Comp. x Ramos'!F$66,0)</f>
        <v>26535621.100000001</v>
      </c>
      <c r="G436" s="35">
        <f>VLOOKUP($Q436&amp;$B436,'PNC Exon. &amp; no Exon.'!$A:$AL,'P.N.C. x Comp. x Ramos'!G$66,0)</f>
        <v>19056334.970000003</v>
      </c>
      <c r="H436" s="35">
        <f>VLOOKUP($Q436&amp;$B436,'PNC Exon. &amp; no Exon.'!$A:$AL,'P.N.C. x Comp. x Ramos'!H$66,0)</f>
        <v>257694888.03</v>
      </c>
      <c r="I436" s="35">
        <f>VLOOKUP($Q436&amp;$B436,'PNC Exon. &amp; no Exon.'!$A:$AL,'P.N.C. x Comp. x Ramos'!I$66,0)</f>
        <v>1416847.29</v>
      </c>
      <c r="J436" s="35">
        <f>VLOOKUP($Q436&amp;$B436,'PNC Exon. &amp; no Exon.'!$A:$AL,'P.N.C. x Comp. x Ramos'!J$66,0)</f>
        <v>9385244.8900000006</v>
      </c>
      <c r="K436" s="35">
        <f>VLOOKUP($Q436&amp;$B436,'PNC Exon. &amp; no Exon.'!$A:$AL,'P.N.C. x Comp. x Ramos'!K$66,0)</f>
        <v>209033813.75999999</v>
      </c>
      <c r="L436" s="35">
        <f>VLOOKUP($Q436&amp;$B436,'PNC Exon. &amp; no Exon.'!$A:$AL,'P.N.C. x Comp. x Ramos'!L$66,0)</f>
        <v>0</v>
      </c>
      <c r="M436" s="35">
        <f>VLOOKUP($Q436&amp;$B436,'PNC Exon. &amp; no Exon.'!$A:$AL,'P.N.C. x Comp. x Ramos'!M$66,0)</f>
        <v>9256194.9700000007</v>
      </c>
      <c r="N436" s="35">
        <f>VLOOKUP($Q436&amp;$B436,'PNC Exon. &amp; no Exon.'!$A:$AL,'P.N.C. x Comp. x Ramos'!N$66,0)</f>
        <v>37434784.729999997</v>
      </c>
      <c r="O436" s="42">
        <f t="shared" si="39"/>
        <v>9.430611429931405</v>
      </c>
      <c r="Q436" s="102" t="s">
        <v>6</v>
      </c>
    </row>
    <row r="437" spans="1:17" ht="15.95" customHeight="1" x14ac:dyDescent="0.4">
      <c r="A437" s="34">
        <f t="shared" si="37"/>
        <v>6</v>
      </c>
      <c r="B437" s="37" t="s">
        <v>113</v>
      </c>
      <c r="C437" s="50">
        <f t="shared" si="40"/>
        <v>481329703.39999998</v>
      </c>
      <c r="D437" s="35">
        <f>VLOOKUP($Q437&amp;$B437,'PNC Exon. &amp; no Exon.'!$A:$AL,'P.N.C. x Comp. x Ramos'!D$66,0)</f>
        <v>1152994.76</v>
      </c>
      <c r="E437" s="35">
        <f>VLOOKUP($Q437&amp;$B437,'PNC Exon. &amp; no Exon.'!$A:$AL,'P.N.C. x Comp. x Ramos'!E$66,0)</f>
        <v>20787925.170000002</v>
      </c>
      <c r="F437" s="35">
        <f>VLOOKUP($Q437&amp;$B437,'PNC Exon. &amp; no Exon.'!$A:$AL,'P.N.C. x Comp. x Ramos'!F$66,0)</f>
        <v>12232820.58</v>
      </c>
      <c r="G437" s="35">
        <f>VLOOKUP($Q437&amp;$B437,'PNC Exon. &amp; no Exon.'!$A:$AL,'P.N.C. x Comp. x Ramos'!G$66,0)</f>
        <v>2118804.2000000002</v>
      </c>
      <c r="H437" s="35">
        <f>VLOOKUP($Q437&amp;$B437,'PNC Exon. &amp; no Exon.'!$A:$AL,'P.N.C. x Comp. x Ramos'!H$66,0)</f>
        <v>202969842.66</v>
      </c>
      <c r="I437" s="35">
        <f>VLOOKUP($Q437&amp;$B437,'PNC Exon. &amp; no Exon.'!$A:$AL,'P.N.C. x Comp. x Ramos'!I$66,0)</f>
        <v>8558651.4700000007</v>
      </c>
      <c r="J437" s="35">
        <f>VLOOKUP($Q437&amp;$B437,'PNC Exon. &amp; no Exon.'!$A:$AL,'P.N.C. x Comp. x Ramos'!J$66,0)</f>
        <v>11558700.890000001</v>
      </c>
      <c r="K437" s="35">
        <f>VLOOKUP($Q437&amp;$B437,'PNC Exon. &amp; no Exon.'!$A:$AL,'P.N.C. x Comp. x Ramos'!K$66,0)</f>
        <v>146169438.26000002</v>
      </c>
      <c r="L437" s="35">
        <f>VLOOKUP($Q437&amp;$B437,'PNC Exon. &amp; no Exon.'!$A:$AL,'P.N.C. x Comp. x Ramos'!L$66,0)</f>
        <v>0</v>
      </c>
      <c r="M437" s="35">
        <f>VLOOKUP($Q437&amp;$B437,'PNC Exon. &amp; no Exon.'!$A:$AL,'P.N.C. x Comp. x Ramos'!M$66,0)</f>
        <v>16002137.399999999</v>
      </c>
      <c r="N437" s="35">
        <f>VLOOKUP($Q437&amp;$B437,'PNC Exon. &amp; no Exon.'!$A:$AL,'P.N.C. x Comp. x Ramos'!N$66,0)</f>
        <v>59778388.009999998</v>
      </c>
      <c r="O437" s="42">
        <f t="shared" si="39"/>
        <v>5.7674614193430367</v>
      </c>
      <c r="Q437" s="102" t="s">
        <v>6</v>
      </c>
    </row>
    <row r="438" spans="1:17" ht="15.95" customHeight="1" x14ac:dyDescent="0.4">
      <c r="A438" s="34">
        <f t="shared" si="37"/>
        <v>7</v>
      </c>
      <c r="B438" s="37" t="s">
        <v>94</v>
      </c>
      <c r="C438" s="50">
        <f t="shared" si="40"/>
        <v>300583411.57999998</v>
      </c>
      <c r="D438" s="35">
        <f>VLOOKUP($Q438&amp;$B438,'PNC Exon. &amp; no Exon.'!$A:$AL,'P.N.C. x Comp. x Ramos'!D$66,0)</f>
        <v>0</v>
      </c>
      <c r="E438" s="35">
        <f>VLOOKUP($Q438&amp;$B438,'PNC Exon. &amp; no Exon.'!$A:$AL,'P.N.C. x Comp. x Ramos'!E$66,0)</f>
        <v>242255717.59999999</v>
      </c>
      <c r="F438" s="35">
        <f>VLOOKUP($Q438&amp;$B438,'PNC Exon. &amp; no Exon.'!$A:$AL,'P.N.C. x Comp. x Ramos'!F$66,0)</f>
        <v>0</v>
      </c>
      <c r="G438" s="35">
        <f>VLOOKUP($Q438&amp;$B438,'PNC Exon. &amp; no Exon.'!$A:$AL,'P.N.C. x Comp. x Ramos'!G$66,0)</f>
        <v>1891898.07</v>
      </c>
      <c r="H438" s="35">
        <f>VLOOKUP($Q438&amp;$B438,'PNC Exon. &amp; no Exon.'!$A:$AL,'P.N.C. x Comp. x Ramos'!H$66,0)</f>
        <v>24541445.48</v>
      </c>
      <c r="I438" s="35">
        <f>VLOOKUP($Q438&amp;$B438,'PNC Exon. &amp; no Exon.'!$A:$AL,'P.N.C. x Comp. x Ramos'!I$66,0)</f>
        <v>1658543.5</v>
      </c>
      <c r="J438" s="35">
        <f>VLOOKUP($Q438&amp;$B438,'PNC Exon. &amp; no Exon.'!$A:$AL,'P.N.C. x Comp. x Ramos'!J$66,0)</f>
        <v>71552.160000000003</v>
      </c>
      <c r="K438" s="35">
        <f>VLOOKUP($Q438&amp;$B438,'PNC Exon. &amp; no Exon.'!$A:$AL,'P.N.C. x Comp. x Ramos'!K$66,0)</f>
        <v>882590.38</v>
      </c>
      <c r="L438" s="35">
        <f>VLOOKUP($Q438&amp;$B438,'PNC Exon. &amp; no Exon.'!$A:$AL,'P.N.C. x Comp. x Ramos'!L$66,0)</f>
        <v>0</v>
      </c>
      <c r="M438" s="35">
        <f>VLOOKUP($Q438&amp;$B438,'PNC Exon. &amp; no Exon.'!$A:$AL,'P.N.C. x Comp. x Ramos'!M$66,0)</f>
        <v>4752529.25</v>
      </c>
      <c r="N438" s="35">
        <f>VLOOKUP($Q438&amp;$B438,'PNC Exon. &amp; no Exon.'!$A:$AL,'P.N.C. x Comp. x Ramos'!N$66,0)</f>
        <v>24529135.140000001</v>
      </c>
      <c r="O438" s="42">
        <f t="shared" si="39"/>
        <v>3.6016959213952364</v>
      </c>
      <c r="Q438" s="102" t="s">
        <v>6</v>
      </c>
    </row>
    <row r="439" spans="1:17" ht="15.95" customHeight="1" x14ac:dyDescent="0.4">
      <c r="A439" s="34">
        <f t="shared" si="37"/>
        <v>8</v>
      </c>
      <c r="B439" s="37" t="s">
        <v>114</v>
      </c>
      <c r="C439" s="50">
        <f t="shared" si="40"/>
        <v>223175049.37</v>
      </c>
      <c r="D439" s="35">
        <f>VLOOKUP($Q439&amp;$B439,'PNC Exon. &amp; no Exon.'!$A:$AL,'P.N.C. x Comp. x Ramos'!D$66,0)</f>
        <v>11384640.779999999</v>
      </c>
      <c r="E439" s="35">
        <f>VLOOKUP($Q439&amp;$B439,'PNC Exon. &amp; no Exon.'!$A:$AL,'P.N.C. x Comp. x Ramos'!E$66,0)</f>
        <v>2315172.7400000002</v>
      </c>
      <c r="F439" s="35">
        <f>VLOOKUP($Q439&amp;$B439,'PNC Exon. &amp; no Exon.'!$A:$AL,'P.N.C. x Comp. x Ramos'!F$66,0)</f>
        <v>209475235.84999999</v>
      </c>
      <c r="G439" s="35">
        <f>VLOOKUP($Q439&amp;$B439,'PNC Exon. &amp; no Exon.'!$A:$AL,'P.N.C. x Comp. x Ramos'!G$66,0)</f>
        <v>0</v>
      </c>
      <c r="H439" s="35">
        <f>VLOOKUP($Q439&amp;$B439,'PNC Exon. &amp; no Exon.'!$A:$AL,'P.N.C. x Comp. x Ramos'!H$66,0)</f>
        <v>0</v>
      </c>
      <c r="I439" s="35">
        <f>VLOOKUP($Q439&amp;$B439,'PNC Exon. &amp; no Exon.'!$A:$AL,'P.N.C. x Comp. x Ramos'!I$66,0)</f>
        <v>0</v>
      </c>
      <c r="J439" s="35">
        <f>VLOOKUP($Q439&amp;$B439,'PNC Exon. &amp; no Exon.'!$A:$AL,'P.N.C. x Comp. x Ramos'!J$66,0)</f>
        <v>0</v>
      </c>
      <c r="K439" s="35">
        <f>VLOOKUP($Q439&amp;$B439,'PNC Exon. &amp; no Exon.'!$A:$AL,'P.N.C. x Comp. x Ramos'!K$66,0)</f>
        <v>0</v>
      </c>
      <c r="L439" s="35">
        <f>VLOOKUP($Q439&amp;$B439,'PNC Exon. &amp; no Exon.'!$A:$AL,'P.N.C. x Comp. x Ramos'!L$66,0)</f>
        <v>0</v>
      </c>
      <c r="M439" s="35">
        <f>VLOOKUP($Q439&amp;$B439,'PNC Exon. &amp; no Exon.'!$A:$AL,'P.N.C. x Comp. x Ramos'!M$66,0)</f>
        <v>0</v>
      </c>
      <c r="N439" s="35">
        <f>VLOOKUP($Q439&amp;$B439,'PNC Exon. &amp; no Exon.'!$A:$AL,'P.N.C. x Comp. x Ramos'!N$66,0)</f>
        <v>0</v>
      </c>
      <c r="O439" s="42">
        <f t="shared" si="39"/>
        <v>2.674161760450898</v>
      </c>
      <c r="Q439" s="102" t="s">
        <v>6</v>
      </c>
    </row>
    <row r="440" spans="1:17" ht="15.95" customHeight="1" x14ac:dyDescent="0.4">
      <c r="A440" s="34">
        <f t="shared" si="37"/>
        <v>9</v>
      </c>
      <c r="B440" s="37" t="s">
        <v>77</v>
      </c>
      <c r="C440" s="50">
        <f t="shared" si="40"/>
        <v>175964149.73000002</v>
      </c>
      <c r="D440" s="35">
        <f>VLOOKUP($Q440&amp;$B440,'PNC Exon. &amp; no Exon.'!$A:$AL,'P.N.C. x Comp. x Ramos'!D$66,0)</f>
        <v>444008.47</v>
      </c>
      <c r="E440" s="35">
        <f>VLOOKUP($Q440&amp;$B440,'PNC Exon. &amp; no Exon.'!$A:$AL,'P.N.C. x Comp. x Ramos'!E$66,0)</f>
        <v>124235797.02000001</v>
      </c>
      <c r="F440" s="35">
        <f>VLOOKUP($Q440&amp;$B440,'PNC Exon. &amp; no Exon.'!$A:$AL,'P.N.C. x Comp. x Ramos'!F$66,0)</f>
        <v>212127.29</v>
      </c>
      <c r="G440" s="35">
        <f>VLOOKUP($Q440&amp;$B440,'PNC Exon. &amp; no Exon.'!$A:$AL,'P.N.C. x Comp. x Ramos'!G$66,0)</f>
        <v>118832.38</v>
      </c>
      <c r="H440" s="35">
        <f>VLOOKUP($Q440&amp;$B440,'PNC Exon. &amp; no Exon.'!$A:$AL,'P.N.C. x Comp. x Ramos'!H$66,0)</f>
        <v>4130403.12</v>
      </c>
      <c r="I440" s="35">
        <f>VLOOKUP($Q440&amp;$B440,'PNC Exon. &amp; no Exon.'!$A:$AL,'P.N.C. x Comp. x Ramos'!I$66,0)</f>
        <v>13860836.800000001</v>
      </c>
      <c r="J440" s="35">
        <f>VLOOKUP($Q440&amp;$B440,'PNC Exon. &amp; no Exon.'!$A:$AL,'P.N.C. x Comp. x Ramos'!J$66,0)</f>
        <v>444108.87</v>
      </c>
      <c r="K440" s="35">
        <f>VLOOKUP($Q440&amp;$B440,'PNC Exon. &amp; no Exon.'!$A:$AL,'P.N.C. x Comp. x Ramos'!K$66,0)</f>
        <v>20045328.439999998</v>
      </c>
      <c r="L440" s="35">
        <f>VLOOKUP($Q440&amp;$B440,'PNC Exon. &amp; no Exon.'!$A:$AL,'P.N.C. x Comp. x Ramos'!L$66,0)</f>
        <v>0</v>
      </c>
      <c r="M440" s="35">
        <f>VLOOKUP($Q440&amp;$B440,'PNC Exon. &amp; no Exon.'!$A:$AL,'P.N.C. x Comp. x Ramos'!M$66,0)</f>
        <v>7793907.7699999996</v>
      </c>
      <c r="N440" s="35">
        <f>VLOOKUP($Q440&amp;$B440,'PNC Exon. &amp; no Exon.'!$A:$AL,'P.N.C. x Comp. x Ramos'!N$66,0)</f>
        <v>4678799.57</v>
      </c>
      <c r="O440" s="42">
        <f t="shared" si="39"/>
        <v>2.1084641932265935</v>
      </c>
      <c r="Q440" s="102" t="s">
        <v>6</v>
      </c>
    </row>
    <row r="441" spans="1:17" ht="15.95" customHeight="1" x14ac:dyDescent="0.4">
      <c r="A441" s="34">
        <f t="shared" si="37"/>
        <v>10</v>
      </c>
      <c r="B441" s="37" t="s">
        <v>118</v>
      </c>
      <c r="C441" s="50">
        <f t="shared" si="40"/>
        <v>124258108.04000001</v>
      </c>
      <c r="D441" s="35">
        <f>VLOOKUP($Q441&amp;$B441,'PNC Exon. &amp; no Exon.'!$A:$AL,'P.N.C. x Comp. x Ramos'!D$66,0)</f>
        <v>0</v>
      </c>
      <c r="E441" s="35">
        <f>VLOOKUP($Q441&amp;$B441,'PNC Exon. &amp; no Exon.'!$A:$AL,'P.N.C. x Comp. x Ramos'!E$66,0)</f>
        <v>2758415.9</v>
      </c>
      <c r="F441" s="35">
        <f>VLOOKUP($Q441&amp;$B441,'PNC Exon. &amp; no Exon.'!$A:$AL,'P.N.C. x Comp. x Ramos'!F$66,0)</f>
        <v>0</v>
      </c>
      <c r="G441" s="35">
        <f>VLOOKUP($Q441&amp;$B441,'PNC Exon. &amp; no Exon.'!$A:$AL,'P.N.C. x Comp. x Ramos'!G$66,0)</f>
        <v>0</v>
      </c>
      <c r="H441" s="35">
        <f>VLOOKUP($Q441&amp;$B441,'PNC Exon. &amp; no Exon.'!$A:$AL,'P.N.C. x Comp. x Ramos'!H$66,0)</f>
        <v>0</v>
      </c>
      <c r="I441" s="35">
        <f>VLOOKUP($Q441&amp;$B441,'PNC Exon. &amp; no Exon.'!$A:$AL,'P.N.C. x Comp. x Ramos'!I$66,0)</f>
        <v>0</v>
      </c>
      <c r="J441" s="35">
        <f>VLOOKUP($Q441&amp;$B441,'PNC Exon. &amp; no Exon.'!$A:$AL,'P.N.C. x Comp. x Ramos'!J$66,0)</f>
        <v>0</v>
      </c>
      <c r="K441" s="35">
        <f>VLOOKUP($Q441&amp;$B441,'PNC Exon. &amp; no Exon.'!$A:$AL,'P.N.C. x Comp. x Ramos'!K$66,0)</f>
        <v>32826.5</v>
      </c>
      <c r="L441" s="35">
        <f>VLOOKUP($Q441&amp;$B441,'PNC Exon. &amp; no Exon.'!$A:$AL,'P.N.C. x Comp. x Ramos'!L$66,0)</f>
        <v>121288450.16</v>
      </c>
      <c r="M441" s="35">
        <f>VLOOKUP($Q441&amp;$B441,'PNC Exon. &amp; no Exon.'!$A:$AL,'P.N.C. x Comp. x Ramos'!M$66,0)</f>
        <v>0</v>
      </c>
      <c r="N441" s="35">
        <f>VLOOKUP($Q441&amp;$B441,'PNC Exon. &amp; no Exon.'!$A:$AL,'P.N.C. x Comp. x Ramos'!N$66,0)</f>
        <v>178415.48</v>
      </c>
      <c r="O441" s="42">
        <f t="shared" si="39"/>
        <v>1.4889042564773884</v>
      </c>
      <c r="Q441" s="102" t="s">
        <v>6</v>
      </c>
    </row>
    <row r="442" spans="1:17" ht="15.95" customHeight="1" x14ac:dyDescent="0.4">
      <c r="A442" s="34">
        <f t="shared" si="37"/>
        <v>12</v>
      </c>
      <c r="B442" s="37" t="s">
        <v>85</v>
      </c>
      <c r="C442" s="50">
        <f t="shared" si="40"/>
        <v>104330264.39999999</v>
      </c>
      <c r="D442" s="35">
        <f>VLOOKUP($Q442&amp;$B442,'PNC Exon. &amp; no Exon.'!$A:$AL,'P.N.C. x Comp. x Ramos'!D$66,0)</f>
        <v>0</v>
      </c>
      <c r="E442" s="35">
        <f>VLOOKUP($Q442&amp;$B442,'PNC Exon. &amp; no Exon.'!$A:$AL,'P.N.C. x Comp. x Ramos'!E$66,0)</f>
        <v>291303.24</v>
      </c>
      <c r="F442" s="35">
        <f>VLOOKUP($Q442&amp;$B442,'PNC Exon. &amp; no Exon.'!$A:$AL,'P.N.C. x Comp. x Ramos'!F$66,0)</f>
        <v>0</v>
      </c>
      <c r="G442" s="35">
        <f>VLOOKUP($Q442&amp;$B442,'PNC Exon. &amp; no Exon.'!$A:$AL,'P.N.C. x Comp. x Ramos'!G$66,0)</f>
        <v>0</v>
      </c>
      <c r="H442" s="35">
        <f>VLOOKUP($Q442&amp;$B442,'PNC Exon. &amp; no Exon.'!$A:$AL,'P.N.C. x Comp. x Ramos'!H$66,0)</f>
        <v>8852042.5300000012</v>
      </c>
      <c r="I442" s="35">
        <f>VLOOKUP($Q442&amp;$B442,'PNC Exon. &amp; no Exon.'!$A:$AL,'P.N.C. x Comp. x Ramos'!I$66,0)</f>
        <v>178662.59</v>
      </c>
      <c r="J442" s="35">
        <f>VLOOKUP($Q442&amp;$B442,'PNC Exon. &amp; no Exon.'!$A:$AL,'P.N.C. x Comp. x Ramos'!J$66,0)</f>
        <v>34458.78</v>
      </c>
      <c r="K442" s="35">
        <f>VLOOKUP($Q442&amp;$B442,'PNC Exon. &amp; no Exon.'!$A:$AL,'P.N.C. x Comp. x Ramos'!K$66,0)</f>
        <v>89374199</v>
      </c>
      <c r="L442" s="35">
        <f>VLOOKUP($Q442&amp;$B442,'PNC Exon. &amp; no Exon.'!$A:$AL,'P.N.C. x Comp. x Ramos'!L$66,0)</f>
        <v>0</v>
      </c>
      <c r="M442" s="35">
        <f>VLOOKUP($Q442&amp;$B442,'PNC Exon. &amp; no Exon.'!$A:$AL,'P.N.C. x Comp. x Ramos'!M$66,0)</f>
        <v>1018294.94</v>
      </c>
      <c r="N442" s="35">
        <f>VLOOKUP($Q442&amp;$B442,'PNC Exon. &amp; no Exon.'!$A:$AL,'P.N.C. x Comp. x Ramos'!N$66,0)</f>
        <v>4581303.3199999994</v>
      </c>
      <c r="O442" s="42">
        <f t="shared" si="39"/>
        <v>1.2501218406976424</v>
      </c>
      <c r="Q442" s="102" t="s">
        <v>6</v>
      </c>
    </row>
    <row r="443" spans="1:17" ht="15.95" customHeight="1" x14ac:dyDescent="0.4">
      <c r="A443" s="34">
        <f t="shared" si="37"/>
        <v>11</v>
      </c>
      <c r="B443" s="37" t="s">
        <v>115</v>
      </c>
      <c r="C443" s="50">
        <f t="shared" si="40"/>
        <v>120251887.61000001</v>
      </c>
      <c r="D443" s="35">
        <f>VLOOKUP($Q443&amp;$B443,'PNC Exon. &amp; no Exon.'!$A:$AL,'P.N.C. x Comp. x Ramos'!D$66,0)</f>
        <v>0</v>
      </c>
      <c r="E443" s="35">
        <f>VLOOKUP($Q443&amp;$B443,'PNC Exon. &amp; no Exon.'!$A:$AL,'P.N.C. x Comp. x Ramos'!E$66,0)</f>
        <v>35352.81</v>
      </c>
      <c r="F443" s="35">
        <f>VLOOKUP($Q443&amp;$B443,'PNC Exon. &amp; no Exon.'!$A:$AL,'P.N.C. x Comp. x Ramos'!F$66,0)</f>
        <v>0</v>
      </c>
      <c r="G443" s="35">
        <f>VLOOKUP($Q443&amp;$B443,'PNC Exon. &amp; no Exon.'!$A:$AL,'P.N.C. x Comp. x Ramos'!G$66,0)</f>
        <v>0</v>
      </c>
      <c r="H443" s="35">
        <f>VLOOKUP($Q443&amp;$B443,'PNC Exon. &amp; no Exon.'!$A:$AL,'P.N.C. x Comp. x Ramos'!H$66,0)</f>
        <v>163397.91</v>
      </c>
      <c r="I443" s="35">
        <f>VLOOKUP($Q443&amp;$B443,'PNC Exon. &amp; no Exon.'!$A:$AL,'P.N.C. x Comp. x Ramos'!I$66,0)</f>
        <v>61156.9</v>
      </c>
      <c r="J443" s="35">
        <f>VLOOKUP($Q443&amp;$B443,'PNC Exon. &amp; no Exon.'!$A:$AL,'P.N.C. x Comp. x Ramos'!J$66,0)</f>
        <v>2636493.7999999998</v>
      </c>
      <c r="K443" s="35">
        <f>VLOOKUP($Q443&amp;$B443,'PNC Exon. &amp; no Exon.'!$A:$AL,'P.N.C. x Comp. x Ramos'!K$66,0)</f>
        <v>116840268.42</v>
      </c>
      <c r="L443" s="35">
        <f>VLOOKUP($Q443&amp;$B443,'PNC Exon. &amp; no Exon.'!$A:$AL,'P.N.C. x Comp. x Ramos'!L$66,0)</f>
        <v>0</v>
      </c>
      <c r="M443" s="35">
        <f>VLOOKUP($Q443&amp;$B443,'PNC Exon. &amp; no Exon.'!$A:$AL,'P.N.C. x Comp. x Ramos'!M$66,0)</f>
        <v>407826.84</v>
      </c>
      <c r="N443" s="35">
        <f>VLOOKUP($Q443&amp;$B443,'PNC Exon. &amp; no Exon.'!$A:$AL,'P.N.C. x Comp. x Ramos'!N$66,0)</f>
        <v>107390.93</v>
      </c>
      <c r="O443" s="42">
        <f t="shared" si="39"/>
        <v>1.4409003173807662</v>
      </c>
      <c r="Q443" s="102" t="s">
        <v>6</v>
      </c>
    </row>
    <row r="444" spans="1:17" ht="15.95" customHeight="1" x14ac:dyDescent="0.4">
      <c r="A444" s="34">
        <f t="shared" si="37"/>
        <v>13</v>
      </c>
      <c r="B444" s="37" t="s">
        <v>116</v>
      </c>
      <c r="C444" s="50">
        <f t="shared" si="40"/>
        <v>87591236.899999991</v>
      </c>
      <c r="D444" s="35">
        <f>VLOOKUP($Q444&amp;$B444,'PNC Exon. &amp; no Exon.'!$A:$AL,'P.N.C. x Comp. x Ramos'!D$66,0)</f>
        <v>464970.68</v>
      </c>
      <c r="E444" s="35">
        <f>VLOOKUP($Q444&amp;$B444,'PNC Exon. &amp; no Exon.'!$A:$AL,'P.N.C. x Comp. x Ramos'!E$66,0)</f>
        <v>9084.2800000000007</v>
      </c>
      <c r="F444" s="35">
        <f>VLOOKUP($Q444&amp;$B444,'PNC Exon. &amp; no Exon.'!$A:$AL,'P.N.C. x Comp. x Ramos'!F$66,0)</f>
        <v>2152879.2599999998</v>
      </c>
      <c r="G444" s="35">
        <f>VLOOKUP($Q444&amp;$B444,'PNC Exon. &amp; no Exon.'!$A:$AL,'P.N.C. x Comp. x Ramos'!G$66,0)</f>
        <v>39143.53</v>
      </c>
      <c r="H444" s="35">
        <f>VLOOKUP($Q444&amp;$B444,'PNC Exon. &amp; no Exon.'!$A:$AL,'P.N.C. x Comp. x Ramos'!H$66,0)</f>
        <v>502957.39</v>
      </c>
      <c r="I444" s="35">
        <f>VLOOKUP($Q444&amp;$B444,'PNC Exon. &amp; no Exon.'!$A:$AL,'P.N.C. x Comp. x Ramos'!I$66,0)</f>
        <v>118221.55</v>
      </c>
      <c r="J444" s="35">
        <f>VLOOKUP($Q444&amp;$B444,'PNC Exon. &amp; no Exon.'!$A:$AL,'P.N.C. x Comp. x Ramos'!J$66,0)</f>
        <v>3003</v>
      </c>
      <c r="K444" s="35">
        <f>VLOOKUP($Q444&amp;$B444,'PNC Exon. &amp; no Exon.'!$A:$AL,'P.N.C. x Comp. x Ramos'!K$66,0)</f>
        <v>56377480.210000001</v>
      </c>
      <c r="L444" s="35">
        <f>VLOOKUP($Q444&amp;$B444,'PNC Exon. &amp; no Exon.'!$A:$AL,'P.N.C. x Comp. x Ramos'!L$66,0)</f>
        <v>0</v>
      </c>
      <c r="M444" s="35">
        <f>VLOOKUP($Q444&amp;$B444,'PNC Exon. &amp; no Exon.'!$A:$AL,'P.N.C. x Comp. x Ramos'!M$66,0)</f>
        <v>25862071.370000001</v>
      </c>
      <c r="N444" s="35">
        <f>VLOOKUP($Q444&amp;$B444,'PNC Exon. &amp; no Exon.'!$A:$AL,'P.N.C. x Comp. x Ramos'!N$66,0)</f>
        <v>2061425.63</v>
      </c>
      <c r="O444" s="42">
        <f t="shared" si="39"/>
        <v>1.0495489389597603</v>
      </c>
      <c r="Q444" s="102" t="s">
        <v>6</v>
      </c>
    </row>
    <row r="445" spans="1:17" ht="15.95" customHeight="1" x14ac:dyDescent="0.4">
      <c r="A445" s="34">
        <f t="shared" si="37"/>
        <v>15</v>
      </c>
      <c r="B445" s="37" t="s">
        <v>117</v>
      </c>
      <c r="C445" s="50">
        <f t="shared" si="40"/>
        <v>61897113.609999999</v>
      </c>
      <c r="D445" s="35">
        <f>VLOOKUP($Q445&amp;$B445,'PNC Exon. &amp; no Exon.'!$A:$AL,'P.N.C. x Comp. x Ramos'!D$66,0)</f>
        <v>0</v>
      </c>
      <c r="E445" s="35">
        <f>VLOOKUP($Q445&amp;$B445,'PNC Exon. &amp; no Exon.'!$A:$AL,'P.N.C. x Comp. x Ramos'!E$66,0)</f>
        <v>14632.76</v>
      </c>
      <c r="F445" s="35">
        <f>VLOOKUP($Q445&amp;$B445,'PNC Exon. &amp; no Exon.'!$A:$AL,'P.N.C. x Comp. x Ramos'!F$66,0)</f>
        <v>0</v>
      </c>
      <c r="G445" s="35">
        <f>VLOOKUP($Q445&amp;$B445,'PNC Exon. &amp; no Exon.'!$A:$AL,'P.N.C. x Comp. x Ramos'!G$66,0)</f>
        <v>0</v>
      </c>
      <c r="H445" s="35">
        <f>VLOOKUP($Q445&amp;$B445,'PNC Exon. &amp; no Exon.'!$A:$AL,'P.N.C. x Comp. x Ramos'!H$66,0)</f>
        <v>102896.19</v>
      </c>
      <c r="I445" s="35">
        <f>VLOOKUP($Q445&amp;$B445,'PNC Exon. &amp; no Exon.'!$A:$AL,'P.N.C. x Comp. x Ramos'!I$66,0)</f>
        <v>0</v>
      </c>
      <c r="J445" s="35">
        <f>VLOOKUP($Q445&amp;$B445,'PNC Exon. &amp; no Exon.'!$A:$AL,'P.N.C. x Comp. x Ramos'!J$66,0)</f>
        <v>488525.47</v>
      </c>
      <c r="K445" s="35">
        <f>VLOOKUP($Q445&amp;$B445,'PNC Exon. &amp; no Exon.'!$A:$AL,'P.N.C. x Comp. x Ramos'!K$66,0)</f>
        <v>58511879.149999999</v>
      </c>
      <c r="L445" s="35">
        <f>VLOOKUP($Q445&amp;$B445,'PNC Exon. &amp; no Exon.'!$A:$AL,'P.N.C. x Comp. x Ramos'!L$66,0)</f>
        <v>0</v>
      </c>
      <c r="M445" s="35">
        <f>VLOOKUP($Q445&amp;$B445,'PNC Exon. &amp; no Exon.'!$A:$AL,'P.N.C. x Comp. x Ramos'!M$66,0)</f>
        <v>2523449.23</v>
      </c>
      <c r="N445" s="35">
        <f>VLOOKUP($Q445&amp;$B445,'PNC Exon. &amp; no Exon.'!$A:$AL,'P.N.C. x Comp. x Ramos'!N$66,0)</f>
        <v>255730.81</v>
      </c>
      <c r="O445" s="42">
        <f t="shared" si="39"/>
        <v>0.74167293685114344</v>
      </c>
      <c r="Q445" s="102" t="s">
        <v>6</v>
      </c>
    </row>
    <row r="446" spans="1:17" ht="15.95" customHeight="1" x14ac:dyDescent="0.4">
      <c r="A446" s="34">
        <f t="shared" si="37"/>
        <v>14</v>
      </c>
      <c r="B446" s="37" t="s">
        <v>120</v>
      </c>
      <c r="C446" s="50">
        <f t="shared" si="40"/>
        <v>63757553.740000002</v>
      </c>
      <c r="D446" s="35">
        <f>VLOOKUP($Q446&amp;$B446,'PNC Exon. &amp; no Exon.'!$A:$AL,'P.N.C. x Comp. x Ramos'!D$66,0)</f>
        <v>2900.23</v>
      </c>
      <c r="E446" s="35">
        <f>VLOOKUP($Q446&amp;$B446,'PNC Exon. &amp; no Exon.'!$A:$AL,'P.N.C. x Comp. x Ramos'!E$66,0)</f>
        <v>284636.95</v>
      </c>
      <c r="F446" s="35">
        <f>VLOOKUP($Q446&amp;$B446,'PNC Exon. &amp; no Exon.'!$A:$AL,'P.N.C. x Comp. x Ramos'!F$66,0)</f>
        <v>0</v>
      </c>
      <c r="G446" s="35">
        <f>VLOOKUP($Q446&amp;$B446,'PNC Exon. &amp; no Exon.'!$A:$AL,'P.N.C. x Comp. x Ramos'!G$66,0)</f>
        <v>0</v>
      </c>
      <c r="H446" s="35">
        <f>VLOOKUP($Q446&amp;$B446,'PNC Exon. &amp; no Exon.'!$A:$AL,'P.N.C. x Comp. x Ramos'!H$66,0)</f>
        <v>710623.58</v>
      </c>
      <c r="I446" s="35">
        <f>VLOOKUP($Q446&amp;$B446,'PNC Exon. &amp; no Exon.'!$A:$AL,'P.N.C. x Comp. x Ramos'!I$66,0)</f>
        <v>0</v>
      </c>
      <c r="J446" s="35">
        <f>VLOOKUP($Q446&amp;$B446,'PNC Exon. &amp; no Exon.'!$A:$AL,'P.N.C. x Comp. x Ramos'!J$66,0)</f>
        <v>5496.12</v>
      </c>
      <c r="K446" s="35">
        <f>VLOOKUP($Q446&amp;$B446,'PNC Exon. &amp; no Exon.'!$A:$AL,'P.N.C. x Comp. x Ramos'!K$66,0)</f>
        <v>62588761.859999999</v>
      </c>
      <c r="L446" s="35">
        <f>VLOOKUP($Q446&amp;$B446,'PNC Exon. &amp; no Exon.'!$A:$AL,'P.N.C. x Comp. x Ramos'!L$66,0)</f>
        <v>0</v>
      </c>
      <c r="M446" s="35">
        <f>VLOOKUP($Q446&amp;$B446,'PNC Exon. &amp; no Exon.'!$A:$AL,'P.N.C. x Comp. x Ramos'!M$66,0)</f>
        <v>103067.38</v>
      </c>
      <c r="N446" s="35">
        <f>VLOOKUP($Q446&amp;$B446,'PNC Exon. &amp; no Exon.'!$A:$AL,'P.N.C. x Comp. x Ramos'!N$66,0)</f>
        <v>62067.62</v>
      </c>
      <c r="O446" s="42">
        <f t="shared" si="39"/>
        <v>0.76396538337372089</v>
      </c>
      <c r="Q446" s="102" t="s">
        <v>6</v>
      </c>
    </row>
    <row r="447" spans="1:17" ht="15.95" customHeight="1" x14ac:dyDescent="0.4">
      <c r="A447" s="34">
        <f t="shared" si="37"/>
        <v>16</v>
      </c>
      <c r="B447" s="37" t="s">
        <v>119</v>
      </c>
      <c r="C447" s="50">
        <f t="shared" si="40"/>
        <v>57209013.949999996</v>
      </c>
      <c r="D447" s="35">
        <f>VLOOKUP($Q447&amp;$B447,'PNC Exon. &amp; no Exon.'!$A:$AL,'P.N.C. x Comp. x Ramos'!D$66,0)</f>
        <v>67874.81</v>
      </c>
      <c r="E447" s="35">
        <f>VLOOKUP($Q447&amp;$B447,'PNC Exon. &amp; no Exon.'!$A:$AL,'P.N.C. x Comp. x Ramos'!E$66,0)</f>
        <v>5314180.76</v>
      </c>
      <c r="F447" s="35">
        <f>VLOOKUP($Q447&amp;$B447,'PNC Exon. &amp; no Exon.'!$A:$AL,'P.N.C. x Comp. x Ramos'!F$66,0)</f>
        <v>0</v>
      </c>
      <c r="G447" s="35">
        <f>VLOOKUP($Q447&amp;$B447,'PNC Exon. &amp; no Exon.'!$A:$AL,'P.N.C. x Comp. x Ramos'!G$66,0)</f>
        <v>3205113.62</v>
      </c>
      <c r="H447" s="35">
        <f>VLOOKUP($Q447&amp;$B447,'PNC Exon. &amp; no Exon.'!$A:$AL,'P.N.C. x Comp. x Ramos'!H$66,0)</f>
        <v>14332530.75</v>
      </c>
      <c r="I447" s="35">
        <f>VLOOKUP($Q447&amp;$B447,'PNC Exon. &amp; no Exon.'!$A:$AL,'P.N.C. x Comp. x Ramos'!I$66,0)</f>
        <v>76553.25</v>
      </c>
      <c r="J447" s="35">
        <f>VLOOKUP($Q447&amp;$B447,'PNC Exon. &amp; no Exon.'!$A:$AL,'P.N.C. x Comp. x Ramos'!J$66,0)</f>
        <v>773644.56</v>
      </c>
      <c r="K447" s="35">
        <f>VLOOKUP($Q447&amp;$B447,'PNC Exon. &amp; no Exon.'!$A:$AL,'P.N.C. x Comp. x Ramos'!K$66,0)</f>
        <v>29567620.43</v>
      </c>
      <c r="L447" s="35">
        <f>VLOOKUP($Q447&amp;$B447,'PNC Exon. &amp; no Exon.'!$A:$AL,'P.N.C. x Comp. x Ramos'!L$66,0)</f>
        <v>0</v>
      </c>
      <c r="M447" s="35">
        <f>VLOOKUP($Q447&amp;$B447,'PNC Exon. &amp; no Exon.'!$A:$AL,'P.N.C. x Comp. x Ramos'!M$66,0)</f>
        <v>380688.14</v>
      </c>
      <c r="N447" s="35">
        <f>VLOOKUP($Q447&amp;$B447,'PNC Exon. &amp; no Exon.'!$A:$AL,'P.N.C. x Comp. x Ramos'!N$66,0)</f>
        <v>3490807.63</v>
      </c>
      <c r="O447" s="42">
        <f t="shared" si="39"/>
        <v>0.68549848152854009</v>
      </c>
      <c r="Q447" s="102" t="s">
        <v>6</v>
      </c>
    </row>
    <row r="448" spans="1:17" ht="15.95" customHeight="1" x14ac:dyDescent="0.4">
      <c r="A448" s="34">
        <f t="shared" si="37"/>
        <v>17</v>
      </c>
      <c r="B448" s="37" t="s">
        <v>121</v>
      </c>
      <c r="C448" s="50">
        <f t="shared" si="40"/>
        <v>56632392.25</v>
      </c>
      <c r="D448" s="35">
        <f>VLOOKUP($Q448&amp;$B448,'PNC Exon. &amp; no Exon.'!$A:$AL,'P.N.C. x Comp. x Ramos'!D$66,0)</f>
        <v>0</v>
      </c>
      <c r="E448" s="35">
        <f>VLOOKUP($Q448&amp;$B448,'PNC Exon. &amp; no Exon.'!$A:$AL,'P.N.C. x Comp. x Ramos'!E$66,0)</f>
        <v>16306817.82</v>
      </c>
      <c r="F448" s="35">
        <f>VLOOKUP($Q448&amp;$B448,'PNC Exon. &amp; no Exon.'!$A:$AL,'P.N.C. x Comp. x Ramos'!F$66,0)</f>
        <v>0</v>
      </c>
      <c r="G448" s="35">
        <f>VLOOKUP($Q448&amp;$B448,'PNC Exon. &amp; no Exon.'!$A:$AL,'P.N.C. x Comp. x Ramos'!G$66,0)</f>
        <v>0</v>
      </c>
      <c r="H448" s="35">
        <f>VLOOKUP($Q448&amp;$B448,'PNC Exon. &amp; no Exon.'!$A:$AL,'P.N.C. x Comp. x Ramos'!H$66,0)</f>
        <v>10009530.470000001</v>
      </c>
      <c r="I448" s="35">
        <f>VLOOKUP($Q448&amp;$B448,'PNC Exon. &amp; no Exon.'!$A:$AL,'P.N.C. x Comp. x Ramos'!I$66,0)</f>
        <v>0</v>
      </c>
      <c r="J448" s="35">
        <f>VLOOKUP($Q448&amp;$B448,'PNC Exon. &amp; no Exon.'!$A:$AL,'P.N.C. x Comp. x Ramos'!J$66,0)</f>
        <v>204727.16999999998</v>
      </c>
      <c r="K448" s="35">
        <f>VLOOKUP($Q448&amp;$B448,'PNC Exon. &amp; no Exon.'!$A:$AL,'P.N.C. x Comp. x Ramos'!K$66,0)</f>
        <v>27607060.109999999</v>
      </c>
      <c r="L448" s="35">
        <f>VLOOKUP($Q448&amp;$B448,'PNC Exon. &amp; no Exon.'!$A:$AL,'P.N.C. x Comp. x Ramos'!L$66,0)</f>
        <v>0</v>
      </c>
      <c r="M448" s="35">
        <f>VLOOKUP($Q448&amp;$B448,'PNC Exon. &amp; no Exon.'!$A:$AL,'P.N.C. x Comp. x Ramos'!M$66,0)</f>
        <v>1640090.18</v>
      </c>
      <c r="N448" s="35">
        <f>VLOOKUP($Q448&amp;$B448,'PNC Exon. &amp; no Exon.'!$A:$AL,'P.N.C. x Comp. x Ramos'!N$66,0)</f>
        <v>864166.5</v>
      </c>
      <c r="O448" s="42">
        <f t="shared" si="39"/>
        <v>0.67858919796508155</v>
      </c>
      <c r="Q448" s="102" t="s">
        <v>6</v>
      </c>
    </row>
    <row r="449" spans="1:17" ht="15.95" customHeight="1" x14ac:dyDescent="0.4">
      <c r="A449" s="34">
        <f t="shared" si="37"/>
        <v>19</v>
      </c>
      <c r="B449" s="37" t="s">
        <v>80</v>
      </c>
      <c r="C449" s="50">
        <f t="shared" si="40"/>
        <v>50103401.909999996</v>
      </c>
      <c r="D449" s="35">
        <f>VLOOKUP($Q449&amp;$B449,'PNC Exon. &amp; no Exon.'!$A:$AL,'P.N.C. x Comp. x Ramos'!D$66,0)</f>
        <v>0</v>
      </c>
      <c r="E449" s="35">
        <f>VLOOKUP($Q449&amp;$B449,'PNC Exon. &amp; no Exon.'!$A:$AL,'P.N.C. x Comp. x Ramos'!E$66,0)</f>
        <v>0</v>
      </c>
      <c r="F449" s="35">
        <f>VLOOKUP($Q449&amp;$B449,'PNC Exon. &amp; no Exon.'!$A:$AL,'P.N.C. x Comp. x Ramos'!F$66,0)</f>
        <v>0</v>
      </c>
      <c r="G449" s="35">
        <f>VLOOKUP($Q449&amp;$B449,'PNC Exon. &amp; no Exon.'!$A:$AL,'P.N.C. x Comp. x Ramos'!G$66,0)</f>
        <v>22500</v>
      </c>
      <c r="H449" s="35">
        <f>VLOOKUP($Q449&amp;$B449,'PNC Exon. &amp; no Exon.'!$A:$AL,'P.N.C. x Comp. x Ramos'!H$66,0)</f>
        <v>0</v>
      </c>
      <c r="I449" s="35">
        <f>VLOOKUP($Q449&amp;$B449,'PNC Exon. &amp; no Exon.'!$A:$AL,'P.N.C. x Comp. x Ramos'!I$66,0)</f>
        <v>0</v>
      </c>
      <c r="J449" s="35">
        <f>VLOOKUP($Q449&amp;$B449,'PNC Exon. &amp; no Exon.'!$A:$AL,'P.N.C. x Comp. x Ramos'!J$66,0)</f>
        <v>0</v>
      </c>
      <c r="K449" s="35">
        <f>VLOOKUP($Q449&amp;$B449,'PNC Exon. &amp; no Exon.'!$A:$AL,'P.N.C. x Comp. x Ramos'!K$66,0)</f>
        <v>50080901.909999996</v>
      </c>
      <c r="L449" s="35">
        <f>VLOOKUP($Q449&amp;$B449,'PNC Exon. &amp; no Exon.'!$A:$AL,'P.N.C. x Comp. x Ramos'!L$66,0)</f>
        <v>0</v>
      </c>
      <c r="M449" s="35">
        <f>VLOOKUP($Q449&amp;$B449,'PNC Exon. &amp; no Exon.'!$A:$AL,'P.N.C. x Comp. x Ramos'!M$66,0)</f>
        <v>0</v>
      </c>
      <c r="N449" s="35">
        <f>VLOOKUP($Q449&amp;$B449,'PNC Exon. &amp; no Exon.'!$A:$AL,'P.N.C. x Comp. x Ramos'!N$66,0)</f>
        <v>0</v>
      </c>
      <c r="O449" s="42">
        <f t="shared" si="39"/>
        <v>0.60035654449029618</v>
      </c>
      <c r="Q449" s="102" t="s">
        <v>6</v>
      </c>
    </row>
    <row r="450" spans="1:17" ht="15.95" customHeight="1" x14ac:dyDescent="0.4">
      <c r="A450" s="34">
        <f t="shared" si="37"/>
        <v>21</v>
      </c>
      <c r="B450" s="37" t="s">
        <v>87</v>
      </c>
      <c r="C450" s="50">
        <f t="shared" si="40"/>
        <v>35793095.340000004</v>
      </c>
      <c r="D450" s="35">
        <f>VLOOKUP($Q450&amp;$B450,'PNC Exon. &amp; no Exon.'!$A:$AL,'P.N.C. x Comp. x Ramos'!D$66,0)</f>
        <v>0</v>
      </c>
      <c r="E450" s="35">
        <f>VLOOKUP($Q450&amp;$B450,'PNC Exon. &amp; no Exon.'!$A:$AL,'P.N.C. x Comp. x Ramos'!E$66,0)</f>
        <v>632046.81000000006</v>
      </c>
      <c r="F450" s="35">
        <f>VLOOKUP($Q450&amp;$B450,'PNC Exon. &amp; no Exon.'!$A:$AL,'P.N.C. x Comp. x Ramos'!F$66,0)</f>
        <v>35161048.530000001</v>
      </c>
      <c r="G450" s="35">
        <f>VLOOKUP($Q450&amp;$B450,'PNC Exon. &amp; no Exon.'!$A:$AL,'P.N.C. x Comp. x Ramos'!G$66,0)</f>
        <v>0</v>
      </c>
      <c r="H450" s="35">
        <f>VLOOKUP($Q450&amp;$B450,'PNC Exon. &amp; no Exon.'!$A:$AL,'P.N.C. x Comp. x Ramos'!H$66,0)</f>
        <v>0</v>
      </c>
      <c r="I450" s="35">
        <f>VLOOKUP($Q450&amp;$B450,'PNC Exon. &amp; no Exon.'!$A:$AL,'P.N.C. x Comp. x Ramos'!I$66,0)</f>
        <v>0</v>
      </c>
      <c r="J450" s="35">
        <f>VLOOKUP($Q450&amp;$B450,'PNC Exon. &amp; no Exon.'!$A:$AL,'P.N.C. x Comp. x Ramos'!J$66,0)</f>
        <v>0</v>
      </c>
      <c r="K450" s="35">
        <f>VLOOKUP($Q450&amp;$B450,'PNC Exon. &amp; no Exon.'!$A:$AL,'P.N.C. x Comp. x Ramos'!K$66,0)</f>
        <v>0</v>
      </c>
      <c r="L450" s="35">
        <f>VLOOKUP($Q450&amp;$B450,'PNC Exon. &amp; no Exon.'!$A:$AL,'P.N.C. x Comp. x Ramos'!L$66,0)</f>
        <v>0</v>
      </c>
      <c r="M450" s="35">
        <f>VLOOKUP($Q450&amp;$B450,'PNC Exon. &amp; no Exon.'!$A:$AL,'P.N.C. x Comp. x Ramos'!M$66,0)</f>
        <v>0</v>
      </c>
      <c r="N450" s="35">
        <f>VLOOKUP($Q450&amp;$B450,'PNC Exon. &amp; no Exon.'!$A:$AL,'P.N.C. x Comp. x Ramos'!N$66,0)</f>
        <v>0</v>
      </c>
      <c r="O450" s="42">
        <f t="shared" si="39"/>
        <v>0.42888542924757517</v>
      </c>
      <c r="Q450" s="102" t="s">
        <v>6</v>
      </c>
    </row>
    <row r="451" spans="1:17" ht="15.95" customHeight="1" x14ac:dyDescent="0.4">
      <c r="A451" s="34">
        <f t="shared" si="37"/>
        <v>18</v>
      </c>
      <c r="B451" s="37" t="s">
        <v>123</v>
      </c>
      <c r="C451" s="50">
        <f t="shared" si="40"/>
        <v>52661891.049999997</v>
      </c>
      <c r="D451" s="35">
        <f>VLOOKUP($Q451&amp;$B451,'PNC Exon. &amp; no Exon.'!$A:$AL,'P.N.C. x Comp. x Ramos'!D$66,0)</f>
        <v>0</v>
      </c>
      <c r="E451" s="35">
        <f>VLOOKUP($Q451&amp;$B451,'PNC Exon. &amp; no Exon.'!$A:$AL,'P.N.C. x Comp. x Ramos'!E$66,0)</f>
        <v>52661891.049999997</v>
      </c>
      <c r="F451" s="35">
        <f>VLOOKUP($Q451&amp;$B451,'PNC Exon. &amp; no Exon.'!$A:$AL,'P.N.C. x Comp. x Ramos'!F$66,0)</f>
        <v>0</v>
      </c>
      <c r="G451" s="35">
        <f>VLOOKUP($Q451&amp;$B451,'PNC Exon. &amp; no Exon.'!$A:$AL,'P.N.C. x Comp. x Ramos'!G$66,0)</f>
        <v>0</v>
      </c>
      <c r="H451" s="35">
        <f>VLOOKUP($Q451&amp;$B451,'PNC Exon. &amp; no Exon.'!$A:$AL,'P.N.C. x Comp. x Ramos'!H$66,0)</f>
        <v>0</v>
      </c>
      <c r="I451" s="35">
        <f>VLOOKUP($Q451&amp;$B451,'PNC Exon. &amp; no Exon.'!$A:$AL,'P.N.C. x Comp. x Ramos'!I$66,0)</f>
        <v>0</v>
      </c>
      <c r="J451" s="35">
        <f>VLOOKUP($Q451&amp;$B451,'PNC Exon. &amp; no Exon.'!$A:$AL,'P.N.C. x Comp. x Ramos'!J$66,0)</f>
        <v>0</v>
      </c>
      <c r="K451" s="35">
        <f>VLOOKUP($Q451&amp;$B451,'PNC Exon. &amp; no Exon.'!$A:$AL,'P.N.C. x Comp. x Ramos'!K$66,0)</f>
        <v>0</v>
      </c>
      <c r="L451" s="35">
        <f>VLOOKUP($Q451&amp;$B451,'PNC Exon. &amp; no Exon.'!$A:$AL,'P.N.C. x Comp. x Ramos'!L$66,0)</f>
        <v>0</v>
      </c>
      <c r="M451" s="35">
        <f>VLOOKUP($Q451&amp;$B451,'PNC Exon. &amp; no Exon.'!$A:$AL,'P.N.C. x Comp. x Ramos'!M$66,0)</f>
        <v>0</v>
      </c>
      <c r="N451" s="35">
        <f>VLOOKUP($Q451&amp;$B451,'PNC Exon. &amp; no Exon.'!$A:$AL,'P.N.C. x Comp. x Ramos'!N$66,0)</f>
        <v>0</v>
      </c>
      <c r="O451" s="42">
        <f t="shared" si="39"/>
        <v>0.63101325921728135</v>
      </c>
      <c r="Q451" s="102" t="s">
        <v>6</v>
      </c>
    </row>
    <row r="452" spans="1:17" ht="15.95" customHeight="1" x14ac:dyDescent="0.4">
      <c r="A452" s="34">
        <f t="shared" si="37"/>
        <v>20</v>
      </c>
      <c r="B452" s="37" t="s">
        <v>122</v>
      </c>
      <c r="C452" s="50">
        <f t="shared" si="40"/>
        <v>46650742.619999997</v>
      </c>
      <c r="D452" s="35">
        <f>VLOOKUP($Q452&amp;$B452,'PNC Exon. &amp; no Exon.'!$A:$AL,'P.N.C. x Comp. x Ramos'!D$66,0)</f>
        <v>0</v>
      </c>
      <c r="E452" s="35">
        <f>VLOOKUP($Q452&amp;$B452,'PNC Exon. &amp; no Exon.'!$A:$AL,'P.N.C. x Comp. x Ramos'!E$66,0)</f>
        <v>15351885.99</v>
      </c>
      <c r="F452" s="35">
        <f>VLOOKUP($Q452&amp;$B452,'PNC Exon. &amp; no Exon.'!$A:$AL,'P.N.C. x Comp. x Ramos'!F$66,0)</f>
        <v>4551824.6900000004</v>
      </c>
      <c r="G452" s="35">
        <f>VLOOKUP($Q452&amp;$B452,'PNC Exon. &amp; no Exon.'!$A:$AL,'P.N.C. x Comp. x Ramos'!G$66,0)</f>
        <v>105719.38</v>
      </c>
      <c r="H452" s="35">
        <f>VLOOKUP($Q452&amp;$B452,'PNC Exon. &amp; no Exon.'!$A:$AL,'P.N.C. x Comp. x Ramos'!H$66,0)</f>
        <v>1699280.02</v>
      </c>
      <c r="I452" s="35">
        <f>VLOOKUP($Q452&amp;$B452,'PNC Exon. &amp; no Exon.'!$A:$AL,'P.N.C. x Comp. x Ramos'!I$66,0)</f>
        <v>1434814.17</v>
      </c>
      <c r="J452" s="35">
        <f>VLOOKUP($Q452&amp;$B452,'PNC Exon. &amp; no Exon.'!$A:$AL,'P.N.C. x Comp. x Ramos'!J$66,0)</f>
        <v>77255.179999999993</v>
      </c>
      <c r="K452" s="35">
        <f>VLOOKUP($Q452&amp;$B452,'PNC Exon. &amp; no Exon.'!$A:$AL,'P.N.C. x Comp. x Ramos'!K$66,0)</f>
        <v>18449794.600000001</v>
      </c>
      <c r="L452" s="35">
        <f>VLOOKUP($Q452&amp;$B452,'PNC Exon. &amp; no Exon.'!$A:$AL,'P.N.C. x Comp. x Ramos'!L$66,0)</f>
        <v>0</v>
      </c>
      <c r="M452" s="35">
        <f>VLOOKUP($Q452&amp;$B452,'PNC Exon. &amp; no Exon.'!$A:$AL,'P.N.C. x Comp. x Ramos'!M$66,0)</f>
        <v>2525147.54</v>
      </c>
      <c r="N452" s="35">
        <f>VLOOKUP($Q452&amp;$B452,'PNC Exon. &amp; no Exon.'!$A:$AL,'P.N.C. x Comp. x Ramos'!N$66,0)</f>
        <v>2455021.0499999998</v>
      </c>
      <c r="O452" s="42">
        <f t="shared" si="39"/>
        <v>0.558985569234562</v>
      </c>
      <c r="Q452" s="102" t="s">
        <v>6</v>
      </c>
    </row>
    <row r="453" spans="1:17" ht="15.95" customHeight="1" x14ac:dyDescent="0.4">
      <c r="A453" s="34">
        <f t="shared" si="37"/>
        <v>23</v>
      </c>
      <c r="B453" s="37" t="s">
        <v>124</v>
      </c>
      <c r="C453" s="50">
        <f t="shared" si="40"/>
        <v>28859254.879999999</v>
      </c>
      <c r="D453" s="35">
        <f>VLOOKUP($Q453&amp;$B453,'PNC Exon. &amp; no Exon.'!$A:$AL,'P.N.C. x Comp. x Ramos'!D$66,0)</f>
        <v>0</v>
      </c>
      <c r="E453" s="35">
        <f>VLOOKUP($Q453&amp;$B453,'PNC Exon. &amp; no Exon.'!$A:$AL,'P.N.C. x Comp. x Ramos'!E$66,0)</f>
        <v>0</v>
      </c>
      <c r="F453" s="35">
        <f>VLOOKUP($Q453&amp;$B453,'PNC Exon. &amp; no Exon.'!$A:$AL,'P.N.C. x Comp. x Ramos'!F$66,0)</f>
        <v>28859254.879999999</v>
      </c>
      <c r="G453" s="35">
        <f>VLOOKUP($Q453&amp;$B453,'PNC Exon. &amp; no Exon.'!$A:$AL,'P.N.C. x Comp. x Ramos'!G$66,0)</f>
        <v>0</v>
      </c>
      <c r="H453" s="35">
        <f>VLOOKUP($Q453&amp;$B453,'PNC Exon. &amp; no Exon.'!$A:$AL,'P.N.C. x Comp. x Ramos'!H$66,0)</f>
        <v>0</v>
      </c>
      <c r="I453" s="35">
        <f>VLOOKUP($Q453&amp;$B453,'PNC Exon. &amp; no Exon.'!$A:$AL,'P.N.C. x Comp. x Ramos'!I$66,0)</f>
        <v>0</v>
      </c>
      <c r="J453" s="35">
        <f>VLOOKUP($Q453&amp;$B453,'PNC Exon. &amp; no Exon.'!$A:$AL,'P.N.C. x Comp. x Ramos'!J$66,0)</f>
        <v>0</v>
      </c>
      <c r="K453" s="35">
        <f>VLOOKUP($Q453&amp;$B453,'PNC Exon. &amp; no Exon.'!$A:$AL,'P.N.C. x Comp. x Ramos'!K$66,0)</f>
        <v>0</v>
      </c>
      <c r="L453" s="35">
        <f>VLOOKUP($Q453&amp;$B453,'PNC Exon. &amp; no Exon.'!$A:$AL,'P.N.C. x Comp. x Ramos'!L$66,0)</f>
        <v>0</v>
      </c>
      <c r="M453" s="35">
        <f>VLOOKUP($Q453&amp;$B453,'PNC Exon. &amp; no Exon.'!$A:$AL,'P.N.C. x Comp. x Ramos'!M$66,0)</f>
        <v>0</v>
      </c>
      <c r="N453" s="35">
        <f>VLOOKUP($Q453&amp;$B453,'PNC Exon. &amp; no Exon.'!$A:$AL,'P.N.C. x Comp. x Ramos'!N$66,0)</f>
        <v>0</v>
      </c>
      <c r="O453" s="42">
        <f t="shared" si="39"/>
        <v>0.34580171956075312</v>
      </c>
      <c r="Q453" s="102" t="s">
        <v>6</v>
      </c>
    </row>
    <row r="454" spans="1:17" ht="15.95" customHeight="1" x14ac:dyDescent="0.4">
      <c r="A454" s="34">
        <f t="shared" si="37"/>
        <v>22</v>
      </c>
      <c r="B454" s="37" t="s">
        <v>78</v>
      </c>
      <c r="C454" s="50">
        <f t="shared" si="40"/>
        <v>34600525.799999997</v>
      </c>
      <c r="D454" s="35">
        <f>VLOOKUP($Q454&amp;$B454,'PNC Exon. &amp; no Exon.'!$A:$AL,'P.N.C. x Comp. x Ramos'!D$66,0)</f>
        <v>3379.31</v>
      </c>
      <c r="E454" s="35">
        <f>VLOOKUP($Q454&amp;$B454,'PNC Exon. &amp; no Exon.'!$A:$AL,'P.N.C. x Comp. x Ramos'!E$66,0)</f>
        <v>1685920</v>
      </c>
      <c r="F454" s="35">
        <f>VLOOKUP($Q454&amp;$B454,'PNC Exon. &amp; no Exon.'!$A:$AL,'P.N.C. x Comp. x Ramos'!F$66,0)</f>
        <v>0</v>
      </c>
      <c r="G454" s="35">
        <f>VLOOKUP($Q454&amp;$B454,'PNC Exon. &amp; no Exon.'!$A:$AL,'P.N.C. x Comp. x Ramos'!G$66,0)</f>
        <v>68965.5</v>
      </c>
      <c r="H454" s="35">
        <f>VLOOKUP($Q454&amp;$B454,'PNC Exon. &amp; no Exon.'!$A:$AL,'P.N.C. x Comp. x Ramos'!H$66,0)</f>
        <v>1591899.05</v>
      </c>
      <c r="I454" s="35">
        <f>VLOOKUP($Q454&amp;$B454,'PNC Exon. &amp; no Exon.'!$A:$AL,'P.N.C. x Comp. x Ramos'!I$66,0)</f>
        <v>348031.28</v>
      </c>
      <c r="J454" s="35">
        <f>VLOOKUP($Q454&amp;$B454,'PNC Exon. &amp; no Exon.'!$A:$AL,'P.N.C. x Comp. x Ramos'!J$66,0)</f>
        <v>16080.06</v>
      </c>
      <c r="K454" s="35">
        <f>VLOOKUP($Q454&amp;$B454,'PNC Exon. &amp; no Exon.'!$A:$AL,'P.N.C. x Comp. x Ramos'!K$66,0)</f>
        <v>27050170.649999999</v>
      </c>
      <c r="L454" s="35">
        <f>VLOOKUP($Q454&amp;$B454,'PNC Exon. &amp; no Exon.'!$A:$AL,'P.N.C. x Comp. x Ramos'!L$66,0)</f>
        <v>0</v>
      </c>
      <c r="M454" s="35">
        <f>VLOOKUP($Q454&amp;$B454,'PNC Exon. &amp; no Exon.'!$A:$AL,'P.N.C. x Comp. x Ramos'!M$66,0)</f>
        <v>1342085.77</v>
      </c>
      <c r="N454" s="35">
        <f>VLOOKUP($Q454&amp;$B454,'PNC Exon. &amp; no Exon.'!$A:$AL,'P.N.C. x Comp. x Ramos'!N$66,0)</f>
        <v>2493994.1800000002</v>
      </c>
      <c r="O454" s="42">
        <f t="shared" si="39"/>
        <v>0.41459564251044173</v>
      </c>
      <c r="Q454" s="102" t="s">
        <v>6</v>
      </c>
    </row>
    <row r="455" spans="1:17" ht="15.95" customHeight="1" x14ac:dyDescent="0.4">
      <c r="A455" s="34">
        <f t="shared" si="37"/>
        <v>27</v>
      </c>
      <c r="B455" s="37" t="s">
        <v>125</v>
      </c>
      <c r="C455" s="50">
        <f t="shared" si="40"/>
        <v>19372637.189999998</v>
      </c>
      <c r="D455" s="35">
        <f>VLOOKUP($Q455&amp;$B455,'PNC Exon. &amp; no Exon.'!$A:$AL,'P.N.C. x Comp. x Ramos'!D$66,0)</f>
        <v>0</v>
      </c>
      <c r="E455" s="35">
        <f>VLOOKUP($Q455&amp;$B455,'PNC Exon. &amp; no Exon.'!$A:$AL,'P.N.C. x Comp. x Ramos'!E$66,0)</f>
        <v>1978555.57</v>
      </c>
      <c r="F455" s="35">
        <f>VLOOKUP($Q455&amp;$B455,'PNC Exon. &amp; no Exon.'!$A:$AL,'P.N.C. x Comp. x Ramos'!F$66,0)</f>
        <v>845553.06</v>
      </c>
      <c r="G455" s="35">
        <f>VLOOKUP($Q455&amp;$B455,'PNC Exon. &amp; no Exon.'!$A:$AL,'P.N.C. x Comp. x Ramos'!G$66,0)</f>
        <v>0</v>
      </c>
      <c r="H455" s="35">
        <f>VLOOKUP($Q455&amp;$B455,'PNC Exon. &amp; no Exon.'!$A:$AL,'P.N.C. x Comp. x Ramos'!H$66,0)</f>
        <v>171266.07</v>
      </c>
      <c r="I455" s="35">
        <f>VLOOKUP($Q455&amp;$B455,'PNC Exon. &amp; no Exon.'!$A:$AL,'P.N.C. x Comp. x Ramos'!I$66,0)</f>
        <v>29824.44</v>
      </c>
      <c r="J455" s="35">
        <f>VLOOKUP($Q455&amp;$B455,'PNC Exon. &amp; no Exon.'!$A:$AL,'P.N.C. x Comp. x Ramos'!J$66,0)</f>
        <v>110914.84</v>
      </c>
      <c r="K455" s="35">
        <f>VLOOKUP($Q455&amp;$B455,'PNC Exon. &amp; no Exon.'!$A:$AL,'P.N.C. x Comp. x Ramos'!K$66,0)</f>
        <v>5246879.59</v>
      </c>
      <c r="L455" s="35">
        <f>VLOOKUP($Q455&amp;$B455,'PNC Exon. &amp; no Exon.'!$A:$AL,'P.N.C. x Comp. x Ramos'!L$66,0)</f>
        <v>0</v>
      </c>
      <c r="M455" s="35">
        <f>VLOOKUP($Q455&amp;$B455,'PNC Exon. &amp; no Exon.'!$A:$AL,'P.N.C. x Comp. x Ramos'!M$66,0)</f>
        <v>9650334.2799999993</v>
      </c>
      <c r="N455" s="35">
        <f>VLOOKUP($Q455&amp;$B455,'PNC Exon. &amp; no Exon.'!$A:$AL,'P.N.C. x Comp. x Ramos'!N$66,0)</f>
        <v>1339309.3400000001</v>
      </c>
      <c r="O455" s="42">
        <f t="shared" si="39"/>
        <v>0.2321297372570485</v>
      </c>
      <c r="Q455" s="102" t="s">
        <v>6</v>
      </c>
    </row>
    <row r="456" spans="1:17" ht="15.95" customHeight="1" x14ac:dyDescent="0.4">
      <c r="A456" s="34">
        <f t="shared" si="37"/>
        <v>24</v>
      </c>
      <c r="B456" s="37" t="s">
        <v>126</v>
      </c>
      <c r="C456" s="50">
        <f t="shared" si="40"/>
        <v>25024947.199999999</v>
      </c>
      <c r="D456" s="35">
        <f>VLOOKUP($Q456&amp;$B456,'PNC Exon. &amp; no Exon.'!$A:$AL,'P.N.C. x Comp. x Ramos'!D$66,0)</f>
        <v>431.04</v>
      </c>
      <c r="E456" s="35">
        <f>VLOOKUP($Q456&amp;$B456,'PNC Exon. &amp; no Exon.'!$A:$AL,'P.N.C. x Comp. x Ramos'!E$66,0)</f>
        <v>0</v>
      </c>
      <c r="F456" s="35">
        <f>VLOOKUP($Q456&amp;$B456,'PNC Exon. &amp; no Exon.'!$A:$AL,'P.N.C. x Comp. x Ramos'!F$66,0)</f>
        <v>0</v>
      </c>
      <c r="G456" s="35">
        <f>VLOOKUP($Q456&amp;$B456,'PNC Exon. &amp; no Exon.'!$A:$AL,'P.N.C. x Comp. x Ramos'!G$66,0)</f>
        <v>14299.5</v>
      </c>
      <c r="H456" s="35">
        <f>VLOOKUP($Q456&amp;$B456,'PNC Exon. &amp; no Exon.'!$A:$AL,'P.N.C. x Comp. x Ramos'!H$66,0)</f>
        <v>845172.1</v>
      </c>
      <c r="I456" s="35">
        <f>VLOOKUP($Q456&amp;$B456,'PNC Exon. &amp; no Exon.'!$A:$AL,'P.N.C. x Comp. x Ramos'!I$66,0)</f>
        <v>217822.31</v>
      </c>
      <c r="J456" s="35">
        <f>VLOOKUP($Q456&amp;$B456,'PNC Exon. &amp; no Exon.'!$A:$AL,'P.N.C. x Comp. x Ramos'!J$66,0)</f>
        <v>31027.11</v>
      </c>
      <c r="K456" s="35">
        <f>VLOOKUP($Q456&amp;$B456,'PNC Exon. &amp; no Exon.'!$A:$AL,'P.N.C. x Comp. x Ramos'!K$66,0)</f>
        <v>18098470.43</v>
      </c>
      <c r="L456" s="35">
        <f>VLOOKUP($Q456&amp;$B456,'PNC Exon. &amp; no Exon.'!$A:$AL,'P.N.C. x Comp. x Ramos'!L$66,0)</f>
        <v>0</v>
      </c>
      <c r="M456" s="35">
        <f>VLOOKUP($Q456&amp;$B456,'PNC Exon. &amp; no Exon.'!$A:$AL,'P.N.C. x Comp. x Ramos'!M$66,0)</f>
        <v>3535132.16</v>
      </c>
      <c r="N456" s="35">
        <f>VLOOKUP($Q456&amp;$B456,'PNC Exon. &amp; no Exon.'!$A:$AL,'P.N.C. x Comp. x Ramos'!N$66,0)</f>
        <v>2282592.5499999998</v>
      </c>
      <c r="O456" s="42">
        <f t="shared" si="39"/>
        <v>0.29985769936403339</v>
      </c>
      <c r="Q456" s="102" t="s">
        <v>6</v>
      </c>
    </row>
    <row r="457" spans="1:17" ht="15.95" customHeight="1" x14ac:dyDescent="0.4">
      <c r="A457" s="34">
        <f t="shared" si="37"/>
        <v>26</v>
      </c>
      <c r="B457" s="37" t="s">
        <v>127</v>
      </c>
      <c r="C457" s="50">
        <f t="shared" si="40"/>
        <v>20795475.039999999</v>
      </c>
      <c r="D457" s="35">
        <f>VLOOKUP($Q457&amp;$B457,'PNC Exon. &amp; no Exon.'!$A:$AL,'P.N.C. x Comp. x Ramos'!D$66,0)</f>
        <v>0</v>
      </c>
      <c r="E457" s="35">
        <f>VLOOKUP($Q457&amp;$B457,'PNC Exon. &amp; no Exon.'!$A:$AL,'P.N.C. x Comp. x Ramos'!E$66,0)</f>
        <v>17210394.280000001</v>
      </c>
      <c r="F457" s="35">
        <f>VLOOKUP($Q457&amp;$B457,'PNC Exon. &amp; no Exon.'!$A:$AL,'P.N.C. x Comp. x Ramos'!F$66,0)</f>
        <v>0</v>
      </c>
      <c r="G457" s="35">
        <f>VLOOKUP($Q457&amp;$B457,'PNC Exon. &amp; no Exon.'!$A:$AL,'P.N.C. x Comp. x Ramos'!G$66,0)</f>
        <v>0</v>
      </c>
      <c r="H457" s="35">
        <f>VLOOKUP($Q457&amp;$B457,'PNC Exon. &amp; no Exon.'!$A:$AL,'P.N.C. x Comp. x Ramos'!H$66,0)</f>
        <v>3470542.8299999996</v>
      </c>
      <c r="I457" s="35">
        <f>VLOOKUP($Q457&amp;$B457,'PNC Exon. &amp; no Exon.'!$A:$AL,'P.N.C. x Comp. x Ramos'!I$66,0)</f>
        <v>0</v>
      </c>
      <c r="J457" s="35">
        <f>VLOOKUP($Q457&amp;$B457,'PNC Exon. &amp; no Exon.'!$A:$AL,'P.N.C. x Comp. x Ramos'!J$66,0)</f>
        <v>1689.07</v>
      </c>
      <c r="K457" s="35">
        <f>VLOOKUP($Q457&amp;$B457,'PNC Exon. &amp; no Exon.'!$A:$AL,'P.N.C. x Comp. x Ramos'!K$66,0)</f>
        <v>20504.13</v>
      </c>
      <c r="L457" s="35">
        <f>VLOOKUP($Q457&amp;$B457,'PNC Exon. &amp; no Exon.'!$A:$AL,'P.N.C. x Comp. x Ramos'!L$66,0)</f>
        <v>0</v>
      </c>
      <c r="M457" s="35">
        <f>VLOOKUP($Q457&amp;$B457,'PNC Exon. &amp; no Exon.'!$A:$AL,'P.N.C. x Comp. x Ramos'!M$66,0)</f>
        <v>0</v>
      </c>
      <c r="N457" s="35">
        <f>VLOOKUP($Q457&amp;$B457,'PNC Exon. &amp; no Exon.'!$A:$AL,'P.N.C. x Comp. x Ramos'!N$66,0)</f>
        <v>92344.73</v>
      </c>
      <c r="O457" s="42">
        <f t="shared" si="39"/>
        <v>0.24917867969274196</v>
      </c>
      <c r="Q457" s="102" t="s">
        <v>6</v>
      </c>
    </row>
    <row r="458" spans="1:17" ht="15.95" customHeight="1" x14ac:dyDescent="0.4">
      <c r="A458" s="34">
        <f t="shared" si="37"/>
        <v>25</v>
      </c>
      <c r="B458" s="37" t="s">
        <v>110</v>
      </c>
      <c r="C458" s="50">
        <f t="shared" si="40"/>
        <v>20920471.059999999</v>
      </c>
      <c r="D458" s="35">
        <f>VLOOKUP($Q458&amp;$B458,'PNC Exon. &amp; no Exon.'!$A:$AL,'P.N.C. x Comp. x Ramos'!D$66,0)</f>
        <v>83232.73</v>
      </c>
      <c r="E458" s="35">
        <f>VLOOKUP($Q458&amp;$B458,'PNC Exon. &amp; no Exon.'!$A:$AL,'P.N.C. x Comp. x Ramos'!E$66,0)</f>
        <v>480918.23</v>
      </c>
      <c r="F458" s="35">
        <f>VLOOKUP($Q458&amp;$B458,'PNC Exon. &amp; no Exon.'!$A:$AL,'P.N.C. x Comp. x Ramos'!F$66,0)</f>
        <v>2500000</v>
      </c>
      <c r="G458" s="35">
        <f>VLOOKUP($Q458&amp;$B458,'PNC Exon. &amp; no Exon.'!$A:$AL,'P.N.C. x Comp. x Ramos'!G$66,0)</f>
        <v>0</v>
      </c>
      <c r="H458" s="35">
        <f>VLOOKUP($Q458&amp;$B458,'PNC Exon. &amp; no Exon.'!$A:$AL,'P.N.C. x Comp. x Ramos'!H$66,0)</f>
        <v>359212.43</v>
      </c>
      <c r="I458" s="35">
        <f>VLOOKUP($Q458&amp;$B458,'PNC Exon. &amp; no Exon.'!$A:$AL,'P.N.C. x Comp. x Ramos'!I$66,0)</f>
        <v>193236.97</v>
      </c>
      <c r="J458" s="35">
        <f>VLOOKUP($Q458&amp;$B458,'PNC Exon. &amp; no Exon.'!$A:$AL,'P.N.C. x Comp. x Ramos'!J$66,0)</f>
        <v>0</v>
      </c>
      <c r="K458" s="35">
        <f>VLOOKUP($Q458&amp;$B458,'PNC Exon. &amp; no Exon.'!$A:$AL,'P.N.C. x Comp. x Ramos'!K$66,0)</f>
        <v>16187866.050000001</v>
      </c>
      <c r="L458" s="35">
        <f>VLOOKUP($Q458&amp;$B458,'PNC Exon. &amp; no Exon.'!$A:$AL,'P.N.C. x Comp. x Ramos'!L$66,0)</f>
        <v>0</v>
      </c>
      <c r="M458" s="35">
        <f>VLOOKUP($Q458&amp;$B458,'PNC Exon. &amp; no Exon.'!$A:$AL,'P.N.C. x Comp. x Ramos'!M$66,0)</f>
        <v>976830.79</v>
      </c>
      <c r="N458" s="35">
        <f>VLOOKUP($Q458&amp;$B458,'PNC Exon. &amp; no Exon.'!$A:$AL,'P.N.C. x Comp. x Ramos'!N$66,0)</f>
        <v>139173.85999999999</v>
      </c>
      <c r="O458" s="42">
        <f t="shared" si="39"/>
        <v>0.25067642586927974</v>
      </c>
      <c r="Q458" s="102" t="s">
        <v>6</v>
      </c>
    </row>
    <row r="459" spans="1:17" ht="15.95" customHeight="1" x14ac:dyDescent="0.4">
      <c r="A459" s="34">
        <f t="shared" si="37"/>
        <v>29</v>
      </c>
      <c r="B459" s="37" t="s">
        <v>128</v>
      </c>
      <c r="C459" s="50">
        <f t="shared" si="40"/>
        <v>8531678.0899999999</v>
      </c>
      <c r="D459" s="35">
        <f>VLOOKUP($Q459&amp;$B459,'PNC Exon. &amp; no Exon.'!$A:$AL,'P.N.C. x Comp. x Ramos'!D$66,0)</f>
        <v>28014.959999999999</v>
      </c>
      <c r="E459" s="35">
        <f>VLOOKUP($Q459&amp;$B459,'PNC Exon. &amp; no Exon.'!$A:$AL,'P.N.C. x Comp. x Ramos'!E$66,0)</f>
        <v>3637.4</v>
      </c>
      <c r="F459" s="35">
        <f>VLOOKUP($Q459&amp;$B459,'PNC Exon. &amp; no Exon.'!$A:$AL,'P.N.C. x Comp. x Ramos'!F$66,0)</f>
        <v>0</v>
      </c>
      <c r="G459" s="35">
        <f>VLOOKUP($Q459&amp;$B459,'PNC Exon. &amp; no Exon.'!$A:$AL,'P.N.C. x Comp. x Ramos'!G$66,0)</f>
        <v>11262.93</v>
      </c>
      <c r="H459" s="35">
        <f>VLOOKUP($Q459&amp;$B459,'PNC Exon. &amp; no Exon.'!$A:$AL,'P.N.C. x Comp. x Ramos'!H$66,0)</f>
        <v>2908533.1</v>
      </c>
      <c r="I459" s="35">
        <f>VLOOKUP($Q459&amp;$B459,'PNC Exon. &amp; no Exon.'!$A:$AL,'P.N.C. x Comp. x Ramos'!I$66,0)</f>
        <v>0</v>
      </c>
      <c r="J459" s="35">
        <f>VLOOKUP($Q459&amp;$B459,'PNC Exon. &amp; no Exon.'!$A:$AL,'P.N.C. x Comp. x Ramos'!J$66,0)</f>
        <v>130594.39</v>
      </c>
      <c r="K459" s="35">
        <f>VLOOKUP($Q459&amp;$B459,'PNC Exon. &amp; no Exon.'!$A:$AL,'P.N.C. x Comp. x Ramos'!K$66,0)</f>
        <v>4075120.43</v>
      </c>
      <c r="L459" s="35">
        <f>VLOOKUP($Q459&amp;$B459,'PNC Exon. &amp; no Exon.'!$A:$AL,'P.N.C. x Comp. x Ramos'!L$66,0)</f>
        <v>0</v>
      </c>
      <c r="M459" s="35">
        <f>VLOOKUP($Q459&amp;$B459,'PNC Exon. &amp; no Exon.'!$A:$AL,'P.N.C. x Comp. x Ramos'!M$66,0)</f>
        <v>170292.75</v>
      </c>
      <c r="N459" s="35">
        <f>VLOOKUP($Q459&amp;$B459,'PNC Exon. &amp; no Exon.'!$A:$AL,'P.N.C. x Comp. x Ramos'!N$66,0)</f>
        <v>1204222.1299999999</v>
      </c>
      <c r="O459" s="42">
        <f t="shared" si="39"/>
        <v>0.10222956089921062</v>
      </c>
      <c r="Q459" s="102" t="s">
        <v>6</v>
      </c>
    </row>
    <row r="460" spans="1:17" ht="15.95" customHeight="1" x14ac:dyDescent="0.4">
      <c r="A460" s="34">
        <f t="shared" si="37"/>
        <v>30</v>
      </c>
      <c r="B460" s="37" t="s">
        <v>79</v>
      </c>
      <c r="C460" s="50">
        <f t="shared" si="40"/>
        <v>4896154.9000000004</v>
      </c>
      <c r="D460" s="35">
        <f>VLOOKUP($Q460&amp;$B460,'PNC Exon. &amp; no Exon.'!$A:$AL,'P.N.C. x Comp. x Ramos'!D$66,0)</f>
        <v>0</v>
      </c>
      <c r="E460" s="35">
        <f>VLOOKUP($Q460&amp;$B460,'PNC Exon. &amp; no Exon.'!$A:$AL,'P.N.C. x Comp. x Ramos'!E$66,0)</f>
        <v>0</v>
      </c>
      <c r="F460" s="35">
        <f>VLOOKUP($Q460&amp;$B460,'PNC Exon. &amp; no Exon.'!$A:$AL,'P.N.C. x Comp. x Ramos'!F$66,0)</f>
        <v>0</v>
      </c>
      <c r="G460" s="35">
        <f>VLOOKUP($Q460&amp;$B460,'PNC Exon. &amp; no Exon.'!$A:$AL,'P.N.C. x Comp. x Ramos'!G$66,0)</f>
        <v>0</v>
      </c>
      <c r="H460" s="35">
        <f>VLOOKUP($Q460&amp;$B460,'PNC Exon. &amp; no Exon.'!$A:$AL,'P.N.C. x Comp. x Ramos'!H$66,0)</f>
        <v>0</v>
      </c>
      <c r="I460" s="35">
        <f>VLOOKUP($Q460&amp;$B460,'PNC Exon. &amp; no Exon.'!$A:$AL,'P.N.C. x Comp. x Ramos'!I$66,0)</f>
        <v>0</v>
      </c>
      <c r="J460" s="35">
        <f>VLOOKUP($Q460&amp;$B460,'PNC Exon. &amp; no Exon.'!$A:$AL,'P.N.C. x Comp. x Ramos'!J$66,0)</f>
        <v>0</v>
      </c>
      <c r="K460" s="35">
        <f>VLOOKUP($Q460&amp;$B460,'PNC Exon. &amp; no Exon.'!$A:$AL,'P.N.C. x Comp. x Ramos'!K$66,0)</f>
        <v>4896154.9000000004</v>
      </c>
      <c r="L460" s="35">
        <f>VLOOKUP($Q460&amp;$B460,'PNC Exon. &amp; no Exon.'!$A:$AL,'P.N.C. x Comp. x Ramos'!L$66,0)</f>
        <v>0</v>
      </c>
      <c r="M460" s="35">
        <f>VLOOKUP($Q460&amp;$B460,'PNC Exon. &amp; no Exon.'!$A:$AL,'P.N.C. x Comp. x Ramos'!M$66,0)</f>
        <v>0</v>
      </c>
      <c r="N460" s="35">
        <f>VLOOKUP($Q460&amp;$B460,'PNC Exon. &amp; no Exon.'!$A:$AL,'P.N.C. x Comp. x Ramos'!N$66,0)</f>
        <v>0</v>
      </c>
      <c r="O460" s="42">
        <f t="shared" si="39"/>
        <v>5.8667446221182799E-2</v>
      </c>
      <c r="Q460" s="102" t="s">
        <v>6</v>
      </c>
    </row>
    <row r="461" spans="1:17" ht="15.95" customHeight="1" x14ac:dyDescent="0.4">
      <c r="A461" s="34">
        <f t="shared" si="37"/>
        <v>28</v>
      </c>
      <c r="B461" s="37" t="s">
        <v>129</v>
      </c>
      <c r="C461" s="50">
        <f t="shared" si="40"/>
        <v>8827414.9299999997</v>
      </c>
      <c r="D461" s="35">
        <f>VLOOKUP($Q461&amp;$B461,'PNC Exon. &amp; no Exon.'!$A:$AL,'P.N.C. x Comp. x Ramos'!D$66,0)</f>
        <v>0</v>
      </c>
      <c r="E461" s="35">
        <f>VLOOKUP($Q461&amp;$B461,'PNC Exon. &amp; no Exon.'!$A:$AL,'P.N.C. x Comp. x Ramos'!E$66,0)</f>
        <v>64098.51</v>
      </c>
      <c r="F461" s="35">
        <f>VLOOKUP($Q461&amp;$B461,'PNC Exon. &amp; no Exon.'!$A:$AL,'P.N.C. x Comp. x Ramos'!F$66,0)</f>
        <v>8654712.7400000002</v>
      </c>
      <c r="G461" s="35">
        <f>VLOOKUP($Q461&amp;$B461,'PNC Exon. &amp; no Exon.'!$A:$AL,'P.N.C. x Comp. x Ramos'!G$66,0)</f>
        <v>48978.35</v>
      </c>
      <c r="H461" s="35">
        <f>VLOOKUP($Q461&amp;$B461,'PNC Exon. &amp; no Exon.'!$A:$AL,'P.N.C. x Comp. x Ramos'!H$66,0)</f>
        <v>0</v>
      </c>
      <c r="I461" s="35">
        <f>VLOOKUP($Q461&amp;$B461,'PNC Exon. &amp; no Exon.'!$A:$AL,'P.N.C. x Comp. x Ramos'!I$66,0)</f>
        <v>0</v>
      </c>
      <c r="J461" s="35">
        <f>VLOOKUP($Q461&amp;$B461,'PNC Exon. &amp; no Exon.'!$A:$AL,'P.N.C. x Comp. x Ramos'!J$66,0)</f>
        <v>0</v>
      </c>
      <c r="K461" s="35">
        <f>VLOOKUP($Q461&amp;$B461,'PNC Exon. &amp; no Exon.'!$A:$AL,'P.N.C. x Comp. x Ramos'!K$66,0)</f>
        <v>0</v>
      </c>
      <c r="L461" s="35">
        <f>VLOOKUP($Q461&amp;$B461,'PNC Exon. &amp; no Exon.'!$A:$AL,'P.N.C. x Comp. x Ramos'!L$66,0)</f>
        <v>0</v>
      </c>
      <c r="M461" s="35">
        <f>VLOOKUP($Q461&amp;$B461,'PNC Exon. &amp; no Exon.'!$A:$AL,'P.N.C. x Comp. x Ramos'!M$66,0)</f>
        <v>0</v>
      </c>
      <c r="N461" s="35">
        <f>VLOOKUP($Q461&amp;$B461,'PNC Exon. &amp; no Exon.'!$A:$AL,'P.N.C. x Comp. x Ramos'!N$66,0)</f>
        <v>59625.33</v>
      </c>
      <c r="O461" s="42">
        <f t="shared" si="39"/>
        <v>0.10577318349912521</v>
      </c>
      <c r="Q461" s="102" t="s">
        <v>6</v>
      </c>
    </row>
    <row r="462" spans="1:17" ht="15.95" customHeight="1" x14ac:dyDescent="0.4">
      <c r="A462" s="34">
        <f t="shared" si="37"/>
        <v>33</v>
      </c>
      <c r="B462" s="37" t="s">
        <v>131</v>
      </c>
      <c r="C462" s="50">
        <f t="shared" si="40"/>
        <v>2596591.8000000003</v>
      </c>
      <c r="D462" s="35">
        <f>VLOOKUP($Q462&amp;$B462,'PNC Exon. &amp; no Exon.'!$A:$AL,'P.N.C. x Comp. x Ramos'!D$66,0)</f>
        <v>0</v>
      </c>
      <c r="E462" s="35">
        <f>VLOOKUP($Q462&amp;$B462,'PNC Exon. &amp; no Exon.'!$A:$AL,'P.N.C. x Comp. x Ramos'!E$66,0)</f>
        <v>2465822.29</v>
      </c>
      <c r="F462" s="35">
        <f>VLOOKUP($Q462&amp;$B462,'PNC Exon. &amp; no Exon.'!$A:$AL,'P.N.C. x Comp. x Ramos'!F$66,0)</f>
        <v>0</v>
      </c>
      <c r="G462" s="35">
        <f>VLOOKUP($Q462&amp;$B462,'PNC Exon. &amp; no Exon.'!$A:$AL,'P.N.C. x Comp. x Ramos'!G$66,0)</f>
        <v>0</v>
      </c>
      <c r="H462" s="35">
        <f>VLOOKUP($Q462&amp;$B462,'PNC Exon. &amp; no Exon.'!$A:$AL,'P.N.C. x Comp. x Ramos'!H$66,0)</f>
        <v>14657.5</v>
      </c>
      <c r="I462" s="35">
        <f>VLOOKUP($Q462&amp;$B462,'PNC Exon. &amp; no Exon.'!$A:$AL,'P.N.C. x Comp. x Ramos'!I$66,0)</f>
        <v>0</v>
      </c>
      <c r="J462" s="35">
        <f>VLOOKUP($Q462&amp;$B462,'PNC Exon. &amp; no Exon.'!$A:$AL,'P.N.C. x Comp. x Ramos'!J$66,0)</f>
        <v>0</v>
      </c>
      <c r="K462" s="35">
        <f>VLOOKUP($Q462&amp;$B462,'PNC Exon. &amp; no Exon.'!$A:$AL,'P.N.C. x Comp. x Ramos'!K$66,0)</f>
        <v>20483.740000000002</v>
      </c>
      <c r="L462" s="35">
        <f>VLOOKUP($Q462&amp;$B462,'PNC Exon. &amp; no Exon.'!$A:$AL,'P.N.C. x Comp. x Ramos'!L$66,0)</f>
        <v>0</v>
      </c>
      <c r="M462" s="35">
        <f>VLOOKUP($Q462&amp;$B462,'PNC Exon. &amp; no Exon.'!$A:$AL,'P.N.C. x Comp. x Ramos'!M$66,0)</f>
        <v>83635.77</v>
      </c>
      <c r="N462" s="35">
        <f>VLOOKUP($Q462&amp;$B462,'PNC Exon. &amp; no Exon.'!$A:$AL,'P.N.C. x Comp. x Ramos'!N$66,0)</f>
        <v>11992.5</v>
      </c>
      <c r="O462" s="42">
        <f t="shared" si="39"/>
        <v>3.111327417048514E-2</v>
      </c>
      <c r="Q462" s="102" t="s">
        <v>6</v>
      </c>
    </row>
    <row r="463" spans="1:17" ht="15.95" customHeight="1" x14ac:dyDescent="0.4">
      <c r="A463" s="34">
        <f t="shared" si="37"/>
        <v>31</v>
      </c>
      <c r="B463" s="37" t="s">
        <v>130</v>
      </c>
      <c r="C463" s="50">
        <f t="shared" si="40"/>
        <v>4665964</v>
      </c>
      <c r="D463" s="35">
        <f>VLOOKUP($Q463&amp;$B463,'PNC Exon. &amp; no Exon.'!$A:$AL,'P.N.C. x Comp. x Ramos'!D$66,0)</f>
        <v>0</v>
      </c>
      <c r="E463" s="35">
        <f>VLOOKUP($Q463&amp;$B463,'PNC Exon. &amp; no Exon.'!$A:$AL,'P.N.C. x Comp. x Ramos'!E$66,0)</f>
        <v>0</v>
      </c>
      <c r="F463" s="35">
        <f>VLOOKUP($Q463&amp;$B463,'PNC Exon. &amp; no Exon.'!$A:$AL,'P.N.C. x Comp. x Ramos'!F$66,0)</f>
        <v>0</v>
      </c>
      <c r="G463" s="35">
        <f>VLOOKUP($Q463&amp;$B463,'PNC Exon. &amp; no Exon.'!$A:$AL,'P.N.C. x Comp. x Ramos'!G$66,0)</f>
        <v>0</v>
      </c>
      <c r="H463" s="35">
        <f>VLOOKUP($Q463&amp;$B463,'PNC Exon. &amp; no Exon.'!$A:$AL,'P.N.C. x Comp. x Ramos'!H$66,0)</f>
        <v>0</v>
      </c>
      <c r="I463" s="35">
        <f>VLOOKUP($Q463&amp;$B463,'PNC Exon. &amp; no Exon.'!$A:$AL,'P.N.C. x Comp. x Ramos'!I$66,0)</f>
        <v>0</v>
      </c>
      <c r="J463" s="35">
        <f>VLOOKUP($Q463&amp;$B463,'PNC Exon. &amp; no Exon.'!$A:$AL,'P.N.C. x Comp. x Ramos'!J$66,0)</f>
        <v>0</v>
      </c>
      <c r="K463" s="35">
        <f>VLOOKUP($Q463&amp;$B463,'PNC Exon. &amp; no Exon.'!$A:$AL,'P.N.C. x Comp. x Ramos'!K$66,0)</f>
        <v>1616678.99</v>
      </c>
      <c r="L463" s="35">
        <f>VLOOKUP($Q463&amp;$B463,'PNC Exon. &amp; no Exon.'!$A:$AL,'P.N.C. x Comp. x Ramos'!L$66,0)</f>
        <v>0</v>
      </c>
      <c r="M463" s="35">
        <f>VLOOKUP($Q463&amp;$B463,'PNC Exon. &amp; no Exon.'!$A:$AL,'P.N.C. x Comp. x Ramos'!M$66,0)</f>
        <v>3049285.01</v>
      </c>
      <c r="N463" s="35">
        <f>VLOOKUP($Q463&amp;$B463,'PNC Exon. &amp; no Exon.'!$A:$AL,'P.N.C. x Comp. x Ramos'!N$66,0)</f>
        <v>0</v>
      </c>
      <c r="O463" s="42">
        <f t="shared" si="39"/>
        <v>5.5909218076408272E-2</v>
      </c>
      <c r="Q463" s="102" t="s">
        <v>6</v>
      </c>
    </row>
    <row r="464" spans="1:17" ht="15.95" customHeight="1" x14ac:dyDescent="0.4">
      <c r="A464" s="34">
        <f t="shared" si="37"/>
        <v>32</v>
      </c>
      <c r="B464" s="37" t="s">
        <v>132</v>
      </c>
      <c r="C464" s="50">
        <f t="shared" si="40"/>
        <v>2879825.62</v>
      </c>
      <c r="D464" s="35">
        <f>VLOOKUP($Q464&amp;$B464,'PNC Exon. &amp; no Exon.'!$A:$AL,'P.N.C. x Comp. x Ramos'!D$66,0)</f>
        <v>48189.670000000006</v>
      </c>
      <c r="E464" s="35">
        <f>VLOOKUP($Q464&amp;$B464,'PNC Exon. &amp; no Exon.'!$A:$AL,'P.N.C. x Comp. x Ramos'!E$66,0)</f>
        <v>0</v>
      </c>
      <c r="F464" s="35">
        <f>VLOOKUP($Q464&amp;$B464,'PNC Exon. &amp; no Exon.'!$A:$AL,'P.N.C. x Comp. x Ramos'!F$66,0)</f>
        <v>39005</v>
      </c>
      <c r="G464" s="35">
        <f>VLOOKUP($Q464&amp;$B464,'PNC Exon. &amp; no Exon.'!$A:$AL,'P.N.C. x Comp. x Ramos'!G$66,0)</f>
        <v>6199.08</v>
      </c>
      <c r="H464" s="35">
        <f>VLOOKUP($Q464&amp;$B464,'PNC Exon. &amp; no Exon.'!$A:$AL,'P.N.C. x Comp. x Ramos'!H$66,0)</f>
        <v>0</v>
      </c>
      <c r="I464" s="35">
        <f>VLOOKUP($Q464&amp;$B464,'PNC Exon. &amp; no Exon.'!$A:$AL,'P.N.C. x Comp. x Ramos'!I$66,0)</f>
        <v>0</v>
      </c>
      <c r="J464" s="35">
        <f>VLOOKUP($Q464&amp;$B464,'PNC Exon. &amp; no Exon.'!$A:$AL,'P.N.C. x Comp. x Ramos'!J$66,0)</f>
        <v>0</v>
      </c>
      <c r="K464" s="35">
        <f>VLOOKUP($Q464&amp;$B464,'PNC Exon. &amp; no Exon.'!$A:$AL,'P.N.C. x Comp. x Ramos'!K$66,0)</f>
        <v>1296138.8500000001</v>
      </c>
      <c r="L464" s="35">
        <f>VLOOKUP($Q464&amp;$B464,'PNC Exon. &amp; no Exon.'!$A:$AL,'P.N.C. x Comp. x Ramos'!L$66,0)</f>
        <v>0</v>
      </c>
      <c r="M464" s="35">
        <f>VLOOKUP($Q464&amp;$B464,'PNC Exon. &amp; no Exon.'!$A:$AL,'P.N.C. x Comp. x Ramos'!M$66,0)</f>
        <v>0</v>
      </c>
      <c r="N464" s="35">
        <f>VLOOKUP($Q464&amp;$B464,'PNC Exon. &amp; no Exon.'!$A:$AL,'P.N.C. x Comp. x Ramos'!N$66,0)</f>
        <v>1490293.0199999998</v>
      </c>
      <c r="O464" s="42">
        <f t="shared" si="39"/>
        <v>3.4507081197070459E-2</v>
      </c>
      <c r="Q464" s="102" t="s">
        <v>6</v>
      </c>
    </row>
    <row r="465" spans="1:15" x14ac:dyDescent="0.4">
      <c r="A465" s="52" t="s">
        <v>108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4">
      <c r="B466" s="14"/>
    </row>
    <row r="486" spans="1:17" ht="17.25" customHeight="1" x14ac:dyDescent="0.6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4">
      <c r="A487" s="134" t="s">
        <v>56</v>
      </c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</row>
    <row r="488" spans="1:17" ht="12.75" customHeight="1" x14ac:dyDescent="0.4">
      <c r="A488" s="136" t="s">
        <v>141</v>
      </c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</row>
    <row r="489" spans="1:17" ht="12.75" customHeight="1" x14ac:dyDescent="0.4">
      <c r="A489" s="134" t="s">
        <v>91</v>
      </c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5" customHeight="1" x14ac:dyDescent="0.4">
      <c r="A492" s="34"/>
      <c r="B492" s="29" t="s">
        <v>21</v>
      </c>
      <c r="C492" s="50">
        <f t="shared" ref="C492:N492" si="41">SUM(C493:C525)</f>
        <v>8209830274.8899994</v>
      </c>
      <c r="D492" s="50">
        <f t="shared" si="41"/>
        <v>33134251.589999996</v>
      </c>
      <c r="E492" s="50">
        <f t="shared" si="41"/>
        <v>1300934398.5600002</v>
      </c>
      <c r="F492" s="50">
        <f t="shared" si="41"/>
        <v>2365231461.3099995</v>
      </c>
      <c r="G492" s="50">
        <f t="shared" si="41"/>
        <v>63838776.610000014</v>
      </c>
      <c r="H492" s="50">
        <f t="shared" si="41"/>
        <v>1894287466.3900001</v>
      </c>
      <c r="I492" s="50">
        <f t="shared" si="41"/>
        <v>67046423.120000005</v>
      </c>
      <c r="J492" s="50">
        <f t="shared" si="41"/>
        <v>107126995.57999997</v>
      </c>
      <c r="K492" s="50">
        <f t="shared" si="41"/>
        <v>1766977924.6500001</v>
      </c>
      <c r="L492" s="50">
        <f t="shared" si="41"/>
        <v>73494033.879999995</v>
      </c>
      <c r="M492" s="50">
        <f t="shared" si="41"/>
        <v>184652958.26000002</v>
      </c>
      <c r="N492" s="50">
        <f t="shared" si="41"/>
        <v>353105584.93999994</v>
      </c>
      <c r="O492" s="45">
        <f>SUM(O493:O525,0)</f>
        <v>100.00000000000001</v>
      </c>
      <c r="Q492" s="102" t="s">
        <v>7</v>
      </c>
    </row>
    <row r="493" spans="1:17" ht="15.95" customHeight="1" x14ac:dyDescent="0.4">
      <c r="A493" s="34">
        <f t="shared" ref="A493:A525" si="42">RANK(C493,$C$493:$C$525,0)</f>
        <v>1</v>
      </c>
      <c r="B493" s="35" t="s">
        <v>84</v>
      </c>
      <c r="C493" s="50">
        <f t="shared" ref="C493" si="43">SUM(D493:N493)</f>
        <v>1695104939.0599999</v>
      </c>
      <c r="D493" s="35">
        <f>VLOOKUP($Q493&amp;$B493,'PNC Exon. &amp; no Exon.'!$A:$AL,'P.N.C. x Comp. x Ramos'!D$66,0)</f>
        <v>6625339.7699999996</v>
      </c>
      <c r="E493" s="35">
        <f>VLOOKUP($Q493&amp;$B493,'PNC Exon. &amp; no Exon.'!$A:$AL,'P.N.C. x Comp. x Ramos'!E$66,0)</f>
        <v>280146720.25</v>
      </c>
      <c r="F493" s="35">
        <f>VLOOKUP($Q493&amp;$B493,'PNC Exon. &amp; no Exon.'!$A:$AL,'P.N.C. x Comp. x Ramos'!F$66,0)</f>
        <v>396010049.30000001</v>
      </c>
      <c r="G493" s="35">
        <f>VLOOKUP($Q493&amp;$B493,'PNC Exon. &amp; no Exon.'!$A:$AL,'P.N.C. x Comp. x Ramos'!G$66,0)</f>
        <v>32226474.809999999</v>
      </c>
      <c r="H493" s="35">
        <f>VLOOKUP($Q493&amp;$B493,'PNC Exon. &amp; no Exon.'!$A:$AL,'P.N.C. x Comp. x Ramos'!H$66,0)</f>
        <v>633317051.75</v>
      </c>
      <c r="I493" s="35">
        <f>VLOOKUP($Q493&amp;$B493,'PNC Exon. &amp; no Exon.'!$A:$AL,'P.N.C. x Comp. x Ramos'!I$66,0)</f>
        <v>2466269.08</v>
      </c>
      <c r="J493" s="35">
        <f>VLOOKUP($Q493&amp;$B493,'PNC Exon. &amp; no Exon.'!$A:$AL,'P.N.C. x Comp. x Ramos'!J$66,0)</f>
        <v>45404427.230000004</v>
      </c>
      <c r="K493" s="35">
        <f>VLOOKUP($Q493&amp;$B493,'PNC Exon. &amp; no Exon.'!$A:$AL,'P.N.C. x Comp. x Ramos'!K$66,0)</f>
        <v>190542789.28</v>
      </c>
      <c r="L493" s="35">
        <f>VLOOKUP($Q493&amp;$B493,'PNC Exon. &amp; no Exon.'!$A:$AL,'P.N.C. x Comp. x Ramos'!L$66,0)</f>
        <v>0</v>
      </c>
      <c r="M493" s="35">
        <f>VLOOKUP($Q493&amp;$B493,'PNC Exon. &amp; no Exon.'!$A:$AL,'P.N.C. x Comp. x Ramos'!M$66,0)</f>
        <v>34258819.939999998</v>
      </c>
      <c r="N493" s="35">
        <f>VLOOKUP($Q493&amp;$B493,'PNC Exon. &amp; no Exon.'!$A:$AL,'P.N.C. x Comp. x Ramos'!N$66,0)</f>
        <v>74106997.650000006</v>
      </c>
      <c r="O493" s="42">
        <f t="shared" ref="O493:O525" si="44">IFERROR(C493/$C$492*100,0)</f>
        <v>20.64725922830009</v>
      </c>
      <c r="Q493" s="102" t="s">
        <v>7</v>
      </c>
    </row>
    <row r="494" spans="1:17" ht="15.95" customHeight="1" x14ac:dyDescent="0.4">
      <c r="A494" s="34">
        <f t="shared" si="42"/>
        <v>2</v>
      </c>
      <c r="B494" s="37" t="s">
        <v>92</v>
      </c>
      <c r="C494" s="50">
        <f t="shared" ref="C494:C525" si="45">SUM(D494:N494)</f>
        <v>1404129602.5699999</v>
      </c>
      <c r="D494" s="35">
        <f>VLOOKUP($Q494&amp;$B494,'PNC Exon. &amp; no Exon.'!$A:$AL,'P.N.C. x Comp. x Ramos'!D$66,0)</f>
        <v>4928704.62</v>
      </c>
      <c r="E494" s="35">
        <f>VLOOKUP($Q494&amp;$B494,'PNC Exon. &amp; no Exon.'!$A:$AL,'P.N.C. x Comp. x Ramos'!E$66,0)</f>
        <v>28767901.77</v>
      </c>
      <c r="F494" s="35">
        <f>VLOOKUP($Q494&amp;$B494,'PNC Exon. &amp; no Exon.'!$A:$AL,'P.N.C. x Comp. x Ramos'!F$66,0)</f>
        <v>1227688252.3499999</v>
      </c>
      <c r="G494" s="35">
        <f>VLOOKUP($Q494&amp;$B494,'PNC Exon. &amp; no Exon.'!$A:$AL,'P.N.C. x Comp. x Ramos'!G$66,0)</f>
        <v>488305.31</v>
      </c>
      <c r="H494" s="35">
        <f>VLOOKUP($Q494&amp;$B494,'PNC Exon. &amp; no Exon.'!$A:$AL,'P.N.C. x Comp. x Ramos'!H$66,0)</f>
        <v>45483509.120000005</v>
      </c>
      <c r="I494" s="35">
        <f>VLOOKUP($Q494&amp;$B494,'PNC Exon. &amp; no Exon.'!$A:$AL,'P.N.C. x Comp. x Ramos'!I$66,0)</f>
        <v>483724.35</v>
      </c>
      <c r="J494" s="35">
        <f>VLOOKUP($Q494&amp;$B494,'PNC Exon. &amp; no Exon.'!$A:$AL,'P.N.C. x Comp. x Ramos'!J$66,0)</f>
        <v>1854338.89</v>
      </c>
      <c r="K494" s="35">
        <f>VLOOKUP($Q494&amp;$B494,'PNC Exon. &amp; no Exon.'!$A:$AL,'P.N.C. x Comp. x Ramos'!K$66,0)</f>
        <v>78750314.359999999</v>
      </c>
      <c r="L494" s="35">
        <f>VLOOKUP($Q494&amp;$B494,'PNC Exon. &amp; no Exon.'!$A:$AL,'P.N.C. x Comp. x Ramos'!L$66,0)</f>
        <v>0</v>
      </c>
      <c r="M494" s="35">
        <f>VLOOKUP($Q494&amp;$B494,'PNC Exon. &amp; no Exon.'!$A:$AL,'P.N.C. x Comp. x Ramos'!M$66,0)</f>
        <v>4413050.82</v>
      </c>
      <c r="N494" s="35">
        <f>VLOOKUP($Q494&amp;$B494,'PNC Exon. &amp; no Exon.'!$A:$AL,'P.N.C. x Comp. x Ramos'!N$66,0)</f>
        <v>11271500.98</v>
      </c>
      <c r="O494" s="42">
        <f t="shared" si="44"/>
        <v>17.103028388596176</v>
      </c>
      <c r="Q494" s="102" t="s">
        <v>7</v>
      </c>
    </row>
    <row r="495" spans="1:17" ht="15.95" customHeight="1" x14ac:dyDescent="0.4">
      <c r="A495" s="34">
        <f t="shared" si="42"/>
        <v>3</v>
      </c>
      <c r="B495" s="37" t="s">
        <v>93</v>
      </c>
      <c r="C495" s="50">
        <f t="shared" si="45"/>
        <v>1175445423.8199999</v>
      </c>
      <c r="D495" s="35">
        <f>VLOOKUP($Q495&amp;$B495,'PNC Exon. &amp; no Exon.'!$A:$AL,'P.N.C. x Comp. x Ramos'!D$66,0)</f>
        <v>6312752.04</v>
      </c>
      <c r="E495" s="35">
        <f>VLOOKUP($Q495&amp;$B495,'PNC Exon. &amp; no Exon.'!$A:$AL,'P.N.C. x Comp. x Ramos'!E$66,0)</f>
        <v>239710720.09999999</v>
      </c>
      <c r="F495" s="35">
        <f>VLOOKUP($Q495&amp;$B495,'PNC Exon. &amp; no Exon.'!$A:$AL,'P.N.C. x Comp. x Ramos'!F$66,0)</f>
        <v>198226166</v>
      </c>
      <c r="G495" s="35">
        <f>VLOOKUP($Q495&amp;$B495,'PNC Exon. &amp; no Exon.'!$A:$AL,'P.N.C. x Comp. x Ramos'!G$66,0)</f>
        <v>3717108.57</v>
      </c>
      <c r="H495" s="35">
        <f>VLOOKUP($Q495&amp;$B495,'PNC Exon. &amp; no Exon.'!$A:$AL,'P.N.C. x Comp. x Ramos'!H$66,0)</f>
        <v>320972308.69999999</v>
      </c>
      <c r="I495" s="35">
        <f>VLOOKUP($Q495&amp;$B495,'PNC Exon. &amp; no Exon.'!$A:$AL,'P.N.C. x Comp. x Ramos'!I$66,0)</f>
        <v>38075081.539999999</v>
      </c>
      <c r="J495" s="35">
        <f>VLOOKUP($Q495&amp;$B495,'PNC Exon. &amp; no Exon.'!$A:$AL,'P.N.C. x Comp. x Ramos'!J$66,0)</f>
        <v>9478500.7599999998</v>
      </c>
      <c r="K495" s="35">
        <f>VLOOKUP($Q495&amp;$B495,'PNC Exon. &amp; no Exon.'!$A:$AL,'P.N.C. x Comp. x Ramos'!K$66,0)</f>
        <v>304948007.38</v>
      </c>
      <c r="L495" s="35">
        <f>VLOOKUP($Q495&amp;$B495,'PNC Exon. &amp; no Exon.'!$A:$AL,'P.N.C. x Comp. x Ramos'!L$66,0)</f>
        <v>0</v>
      </c>
      <c r="M495" s="35">
        <f>VLOOKUP($Q495&amp;$B495,'PNC Exon. &amp; no Exon.'!$A:$AL,'P.N.C. x Comp. x Ramos'!M$66,0)</f>
        <v>9914012.2799999993</v>
      </c>
      <c r="N495" s="35">
        <f>VLOOKUP($Q495&amp;$B495,'PNC Exon. &amp; no Exon.'!$A:$AL,'P.N.C. x Comp. x Ramos'!N$66,0)</f>
        <v>44090766.449999996</v>
      </c>
      <c r="O495" s="42">
        <f t="shared" si="44"/>
        <v>14.31753622745568</v>
      </c>
      <c r="Q495" s="102" t="s">
        <v>7</v>
      </c>
    </row>
    <row r="496" spans="1:17" ht="15.95" customHeight="1" x14ac:dyDescent="0.4">
      <c r="A496" s="34">
        <f t="shared" si="42"/>
        <v>4</v>
      </c>
      <c r="B496" s="37" t="s">
        <v>111</v>
      </c>
      <c r="C496" s="50">
        <f t="shared" si="45"/>
        <v>949287674.41000009</v>
      </c>
      <c r="D496" s="35">
        <f>VLOOKUP($Q496&amp;$B496,'PNC Exon. &amp; no Exon.'!$A:$AL,'P.N.C. x Comp. x Ramos'!D$66,0)</f>
        <v>2338930.02</v>
      </c>
      <c r="E496" s="35">
        <f>VLOOKUP($Q496&amp;$B496,'PNC Exon. &amp; no Exon.'!$A:$AL,'P.N.C. x Comp. x Ramos'!E$66,0)</f>
        <v>219941902.17000002</v>
      </c>
      <c r="F496" s="35">
        <f>VLOOKUP($Q496&amp;$B496,'PNC Exon. &amp; no Exon.'!$A:$AL,'P.N.C. x Comp. x Ramos'!F$66,0)</f>
        <v>25364283.460000001</v>
      </c>
      <c r="G496" s="35">
        <f>VLOOKUP($Q496&amp;$B496,'PNC Exon. &amp; no Exon.'!$A:$AL,'P.N.C. x Comp. x Ramos'!G$66,0)</f>
        <v>19869244.09</v>
      </c>
      <c r="H496" s="35">
        <f>VLOOKUP($Q496&amp;$B496,'PNC Exon. &amp; no Exon.'!$A:$AL,'P.N.C. x Comp. x Ramos'!H$66,0)</f>
        <v>405507350.16000003</v>
      </c>
      <c r="I496" s="35">
        <f>VLOOKUP($Q496&amp;$B496,'PNC Exon. &amp; no Exon.'!$A:$AL,'P.N.C. x Comp. x Ramos'!I$66,0)</f>
        <v>551899</v>
      </c>
      <c r="J496" s="35">
        <f>VLOOKUP($Q496&amp;$B496,'PNC Exon. &amp; no Exon.'!$A:$AL,'P.N.C. x Comp. x Ramos'!J$66,0)</f>
        <v>9579372.3100000005</v>
      </c>
      <c r="K496" s="35">
        <f>VLOOKUP($Q496&amp;$B496,'PNC Exon. &amp; no Exon.'!$A:$AL,'P.N.C. x Comp. x Ramos'!K$66,0)</f>
        <v>210596866.33000001</v>
      </c>
      <c r="L496" s="35">
        <f>VLOOKUP($Q496&amp;$B496,'PNC Exon. &amp; no Exon.'!$A:$AL,'P.N.C. x Comp. x Ramos'!L$66,0)</f>
        <v>0</v>
      </c>
      <c r="M496" s="35">
        <f>VLOOKUP($Q496&amp;$B496,'PNC Exon. &amp; no Exon.'!$A:$AL,'P.N.C. x Comp. x Ramos'!M$66,0)</f>
        <v>12743373.82</v>
      </c>
      <c r="N496" s="35">
        <f>VLOOKUP($Q496&amp;$B496,'PNC Exon. &amp; no Exon.'!$A:$AL,'P.N.C. x Comp. x Ramos'!N$66,0)</f>
        <v>42794453.049999997</v>
      </c>
      <c r="O496" s="42">
        <f t="shared" si="44"/>
        <v>11.562817288847294</v>
      </c>
      <c r="Q496" s="102" t="s">
        <v>7</v>
      </c>
    </row>
    <row r="497" spans="1:17" ht="15.95" customHeight="1" x14ac:dyDescent="0.4">
      <c r="A497" s="34">
        <f t="shared" si="42"/>
        <v>5</v>
      </c>
      <c r="B497" s="37" t="s">
        <v>112</v>
      </c>
      <c r="C497" s="50">
        <f t="shared" si="45"/>
        <v>758315196.32999992</v>
      </c>
      <c r="D497" s="35">
        <f>VLOOKUP($Q497&amp;$B497,'PNC Exon. &amp; no Exon.'!$A:$AL,'P.N.C. x Comp. x Ramos'!D$66,0)</f>
        <v>299170.48</v>
      </c>
      <c r="E497" s="35">
        <f>VLOOKUP($Q497&amp;$B497,'PNC Exon. &amp; no Exon.'!$A:$AL,'P.N.C. x Comp. x Ramos'!E$66,0)</f>
        <v>20827487.140000001</v>
      </c>
      <c r="F497" s="35">
        <f>VLOOKUP($Q497&amp;$B497,'PNC Exon. &amp; no Exon.'!$A:$AL,'P.N.C. x Comp. x Ramos'!F$66,0)</f>
        <v>227090476.72000003</v>
      </c>
      <c r="G497" s="35">
        <f>VLOOKUP($Q497&amp;$B497,'PNC Exon. &amp; no Exon.'!$A:$AL,'P.N.C. x Comp. x Ramos'!G$66,0)</f>
        <v>2200566.2599999998</v>
      </c>
      <c r="H497" s="35">
        <f>VLOOKUP($Q497&amp;$B497,'PNC Exon. &amp; no Exon.'!$A:$AL,'P.N.C. x Comp. x Ramos'!H$66,0)</f>
        <v>210497674.38</v>
      </c>
      <c r="I497" s="35">
        <f>VLOOKUP($Q497&amp;$B497,'PNC Exon. &amp; no Exon.'!$A:$AL,'P.N.C. x Comp. x Ramos'!I$66,0)</f>
        <v>5708568.7199999997</v>
      </c>
      <c r="J497" s="35">
        <f>VLOOKUP($Q497&amp;$B497,'PNC Exon. &amp; no Exon.'!$A:$AL,'P.N.C. x Comp. x Ramos'!J$66,0)</f>
        <v>20480074.59</v>
      </c>
      <c r="K497" s="35">
        <f>VLOOKUP($Q497&amp;$B497,'PNC Exon. &amp; no Exon.'!$A:$AL,'P.N.C. x Comp. x Ramos'!K$66,0)</f>
        <v>204422363.34</v>
      </c>
      <c r="L497" s="35">
        <f>VLOOKUP($Q497&amp;$B497,'PNC Exon. &amp; no Exon.'!$A:$AL,'P.N.C. x Comp. x Ramos'!L$66,0)</f>
        <v>0</v>
      </c>
      <c r="M497" s="35">
        <f>VLOOKUP($Q497&amp;$B497,'PNC Exon. &amp; no Exon.'!$A:$AL,'P.N.C. x Comp. x Ramos'!M$66,0)</f>
        <v>5820928.2699999996</v>
      </c>
      <c r="N497" s="35">
        <f>VLOOKUP($Q497&amp;$B497,'PNC Exon. &amp; no Exon.'!$A:$AL,'P.N.C. x Comp. x Ramos'!N$66,0)</f>
        <v>60967886.429999992</v>
      </c>
      <c r="O497" s="42">
        <f t="shared" si="44"/>
        <v>9.2366732434083154</v>
      </c>
      <c r="Q497" s="102" t="s">
        <v>7</v>
      </c>
    </row>
    <row r="498" spans="1:17" ht="15.95" customHeight="1" x14ac:dyDescent="0.4">
      <c r="A498" s="34">
        <f t="shared" si="42"/>
        <v>6</v>
      </c>
      <c r="B498" s="37" t="s">
        <v>113</v>
      </c>
      <c r="C498" s="50">
        <f t="shared" si="45"/>
        <v>501143425.70999998</v>
      </c>
      <c r="D498" s="35">
        <f>VLOOKUP($Q498&amp;$B498,'PNC Exon. &amp; no Exon.'!$A:$AL,'P.N.C. x Comp. x Ramos'!D$66,0)</f>
        <v>1436257</v>
      </c>
      <c r="E498" s="35">
        <f>VLOOKUP($Q498&amp;$B498,'PNC Exon. &amp; no Exon.'!$A:$AL,'P.N.C. x Comp. x Ramos'!E$66,0)</f>
        <v>18888269.34</v>
      </c>
      <c r="F498" s="35">
        <f>VLOOKUP($Q498&amp;$B498,'PNC Exon. &amp; no Exon.'!$A:$AL,'P.N.C. x Comp. x Ramos'!F$66,0)</f>
        <v>22236607.5</v>
      </c>
      <c r="G498" s="35">
        <f>VLOOKUP($Q498&amp;$B498,'PNC Exon. &amp; no Exon.'!$A:$AL,'P.N.C. x Comp. x Ramos'!G$66,0)</f>
        <v>2501496.2200000002</v>
      </c>
      <c r="H498" s="35">
        <f>VLOOKUP($Q498&amp;$B498,'PNC Exon. &amp; no Exon.'!$A:$AL,'P.N.C. x Comp. x Ramos'!H$66,0)</f>
        <v>192047502.77000001</v>
      </c>
      <c r="I498" s="35">
        <f>VLOOKUP($Q498&amp;$B498,'PNC Exon. &amp; no Exon.'!$A:$AL,'P.N.C. x Comp. x Ramos'!I$66,0)</f>
        <v>7433106.2800000003</v>
      </c>
      <c r="J498" s="35">
        <f>VLOOKUP($Q498&amp;$B498,'PNC Exon. &amp; no Exon.'!$A:$AL,'P.N.C. x Comp. x Ramos'!J$66,0)</f>
        <v>16256789.119999999</v>
      </c>
      <c r="K498" s="35">
        <f>VLOOKUP($Q498&amp;$B498,'PNC Exon. &amp; no Exon.'!$A:$AL,'P.N.C. x Comp. x Ramos'!K$66,0)</f>
        <v>154289755.70999998</v>
      </c>
      <c r="L498" s="35">
        <f>VLOOKUP($Q498&amp;$B498,'PNC Exon. &amp; no Exon.'!$A:$AL,'P.N.C. x Comp. x Ramos'!L$66,0)</f>
        <v>0</v>
      </c>
      <c r="M498" s="35">
        <f>VLOOKUP($Q498&amp;$B498,'PNC Exon. &amp; no Exon.'!$A:$AL,'P.N.C. x Comp. x Ramos'!M$66,0)</f>
        <v>17101761.57</v>
      </c>
      <c r="N498" s="35">
        <f>VLOOKUP($Q498&amp;$B498,'PNC Exon. &amp; no Exon.'!$A:$AL,'P.N.C. x Comp. x Ramos'!N$66,0)</f>
        <v>68951880.200000003</v>
      </c>
      <c r="O498" s="42">
        <f t="shared" si="44"/>
        <v>6.1041874061971955</v>
      </c>
      <c r="Q498" s="102" t="s">
        <v>7</v>
      </c>
    </row>
    <row r="499" spans="1:17" ht="15.95" customHeight="1" x14ac:dyDescent="0.4">
      <c r="A499" s="34">
        <f t="shared" si="42"/>
        <v>7</v>
      </c>
      <c r="B499" s="37" t="s">
        <v>94</v>
      </c>
      <c r="C499" s="50">
        <f t="shared" si="45"/>
        <v>283275544.39999998</v>
      </c>
      <c r="D499" s="35">
        <f>VLOOKUP($Q499&amp;$B499,'PNC Exon. &amp; no Exon.'!$A:$AL,'P.N.C. x Comp. x Ramos'!D$66,0)</f>
        <v>0</v>
      </c>
      <c r="E499" s="35">
        <f>VLOOKUP($Q499&amp;$B499,'PNC Exon. &amp; no Exon.'!$A:$AL,'P.N.C. x Comp. x Ramos'!E$66,0)</f>
        <v>242693872.21000001</v>
      </c>
      <c r="F499" s="35">
        <f>VLOOKUP($Q499&amp;$B499,'PNC Exon. &amp; no Exon.'!$A:$AL,'P.N.C. x Comp. x Ramos'!F$66,0)</f>
        <v>0</v>
      </c>
      <c r="G499" s="35">
        <f>VLOOKUP($Q499&amp;$B499,'PNC Exon. &amp; no Exon.'!$A:$AL,'P.N.C. x Comp. x Ramos'!G$66,0)</f>
        <v>101560.35</v>
      </c>
      <c r="H499" s="35">
        <f>VLOOKUP($Q499&amp;$B499,'PNC Exon. &amp; no Exon.'!$A:$AL,'P.N.C. x Comp. x Ramos'!H$66,0)</f>
        <v>23247685.829999998</v>
      </c>
      <c r="I499" s="35">
        <f>VLOOKUP($Q499&amp;$B499,'PNC Exon. &amp; no Exon.'!$A:$AL,'P.N.C. x Comp. x Ramos'!I$66,0)</f>
        <v>0</v>
      </c>
      <c r="J499" s="35">
        <f>VLOOKUP($Q499&amp;$B499,'PNC Exon. &amp; no Exon.'!$A:$AL,'P.N.C. x Comp. x Ramos'!J$66,0)</f>
        <v>33547.14</v>
      </c>
      <c r="K499" s="35">
        <f>VLOOKUP($Q499&amp;$B499,'PNC Exon. &amp; no Exon.'!$A:$AL,'P.N.C. x Comp. x Ramos'!K$66,0)</f>
        <v>215759.91</v>
      </c>
      <c r="L499" s="35">
        <f>VLOOKUP($Q499&amp;$B499,'PNC Exon. &amp; no Exon.'!$A:$AL,'P.N.C. x Comp. x Ramos'!L$66,0)</f>
        <v>0</v>
      </c>
      <c r="M499" s="35">
        <f>VLOOKUP($Q499&amp;$B499,'PNC Exon. &amp; no Exon.'!$A:$AL,'P.N.C. x Comp. x Ramos'!M$66,0)</f>
        <v>158937.79999999999</v>
      </c>
      <c r="N499" s="35">
        <f>VLOOKUP($Q499&amp;$B499,'PNC Exon. &amp; no Exon.'!$A:$AL,'P.N.C. x Comp. x Ramos'!N$66,0)</f>
        <v>16824181.16</v>
      </c>
      <c r="O499" s="42">
        <f t="shared" si="44"/>
        <v>3.4504433699001829</v>
      </c>
      <c r="Q499" s="102" t="s">
        <v>7</v>
      </c>
    </row>
    <row r="500" spans="1:17" ht="15.95" customHeight="1" x14ac:dyDescent="0.4">
      <c r="A500" s="34">
        <f t="shared" si="42"/>
        <v>8</v>
      </c>
      <c r="B500" s="37" t="s">
        <v>114</v>
      </c>
      <c r="C500" s="50">
        <f t="shared" si="45"/>
        <v>202058682.03</v>
      </c>
      <c r="D500" s="35">
        <f>VLOOKUP($Q500&amp;$B500,'PNC Exon. &amp; no Exon.'!$A:$AL,'P.N.C. x Comp. x Ramos'!D$66,0)</f>
        <v>10435272.109999999</v>
      </c>
      <c r="E500" s="35">
        <f>VLOOKUP($Q500&amp;$B500,'PNC Exon. &amp; no Exon.'!$A:$AL,'P.N.C. x Comp. x Ramos'!E$66,0)</f>
        <v>717476.54</v>
      </c>
      <c r="F500" s="35">
        <f>VLOOKUP($Q500&amp;$B500,'PNC Exon. &amp; no Exon.'!$A:$AL,'P.N.C. x Comp. x Ramos'!F$66,0)</f>
        <v>190905933.38</v>
      </c>
      <c r="G500" s="35">
        <f>VLOOKUP($Q500&amp;$B500,'PNC Exon. &amp; no Exon.'!$A:$AL,'P.N.C. x Comp. x Ramos'!G$66,0)</f>
        <v>0</v>
      </c>
      <c r="H500" s="35">
        <f>VLOOKUP($Q500&amp;$B500,'PNC Exon. &amp; no Exon.'!$A:$AL,'P.N.C. x Comp. x Ramos'!H$66,0)</f>
        <v>0</v>
      </c>
      <c r="I500" s="35">
        <f>VLOOKUP($Q500&amp;$B500,'PNC Exon. &amp; no Exon.'!$A:$AL,'P.N.C. x Comp. x Ramos'!I$66,0)</f>
        <v>0</v>
      </c>
      <c r="J500" s="35">
        <f>VLOOKUP($Q500&amp;$B500,'PNC Exon. &amp; no Exon.'!$A:$AL,'P.N.C. x Comp. x Ramos'!J$66,0)</f>
        <v>0</v>
      </c>
      <c r="K500" s="35">
        <f>VLOOKUP($Q500&amp;$B500,'PNC Exon. &amp; no Exon.'!$A:$AL,'P.N.C. x Comp. x Ramos'!K$66,0)</f>
        <v>0</v>
      </c>
      <c r="L500" s="35">
        <f>VLOOKUP($Q500&amp;$B500,'PNC Exon. &amp; no Exon.'!$A:$AL,'P.N.C. x Comp. x Ramos'!L$66,0)</f>
        <v>0</v>
      </c>
      <c r="M500" s="35">
        <f>VLOOKUP($Q500&amp;$B500,'PNC Exon. &amp; no Exon.'!$A:$AL,'P.N.C. x Comp. x Ramos'!M$66,0)</f>
        <v>0</v>
      </c>
      <c r="N500" s="35">
        <f>VLOOKUP($Q500&amp;$B500,'PNC Exon. &amp; no Exon.'!$A:$AL,'P.N.C. x Comp. x Ramos'!N$66,0)</f>
        <v>0</v>
      </c>
      <c r="O500" s="42">
        <f t="shared" si="44"/>
        <v>2.4611797718644959</v>
      </c>
      <c r="Q500" s="102" t="s">
        <v>7</v>
      </c>
    </row>
    <row r="501" spans="1:17" ht="15.95" customHeight="1" x14ac:dyDescent="0.4">
      <c r="A501" s="34">
        <f t="shared" si="42"/>
        <v>9</v>
      </c>
      <c r="B501" s="37" t="s">
        <v>77</v>
      </c>
      <c r="C501" s="50">
        <f t="shared" si="45"/>
        <v>174224116.30999997</v>
      </c>
      <c r="D501" s="35">
        <f>VLOOKUP($Q501&amp;$B501,'PNC Exon. &amp; no Exon.'!$A:$AL,'P.N.C. x Comp. x Ramos'!D$66,0)</f>
        <v>56868.34</v>
      </c>
      <c r="E501" s="35">
        <f>VLOOKUP($Q501&amp;$B501,'PNC Exon. &amp; no Exon.'!$A:$AL,'P.N.C. x Comp. x Ramos'!E$66,0)</f>
        <v>125344413.14999999</v>
      </c>
      <c r="F501" s="35">
        <f>VLOOKUP($Q501&amp;$B501,'PNC Exon. &amp; no Exon.'!$A:$AL,'P.N.C. x Comp. x Ramos'!F$66,0)</f>
        <v>181744.64000000001</v>
      </c>
      <c r="G501" s="35">
        <f>VLOOKUP($Q501&amp;$B501,'PNC Exon. &amp; no Exon.'!$A:$AL,'P.N.C. x Comp. x Ramos'!G$66,0)</f>
        <v>122358.46</v>
      </c>
      <c r="H501" s="35">
        <f>VLOOKUP($Q501&amp;$B501,'PNC Exon. &amp; no Exon.'!$A:$AL,'P.N.C. x Comp. x Ramos'!H$66,0)</f>
        <v>5958172.5699999994</v>
      </c>
      <c r="I501" s="35">
        <f>VLOOKUP($Q501&amp;$B501,'PNC Exon. &amp; no Exon.'!$A:$AL,'P.N.C. x Comp. x Ramos'!I$66,0)</f>
        <v>7069575.2800000003</v>
      </c>
      <c r="J501" s="35">
        <f>VLOOKUP($Q501&amp;$B501,'PNC Exon. &amp; no Exon.'!$A:$AL,'P.N.C. x Comp. x Ramos'!J$66,0)</f>
        <v>158441.66</v>
      </c>
      <c r="K501" s="35">
        <f>VLOOKUP($Q501&amp;$B501,'PNC Exon. &amp; no Exon.'!$A:$AL,'P.N.C. x Comp. x Ramos'!K$66,0)</f>
        <v>20585118.489999998</v>
      </c>
      <c r="L501" s="35">
        <f>VLOOKUP($Q501&amp;$B501,'PNC Exon. &amp; no Exon.'!$A:$AL,'P.N.C. x Comp. x Ramos'!L$66,0)</f>
        <v>0</v>
      </c>
      <c r="M501" s="35">
        <f>VLOOKUP($Q501&amp;$B501,'PNC Exon. &amp; no Exon.'!$A:$AL,'P.N.C. x Comp. x Ramos'!M$66,0)</f>
        <v>10294151.58</v>
      </c>
      <c r="N501" s="35">
        <f>VLOOKUP($Q501&amp;$B501,'PNC Exon. &amp; no Exon.'!$A:$AL,'P.N.C. x Comp. x Ramos'!N$66,0)</f>
        <v>4453272.1399999997</v>
      </c>
      <c r="O501" s="42">
        <f t="shared" si="44"/>
        <v>2.122140293726527</v>
      </c>
      <c r="Q501" s="102" t="s">
        <v>7</v>
      </c>
    </row>
    <row r="502" spans="1:17" ht="15.95" customHeight="1" x14ac:dyDescent="0.4">
      <c r="A502" s="34">
        <f t="shared" si="42"/>
        <v>10</v>
      </c>
      <c r="B502" s="37" t="s">
        <v>115</v>
      </c>
      <c r="C502" s="50">
        <f t="shared" si="45"/>
        <v>126045957.97</v>
      </c>
      <c r="D502" s="35">
        <f>VLOOKUP($Q502&amp;$B502,'PNC Exon. &amp; no Exon.'!$A:$AL,'P.N.C. x Comp. x Ramos'!D$66,0)</f>
        <v>0</v>
      </c>
      <c r="E502" s="35">
        <f>VLOOKUP($Q502&amp;$B502,'PNC Exon. &amp; no Exon.'!$A:$AL,'P.N.C. x Comp. x Ramos'!E$66,0)</f>
        <v>35097.519999999997</v>
      </c>
      <c r="F502" s="35">
        <f>VLOOKUP($Q502&amp;$B502,'PNC Exon. &amp; no Exon.'!$A:$AL,'P.N.C. x Comp. x Ramos'!F$66,0)</f>
        <v>0</v>
      </c>
      <c r="G502" s="35">
        <f>VLOOKUP($Q502&amp;$B502,'PNC Exon. &amp; no Exon.'!$A:$AL,'P.N.C. x Comp. x Ramos'!G$66,0)</f>
        <v>23294.959999999999</v>
      </c>
      <c r="H502" s="35">
        <f>VLOOKUP($Q502&amp;$B502,'PNC Exon. &amp; no Exon.'!$A:$AL,'P.N.C. x Comp. x Ramos'!H$66,0)</f>
        <v>130420.46</v>
      </c>
      <c r="I502" s="35">
        <f>VLOOKUP($Q502&amp;$B502,'PNC Exon. &amp; no Exon.'!$A:$AL,'P.N.C. x Comp. x Ramos'!I$66,0)</f>
        <v>5172.41</v>
      </c>
      <c r="J502" s="35">
        <f>VLOOKUP($Q502&amp;$B502,'PNC Exon. &amp; no Exon.'!$A:$AL,'P.N.C. x Comp. x Ramos'!J$66,0)</f>
        <v>2639235.2799999998</v>
      </c>
      <c r="K502" s="35">
        <f>VLOOKUP($Q502&amp;$B502,'PNC Exon. &amp; no Exon.'!$A:$AL,'P.N.C. x Comp. x Ramos'!K$66,0)</f>
        <v>122044593.23</v>
      </c>
      <c r="L502" s="35">
        <f>VLOOKUP($Q502&amp;$B502,'PNC Exon. &amp; no Exon.'!$A:$AL,'P.N.C. x Comp. x Ramos'!L$66,0)</f>
        <v>0</v>
      </c>
      <c r="M502" s="35">
        <f>VLOOKUP($Q502&amp;$B502,'PNC Exon. &amp; no Exon.'!$A:$AL,'P.N.C. x Comp. x Ramos'!M$66,0)</f>
        <v>1044545.79</v>
      </c>
      <c r="N502" s="35">
        <f>VLOOKUP($Q502&amp;$B502,'PNC Exon. &amp; no Exon.'!$A:$AL,'P.N.C. x Comp. x Ramos'!N$66,0)</f>
        <v>123598.32</v>
      </c>
      <c r="O502" s="42">
        <f t="shared" si="44"/>
        <v>1.5353052834175533</v>
      </c>
      <c r="Q502" s="102" t="s">
        <v>7</v>
      </c>
    </row>
    <row r="503" spans="1:17" ht="15.95" customHeight="1" x14ac:dyDescent="0.4">
      <c r="A503" s="34">
        <f t="shared" si="42"/>
        <v>11</v>
      </c>
      <c r="B503" s="37" t="s">
        <v>85</v>
      </c>
      <c r="C503" s="50">
        <f t="shared" si="45"/>
        <v>108138138.05</v>
      </c>
      <c r="D503" s="35">
        <f>VLOOKUP($Q503&amp;$B503,'PNC Exon. &amp; no Exon.'!$A:$AL,'P.N.C. x Comp. x Ramos'!D$66,0)</f>
        <v>0</v>
      </c>
      <c r="E503" s="35">
        <f>VLOOKUP($Q503&amp;$B503,'PNC Exon. &amp; no Exon.'!$A:$AL,'P.N.C. x Comp. x Ramos'!E$66,0)</f>
        <v>1854366.55</v>
      </c>
      <c r="F503" s="35">
        <f>VLOOKUP($Q503&amp;$B503,'PNC Exon. &amp; no Exon.'!$A:$AL,'P.N.C. x Comp. x Ramos'!F$66,0)</f>
        <v>0</v>
      </c>
      <c r="G503" s="35">
        <f>VLOOKUP($Q503&amp;$B503,'PNC Exon. &amp; no Exon.'!$A:$AL,'P.N.C. x Comp. x Ramos'!G$66,0)</f>
        <v>20191.559999999998</v>
      </c>
      <c r="H503" s="35">
        <f>VLOOKUP($Q503&amp;$B503,'PNC Exon. &amp; no Exon.'!$A:$AL,'P.N.C. x Comp. x Ramos'!H$66,0)</f>
        <v>8823143.6600000001</v>
      </c>
      <c r="I503" s="35">
        <f>VLOOKUP($Q503&amp;$B503,'PNC Exon. &amp; no Exon.'!$A:$AL,'P.N.C. x Comp. x Ramos'!I$66,0)</f>
        <v>240430.59</v>
      </c>
      <c r="J503" s="35">
        <f>VLOOKUP($Q503&amp;$B503,'PNC Exon. &amp; no Exon.'!$A:$AL,'P.N.C. x Comp. x Ramos'!J$66,0)</f>
        <v>20173.740000000002</v>
      </c>
      <c r="K503" s="35">
        <f>VLOOKUP($Q503&amp;$B503,'PNC Exon. &amp; no Exon.'!$A:$AL,'P.N.C. x Comp. x Ramos'!K$66,0)</f>
        <v>91767252.310000002</v>
      </c>
      <c r="L503" s="35">
        <f>VLOOKUP($Q503&amp;$B503,'PNC Exon. &amp; no Exon.'!$A:$AL,'P.N.C. x Comp. x Ramos'!L$66,0)</f>
        <v>0</v>
      </c>
      <c r="M503" s="35">
        <f>VLOOKUP($Q503&amp;$B503,'PNC Exon. &amp; no Exon.'!$A:$AL,'P.N.C. x Comp. x Ramos'!M$66,0)</f>
        <v>1246508.19</v>
      </c>
      <c r="N503" s="35">
        <f>VLOOKUP($Q503&amp;$B503,'PNC Exon. &amp; no Exon.'!$A:$AL,'P.N.C. x Comp. x Ramos'!N$66,0)</f>
        <v>4166071.45</v>
      </c>
      <c r="O503" s="42">
        <f t="shared" si="44"/>
        <v>1.3171787287825376</v>
      </c>
      <c r="Q503" s="102" t="s">
        <v>7</v>
      </c>
    </row>
    <row r="504" spans="1:17" ht="15.95" customHeight="1" x14ac:dyDescent="0.4">
      <c r="A504" s="34">
        <f t="shared" si="42"/>
        <v>12</v>
      </c>
      <c r="B504" s="37" t="s">
        <v>116</v>
      </c>
      <c r="C504" s="50">
        <f t="shared" si="45"/>
        <v>96501257.789999992</v>
      </c>
      <c r="D504" s="35">
        <f>VLOOKUP($Q504&amp;$B504,'PNC Exon. &amp; no Exon.'!$A:$AL,'P.N.C. x Comp. x Ramos'!D$66,0)</f>
        <v>350817.47</v>
      </c>
      <c r="E504" s="35">
        <f>VLOOKUP($Q504&amp;$B504,'PNC Exon. &amp; no Exon.'!$A:$AL,'P.N.C. x Comp. x Ramos'!E$66,0)</f>
        <v>9309.8700000000008</v>
      </c>
      <c r="F504" s="35">
        <f>VLOOKUP($Q504&amp;$B504,'PNC Exon. &amp; no Exon.'!$A:$AL,'P.N.C. x Comp. x Ramos'!F$66,0)</f>
        <v>1412329.72</v>
      </c>
      <c r="G504" s="35">
        <f>VLOOKUP($Q504&amp;$B504,'PNC Exon. &amp; no Exon.'!$A:$AL,'P.N.C. x Comp. x Ramos'!G$66,0)</f>
        <v>41723.339999999997</v>
      </c>
      <c r="H504" s="35">
        <f>VLOOKUP($Q504&amp;$B504,'PNC Exon. &amp; no Exon.'!$A:$AL,'P.N.C. x Comp. x Ramos'!H$66,0)</f>
        <v>469364.31</v>
      </c>
      <c r="I504" s="35">
        <f>VLOOKUP($Q504&amp;$B504,'PNC Exon. &amp; no Exon.'!$A:$AL,'P.N.C. x Comp. x Ramos'!I$66,0)</f>
        <v>63678.1</v>
      </c>
      <c r="J504" s="35">
        <f>VLOOKUP($Q504&amp;$B504,'PNC Exon. &amp; no Exon.'!$A:$AL,'P.N.C. x Comp. x Ramos'!J$66,0)</f>
        <v>200542.26</v>
      </c>
      <c r="K504" s="35">
        <f>VLOOKUP($Q504&amp;$B504,'PNC Exon. &amp; no Exon.'!$A:$AL,'P.N.C. x Comp. x Ramos'!K$66,0)</f>
        <v>63466363.659999996</v>
      </c>
      <c r="L504" s="35">
        <f>VLOOKUP($Q504&amp;$B504,'PNC Exon. &amp; no Exon.'!$A:$AL,'P.N.C. x Comp. x Ramos'!L$66,0)</f>
        <v>0</v>
      </c>
      <c r="M504" s="35">
        <f>VLOOKUP($Q504&amp;$B504,'PNC Exon. &amp; no Exon.'!$A:$AL,'P.N.C. x Comp. x Ramos'!M$66,0)</f>
        <v>23001141.960000001</v>
      </c>
      <c r="N504" s="35">
        <f>VLOOKUP($Q504&amp;$B504,'PNC Exon. &amp; no Exon.'!$A:$AL,'P.N.C. x Comp. x Ramos'!N$66,0)</f>
        <v>7485987.0999999996</v>
      </c>
      <c r="O504" s="42">
        <f t="shared" si="44"/>
        <v>1.1754354786742893</v>
      </c>
      <c r="Q504" s="102" t="s">
        <v>7</v>
      </c>
    </row>
    <row r="505" spans="1:17" ht="15.95" customHeight="1" x14ac:dyDescent="0.4">
      <c r="A505" s="34">
        <f t="shared" si="42"/>
        <v>16</v>
      </c>
      <c r="B505" s="37" t="s">
        <v>117</v>
      </c>
      <c r="C505" s="50">
        <f t="shared" si="45"/>
        <v>64202110.129999995</v>
      </c>
      <c r="D505" s="35">
        <f>VLOOKUP($Q505&amp;$B505,'PNC Exon. &amp; no Exon.'!$A:$AL,'P.N.C. x Comp. x Ramos'!D$66,0)</f>
        <v>0</v>
      </c>
      <c r="E505" s="35">
        <f>VLOOKUP($Q505&amp;$B505,'PNC Exon. &amp; no Exon.'!$A:$AL,'P.N.C. x Comp. x Ramos'!E$66,0)</f>
        <v>14312.93</v>
      </c>
      <c r="F505" s="35">
        <f>VLOOKUP($Q505&amp;$B505,'PNC Exon. &amp; no Exon.'!$A:$AL,'P.N.C. x Comp. x Ramos'!F$66,0)</f>
        <v>0</v>
      </c>
      <c r="G505" s="35">
        <f>VLOOKUP($Q505&amp;$B505,'PNC Exon. &amp; no Exon.'!$A:$AL,'P.N.C. x Comp. x Ramos'!G$66,0)</f>
        <v>0</v>
      </c>
      <c r="H505" s="35">
        <f>VLOOKUP($Q505&amp;$B505,'PNC Exon. &amp; no Exon.'!$A:$AL,'P.N.C. x Comp. x Ramos'!H$66,0)</f>
        <v>109571.54</v>
      </c>
      <c r="I505" s="35">
        <f>VLOOKUP($Q505&amp;$B505,'PNC Exon. &amp; no Exon.'!$A:$AL,'P.N.C. x Comp. x Ramos'!I$66,0)</f>
        <v>0</v>
      </c>
      <c r="J505" s="35">
        <f>VLOOKUP($Q505&amp;$B505,'PNC Exon. &amp; no Exon.'!$A:$AL,'P.N.C. x Comp. x Ramos'!J$66,0)</f>
        <v>329338.82</v>
      </c>
      <c r="K505" s="35">
        <f>VLOOKUP($Q505&amp;$B505,'PNC Exon. &amp; no Exon.'!$A:$AL,'P.N.C. x Comp. x Ramos'!K$66,0)</f>
        <v>60228207.909999996</v>
      </c>
      <c r="L505" s="35">
        <f>VLOOKUP($Q505&amp;$B505,'PNC Exon. &amp; no Exon.'!$A:$AL,'P.N.C. x Comp. x Ramos'!L$66,0)</f>
        <v>0</v>
      </c>
      <c r="M505" s="35">
        <f>VLOOKUP($Q505&amp;$B505,'PNC Exon. &amp; no Exon.'!$A:$AL,'P.N.C. x Comp. x Ramos'!M$66,0)</f>
        <v>3232893.04</v>
      </c>
      <c r="N505" s="35">
        <f>VLOOKUP($Q505&amp;$B505,'PNC Exon. &amp; no Exon.'!$A:$AL,'P.N.C. x Comp. x Ramos'!N$66,0)</f>
        <v>287785.89</v>
      </c>
      <c r="O505" s="42">
        <f t="shared" si="44"/>
        <v>0.78201507193594466</v>
      </c>
      <c r="Q505" s="102" t="s">
        <v>7</v>
      </c>
    </row>
    <row r="506" spans="1:17" ht="15.95" customHeight="1" x14ac:dyDescent="0.4">
      <c r="A506" s="34">
        <f t="shared" si="42"/>
        <v>13</v>
      </c>
      <c r="B506" s="37" t="s">
        <v>118</v>
      </c>
      <c r="C506" s="50">
        <f t="shared" si="45"/>
        <v>77338300.390000001</v>
      </c>
      <c r="D506" s="35">
        <f>VLOOKUP($Q506&amp;$B506,'PNC Exon. &amp; no Exon.'!$A:$AL,'P.N.C. x Comp. x Ramos'!D$66,0)</f>
        <v>0</v>
      </c>
      <c r="E506" s="35">
        <f>VLOOKUP($Q506&amp;$B506,'PNC Exon. &amp; no Exon.'!$A:$AL,'P.N.C. x Comp. x Ramos'!E$66,0)</f>
        <v>3383728.7</v>
      </c>
      <c r="F506" s="35">
        <f>VLOOKUP($Q506&amp;$B506,'PNC Exon. &amp; no Exon.'!$A:$AL,'P.N.C. x Comp. x Ramos'!F$66,0)</f>
        <v>0</v>
      </c>
      <c r="G506" s="35">
        <f>VLOOKUP($Q506&amp;$B506,'PNC Exon. &amp; no Exon.'!$A:$AL,'P.N.C. x Comp. x Ramos'!G$66,0)</f>
        <v>0</v>
      </c>
      <c r="H506" s="35">
        <f>VLOOKUP($Q506&amp;$B506,'PNC Exon. &amp; no Exon.'!$A:$AL,'P.N.C. x Comp. x Ramos'!H$66,0)</f>
        <v>0</v>
      </c>
      <c r="I506" s="35">
        <f>VLOOKUP($Q506&amp;$B506,'PNC Exon. &amp; no Exon.'!$A:$AL,'P.N.C. x Comp. x Ramos'!I$66,0)</f>
        <v>0</v>
      </c>
      <c r="J506" s="35">
        <f>VLOOKUP($Q506&amp;$B506,'PNC Exon. &amp; no Exon.'!$A:$AL,'P.N.C. x Comp. x Ramos'!J$66,0)</f>
        <v>0</v>
      </c>
      <c r="K506" s="35">
        <f>VLOOKUP($Q506&amp;$B506,'PNC Exon. &amp; no Exon.'!$A:$AL,'P.N.C. x Comp. x Ramos'!K$66,0)</f>
        <v>38851.5</v>
      </c>
      <c r="L506" s="35">
        <f>VLOOKUP($Q506&amp;$B506,'PNC Exon. &amp; no Exon.'!$A:$AL,'P.N.C. x Comp. x Ramos'!L$66,0)</f>
        <v>73494033.879999995</v>
      </c>
      <c r="M506" s="35">
        <f>VLOOKUP($Q506&amp;$B506,'PNC Exon. &amp; no Exon.'!$A:$AL,'P.N.C. x Comp. x Ramos'!M$66,0)</f>
        <v>0</v>
      </c>
      <c r="N506" s="35">
        <f>VLOOKUP($Q506&amp;$B506,'PNC Exon. &amp; no Exon.'!$A:$AL,'P.N.C. x Comp. x Ramos'!N$66,0)</f>
        <v>421686.31</v>
      </c>
      <c r="O506" s="42">
        <f t="shared" si="44"/>
        <v>0.94202069714573033</v>
      </c>
      <c r="Q506" s="102" t="s">
        <v>7</v>
      </c>
    </row>
    <row r="507" spans="1:17" ht="15.95" customHeight="1" x14ac:dyDescent="0.4">
      <c r="A507" s="34">
        <f t="shared" si="42"/>
        <v>15</v>
      </c>
      <c r="B507" s="37" t="s">
        <v>120</v>
      </c>
      <c r="C507" s="50">
        <f t="shared" si="45"/>
        <v>66334413.289999999</v>
      </c>
      <c r="D507" s="35">
        <f>VLOOKUP($Q507&amp;$B507,'PNC Exon. &amp; no Exon.'!$A:$AL,'P.N.C. x Comp. x Ramos'!D$66,0)</f>
        <v>2205.09</v>
      </c>
      <c r="E507" s="35">
        <f>VLOOKUP($Q507&amp;$B507,'PNC Exon. &amp; no Exon.'!$A:$AL,'P.N.C. x Comp. x Ramos'!E$66,0)</f>
        <v>398926.44</v>
      </c>
      <c r="F507" s="35">
        <f>VLOOKUP($Q507&amp;$B507,'PNC Exon. &amp; no Exon.'!$A:$AL,'P.N.C. x Comp. x Ramos'!F$66,0)</f>
        <v>0</v>
      </c>
      <c r="G507" s="35">
        <f>VLOOKUP($Q507&amp;$B507,'PNC Exon. &amp; no Exon.'!$A:$AL,'P.N.C. x Comp. x Ramos'!G$66,0)</f>
        <v>0</v>
      </c>
      <c r="H507" s="35">
        <f>VLOOKUP($Q507&amp;$B507,'PNC Exon. &amp; no Exon.'!$A:$AL,'P.N.C. x Comp. x Ramos'!H$66,0)</f>
        <v>619039.86</v>
      </c>
      <c r="I507" s="35">
        <f>VLOOKUP($Q507&amp;$B507,'PNC Exon. &amp; no Exon.'!$A:$AL,'P.N.C. x Comp. x Ramos'!I$66,0)</f>
        <v>0</v>
      </c>
      <c r="J507" s="35">
        <f>VLOOKUP($Q507&amp;$B507,'PNC Exon. &amp; no Exon.'!$A:$AL,'P.N.C. x Comp. x Ramos'!J$66,0)</f>
        <v>10950</v>
      </c>
      <c r="K507" s="35">
        <f>VLOOKUP($Q507&amp;$B507,'PNC Exon. &amp; no Exon.'!$A:$AL,'P.N.C. x Comp. x Ramos'!K$66,0)</f>
        <v>65156992.299999997</v>
      </c>
      <c r="L507" s="35">
        <f>VLOOKUP($Q507&amp;$B507,'PNC Exon. &amp; no Exon.'!$A:$AL,'P.N.C. x Comp. x Ramos'!L$66,0)</f>
        <v>0</v>
      </c>
      <c r="M507" s="35">
        <f>VLOOKUP($Q507&amp;$B507,'PNC Exon. &amp; no Exon.'!$A:$AL,'P.N.C. x Comp. x Ramos'!M$66,0)</f>
        <v>18209.009999999998</v>
      </c>
      <c r="N507" s="35">
        <f>VLOOKUP($Q507&amp;$B507,'PNC Exon. &amp; no Exon.'!$A:$AL,'P.N.C. x Comp. x Ramos'!N$66,0)</f>
        <v>128090.59</v>
      </c>
      <c r="O507" s="42">
        <f t="shared" si="44"/>
        <v>0.8079876327393235</v>
      </c>
      <c r="Q507" s="102" t="s">
        <v>7</v>
      </c>
    </row>
    <row r="508" spans="1:17" ht="15.95" customHeight="1" x14ac:dyDescent="0.4">
      <c r="A508" s="34">
        <f t="shared" si="42"/>
        <v>14</v>
      </c>
      <c r="B508" s="37" t="s">
        <v>119</v>
      </c>
      <c r="C508" s="50">
        <f t="shared" si="45"/>
        <v>74859685.329999983</v>
      </c>
      <c r="D508" s="35">
        <f>VLOOKUP($Q508&amp;$B508,'PNC Exon. &amp; no Exon.'!$A:$AL,'P.N.C. x Comp. x Ramos'!D$66,0)</f>
        <v>140429.88</v>
      </c>
      <c r="E508" s="35">
        <f>VLOOKUP($Q508&amp;$B508,'PNC Exon. &amp; no Exon.'!$A:$AL,'P.N.C. x Comp. x Ramos'!E$66,0)</f>
        <v>3297390.81</v>
      </c>
      <c r="F508" s="35">
        <f>VLOOKUP($Q508&amp;$B508,'PNC Exon. &amp; no Exon.'!$A:$AL,'P.N.C. x Comp. x Ramos'!F$66,0)</f>
        <v>0</v>
      </c>
      <c r="G508" s="35">
        <f>VLOOKUP($Q508&amp;$B508,'PNC Exon. &amp; no Exon.'!$A:$AL,'P.N.C. x Comp. x Ramos'!G$66,0)</f>
        <v>2385354.81</v>
      </c>
      <c r="H508" s="35">
        <f>VLOOKUP($Q508&amp;$B508,'PNC Exon. &amp; no Exon.'!$A:$AL,'P.N.C. x Comp. x Ramos'!H$66,0)</f>
        <v>29980761.830000002</v>
      </c>
      <c r="I508" s="35">
        <f>VLOOKUP($Q508&amp;$B508,'PNC Exon. &amp; no Exon.'!$A:$AL,'P.N.C. x Comp. x Ramos'!I$66,0)</f>
        <v>115175.63</v>
      </c>
      <c r="J508" s="35">
        <f>VLOOKUP($Q508&amp;$B508,'PNC Exon. &amp; no Exon.'!$A:$AL,'P.N.C. x Comp. x Ramos'!J$66,0)</f>
        <v>412502.69</v>
      </c>
      <c r="K508" s="35">
        <f>VLOOKUP($Q508&amp;$B508,'PNC Exon. &amp; no Exon.'!$A:$AL,'P.N.C. x Comp. x Ramos'!K$66,0)</f>
        <v>30897906.59</v>
      </c>
      <c r="L508" s="35">
        <f>VLOOKUP($Q508&amp;$B508,'PNC Exon. &amp; no Exon.'!$A:$AL,'P.N.C. x Comp. x Ramos'!L$66,0)</f>
        <v>0</v>
      </c>
      <c r="M508" s="35">
        <f>VLOOKUP($Q508&amp;$B508,'PNC Exon. &amp; no Exon.'!$A:$AL,'P.N.C. x Comp. x Ramos'!M$66,0)</f>
        <v>496720.27</v>
      </c>
      <c r="N508" s="35">
        <f>VLOOKUP($Q508&amp;$B508,'PNC Exon. &amp; no Exon.'!$A:$AL,'P.N.C. x Comp. x Ramos'!N$66,0)</f>
        <v>7133442.8200000003</v>
      </c>
      <c r="O508" s="42">
        <f t="shared" si="44"/>
        <v>0.9118298773966188</v>
      </c>
      <c r="Q508" s="102" t="s">
        <v>7</v>
      </c>
    </row>
    <row r="509" spans="1:17" ht="15.95" customHeight="1" x14ac:dyDescent="0.4">
      <c r="A509" s="34">
        <f t="shared" si="42"/>
        <v>19</v>
      </c>
      <c r="B509" s="37" t="s">
        <v>80</v>
      </c>
      <c r="C509" s="50">
        <f t="shared" si="45"/>
        <v>50536924.719999999</v>
      </c>
      <c r="D509" s="35">
        <f>VLOOKUP($Q509&amp;$B509,'PNC Exon. &amp; no Exon.'!$A:$AL,'P.N.C. x Comp. x Ramos'!D$66,0)</f>
        <v>0</v>
      </c>
      <c r="E509" s="35">
        <f>VLOOKUP($Q509&amp;$B509,'PNC Exon. &amp; no Exon.'!$A:$AL,'P.N.C. x Comp. x Ramos'!E$66,0)</f>
        <v>0</v>
      </c>
      <c r="F509" s="35">
        <f>VLOOKUP($Q509&amp;$B509,'PNC Exon. &amp; no Exon.'!$A:$AL,'P.N.C. x Comp. x Ramos'!F$66,0)</f>
        <v>0</v>
      </c>
      <c r="G509" s="35">
        <f>VLOOKUP($Q509&amp;$B509,'PNC Exon. &amp; no Exon.'!$A:$AL,'P.N.C. x Comp. x Ramos'!G$66,0)</f>
        <v>0</v>
      </c>
      <c r="H509" s="35">
        <f>VLOOKUP($Q509&amp;$B509,'PNC Exon. &amp; no Exon.'!$A:$AL,'P.N.C. x Comp. x Ramos'!H$66,0)</f>
        <v>0</v>
      </c>
      <c r="I509" s="35">
        <f>VLOOKUP($Q509&amp;$B509,'PNC Exon. &amp; no Exon.'!$A:$AL,'P.N.C. x Comp. x Ramos'!I$66,0)</f>
        <v>0</v>
      </c>
      <c r="J509" s="35">
        <f>VLOOKUP($Q509&amp;$B509,'PNC Exon. &amp; no Exon.'!$A:$AL,'P.N.C. x Comp. x Ramos'!J$66,0)</f>
        <v>0</v>
      </c>
      <c r="K509" s="35">
        <f>VLOOKUP($Q509&amp;$B509,'PNC Exon. &amp; no Exon.'!$A:$AL,'P.N.C. x Comp. x Ramos'!K$66,0)</f>
        <v>50536924.719999999</v>
      </c>
      <c r="L509" s="35">
        <f>VLOOKUP($Q509&amp;$B509,'PNC Exon. &amp; no Exon.'!$A:$AL,'P.N.C. x Comp. x Ramos'!L$66,0)</f>
        <v>0</v>
      </c>
      <c r="M509" s="35">
        <f>VLOOKUP($Q509&amp;$B509,'PNC Exon. &amp; no Exon.'!$A:$AL,'P.N.C. x Comp. x Ramos'!M$66,0)</f>
        <v>0</v>
      </c>
      <c r="N509" s="35">
        <f>VLOOKUP($Q509&amp;$B509,'PNC Exon. &amp; no Exon.'!$A:$AL,'P.N.C. x Comp. x Ramos'!N$66,0)</f>
        <v>0</v>
      </c>
      <c r="O509" s="42">
        <f t="shared" si="44"/>
        <v>0.61556601084152285</v>
      </c>
      <c r="Q509" s="102" t="s">
        <v>7</v>
      </c>
    </row>
    <row r="510" spans="1:17" ht="15.95" customHeight="1" x14ac:dyDescent="0.4">
      <c r="A510" s="34">
        <f t="shared" si="42"/>
        <v>18</v>
      </c>
      <c r="B510" s="37" t="s">
        <v>122</v>
      </c>
      <c r="C510" s="50">
        <f t="shared" si="45"/>
        <v>51966735.690000005</v>
      </c>
      <c r="D510" s="35">
        <f>VLOOKUP($Q510&amp;$B510,'PNC Exon. &amp; no Exon.'!$A:$AL,'P.N.C. x Comp. x Ramos'!D$66,0)</f>
        <v>0</v>
      </c>
      <c r="E510" s="35">
        <f>VLOOKUP($Q510&amp;$B510,'PNC Exon. &amp; no Exon.'!$A:$AL,'P.N.C. x Comp. x Ramos'!E$66,0)</f>
        <v>22212854.800000001</v>
      </c>
      <c r="F510" s="35">
        <f>VLOOKUP($Q510&amp;$B510,'PNC Exon. &amp; no Exon.'!$A:$AL,'P.N.C. x Comp. x Ramos'!F$66,0)</f>
        <v>3017018.05</v>
      </c>
      <c r="G510" s="35">
        <f>VLOOKUP($Q510&amp;$B510,'PNC Exon. &amp; no Exon.'!$A:$AL,'P.N.C. x Comp. x Ramos'!G$66,0)</f>
        <v>23347.03</v>
      </c>
      <c r="H510" s="35">
        <f>VLOOKUP($Q510&amp;$B510,'PNC Exon. &amp; no Exon.'!$A:$AL,'P.N.C. x Comp. x Ramos'!H$66,0)</f>
        <v>1465067.39</v>
      </c>
      <c r="I510" s="35">
        <f>VLOOKUP($Q510&amp;$B510,'PNC Exon. &amp; no Exon.'!$A:$AL,'P.N.C. x Comp. x Ramos'!I$66,0)</f>
        <v>4156798.69</v>
      </c>
      <c r="J510" s="35">
        <f>VLOOKUP($Q510&amp;$B510,'PNC Exon. &amp; no Exon.'!$A:$AL,'P.N.C. x Comp. x Ramos'!J$66,0)</f>
        <v>62843.57</v>
      </c>
      <c r="K510" s="35">
        <f>VLOOKUP($Q510&amp;$B510,'PNC Exon. &amp; no Exon.'!$A:$AL,'P.N.C. x Comp. x Ramos'!K$66,0)</f>
        <v>16732406.609999999</v>
      </c>
      <c r="L510" s="35">
        <f>VLOOKUP($Q510&amp;$B510,'PNC Exon. &amp; no Exon.'!$A:$AL,'P.N.C. x Comp. x Ramos'!L$66,0)</f>
        <v>0</v>
      </c>
      <c r="M510" s="35">
        <f>VLOOKUP($Q510&amp;$B510,'PNC Exon. &amp; no Exon.'!$A:$AL,'P.N.C. x Comp. x Ramos'!M$66,0)</f>
        <v>2373805.38</v>
      </c>
      <c r="N510" s="35">
        <f>VLOOKUP($Q510&amp;$B510,'PNC Exon. &amp; no Exon.'!$A:$AL,'P.N.C. x Comp. x Ramos'!N$66,0)</f>
        <v>1922594.17</v>
      </c>
      <c r="O510" s="42">
        <f t="shared" si="44"/>
        <v>0.63298185163390952</v>
      </c>
      <c r="Q510" s="102" t="s">
        <v>7</v>
      </c>
    </row>
    <row r="511" spans="1:17" ht="15.95" customHeight="1" x14ac:dyDescent="0.4">
      <c r="A511" s="34">
        <f t="shared" si="42"/>
        <v>17</v>
      </c>
      <c r="B511" s="37" t="s">
        <v>121</v>
      </c>
      <c r="C511" s="50">
        <f t="shared" si="45"/>
        <v>61645989.539999999</v>
      </c>
      <c r="D511" s="35">
        <f>VLOOKUP($Q511&amp;$B511,'PNC Exon. &amp; no Exon.'!$A:$AL,'P.N.C. x Comp. x Ramos'!D$66,0)</f>
        <v>0</v>
      </c>
      <c r="E511" s="35">
        <f>VLOOKUP($Q511&amp;$B511,'PNC Exon. &amp; no Exon.'!$A:$AL,'P.N.C. x Comp. x Ramos'!E$66,0)</f>
        <v>19018444.140000001</v>
      </c>
      <c r="F511" s="35">
        <f>VLOOKUP($Q511&amp;$B511,'PNC Exon. &amp; no Exon.'!$A:$AL,'P.N.C. x Comp. x Ramos'!F$66,0)</f>
        <v>0</v>
      </c>
      <c r="G511" s="35">
        <f>VLOOKUP($Q511&amp;$B511,'PNC Exon. &amp; no Exon.'!$A:$AL,'P.N.C. x Comp. x Ramos'!G$66,0)</f>
        <v>0</v>
      </c>
      <c r="H511" s="35">
        <f>VLOOKUP($Q511&amp;$B511,'PNC Exon. &amp; no Exon.'!$A:$AL,'P.N.C. x Comp. x Ramos'!H$66,0)</f>
        <v>6812183.1299999999</v>
      </c>
      <c r="I511" s="35">
        <f>VLOOKUP($Q511&amp;$B511,'PNC Exon. &amp; no Exon.'!$A:$AL,'P.N.C. x Comp. x Ramos'!I$66,0)</f>
        <v>0</v>
      </c>
      <c r="J511" s="35">
        <f>VLOOKUP($Q511&amp;$B511,'PNC Exon. &amp; no Exon.'!$A:$AL,'P.N.C. x Comp. x Ramos'!J$66,0)</f>
        <v>31515.599999999999</v>
      </c>
      <c r="K511" s="35">
        <f>VLOOKUP($Q511&amp;$B511,'PNC Exon. &amp; no Exon.'!$A:$AL,'P.N.C. x Comp. x Ramos'!K$66,0)</f>
        <v>26076825.199999999</v>
      </c>
      <c r="L511" s="35">
        <f>VLOOKUP($Q511&amp;$B511,'PNC Exon. &amp; no Exon.'!$A:$AL,'P.N.C. x Comp. x Ramos'!L$66,0)</f>
        <v>0</v>
      </c>
      <c r="M511" s="35">
        <f>VLOOKUP($Q511&amp;$B511,'PNC Exon. &amp; no Exon.'!$A:$AL,'P.N.C. x Comp. x Ramos'!M$66,0)</f>
        <v>8785539.3699999992</v>
      </c>
      <c r="N511" s="35">
        <f>VLOOKUP($Q511&amp;$B511,'PNC Exon. &amp; no Exon.'!$A:$AL,'P.N.C. x Comp. x Ramos'!N$66,0)</f>
        <v>921482.1</v>
      </c>
      <c r="O511" s="42">
        <f t="shared" si="44"/>
        <v>0.75088019454611654</v>
      </c>
      <c r="Q511" s="102" t="s">
        <v>7</v>
      </c>
    </row>
    <row r="512" spans="1:17" ht="15.95" customHeight="1" x14ac:dyDescent="0.4">
      <c r="A512" s="34">
        <f t="shared" si="42"/>
        <v>23</v>
      </c>
      <c r="B512" s="37" t="s">
        <v>124</v>
      </c>
      <c r="C512" s="50">
        <f t="shared" si="45"/>
        <v>34032952.539999999</v>
      </c>
      <c r="D512" s="35">
        <f>VLOOKUP($Q512&amp;$B512,'PNC Exon. &amp; no Exon.'!$A:$AL,'P.N.C. x Comp. x Ramos'!D$66,0)</f>
        <v>0</v>
      </c>
      <c r="E512" s="35">
        <f>VLOOKUP($Q512&amp;$B512,'PNC Exon. &amp; no Exon.'!$A:$AL,'P.N.C. x Comp. x Ramos'!E$66,0)</f>
        <v>0</v>
      </c>
      <c r="F512" s="35">
        <f>VLOOKUP($Q512&amp;$B512,'PNC Exon. &amp; no Exon.'!$A:$AL,'P.N.C. x Comp. x Ramos'!F$66,0)</f>
        <v>34032952.539999999</v>
      </c>
      <c r="G512" s="35">
        <f>VLOOKUP($Q512&amp;$B512,'PNC Exon. &amp; no Exon.'!$A:$AL,'P.N.C. x Comp. x Ramos'!G$66,0)</f>
        <v>0</v>
      </c>
      <c r="H512" s="35">
        <f>VLOOKUP($Q512&amp;$B512,'PNC Exon. &amp; no Exon.'!$A:$AL,'P.N.C. x Comp. x Ramos'!H$66,0)</f>
        <v>0</v>
      </c>
      <c r="I512" s="35">
        <f>VLOOKUP($Q512&amp;$B512,'PNC Exon. &amp; no Exon.'!$A:$AL,'P.N.C. x Comp. x Ramos'!I$66,0)</f>
        <v>0</v>
      </c>
      <c r="J512" s="35">
        <f>VLOOKUP($Q512&amp;$B512,'PNC Exon. &amp; no Exon.'!$A:$AL,'P.N.C. x Comp. x Ramos'!J$66,0)</f>
        <v>0</v>
      </c>
      <c r="K512" s="35">
        <f>VLOOKUP($Q512&amp;$B512,'PNC Exon. &amp; no Exon.'!$A:$AL,'P.N.C. x Comp. x Ramos'!K$66,0)</f>
        <v>0</v>
      </c>
      <c r="L512" s="35">
        <f>VLOOKUP($Q512&amp;$B512,'PNC Exon. &amp; no Exon.'!$A:$AL,'P.N.C. x Comp. x Ramos'!L$66,0)</f>
        <v>0</v>
      </c>
      <c r="M512" s="35">
        <f>VLOOKUP($Q512&amp;$B512,'PNC Exon. &amp; no Exon.'!$A:$AL,'P.N.C. x Comp. x Ramos'!M$66,0)</f>
        <v>0</v>
      </c>
      <c r="N512" s="35">
        <f>VLOOKUP($Q512&amp;$B512,'PNC Exon. &amp; no Exon.'!$A:$AL,'P.N.C. x Comp. x Ramos'!N$66,0)</f>
        <v>0</v>
      </c>
      <c r="O512" s="42">
        <f t="shared" si="44"/>
        <v>0.41453905136249597</v>
      </c>
      <c r="Q512" s="102" t="s">
        <v>7</v>
      </c>
    </row>
    <row r="513" spans="1:17" ht="15.95" customHeight="1" x14ac:dyDescent="0.4">
      <c r="A513" s="34">
        <f t="shared" si="42"/>
        <v>20</v>
      </c>
      <c r="B513" s="37" t="s">
        <v>123</v>
      </c>
      <c r="C513" s="50">
        <f t="shared" si="45"/>
        <v>46749885.030000001</v>
      </c>
      <c r="D513" s="35">
        <f>VLOOKUP($Q513&amp;$B513,'PNC Exon. &amp; no Exon.'!$A:$AL,'P.N.C. x Comp. x Ramos'!D$66,0)</f>
        <v>0</v>
      </c>
      <c r="E513" s="35">
        <f>VLOOKUP($Q513&amp;$B513,'PNC Exon. &amp; no Exon.'!$A:$AL,'P.N.C. x Comp. x Ramos'!E$66,0)</f>
        <v>46743120.380000003</v>
      </c>
      <c r="F513" s="35">
        <f>VLOOKUP($Q513&amp;$B513,'PNC Exon. &amp; no Exon.'!$A:$AL,'P.N.C. x Comp. x Ramos'!F$66,0)</f>
        <v>0</v>
      </c>
      <c r="G513" s="35">
        <f>VLOOKUP($Q513&amp;$B513,'PNC Exon. &amp; no Exon.'!$A:$AL,'P.N.C. x Comp. x Ramos'!G$66,0)</f>
        <v>0</v>
      </c>
      <c r="H513" s="35">
        <f>VLOOKUP($Q513&amp;$B513,'PNC Exon. &amp; no Exon.'!$A:$AL,'P.N.C. x Comp. x Ramos'!H$66,0)</f>
        <v>0</v>
      </c>
      <c r="I513" s="35">
        <f>VLOOKUP($Q513&amp;$B513,'PNC Exon. &amp; no Exon.'!$A:$AL,'P.N.C. x Comp. x Ramos'!I$66,0)</f>
        <v>0</v>
      </c>
      <c r="J513" s="35">
        <f>VLOOKUP($Q513&amp;$B513,'PNC Exon. &amp; no Exon.'!$A:$AL,'P.N.C. x Comp. x Ramos'!J$66,0)</f>
        <v>0</v>
      </c>
      <c r="K513" s="35">
        <f>VLOOKUP($Q513&amp;$B513,'PNC Exon. &amp; no Exon.'!$A:$AL,'P.N.C. x Comp. x Ramos'!K$66,0)</f>
        <v>0</v>
      </c>
      <c r="L513" s="35">
        <f>VLOOKUP($Q513&amp;$B513,'PNC Exon. &amp; no Exon.'!$A:$AL,'P.N.C. x Comp. x Ramos'!L$66,0)</f>
        <v>0</v>
      </c>
      <c r="M513" s="35">
        <f>VLOOKUP($Q513&amp;$B513,'PNC Exon. &amp; no Exon.'!$A:$AL,'P.N.C. x Comp. x Ramos'!M$66,0)</f>
        <v>6764.65</v>
      </c>
      <c r="N513" s="35">
        <f>VLOOKUP($Q513&amp;$B513,'PNC Exon. &amp; no Exon.'!$A:$AL,'P.N.C. x Comp. x Ramos'!N$66,0)</f>
        <v>0</v>
      </c>
      <c r="O513" s="42">
        <f t="shared" si="44"/>
        <v>0.56943789901462227</v>
      </c>
      <c r="Q513" s="102" t="s">
        <v>7</v>
      </c>
    </row>
    <row r="514" spans="1:17" ht="15.95" customHeight="1" x14ac:dyDescent="0.4">
      <c r="A514" s="34">
        <f t="shared" si="42"/>
        <v>24</v>
      </c>
      <c r="B514" s="37" t="s">
        <v>87</v>
      </c>
      <c r="C514" s="50">
        <f t="shared" si="45"/>
        <v>31161693.650000002</v>
      </c>
      <c r="D514" s="35">
        <f>VLOOKUP($Q514&amp;$B514,'PNC Exon. &amp; no Exon.'!$A:$AL,'P.N.C. x Comp. x Ramos'!D$66,0)</f>
        <v>0</v>
      </c>
      <c r="E514" s="35">
        <f>VLOOKUP($Q514&amp;$B514,'PNC Exon. &amp; no Exon.'!$A:$AL,'P.N.C. x Comp. x Ramos'!E$66,0)</f>
        <v>76993.509999999995</v>
      </c>
      <c r="F514" s="35">
        <f>VLOOKUP($Q514&amp;$B514,'PNC Exon. &amp; no Exon.'!$A:$AL,'P.N.C. x Comp. x Ramos'!F$66,0)</f>
        <v>31084700.140000001</v>
      </c>
      <c r="G514" s="35">
        <f>VLOOKUP($Q514&amp;$B514,'PNC Exon. &amp; no Exon.'!$A:$AL,'P.N.C. x Comp. x Ramos'!G$66,0)</f>
        <v>0</v>
      </c>
      <c r="H514" s="35">
        <f>VLOOKUP($Q514&amp;$B514,'PNC Exon. &amp; no Exon.'!$A:$AL,'P.N.C. x Comp. x Ramos'!H$66,0)</f>
        <v>0</v>
      </c>
      <c r="I514" s="35">
        <f>VLOOKUP($Q514&amp;$B514,'PNC Exon. &amp; no Exon.'!$A:$AL,'P.N.C. x Comp. x Ramos'!I$66,0)</f>
        <v>0</v>
      </c>
      <c r="J514" s="35">
        <f>VLOOKUP($Q514&amp;$B514,'PNC Exon. &amp; no Exon.'!$A:$AL,'P.N.C. x Comp. x Ramos'!J$66,0)</f>
        <v>0</v>
      </c>
      <c r="K514" s="35">
        <f>VLOOKUP($Q514&amp;$B514,'PNC Exon. &amp; no Exon.'!$A:$AL,'P.N.C. x Comp. x Ramos'!K$66,0)</f>
        <v>0</v>
      </c>
      <c r="L514" s="35">
        <f>VLOOKUP($Q514&amp;$B514,'PNC Exon. &amp; no Exon.'!$A:$AL,'P.N.C. x Comp. x Ramos'!L$66,0)</f>
        <v>0</v>
      </c>
      <c r="M514" s="35">
        <f>VLOOKUP($Q514&amp;$B514,'PNC Exon. &amp; no Exon.'!$A:$AL,'P.N.C. x Comp. x Ramos'!M$66,0)</f>
        <v>0</v>
      </c>
      <c r="N514" s="35">
        <f>VLOOKUP($Q514&amp;$B514,'PNC Exon. &amp; no Exon.'!$A:$AL,'P.N.C. x Comp. x Ramos'!N$66,0)</f>
        <v>0</v>
      </c>
      <c r="O514" s="42">
        <f t="shared" si="44"/>
        <v>0.37956562567814506</v>
      </c>
      <c r="Q514" s="102" t="s">
        <v>7</v>
      </c>
    </row>
    <row r="515" spans="1:17" ht="15.95" customHeight="1" x14ac:dyDescent="0.4">
      <c r="A515" s="34">
        <f t="shared" si="42"/>
        <v>22</v>
      </c>
      <c r="B515" s="37" t="s">
        <v>78</v>
      </c>
      <c r="C515" s="50">
        <f t="shared" si="45"/>
        <v>35561726.189999998</v>
      </c>
      <c r="D515" s="35">
        <f>VLOOKUP($Q515&amp;$B515,'PNC Exon. &amp; no Exon.'!$A:$AL,'P.N.C. x Comp. x Ramos'!D$66,0)</f>
        <v>3448.27</v>
      </c>
      <c r="E515" s="35">
        <f>VLOOKUP($Q515&amp;$B515,'PNC Exon. &amp; no Exon.'!$A:$AL,'P.N.C. x Comp. x Ramos'!E$66,0)</f>
        <v>3958779.44</v>
      </c>
      <c r="F515" s="35">
        <f>VLOOKUP($Q515&amp;$B515,'PNC Exon. &amp; no Exon.'!$A:$AL,'P.N.C. x Comp. x Ramos'!F$66,0)</f>
        <v>0</v>
      </c>
      <c r="G515" s="35">
        <f>VLOOKUP($Q515&amp;$B515,'PNC Exon. &amp; no Exon.'!$A:$AL,'P.N.C. x Comp. x Ramos'!G$66,0)</f>
        <v>0</v>
      </c>
      <c r="H515" s="35">
        <f>VLOOKUP($Q515&amp;$B515,'PNC Exon. &amp; no Exon.'!$A:$AL,'P.N.C. x Comp. x Ramos'!H$66,0)</f>
        <v>2759688.92</v>
      </c>
      <c r="I515" s="35">
        <f>VLOOKUP($Q515&amp;$B515,'PNC Exon. &amp; no Exon.'!$A:$AL,'P.N.C. x Comp. x Ramos'!I$66,0)</f>
        <v>59863.99</v>
      </c>
      <c r="J515" s="35">
        <f>VLOOKUP($Q515&amp;$B515,'PNC Exon. &amp; no Exon.'!$A:$AL,'P.N.C. x Comp. x Ramos'!J$66,0)</f>
        <v>16758.939999999999</v>
      </c>
      <c r="K515" s="35">
        <f>VLOOKUP($Q515&amp;$B515,'PNC Exon. &amp; no Exon.'!$A:$AL,'P.N.C. x Comp. x Ramos'!K$66,0)</f>
        <v>24667714.579999998</v>
      </c>
      <c r="L515" s="35">
        <f>VLOOKUP($Q515&amp;$B515,'PNC Exon. &amp; no Exon.'!$A:$AL,'P.N.C. x Comp. x Ramos'!L$66,0)</f>
        <v>0</v>
      </c>
      <c r="M515" s="35">
        <f>VLOOKUP($Q515&amp;$B515,'PNC Exon. &amp; no Exon.'!$A:$AL,'P.N.C. x Comp. x Ramos'!M$66,0)</f>
        <v>1673242.27</v>
      </c>
      <c r="N515" s="35">
        <f>VLOOKUP($Q515&amp;$B515,'PNC Exon. &amp; no Exon.'!$A:$AL,'P.N.C. x Comp. x Ramos'!N$66,0)</f>
        <v>2422229.7799999998</v>
      </c>
      <c r="O515" s="42">
        <f t="shared" si="44"/>
        <v>0.43316030903545655</v>
      </c>
      <c r="Q515" s="102" t="s">
        <v>7</v>
      </c>
    </row>
    <row r="516" spans="1:17" ht="15.95" customHeight="1" x14ac:dyDescent="0.4">
      <c r="A516" s="34">
        <f t="shared" si="42"/>
        <v>25</v>
      </c>
      <c r="B516" s="37" t="s">
        <v>126</v>
      </c>
      <c r="C516" s="50">
        <f t="shared" si="45"/>
        <v>26847875.16</v>
      </c>
      <c r="D516" s="35">
        <f>VLOOKUP($Q516&amp;$B516,'PNC Exon. &amp; no Exon.'!$A:$AL,'P.N.C. x Comp. x Ramos'!D$66,0)</f>
        <v>393.65</v>
      </c>
      <c r="E516" s="35">
        <f>VLOOKUP($Q516&amp;$B516,'PNC Exon. &amp; no Exon.'!$A:$AL,'P.N.C. x Comp. x Ramos'!E$66,0)</f>
        <v>0</v>
      </c>
      <c r="F516" s="35">
        <f>VLOOKUP($Q516&amp;$B516,'PNC Exon. &amp; no Exon.'!$A:$AL,'P.N.C. x Comp. x Ramos'!F$66,0)</f>
        <v>0</v>
      </c>
      <c r="G516" s="35">
        <f>VLOOKUP($Q516&amp;$B516,'PNC Exon. &amp; no Exon.'!$A:$AL,'P.N.C. x Comp. x Ramos'!G$66,0)</f>
        <v>41182.559999999998</v>
      </c>
      <c r="H516" s="35">
        <f>VLOOKUP($Q516&amp;$B516,'PNC Exon. &amp; no Exon.'!$A:$AL,'P.N.C. x Comp. x Ramos'!H$66,0)</f>
        <v>660907.36</v>
      </c>
      <c r="I516" s="35">
        <f>VLOOKUP($Q516&amp;$B516,'PNC Exon. &amp; no Exon.'!$A:$AL,'P.N.C. x Comp. x Ramos'!I$66,0)</f>
        <v>267408.31</v>
      </c>
      <c r="J516" s="35">
        <f>VLOOKUP($Q516&amp;$B516,'PNC Exon. &amp; no Exon.'!$A:$AL,'P.N.C. x Comp. x Ramos'!J$66,0)</f>
        <v>15261.88</v>
      </c>
      <c r="K516" s="35">
        <f>VLOOKUP($Q516&amp;$B516,'PNC Exon. &amp; no Exon.'!$A:$AL,'P.N.C. x Comp. x Ramos'!K$66,0)</f>
        <v>18104401.469999999</v>
      </c>
      <c r="L516" s="35">
        <f>VLOOKUP($Q516&amp;$B516,'PNC Exon. &amp; no Exon.'!$A:$AL,'P.N.C. x Comp. x Ramos'!L$66,0)</f>
        <v>0</v>
      </c>
      <c r="M516" s="35">
        <f>VLOOKUP($Q516&amp;$B516,'PNC Exon. &amp; no Exon.'!$A:$AL,'P.N.C. x Comp. x Ramos'!M$66,0)</f>
        <v>6901978.2999999998</v>
      </c>
      <c r="N516" s="35">
        <f>VLOOKUP($Q516&amp;$B516,'PNC Exon. &amp; no Exon.'!$A:$AL,'P.N.C. x Comp. x Ramos'!N$66,0)</f>
        <v>856341.63</v>
      </c>
      <c r="O516" s="42">
        <f t="shared" si="44"/>
        <v>0.32702107426160798</v>
      </c>
      <c r="Q516" s="102" t="s">
        <v>7</v>
      </c>
    </row>
    <row r="517" spans="1:17" ht="15.95" customHeight="1" x14ac:dyDescent="0.4">
      <c r="A517" s="34">
        <f t="shared" si="42"/>
        <v>21</v>
      </c>
      <c r="B517" s="37" t="s">
        <v>125</v>
      </c>
      <c r="C517" s="50">
        <f t="shared" si="45"/>
        <v>43621090.510000005</v>
      </c>
      <c r="D517" s="35">
        <f>VLOOKUP($Q517&amp;$B517,'PNC Exon. &amp; no Exon.'!$A:$AL,'P.N.C. x Comp. x Ramos'!D$66,0)</f>
        <v>0</v>
      </c>
      <c r="E517" s="35">
        <f>VLOOKUP($Q517&amp;$B517,'PNC Exon. &amp; no Exon.'!$A:$AL,'P.N.C. x Comp. x Ramos'!E$66,0)</f>
        <v>1870463.58</v>
      </c>
      <c r="F517" s="35">
        <f>VLOOKUP($Q517&amp;$B517,'PNC Exon. &amp; no Exon.'!$A:$AL,'P.N.C. x Comp. x Ramos'!F$66,0)</f>
        <v>359604.06</v>
      </c>
      <c r="G517" s="35">
        <f>VLOOKUP($Q517&amp;$B517,'PNC Exon. &amp; no Exon.'!$A:$AL,'P.N.C. x Comp. x Ramos'!G$66,0)</f>
        <v>42090</v>
      </c>
      <c r="H517" s="35">
        <f>VLOOKUP($Q517&amp;$B517,'PNC Exon. &amp; no Exon.'!$A:$AL,'P.N.C. x Comp. x Ramos'!H$66,0)</f>
        <v>42447.42</v>
      </c>
      <c r="I517" s="35">
        <f>VLOOKUP($Q517&amp;$B517,'PNC Exon. &amp; no Exon.'!$A:$AL,'P.N.C. x Comp. x Ramos'!I$66,0)</f>
        <v>0</v>
      </c>
      <c r="J517" s="35">
        <f>VLOOKUP($Q517&amp;$B517,'PNC Exon. &amp; no Exon.'!$A:$AL,'P.N.C. x Comp. x Ramos'!J$66,0)</f>
        <v>96049.73</v>
      </c>
      <c r="K517" s="35">
        <f>VLOOKUP($Q517&amp;$B517,'PNC Exon. &amp; no Exon.'!$A:$AL,'P.N.C. x Comp. x Ramos'!K$66,0)</f>
        <v>4786570.62</v>
      </c>
      <c r="L517" s="35">
        <f>VLOOKUP($Q517&amp;$B517,'PNC Exon. &amp; no Exon.'!$A:$AL,'P.N.C. x Comp. x Ramos'!L$66,0)</f>
        <v>0</v>
      </c>
      <c r="M517" s="35">
        <f>VLOOKUP($Q517&amp;$B517,'PNC Exon. &amp; no Exon.'!$A:$AL,'P.N.C. x Comp. x Ramos'!M$66,0)</f>
        <v>35968568.899999999</v>
      </c>
      <c r="N517" s="35">
        <f>VLOOKUP($Q517&amp;$B517,'PNC Exon. &amp; no Exon.'!$A:$AL,'P.N.C. x Comp. x Ramos'!N$66,0)</f>
        <v>455296.2</v>
      </c>
      <c r="O517" s="42">
        <f t="shared" si="44"/>
        <v>0.53132755549668742</v>
      </c>
      <c r="Q517" s="102" t="s">
        <v>7</v>
      </c>
    </row>
    <row r="518" spans="1:17" ht="15.95" customHeight="1" x14ac:dyDescent="0.4">
      <c r="A518" s="34">
        <f t="shared" si="42"/>
        <v>26</v>
      </c>
      <c r="B518" s="37" t="s">
        <v>110</v>
      </c>
      <c r="C518" s="50">
        <f t="shared" si="45"/>
        <v>24586316.909999996</v>
      </c>
      <c r="D518" s="35">
        <f>VLOOKUP($Q518&amp;$B518,'PNC Exon. &amp; no Exon.'!$A:$AL,'P.N.C. x Comp. x Ramos'!D$66,0)</f>
        <v>92116.3</v>
      </c>
      <c r="E518" s="35">
        <f>VLOOKUP($Q518&amp;$B518,'PNC Exon. &amp; no Exon.'!$A:$AL,'P.N.C. x Comp. x Ramos'!E$66,0)</f>
        <v>480166.16</v>
      </c>
      <c r="F518" s="35">
        <f>VLOOKUP($Q518&amp;$B518,'PNC Exon. &amp; no Exon.'!$A:$AL,'P.N.C. x Comp. x Ramos'!F$66,0)</f>
        <v>2500000</v>
      </c>
      <c r="G518" s="35">
        <f>VLOOKUP($Q518&amp;$B518,'PNC Exon. &amp; no Exon.'!$A:$AL,'P.N.C. x Comp. x Ramos'!G$66,0)</f>
        <v>0</v>
      </c>
      <c r="H518" s="35">
        <f>VLOOKUP($Q518&amp;$B518,'PNC Exon. &amp; no Exon.'!$A:$AL,'P.N.C. x Comp. x Ramos'!H$66,0)</f>
        <v>12983.68</v>
      </c>
      <c r="I518" s="35">
        <f>VLOOKUP($Q518&amp;$B518,'PNC Exon. &amp; no Exon.'!$A:$AL,'P.N.C. x Comp. x Ramos'!I$66,0)</f>
        <v>349671.15</v>
      </c>
      <c r="J518" s="35">
        <f>VLOOKUP($Q518&amp;$B518,'PNC Exon. &amp; no Exon.'!$A:$AL,'P.N.C. x Comp. x Ramos'!J$66,0)</f>
        <v>0</v>
      </c>
      <c r="K518" s="35">
        <f>VLOOKUP($Q518&amp;$B518,'PNC Exon. &amp; no Exon.'!$A:$AL,'P.N.C. x Comp. x Ramos'!K$66,0)</f>
        <v>16679969.91</v>
      </c>
      <c r="L518" s="35">
        <f>VLOOKUP($Q518&amp;$B518,'PNC Exon. &amp; no Exon.'!$A:$AL,'P.N.C. x Comp. x Ramos'!L$66,0)</f>
        <v>0</v>
      </c>
      <c r="M518" s="35">
        <f>VLOOKUP($Q518&amp;$B518,'PNC Exon. &amp; no Exon.'!$A:$AL,'P.N.C. x Comp. x Ramos'!M$66,0)</f>
        <v>4360801.99</v>
      </c>
      <c r="N518" s="35">
        <f>VLOOKUP($Q518&amp;$B518,'PNC Exon. &amp; no Exon.'!$A:$AL,'P.N.C. x Comp. x Ramos'!N$66,0)</f>
        <v>110607.72</v>
      </c>
      <c r="O518" s="42">
        <f t="shared" si="44"/>
        <v>0.29947411927866463</v>
      </c>
      <c r="Q518" s="102" t="s">
        <v>7</v>
      </c>
    </row>
    <row r="519" spans="1:17" ht="15.95" customHeight="1" x14ac:dyDescent="0.4">
      <c r="A519" s="34">
        <f t="shared" si="42"/>
        <v>27</v>
      </c>
      <c r="B519" s="37" t="s">
        <v>127</v>
      </c>
      <c r="C519" s="50">
        <f t="shared" si="45"/>
        <v>20748038.819999997</v>
      </c>
      <c r="D519" s="35">
        <f>VLOOKUP($Q519&amp;$B519,'PNC Exon. &amp; no Exon.'!$A:$AL,'P.N.C. x Comp. x Ramos'!D$66,0)</f>
        <v>0</v>
      </c>
      <c r="E519" s="35">
        <f>VLOOKUP($Q519&amp;$B519,'PNC Exon. &amp; no Exon.'!$A:$AL,'P.N.C. x Comp. x Ramos'!E$66,0)</f>
        <v>17801706.420000002</v>
      </c>
      <c r="F519" s="35">
        <f>VLOOKUP($Q519&amp;$B519,'PNC Exon. &amp; no Exon.'!$A:$AL,'P.N.C. x Comp. x Ramos'!F$66,0)</f>
        <v>0</v>
      </c>
      <c r="G519" s="35">
        <f>VLOOKUP($Q519&amp;$B519,'PNC Exon. &amp; no Exon.'!$A:$AL,'P.N.C. x Comp. x Ramos'!G$66,0)</f>
        <v>0</v>
      </c>
      <c r="H519" s="35">
        <f>VLOOKUP($Q519&amp;$B519,'PNC Exon. &amp; no Exon.'!$A:$AL,'P.N.C. x Comp. x Ramos'!H$66,0)</f>
        <v>2879286.33</v>
      </c>
      <c r="I519" s="35">
        <f>VLOOKUP($Q519&amp;$B519,'PNC Exon. &amp; no Exon.'!$A:$AL,'P.N.C. x Comp. x Ramos'!I$66,0)</f>
        <v>0</v>
      </c>
      <c r="J519" s="35">
        <f>VLOOKUP($Q519&amp;$B519,'PNC Exon. &amp; no Exon.'!$A:$AL,'P.N.C. x Comp. x Ramos'!J$66,0)</f>
        <v>569.88</v>
      </c>
      <c r="K519" s="35">
        <f>VLOOKUP($Q519&amp;$B519,'PNC Exon. &amp; no Exon.'!$A:$AL,'P.N.C. x Comp. x Ramos'!K$66,0)</f>
        <v>13572.23</v>
      </c>
      <c r="L519" s="35">
        <f>VLOOKUP($Q519&amp;$B519,'PNC Exon. &amp; no Exon.'!$A:$AL,'P.N.C. x Comp. x Ramos'!L$66,0)</f>
        <v>0</v>
      </c>
      <c r="M519" s="35">
        <f>VLOOKUP($Q519&amp;$B519,'PNC Exon. &amp; no Exon.'!$A:$AL,'P.N.C. x Comp. x Ramos'!M$66,0)</f>
        <v>30400.13</v>
      </c>
      <c r="N519" s="35">
        <f>VLOOKUP($Q519&amp;$B519,'PNC Exon. &amp; no Exon.'!$A:$AL,'P.N.C. x Comp. x Ramos'!N$66,0)</f>
        <v>22503.83</v>
      </c>
      <c r="O519" s="42">
        <f t="shared" si="44"/>
        <v>0.25272189710740389</v>
      </c>
      <c r="Q519" s="102" t="s">
        <v>7</v>
      </c>
    </row>
    <row r="520" spans="1:17" ht="15.95" customHeight="1" x14ac:dyDescent="0.4">
      <c r="A520" s="34">
        <f t="shared" si="42"/>
        <v>28</v>
      </c>
      <c r="B520" s="37" t="s">
        <v>128</v>
      </c>
      <c r="C520" s="50">
        <f t="shared" si="45"/>
        <v>8058918.1399999997</v>
      </c>
      <c r="D520" s="35">
        <f>VLOOKUP($Q520&amp;$B520,'PNC Exon. &amp; no Exon.'!$A:$AL,'P.N.C. x Comp. x Ramos'!D$66,0)</f>
        <v>56100</v>
      </c>
      <c r="E520" s="35">
        <f>VLOOKUP($Q520&amp;$B520,'PNC Exon. &amp; no Exon.'!$A:$AL,'P.N.C. x Comp. x Ramos'!E$66,0)</f>
        <v>0</v>
      </c>
      <c r="F520" s="35">
        <f>VLOOKUP($Q520&amp;$B520,'PNC Exon. &amp; no Exon.'!$A:$AL,'P.N.C. x Comp. x Ramos'!F$66,0)</f>
        <v>0</v>
      </c>
      <c r="G520" s="35">
        <f>VLOOKUP($Q520&amp;$B520,'PNC Exon. &amp; no Exon.'!$A:$AL,'P.N.C. x Comp. x Ramos'!G$66,0)</f>
        <v>20197.349999999999</v>
      </c>
      <c r="H520" s="35">
        <f>VLOOKUP($Q520&amp;$B520,'PNC Exon. &amp; no Exon.'!$A:$AL,'P.N.C. x Comp. x Ramos'!H$66,0)</f>
        <v>2489372.2000000002</v>
      </c>
      <c r="I520" s="35">
        <f>VLOOKUP($Q520&amp;$B520,'PNC Exon. &amp; no Exon.'!$A:$AL,'P.N.C. x Comp. x Ramos'!I$66,0)</f>
        <v>0</v>
      </c>
      <c r="J520" s="35">
        <f>VLOOKUP($Q520&amp;$B520,'PNC Exon. &amp; no Exon.'!$A:$AL,'P.N.C. x Comp. x Ramos'!J$66,0)</f>
        <v>45761.49</v>
      </c>
      <c r="K520" s="35">
        <f>VLOOKUP($Q520&amp;$B520,'PNC Exon. &amp; no Exon.'!$A:$AL,'P.N.C. x Comp. x Ramos'!K$66,0)</f>
        <v>3950209.87</v>
      </c>
      <c r="L520" s="35">
        <f>VLOOKUP($Q520&amp;$B520,'PNC Exon. &amp; no Exon.'!$A:$AL,'P.N.C. x Comp. x Ramos'!L$66,0)</f>
        <v>0</v>
      </c>
      <c r="M520" s="35">
        <f>VLOOKUP($Q520&amp;$B520,'PNC Exon. &amp; no Exon.'!$A:$AL,'P.N.C. x Comp. x Ramos'!M$66,0)</f>
        <v>104581.89</v>
      </c>
      <c r="N520" s="35">
        <f>VLOOKUP($Q520&amp;$B520,'PNC Exon. &amp; no Exon.'!$A:$AL,'P.N.C. x Comp. x Ramos'!N$66,0)</f>
        <v>1392695.34</v>
      </c>
      <c r="O520" s="42">
        <f t="shared" si="44"/>
        <v>9.8161811756918183E-2</v>
      </c>
      <c r="Q520" s="102" t="s">
        <v>7</v>
      </c>
    </row>
    <row r="521" spans="1:17" ht="15.95" customHeight="1" x14ac:dyDescent="0.4">
      <c r="A521" s="34">
        <f t="shared" si="42"/>
        <v>30</v>
      </c>
      <c r="B521" s="37" t="s">
        <v>79</v>
      </c>
      <c r="C521" s="50">
        <f t="shared" si="45"/>
        <v>4978181.68</v>
      </c>
      <c r="D521" s="35">
        <f>VLOOKUP($Q521&amp;$B521,'PNC Exon. &amp; no Exon.'!$A:$AL,'P.N.C. x Comp. x Ramos'!D$66,0)</f>
        <v>0</v>
      </c>
      <c r="E521" s="35">
        <f>VLOOKUP($Q521&amp;$B521,'PNC Exon. &amp; no Exon.'!$A:$AL,'P.N.C. x Comp. x Ramos'!E$66,0)</f>
        <v>0</v>
      </c>
      <c r="F521" s="35">
        <f>VLOOKUP($Q521&amp;$B521,'PNC Exon. &amp; no Exon.'!$A:$AL,'P.N.C. x Comp. x Ramos'!F$66,0)</f>
        <v>0</v>
      </c>
      <c r="G521" s="35">
        <f>VLOOKUP($Q521&amp;$B521,'PNC Exon. &amp; no Exon.'!$A:$AL,'P.N.C. x Comp. x Ramos'!G$66,0)</f>
        <v>0</v>
      </c>
      <c r="H521" s="35">
        <f>VLOOKUP($Q521&amp;$B521,'PNC Exon. &amp; no Exon.'!$A:$AL,'P.N.C. x Comp. x Ramos'!H$66,0)</f>
        <v>0</v>
      </c>
      <c r="I521" s="35">
        <f>VLOOKUP($Q521&amp;$B521,'PNC Exon. &amp; no Exon.'!$A:$AL,'P.N.C. x Comp. x Ramos'!I$66,0)</f>
        <v>0</v>
      </c>
      <c r="J521" s="35">
        <f>VLOOKUP($Q521&amp;$B521,'PNC Exon. &amp; no Exon.'!$A:$AL,'P.N.C. x Comp. x Ramos'!J$66,0)</f>
        <v>0</v>
      </c>
      <c r="K521" s="35">
        <f>VLOOKUP($Q521&amp;$B521,'PNC Exon. &amp; no Exon.'!$A:$AL,'P.N.C. x Comp. x Ramos'!K$66,0)</f>
        <v>4978181.68</v>
      </c>
      <c r="L521" s="35">
        <f>VLOOKUP($Q521&amp;$B521,'PNC Exon. &amp; no Exon.'!$A:$AL,'P.N.C. x Comp. x Ramos'!L$66,0)</f>
        <v>0</v>
      </c>
      <c r="M521" s="35">
        <f>VLOOKUP($Q521&amp;$B521,'PNC Exon. &amp; no Exon.'!$A:$AL,'P.N.C. x Comp. x Ramos'!M$66,0)</f>
        <v>0</v>
      </c>
      <c r="N521" s="35">
        <f>VLOOKUP($Q521&amp;$B521,'PNC Exon. &amp; no Exon.'!$A:$AL,'P.N.C. x Comp. x Ramos'!N$66,0)</f>
        <v>0</v>
      </c>
      <c r="O521" s="42">
        <f t="shared" si="44"/>
        <v>6.06368403890871E-2</v>
      </c>
      <c r="Q521" s="102" t="s">
        <v>7</v>
      </c>
    </row>
    <row r="522" spans="1:17" ht="15.95" customHeight="1" x14ac:dyDescent="0.4">
      <c r="A522" s="34">
        <f t="shared" si="42"/>
        <v>29</v>
      </c>
      <c r="B522" s="37" t="s">
        <v>129</v>
      </c>
      <c r="C522" s="50">
        <f t="shared" si="45"/>
        <v>5104501.75</v>
      </c>
      <c r="D522" s="35">
        <f>VLOOKUP($Q522&amp;$B522,'PNC Exon. &amp; no Exon.'!$A:$AL,'P.N.C. x Comp. x Ramos'!D$66,0)</f>
        <v>0</v>
      </c>
      <c r="E522" s="35">
        <f>VLOOKUP($Q522&amp;$B522,'PNC Exon. &amp; no Exon.'!$A:$AL,'P.N.C. x Comp. x Ramos'!E$66,0)</f>
        <v>15002.56</v>
      </c>
      <c r="F522" s="35">
        <f>VLOOKUP($Q522&amp;$B522,'PNC Exon. &amp; no Exon.'!$A:$AL,'P.N.C. x Comp. x Ramos'!F$66,0)</f>
        <v>5065857.45</v>
      </c>
      <c r="G522" s="35">
        <f>VLOOKUP($Q522&amp;$B522,'PNC Exon. &amp; no Exon.'!$A:$AL,'P.N.C. x Comp. x Ramos'!G$66,0)</f>
        <v>6259.44</v>
      </c>
      <c r="H522" s="35">
        <f>VLOOKUP($Q522&amp;$B522,'PNC Exon. &amp; no Exon.'!$A:$AL,'P.N.C. x Comp. x Ramos'!H$66,0)</f>
        <v>0</v>
      </c>
      <c r="I522" s="35">
        <f>VLOOKUP($Q522&amp;$B522,'PNC Exon. &amp; no Exon.'!$A:$AL,'P.N.C. x Comp. x Ramos'!I$66,0)</f>
        <v>0</v>
      </c>
      <c r="J522" s="35">
        <f>VLOOKUP($Q522&amp;$B522,'PNC Exon. &amp; no Exon.'!$A:$AL,'P.N.C. x Comp. x Ramos'!J$66,0)</f>
        <v>0</v>
      </c>
      <c r="K522" s="35">
        <f>VLOOKUP($Q522&amp;$B522,'PNC Exon. &amp; no Exon.'!$A:$AL,'P.N.C. x Comp. x Ramos'!K$66,0)</f>
        <v>0</v>
      </c>
      <c r="L522" s="35">
        <f>VLOOKUP($Q522&amp;$B522,'PNC Exon. &amp; no Exon.'!$A:$AL,'P.N.C. x Comp. x Ramos'!L$66,0)</f>
        <v>0</v>
      </c>
      <c r="M522" s="35">
        <f>VLOOKUP($Q522&amp;$B522,'PNC Exon. &amp; no Exon.'!$A:$AL,'P.N.C. x Comp. x Ramos'!M$66,0)</f>
        <v>0</v>
      </c>
      <c r="N522" s="35">
        <f>VLOOKUP($Q522&amp;$B522,'PNC Exon. &amp; no Exon.'!$A:$AL,'P.N.C. x Comp. x Ramos'!N$66,0)</f>
        <v>17382.3</v>
      </c>
      <c r="O522" s="42">
        <f t="shared" si="44"/>
        <v>6.2175484499506217E-2</v>
      </c>
      <c r="Q522" s="102" t="s">
        <v>7</v>
      </c>
    </row>
    <row r="523" spans="1:17" ht="15.95" customHeight="1" x14ac:dyDescent="0.4">
      <c r="A523" s="34">
        <f t="shared" si="42"/>
        <v>33</v>
      </c>
      <c r="B523" s="37" t="s">
        <v>130</v>
      </c>
      <c r="C523" s="50">
        <f t="shared" si="45"/>
        <v>699685.35</v>
      </c>
      <c r="D523" s="35">
        <f>VLOOKUP($Q523&amp;$B523,'PNC Exon. &amp; no Exon.'!$A:$AL,'P.N.C. x Comp. x Ramos'!D$66,0)</f>
        <v>0</v>
      </c>
      <c r="E523" s="35">
        <f>VLOOKUP($Q523&amp;$B523,'PNC Exon. &amp; no Exon.'!$A:$AL,'P.N.C. x Comp. x Ramos'!E$66,0)</f>
        <v>0</v>
      </c>
      <c r="F523" s="35">
        <f>VLOOKUP($Q523&amp;$B523,'PNC Exon. &amp; no Exon.'!$A:$AL,'P.N.C. x Comp. x Ramos'!F$66,0)</f>
        <v>0</v>
      </c>
      <c r="G523" s="35">
        <f>VLOOKUP($Q523&amp;$B523,'PNC Exon. &amp; no Exon.'!$A:$AL,'P.N.C. x Comp. x Ramos'!G$66,0)</f>
        <v>0</v>
      </c>
      <c r="H523" s="35">
        <f>VLOOKUP($Q523&amp;$B523,'PNC Exon. &amp; no Exon.'!$A:$AL,'P.N.C. x Comp. x Ramos'!H$66,0)</f>
        <v>0</v>
      </c>
      <c r="I523" s="35">
        <f>VLOOKUP($Q523&amp;$B523,'PNC Exon. &amp; no Exon.'!$A:$AL,'P.N.C. x Comp. x Ramos'!I$66,0)</f>
        <v>0</v>
      </c>
      <c r="J523" s="35">
        <f>VLOOKUP($Q523&amp;$B523,'PNC Exon. &amp; no Exon.'!$A:$AL,'P.N.C. x Comp. x Ramos'!J$66,0)</f>
        <v>0</v>
      </c>
      <c r="K523" s="35">
        <f>VLOOKUP($Q523&amp;$B523,'PNC Exon. &amp; no Exon.'!$A:$AL,'P.N.C. x Comp. x Ramos'!K$66,0)</f>
        <v>674894.83</v>
      </c>
      <c r="L523" s="35">
        <f>VLOOKUP($Q523&amp;$B523,'PNC Exon. &amp; no Exon.'!$A:$AL,'P.N.C. x Comp. x Ramos'!L$66,0)</f>
        <v>0</v>
      </c>
      <c r="M523" s="35">
        <f>VLOOKUP($Q523&amp;$B523,'PNC Exon. &amp; no Exon.'!$A:$AL,'P.N.C. x Comp. x Ramos'!M$66,0)</f>
        <v>24790.52</v>
      </c>
      <c r="N523" s="35">
        <f>VLOOKUP($Q523&amp;$B523,'PNC Exon. &amp; no Exon.'!$A:$AL,'P.N.C. x Comp. x Ramos'!N$66,0)</f>
        <v>0</v>
      </c>
      <c r="O523" s="42">
        <f t="shared" si="44"/>
        <v>8.5225312408711753E-3</v>
      </c>
      <c r="Q523" s="102" t="s">
        <v>7</v>
      </c>
    </row>
    <row r="524" spans="1:17" ht="15.95" customHeight="1" x14ac:dyDescent="0.4">
      <c r="A524" s="34">
        <f t="shared" si="42"/>
        <v>32</v>
      </c>
      <c r="B524" s="37" t="s">
        <v>132</v>
      </c>
      <c r="C524" s="50">
        <f t="shared" si="45"/>
        <v>3223596.1799999997</v>
      </c>
      <c r="D524" s="35">
        <f>VLOOKUP($Q524&amp;$B524,'PNC Exon. &amp; no Exon.'!$A:$AL,'P.N.C. x Comp. x Ramos'!D$66,0)</f>
        <v>55446.549999999996</v>
      </c>
      <c r="E524" s="35">
        <f>VLOOKUP($Q524&amp;$B524,'PNC Exon. &amp; no Exon.'!$A:$AL,'P.N.C. x Comp. x Ramos'!E$66,0)</f>
        <v>0</v>
      </c>
      <c r="F524" s="35">
        <f>VLOOKUP($Q524&amp;$B524,'PNC Exon. &amp; no Exon.'!$A:$AL,'P.N.C. x Comp. x Ramos'!F$66,0)</f>
        <v>55486</v>
      </c>
      <c r="G524" s="35">
        <f>VLOOKUP($Q524&amp;$B524,'PNC Exon. &amp; no Exon.'!$A:$AL,'P.N.C. x Comp. x Ramos'!G$66,0)</f>
        <v>8021.49</v>
      </c>
      <c r="H524" s="35">
        <f>VLOOKUP($Q524&amp;$B524,'PNC Exon. &amp; no Exon.'!$A:$AL,'P.N.C. x Comp. x Ramos'!H$66,0)</f>
        <v>0</v>
      </c>
      <c r="I524" s="35">
        <f>VLOOKUP($Q524&amp;$B524,'PNC Exon. &amp; no Exon.'!$A:$AL,'P.N.C. x Comp. x Ramos'!I$66,0)</f>
        <v>0</v>
      </c>
      <c r="J524" s="35">
        <f>VLOOKUP($Q524&amp;$B524,'PNC Exon. &amp; no Exon.'!$A:$AL,'P.N.C. x Comp. x Ramos'!J$66,0)</f>
        <v>0</v>
      </c>
      <c r="K524" s="35">
        <f>VLOOKUP($Q524&amp;$B524,'PNC Exon. &amp; no Exon.'!$A:$AL,'P.N.C. x Comp. x Ramos'!K$66,0)</f>
        <v>1374943.2</v>
      </c>
      <c r="L524" s="35">
        <f>VLOOKUP($Q524&amp;$B524,'PNC Exon. &amp; no Exon.'!$A:$AL,'P.N.C. x Comp. x Ramos'!L$66,0)</f>
        <v>0</v>
      </c>
      <c r="M524" s="35">
        <f>VLOOKUP($Q524&amp;$B524,'PNC Exon. &amp; no Exon.'!$A:$AL,'P.N.C. x Comp. x Ramos'!M$66,0)</f>
        <v>0</v>
      </c>
      <c r="N524" s="35">
        <f>VLOOKUP($Q524&amp;$B524,'PNC Exon. &amp; no Exon.'!$A:$AL,'P.N.C. x Comp. x Ramos'!N$66,0)</f>
        <v>1729698.94</v>
      </c>
      <c r="O524" s="42">
        <f t="shared" si="44"/>
        <v>3.9265077012121202E-2</v>
      </c>
      <c r="Q524" s="102" t="s">
        <v>7</v>
      </c>
    </row>
    <row r="525" spans="1:17" ht="15.95" customHeight="1" x14ac:dyDescent="0.4">
      <c r="A525" s="34">
        <f t="shared" si="42"/>
        <v>31</v>
      </c>
      <c r="B525" s="37" t="s">
        <v>131</v>
      </c>
      <c r="C525" s="50">
        <f t="shared" si="45"/>
        <v>3901695.4400000004</v>
      </c>
      <c r="D525" s="35">
        <f>VLOOKUP($Q525&amp;$B525,'PNC Exon. &amp; no Exon.'!$A:$AL,'P.N.C. x Comp. x Ramos'!D$66,0)</f>
        <v>0</v>
      </c>
      <c r="E525" s="35">
        <f>VLOOKUP($Q525&amp;$B525,'PNC Exon. &amp; no Exon.'!$A:$AL,'P.N.C. x Comp. x Ramos'!E$66,0)</f>
        <v>2724972.08</v>
      </c>
      <c r="F525" s="35">
        <f>VLOOKUP($Q525&amp;$B525,'PNC Exon. &amp; no Exon.'!$A:$AL,'P.N.C. x Comp. x Ramos'!F$66,0)</f>
        <v>0</v>
      </c>
      <c r="G525" s="35">
        <f>VLOOKUP($Q525&amp;$B525,'PNC Exon. &amp; no Exon.'!$A:$AL,'P.N.C. x Comp. x Ramos'!G$66,0)</f>
        <v>0</v>
      </c>
      <c r="H525" s="35">
        <f>VLOOKUP($Q525&amp;$B525,'PNC Exon. &amp; no Exon.'!$A:$AL,'P.N.C. x Comp. x Ramos'!H$66,0)</f>
        <v>1973.02</v>
      </c>
      <c r="I525" s="35">
        <f>VLOOKUP($Q525&amp;$B525,'PNC Exon. &amp; no Exon.'!$A:$AL,'P.N.C. x Comp. x Ramos'!I$66,0)</f>
        <v>0</v>
      </c>
      <c r="J525" s="35">
        <f>VLOOKUP($Q525&amp;$B525,'PNC Exon. &amp; no Exon.'!$A:$AL,'P.N.C. x Comp. x Ramos'!J$66,0)</f>
        <v>0</v>
      </c>
      <c r="K525" s="35">
        <f>VLOOKUP($Q525&amp;$B525,'PNC Exon. &amp; no Exon.'!$A:$AL,'P.N.C. x Comp. x Ramos'!K$66,0)</f>
        <v>450167.43</v>
      </c>
      <c r="L525" s="35">
        <f>VLOOKUP($Q525&amp;$B525,'PNC Exon. &amp; no Exon.'!$A:$AL,'P.N.C. x Comp. x Ramos'!L$66,0)</f>
        <v>0</v>
      </c>
      <c r="M525" s="35">
        <f>VLOOKUP($Q525&amp;$B525,'PNC Exon. &amp; no Exon.'!$A:$AL,'P.N.C. x Comp. x Ramos'!M$66,0)</f>
        <v>677430.52</v>
      </c>
      <c r="N525" s="35">
        <f>VLOOKUP($Q525&amp;$B525,'PNC Exon. &amp; no Exon.'!$A:$AL,'P.N.C. x Comp. x Ramos'!N$66,0)</f>
        <v>47152.39</v>
      </c>
      <c r="O525" s="42">
        <f t="shared" si="44"/>
        <v>4.7524678456915818E-2</v>
      </c>
      <c r="Q525" s="102" t="s">
        <v>7</v>
      </c>
    </row>
    <row r="526" spans="1:17" x14ac:dyDescent="0.4">
      <c r="A526" s="52" t="s">
        <v>108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4">
      <c r="B527" s="14"/>
    </row>
    <row r="547" spans="1:31" ht="18" customHeight="1" x14ac:dyDescent="0.6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4">
      <c r="A548" s="134" t="s">
        <v>56</v>
      </c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</row>
    <row r="549" spans="1:31" ht="12.75" customHeight="1" x14ac:dyDescent="0.4">
      <c r="A549" s="136" t="s">
        <v>142</v>
      </c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</row>
    <row r="550" spans="1:31" ht="12.75" customHeight="1" x14ac:dyDescent="0.4">
      <c r="A550" s="134" t="s">
        <v>91</v>
      </c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5" customHeight="1" x14ac:dyDescent="0.4">
      <c r="A553" s="34"/>
      <c r="B553" s="29" t="s">
        <v>21</v>
      </c>
      <c r="C553" s="44">
        <f t="shared" ref="C553:N553" si="46">SUM(C554:C586)</f>
        <v>7935314620.8799992</v>
      </c>
      <c r="D553" s="50">
        <f t="shared" si="46"/>
        <v>33469562.59</v>
      </c>
      <c r="E553" s="50">
        <f t="shared" si="46"/>
        <v>1345344374.8300004</v>
      </c>
      <c r="F553" s="50">
        <f t="shared" si="46"/>
        <v>2191160534.4200001</v>
      </c>
      <c r="G553" s="50">
        <f t="shared" si="46"/>
        <v>59699374.030000001</v>
      </c>
      <c r="H553" s="50">
        <f t="shared" si="46"/>
        <v>1892969826.21</v>
      </c>
      <c r="I553" s="50">
        <f t="shared" si="46"/>
        <v>42522369.580000006</v>
      </c>
      <c r="J553" s="50">
        <f t="shared" si="46"/>
        <v>86205433.010000005</v>
      </c>
      <c r="K553" s="50">
        <f t="shared" si="46"/>
        <v>1678036874.2100003</v>
      </c>
      <c r="L553" s="50">
        <f t="shared" si="46"/>
        <v>44430928.280000001</v>
      </c>
      <c r="M553" s="50">
        <f t="shared" si="46"/>
        <v>155425926.73000002</v>
      </c>
      <c r="N553" s="50">
        <f t="shared" si="46"/>
        <v>406049416.99000013</v>
      </c>
      <c r="O553" s="45">
        <f>SUM(O554:O586,0)</f>
        <v>99.999999999999986</v>
      </c>
      <c r="Q553" s="102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5" customHeight="1" x14ac:dyDescent="0.4">
      <c r="A554" s="34">
        <f t="shared" ref="A554:A586" si="47">RANK(C554,$C$554:$C$586,0)</f>
        <v>1</v>
      </c>
      <c r="B554" s="35" t="s">
        <v>84</v>
      </c>
      <c r="C554" s="44">
        <f t="shared" ref="C554" si="48">SUM(D554:N554)</f>
        <v>1568990646.1900001</v>
      </c>
      <c r="D554" s="35">
        <f>VLOOKUP($Q554&amp;$B554,'PNC Exon. &amp; no Exon.'!$A:$AL,'P.N.C. x Comp. x Ramos'!D$66,0)</f>
        <v>5879980.8300000001</v>
      </c>
      <c r="E554" s="35">
        <f>VLOOKUP($Q554&amp;$B554,'PNC Exon. &amp; no Exon.'!$A:$AL,'P.N.C. x Comp. x Ramos'!E$66,0)</f>
        <v>280191713.83999997</v>
      </c>
      <c r="F554" s="35">
        <f>VLOOKUP($Q554&amp;$B554,'PNC Exon. &amp; no Exon.'!$A:$AL,'P.N.C. x Comp. x Ramos'!F$66,0)</f>
        <v>379528240.98000002</v>
      </c>
      <c r="G554" s="35">
        <f>VLOOKUP($Q554&amp;$B554,'PNC Exon. &amp; no Exon.'!$A:$AL,'P.N.C. x Comp. x Ramos'!G$66,0)</f>
        <v>24023904.23</v>
      </c>
      <c r="H554" s="35">
        <f>VLOOKUP($Q554&amp;$B554,'PNC Exon. &amp; no Exon.'!$A:$AL,'P.N.C. x Comp. x Ramos'!H$66,0)</f>
        <v>540024743.51999998</v>
      </c>
      <c r="I554" s="35">
        <f>VLOOKUP($Q554&amp;$B554,'PNC Exon. &amp; no Exon.'!$A:$AL,'P.N.C. x Comp. x Ramos'!I$66,0)</f>
        <v>5662163.29</v>
      </c>
      <c r="J554" s="35">
        <f>VLOOKUP($Q554&amp;$B554,'PNC Exon. &amp; no Exon.'!$A:$AL,'P.N.C. x Comp. x Ramos'!J$66,0)</f>
        <v>35247324.859999999</v>
      </c>
      <c r="K554" s="35">
        <f>VLOOKUP($Q554&amp;$B554,'PNC Exon. &amp; no Exon.'!$A:$AL,'P.N.C. x Comp. x Ramos'!K$66,0)</f>
        <v>183875216.19</v>
      </c>
      <c r="L554" s="35">
        <f>VLOOKUP($Q554&amp;$B554,'PNC Exon. &amp; no Exon.'!$A:$AL,'P.N.C. x Comp. x Ramos'!L$66,0)</f>
        <v>0</v>
      </c>
      <c r="M554" s="35">
        <f>VLOOKUP($Q554&amp;$B554,'PNC Exon. &amp; no Exon.'!$A:$AL,'P.N.C. x Comp. x Ramos'!M$66,0)</f>
        <v>8865757.4399999995</v>
      </c>
      <c r="N554" s="35">
        <f>VLOOKUP($Q554&amp;$B554,'PNC Exon. &amp; no Exon.'!$A:$AL,'P.N.C. x Comp. x Ramos'!N$66,0)</f>
        <v>105691601.01000001</v>
      </c>
      <c r="O554" s="42">
        <f t="shared" ref="O554:O586" si="49">IFERROR(C554/$C$553*100,0)</f>
        <v>19.772255054154417</v>
      </c>
      <c r="Q554" s="102" t="s">
        <v>8</v>
      </c>
    </row>
    <row r="555" spans="1:31" ht="15.95" customHeight="1" x14ac:dyDescent="0.4">
      <c r="A555" s="34">
        <f t="shared" si="47"/>
        <v>2</v>
      </c>
      <c r="B555" s="37" t="s">
        <v>92</v>
      </c>
      <c r="C555" s="44">
        <f t="shared" ref="C555:C586" si="50">SUM(D555:N555)</f>
        <v>1289427429.9400003</v>
      </c>
      <c r="D555" s="35">
        <f>VLOOKUP($Q555&amp;$B555,'PNC Exon. &amp; no Exon.'!$A:$AL,'P.N.C. x Comp. x Ramos'!D$66,0)</f>
        <v>4892114.62</v>
      </c>
      <c r="E555" s="35">
        <f>VLOOKUP($Q555&amp;$B555,'PNC Exon. &amp; no Exon.'!$A:$AL,'P.N.C. x Comp. x Ramos'!E$66,0)</f>
        <v>24757934.84</v>
      </c>
      <c r="F555" s="35">
        <f>VLOOKUP($Q555&amp;$B555,'PNC Exon. &amp; no Exon.'!$A:$AL,'P.N.C. x Comp. x Ramos'!F$66,0)</f>
        <v>1127540040.4000001</v>
      </c>
      <c r="G555" s="35">
        <f>VLOOKUP($Q555&amp;$B555,'PNC Exon. &amp; no Exon.'!$A:$AL,'P.N.C. x Comp. x Ramos'!G$66,0)</f>
        <v>2865858.2600000002</v>
      </c>
      <c r="H555" s="35">
        <f>VLOOKUP($Q555&amp;$B555,'PNC Exon. &amp; no Exon.'!$A:$AL,'P.N.C. x Comp. x Ramos'!H$66,0)</f>
        <v>39452625.210000001</v>
      </c>
      <c r="I555" s="35">
        <f>VLOOKUP($Q555&amp;$B555,'PNC Exon. &amp; no Exon.'!$A:$AL,'P.N.C. x Comp. x Ramos'!I$66,0)</f>
        <v>157546.32999999999</v>
      </c>
      <c r="J555" s="35">
        <f>VLOOKUP($Q555&amp;$B555,'PNC Exon. &amp; no Exon.'!$A:$AL,'P.N.C. x Comp. x Ramos'!J$66,0)</f>
        <v>1105961.6400000001</v>
      </c>
      <c r="K555" s="35">
        <f>VLOOKUP($Q555&amp;$B555,'PNC Exon. &amp; no Exon.'!$A:$AL,'P.N.C. x Comp. x Ramos'!K$66,0)</f>
        <v>77444728.640000001</v>
      </c>
      <c r="L555" s="35">
        <f>VLOOKUP($Q555&amp;$B555,'PNC Exon. &amp; no Exon.'!$A:$AL,'P.N.C. x Comp. x Ramos'!L$66,0)</f>
        <v>0</v>
      </c>
      <c r="M555" s="35">
        <f>VLOOKUP($Q555&amp;$B555,'PNC Exon. &amp; no Exon.'!$A:$AL,'P.N.C. x Comp. x Ramos'!M$66,0)</f>
        <v>1005765.32</v>
      </c>
      <c r="N555" s="35">
        <f>VLOOKUP($Q555&amp;$B555,'PNC Exon. &amp; no Exon.'!$A:$AL,'P.N.C. x Comp. x Ramos'!N$66,0)</f>
        <v>10204854.68</v>
      </c>
      <c r="O555" s="42">
        <f t="shared" si="49"/>
        <v>16.249228815038556</v>
      </c>
      <c r="Q555" s="102" t="s">
        <v>8</v>
      </c>
    </row>
    <row r="556" spans="1:31" ht="15.95" customHeight="1" x14ac:dyDescent="0.4">
      <c r="A556" s="34">
        <f t="shared" si="47"/>
        <v>4</v>
      </c>
      <c r="B556" s="37" t="s">
        <v>111</v>
      </c>
      <c r="C556" s="44">
        <f t="shared" si="50"/>
        <v>981707209.12</v>
      </c>
      <c r="D556" s="35">
        <f>VLOOKUP($Q556&amp;$B556,'PNC Exon. &amp; no Exon.'!$A:$AL,'P.N.C. x Comp. x Ramos'!D$66,0)</f>
        <v>2895269.86</v>
      </c>
      <c r="E556" s="35">
        <f>VLOOKUP($Q556&amp;$B556,'PNC Exon. &amp; no Exon.'!$A:$AL,'P.N.C. x Comp. x Ramos'!E$66,0)</f>
        <v>219399975.67000002</v>
      </c>
      <c r="F556" s="35">
        <f>VLOOKUP($Q556&amp;$B556,'PNC Exon. &amp; no Exon.'!$A:$AL,'P.N.C. x Comp. x Ramos'!F$66,0)</f>
        <v>29486359.550000001</v>
      </c>
      <c r="G556" s="35">
        <f>VLOOKUP($Q556&amp;$B556,'PNC Exon. &amp; no Exon.'!$A:$AL,'P.N.C. x Comp. x Ramos'!G$66,0)</f>
        <v>18714687.059999999</v>
      </c>
      <c r="H556" s="35">
        <f>VLOOKUP($Q556&amp;$B556,'PNC Exon. &amp; no Exon.'!$A:$AL,'P.N.C. x Comp. x Ramos'!H$66,0)</f>
        <v>404079771.42000002</v>
      </c>
      <c r="I556" s="35">
        <f>VLOOKUP($Q556&amp;$B556,'PNC Exon. &amp; no Exon.'!$A:$AL,'P.N.C. x Comp. x Ramos'!I$66,0)</f>
        <v>3156537.95</v>
      </c>
      <c r="J556" s="35">
        <f>VLOOKUP($Q556&amp;$B556,'PNC Exon. &amp; no Exon.'!$A:$AL,'P.N.C. x Comp. x Ramos'!J$66,0)</f>
        <v>8069555.1699999999</v>
      </c>
      <c r="K556" s="35">
        <f>VLOOKUP($Q556&amp;$B556,'PNC Exon. &amp; no Exon.'!$A:$AL,'P.N.C. x Comp. x Ramos'!K$66,0)</f>
        <v>205153461.61000001</v>
      </c>
      <c r="L556" s="35">
        <f>VLOOKUP($Q556&amp;$B556,'PNC Exon. &amp; no Exon.'!$A:$AL,'P.N.C. x Comp. x Ramos'!L$66,0)</f>
        <v>0</v>
      </c>
      <c r="M556" s="35">
        <f>VLOOKUP($Q556&amp;$B556,'PNC Exon. &amp; no Exon.'!$A:$AL,'P.N.C. x Comp. x Ramos'!M$66,0)</f>
        <v>15094443.17</v>
      </c>
      <c r="N556" s="35">
        <f>VLOOKUP($Q556&amp;$B556,'PNC Exon. &amp; no Exon.'!$A:$AL,'P.N.C. x Comp. x Ramos'!N$66,0)</f>
        <v>75657147.659999996</v>
      </c>
      <c r="O556" s="42">
        <f t="shared" si="49"/>
        <v>12.371370966651503</v>
      </c>
      <c r="Q556" s="102" t="s">
        <v>8</v>
      </c>
    </row>
    <row r="557" spans="1:31" ht="15.95" customHeight="1" x14ac:dyDescent="0.4">
      <c r="A557" s="34">
        <f t="shared" si="47"/>
        <v>3</v>
      </c>
      <c r="B557" s="37" t="s">
        <v>93</v>
      </c>
      <c r="C557" s="44">
        <f t="shared" si="50"/>
        <v>1141529265.3599999</v>
      </c>
      <c r="D557" s="35">
        <f>VLOOKUP($Q557&amp;$B557,'PNC Exon. &amp; no Exon.'!$A:$AL,'P.N.C. x Comp. x Ramos'!D$66,0)</f>
        <v>6975186.4799999995</v>
      </c>
      <c r="E557" s="35">
        <f>VLOOKUP($Q557&amp;$B557,'PNC Exon. &amp; no Exon.'!$A:$AL,'P.N.C. x Comp. x Ramos'!E$66,0)</f>
        <v>258845403.25999999</v>
      </c>
      <c r="F557" s="35">
        <f>VLOOKUP($Q557&amp;$B557,'PNC Exon. &amp; no Exon.'!$A:$AL,'P.N.C. x Comp. x Ramos'!F$66,0)</f>
        <v>130547616.09</v>
      </c>
      <c r="G557" s="35">
        <f>VLOOKUP($Q557&amp;$B557,'PNC Exon. &amp; no Exon.'!$A:$AL,'P.N.C. x Comp. x Ramos'!G$66,0)</f>
        <v>2609237.9</v>
      </c>
      <c r="H557" s="35">
        <f>VLOOKUP($Q557&amp;$B557,'PNC Exon. &amp; no Exon.'!$A:$AL,'P.N.C. x Comp. x Ramos'!H$66,0)</f>
        <v>336717944.75</v>
      </c>
      <c r="I557" s="35">
        <f>VLOOKUP($Q557&amp;$B557,'PNC Exon. &amp; no Exon.'!$A:$AL,'P.N.C. x Comp. x Ramos'!I$66,0)</f>
        <v>3860289.04</v>
      </c>
      <c r="J557" s="35">
        <f>VLOOKUP($Q557&amp;$B557,'PNC Exon. &amp; no Exon.'!$A:$AL,'P.N.C. x Comp. x Ramos'!J$66,0)</f>
        <v>11684567.66</v>
      </c>
      <c r="K557" s="35">
        <f>VLOOKUP($Q557&amp;$B557,'PNC Exon. &amp; no Exon.'!$A:$AL,'P.N.C. x Comp. x Ramos'!K$66,0)</f>
        <v>312850958.23000002</v>
      </c>
      <c r="L557" s="35">
        <f>VLOOKUP($Q557&amp;$B557,'PNC Exon. &amp; no Exon.'!$A:$AL,'P.N.C. x Comp. x Ramos'!L$66,0)</f>
        <v>0</v>
      </c>
      <c r="M557" s="35">
        <f>VLOOKUP($Q557&amp;$B557,'PNC Exon. &amp; no Exon.'!$A:$AL,'P.N.C. x Comp. x Ramos'!M$66,0)</f>
        <v>12915665.859999999</v>
      </c>
      <c r="N557" s="35">
        <f>VLOOKUP($Q557&amp;$B557,'PNC Exon. &amp; no Exon.'!$A:$AL,'P.N.C. x Comp. x Ramos'!N$66,0)</f>
        <v>64522396.089999996</v>
      </c>
      <c r="O557" s="42">
        <f t="shared" si="49"/>
        <v>14.385431704954984</v>
      </c>
      <c r="Q557" s="102" t="s">
        <v>8</v>
      </c>
    </row>
    <row r="558" spans="1:31" ht="15.95" customHeight="1" x14ac:dyDescent="0.4">
      <c r="A558" s="34">
        <f t="shared" si="47"/>
        <v>5</v>
      </c>
      <c r="B558" s="37" t="s">
        <v>112</v>
      </c>
      <c r="C558" s="44">
        <f t="shared" si="50"/>
        <v>802588573.04000008</v>
      </c>
      <c r="D558" s="35">
        <f>VLOOKUP($Q558&amp;$B558,'PNC Exon. &amp; no Exon.'!$A:$AL,'P.N.C. x Comp. x Ramos'!D$66,0)</f>
        <v>96383.66</v>
      </c>
      <c r="E558" s="35">
        <f>VLOOKUP($Q558&amp;$B558,'PNC Exon. &amp; no Exon.'!$A:$AL,'P.N.C. x Comp. x Ramos'!E$66,0)</f>
        <v>22673511.780000001</v>
      </c>
      <c r="F558" s="35">
        <f>VLOOKUP($Q558&amp;$B558,'PNC Exon. &amp; no Exon.'!$A:$AL,'P.N.C. x Comp. x Ramos'!F$66,0)</f>
        <v>207236188.53</v>
      </c>
      <c r="G558" s="35">
        <f>VLOOKUP($Q558&amp;$B558,'PNC Exon. &amp; no Exon.'!$A:$AL,'P.N.C. x Comp. x Ramos'!G$66,0)</f>
        <v>5254363.5599999996</v>
      </c>
      <c r="H558" s="35">
        <f>VLOOKUP($Q558&amp;$B558,'PNC Exon. &amp; no Exon.'!$A:$AL,'P.N.C. x Comp. x Ramos'!H$66,0)</f>
        <v>285398372.25</v>
      </c>
      <c r="I558" s="35">
        <f>VLOOKUP($Q558&amp;$B558,'PNC Exon. &amp; no Exon.'!$A:$AL,'P.N.C. x Comp. x Ramos'!I$66,0)</f>
        <v>12925092.51</v>
      </c>
      <c r="J558" s="35">
        <f>VLOOKUP($Q558&amp;$B558,'PNC Exon. &amp; no Exon.'!$A:$AL,'P.N.C. x Comp. x Ramos'!J$66,0)</f>
        <v>13758126.890000001</v>
      </c>
      <c r="K558" s="35">
        <f>VLOOKUP($Q558&amp;$B558,'PNC Exon. &amp; no Exon.'!$A:$AL,'P.N.C. x Comp. x Ramos'!K$66,0)</f>
        <v>204023208.30000001</v>
      </c>
      <c r="L558" s="35">
        <f>VLOOKUP($Q558&amp;$B558,'PNC Exon. &amp; no Exon.'!$A:$AL,'P.N.C. x Comp. x Ramos'!L$66,0)</f>
        <v>0</v>
      </c>
      <c r="M558" s="35">
        <f>VLOOKUP($Q558&amp;$B558,'PNC Exon. &amp; no Exon.'!$A:$AL,'P.N.C. x Comp. x Ramos'!M$66,0)</f>
        <v>9819652.4500000011</v>
      </c>
      <c r="N558" s="35">
        <f>VLOOKUP($Q558&amp;$B558,'PNC Exon. &amp; no Exon.'!$A:$AL,'P.N.C. x Comp. x Ramos'!N$66,0)</f>
        <v>41403673.109999999</v>
      </c>
      <c r="O558" s="42">
        <f t="shared" si="49"/>
        <v>10.114136759343712</v>
      </c>
      <c r="Q558" s="102" t="s">
        <v>8</v>
      </c>
    </row>
    <row r="559" spans="1:31" ht="15.95" customHeight="1" x14ac:dyDescent="0.4">
      <c r="A559" s="34">
        <f t="shared" si="47"/>
        <v>6</v>
      </c>
      <c r="B559" s="37" t="s">
        <v>113</v>
      </c>
      <c r="C559" s="44">
        <f t="shared" si="50"/>
        <v>457017716.80000001</v>
      </c>
      <c r="D559" s="35">
        <f>VLOOKUP($Q559&amp;$B559,'PNC Exon. &amp; no Exon.'!$A:$AL,'P.N.C. x Comp. x Ramos'!D$66,0)</f>
        <v>1284865.9099999999</v>
      </c>
      <c r="E559" s="35">
        <f>VLOOKUP($Q559&amp;$B559,'PNC Exon. &amp; no Exon.'!$A:$AL,'P.N.C. x Comp. x Ramos'!E$66,0)</f>
        <v>20369490.449999999</v>
      </c>
      <c r="F559" s="35">
        <f>VLOOKUP($Q559&amp;$B559,'PNC Exon. &amp; no Exon.'!$A:$AL,'P.N.C. x Comp. x Ramos'!F$66,0)</f>
        <v>19181294.669999998</v>
      </c>
      <c r="G559" s="35">
        <f>VLOOKUP($Q559&amp;$B559,'PNC Exon. &amp; no Exon.'!$A:$AL,'P.N.C. x Comp. x Ramos'!G$66,0)</f>
        <v>2300100.9700000002</v>
      </c>
      <c r="H559" s="35">
        <f>VLOOKUP($Q559&amp;$B559,'PNC Exon. &amp; no Exon.'!$A:$AL,'P.N.C. x Comp. x Ramos'!H$66,0)</f>
        <v>175082481.59999999</v>
      </c>
      <c r="I559" s="35">
        <f>VLOOKUP($Q559&amp;$B559,'PNC Exon. &amp; no Exon.'!$A:$AL,'P.N.C. x Comp. x Ramos'!I$66,0)</f>
        <v>13348140.210000001</v>
      </c>
      <c r="J559" s="35">
        <f>VLOOKUP($Q559&amp;$B559,'PNC Exon. &amp; no Exon.'!$A:$AL,'P.N.C. x Comp. x Ramos'!J$66,0)</f>
        <v>11735322.560000001</v>
      </c>
      <c r="K559" s="35">
        <f>VLOOKUP($Q559&amp;$B559,'PNC Exon. &amp; no Exon.'!$A:$AL,'P.N.C. x Comp. x Ramos'!K$66,0)</f>
        <v>130381415.77</v>
      </c>
      <c r="L559" s="35">
        <f>VLOOKUP($Q559&amp;$B559,'PNC Exon. &amp; no Exon.'!$A:$AL,'P.N.C. x Comp. x Ramos'!L$66,0)</f>
        <v>0</v>
      </c>
      <c r="M559" s="35">
        <f>VLOOKUP($Q559&amp;$B559,'PNC Exon. &amp; no Exon.'!$A:$AL,'P.N.C. x Comp. x Ramos'!M$66,0)</f>
        <v>18572912.050000001</v>
      </c>
      <c r="N559" s="35">
        <f>VLOOKUP($Q559&amp;$B559,'PNC Exon. &amp; no Exon.'!$A:$AL,'P.N.C. x Comp. x Ramos'!N$66,0)</f>
        <v>64761692.609999999</v>
      </c>
      <c r="O559" s="42">
        <f t="shared" si="49"/>
        <v>5.7592891855536577</v>
      </c>
      <c r="Q559" s="102" t="s">
        <v>8</v>
      </c>
    </row>
    <row r="560" spans="1:31" ht="15.95" customHeight="1" x14ac:dyDescent="0.4">
      <c r="A560" s="34">
        <f t="shared" si="47"/>
        <v>8</v>
      </c>
      <c r="B560" s="37" t="s">
        <v>114</v>
      </c>
      <c r="C560" s="44">
        <f t="shared" si="50"/>
        <v>227078793.36000001</v>
      </c>
      <c r="D560" s="35">
        <f>VLOOKUP($Q560&amp;$B560,'PNC Exon. &amp; no Exon.'!$A:$AL,'P.N.C. x Comp. x Ramos'!D$66,0)</f>
        <v>10398947.550000001</v>
      </c>
      <c r="E560" s="35">
        <f>VLOOKUP($Q560&amp;$B560,'PNC Exon. &amp; no Exon.'!$A:$AL,'P.N.C. x Comp. x Ramos'!E$66,0)</f>
        <v>5070789.51</v>
      </c>
      <c r="F560" s="35">
        <f>VLOOKUP($Q560&amp;$B560,'PNC Exon. &amp; no Exon.'!$A:$AL,'P.N.C. x Comp. x Ramos'!F$66,0)</f>
        <v>211609056.30000001</v>
      </c>
      <c r="G560" s="35">
        <f>VLOOKUP($Q560&amp;$B560,'PNC Exon. &amp; no Exon.'!$A:$AL,'P.N.C. x Comp. x Ramos'!G$66,0)</f>
        <v>0</v>
      </c>
      <c r="H560" s="35">
        <f>VLOOKUP($Q560&amp;$B560,'PNC Exon. &amp; no Exon.'!$A:$AL,'P.N.C. x Comp. x Ramos'!H$66,0)</f>
        <v>0</v>
      </c>
      <c r="I560" s="35">
        <f>VLOOKUP($Q560&amp;$B560,'PNC Exon. &amp; no Exon.'!$A:$AL,'P.N.C. x Comp. x Ramos'!I$66,0)</f>
        <v>0</v>
      </c>
      <c r="J560" s="35">
        <f>VLOOKUP($Q560&amp;$B560,'PNC Exon. &amp; no Exon.'!$A:$AL,'P.N.C. x Comp. x Ramos'!J$66,0)</f>
        <v>0</v>
      </c>
      <c r="K560" s="35">
        <f>VLOOKUP($Q560&amp;$B560,'PNC Exon. &amp; no Exon.'!$A:$AL,'P.N.C. x Comp. x Ramos'!K$66,0)</f>
        <v>0</v>
      </c>
      <c r="L560" s="35">
        <f>VLOOKUP($Q560&amp;$B560,'PNC Exon. &amp; no Exon.'!$A:$AL,'P.N.C. x Comp. x Ramos'!L$66,0)</f>
        <v>0</v>
      </c>
      <c r="M560" s="35">
        <f>VLOOKUP($Q560&amp;$B560,'PNC Exon. &amp; no Exon.'!$A:$AL,'P.N.C. x Comp. x Ramos'!M$66,0)</f>
        <v>0</v>
      </c>
      <c r="N560" s="35">
        <f>VLOOKUP($Q560&amp;$B560,'PNC Exon. &amp; no Exon.'!$A:$AL,'P.N.C. x Comp. x Ramos'!N$66,0)</f>
        <v>0</v>
      </c>
      <c r="O560" s="42">
        <f t="shared" si="49"/>
        <v>2.8616230635959052</v>
      </c>
      <c r="Q560" s="102" t="s">
        <v>8</v>
      </c>
    </row>
    <row r="561" spans="1:17" ht="15.95" customHeight="1" x14ac:dyDescent="0.4">
      <c r="A561" s="34">
        <f t="shared" si="47"/>
        <v>9</v>
      </c>
      <c r="B561" s="37" t="s">
        <v>77</v>
      </c>
      <c r="C561" s="44">
        <f t="shared" si="50"/>
        <v>169490966.70999998</v>
      </c>
      <c r="D561" s="35">
        <f>VLOOKUP($Q561&amp;$B561,'PNC Exon. &amp; no Exon.'!$A:$AL,'P.N.C. x Comp. x Ramos'!D$66,0)</f>
        <v>254530.03</v>
      </c>
      <c r="E561" s="35">
        <f>VLOOKUP($Q561&amp;$B561,'PNC Exon. &amp; no Exon.'!$A:$AL,'P.N.C. x Comp. x Ramos'!E$66,0)</f>
        <v>125798710.42</v>
      </c>
      <c r="F561" s="35">
        <f>VLOOKUP($Q561&amp;$B561,'PNC Exon. &amp; no Exon.'!$A:$AL,'P.N.C. x Comp. x Ramos'!F$66,0)</f>
        <v>100903.69</v>
      </c>
      <c r="G561" s="35">
        <f>VLOOKUP($Q561&amp;$B561,'PNC Exon. &amp; no Exon.'!$A:$AL,'P.N.C. x Comp. x Ramos'!G$66,0)</f>
        <v>128392.3</v>
      </c>
      <c r="H561" s="35">
        <f>VLOOKUP($Q561&amp;$B561,'PNC Exon. &amp; no Exon.'!$A:$AL,'P.N.C. x Comp. x Ramos'!H$66,0)</f>
        <v>4987459.71</v>
      </c>
      <c r="I561" s="35">
        <f>VLOOKUP($Q561&amp;$B561,'PNC Exon. &amp; no Exon.'!$A:$AL,'P.N.C. x Comp. x Ramos'!I$66,0)</f>
        <v>1477805.39</v>
      </c>
      <c r="J561" s="35">
        <f>VLOOKUP($Q561&amp;$B561,'PNC Exon. &amp; no Exon.'!$A:$AL,'P.N.C. x Comp. x Ramos'!J$66,0)</f>
        <v>297856.82</v>
      </c>
      <c r="K561" s="35">
        <f>VLOOKUP($Q561&amp;$B561,'PNC Exon. &amp; no Exon.'!$A:$AL,'P.N.C. x Comp. x Ramos'!K$66,0)</f>
        <v>19130657.690000001</v>
      </c>
      <c r="L561" s="35">
        <f>VLOOKUP($Q561&amp;$B561,'PNC Exon. &amp; no Exon.'!$A:$AL,'P.N.C. x Comp. x Ramos'!L$66,0)</f>
        <v>0</v>
      </c>
      <c r="M561" s="35">
        <f>VLOOKUP($Q561&amp;$B561,'PNC Exon. &amp; no Exon.'!$A:$AL,'P.N.C. x Comp. x Ramos'!M$66,0)</f>
        <v>14199844.98</v>
      </c>
      <c r="N561" s="35">
        <f>VLOOKUP($Q561&amp;$B561,'PNC Exon. &amp; no Exon.'!$A:$AL,'P.N.C. x Comp. x Ramos'!N$66,0)</f>
        <v>3114805.68</v>
      </c>
      <c r="O561" s="42">
        <f t="shared" si="49"/>
        <v>2.1359073308073073</v>
      </c>
      <c r="Q561" s="102" t="s">
        <v>8</v>
      </c>
    </row>
    <row r="562" spans="1:17" ht="15.95" customHeight="1" x14ac:dyDescent="0.4">
      <c r="A562" s="34">
        <f t="shared" si="47"/>
        <v>7</v>
      </c>
      <c r="B562" s="37" t="s">
        <v>94</v>
      </c>
      <c r="C562" s="44">
        <f t="shared" si="50"/>
        <v>324144671.75999999</v>
      </c>
      <c r="D562" s="35">
        <f>VLOOKUP($Q562&amp;$B562,'PNC Exon. &amp; no Exon.'!$A:$AL,'P.N.C. x Comp. x Ramos'!D$66,0)</f>
        <v>0</v>
      </c>
      <c r="E562" s="35">
        <f>VLOOKUP($Q562&amp;$B562,'PNC Exon. &amp; no Exon.'!$A:$AL,'P.N.C. x Comp. x Ramos'!E$66,0)</f>
        <v>277817128.73000002</v>
      </c>
      <c r="F562" s="35">
        <f>VLOOKUP($Q562&amp;$B562,'PNC Exon. &amp; no Exon.'!$A:$AL,'P.N.C. x Comp. x Ramos'!F$66,0)</f>
        <v>0</v>
      </c>
      <c r="G562" s="35">
        <f>VLOOKUP($Q562&amp;$B562,'PNC Exon. &amp; no Exon.'!$A:$AL,'P.N.C. x Comp. x Ramos'!G$66,0)</f>
        <v>2176944.8199999998</v>
      </c>
      <c r="H562" s="35">
        <f>VLOOKUP($Q562&amp;$B562,'PNC Exon. &amp; no Exon.'!$A:$AL,'P.N.C. x Comp. x Ramos'!H$66,0)</f>
        <v>19349448.390000001</v>
      </c>
      <c r="I562" s="35">
        <f>VLOOKUP($Q562&amp;$B562,'PNC Exon. &amp; no Exon.'!$A:$AL,'P.N.C. x Comp. x Ramos'!I$66,0)</f>
        <v>0</v>
      </c>
      <c r="J562" s="35">
        <f>VLOOKUP($Q562&amp;$B562,'PNC Exon. &amp; no Exon.'!$A:$AL,'P.N.C. x Comp. x Ramos'!J$66,0)</f>
        <v>43388.29</v>
      </c>
      <c r="K562" s="35">
        <f>VLOOKUP($Q562&amp;$B562,'PNC Exon. &amp; no Exon.'!$A:$AL,'P.N.C. x Comp. x Ramos'!K$66,0)</f>
        <v>163689.95000000001</v>
      </c>
      <c r="L562" s="35">
        <f>VLOOKUP($Q562&amp;$B562,'PNC Exon. &amp; no Exon.'!$A:$AL,'P.N.C. x Comp. x Ramos'!L$66,0)</f>
        <v>0</v>
      </c>
      <c r="M562" s="35">
        <f>VLOOKUP($Q562&amp;$B562,'PNC Exon. &amp; no Exon.'!$A:$AL,'P.N.C. x Comp. x Ramos'!M$66,0)</f>
        <v>6169623.1500000004</v>
      </c>
      <c r="N562" s="35">
        <f>VLOOKUP($Q562&amp;$B562,'PNC Exon. &amp; no Exon.'!$A:$AL,'P.N.C. x Comp. x Ramos'!N$66,0)</f>
        <v>18424448.43</v>
      </c>
      <c r="O562" s="42">
        <f t="shared" si="49"/>
        <v>4.0848370511622312</v>
      </c>
      <c r="Q562" s="102" t="s">
        <v>8</v>
      </c>
    </row>
    <row r="563" spans="1:17" ht="15.95" customHeight="1" x14ac:dyDescent="0.4">
      <c r="A563" s="34">
        <f t="shared" si="47"/>
        <v>11</v>
      </c>
      <c r="B563" s="37" t="s">
        <v>115</v>
      </c>
      <c r="C563" s="44">
        <f t="shared" si="50"/>
        <v>115649066.62</v>
      </c>
      <c r="D563" s="35">
        <f>VLOOKUP($Q563&amp;$B563,'PNC Exon. &amp; no Exon.'!$A:$AL,'P.N.C. x Comp. x Ramos'!D$66,0)</f>
        <v>0</v>
      </c>
      <c r="E563" s="35">
        <f>VLOOKUP($Q563&amp;$B563,'PNC Exon. &amp; no Exon.'!$A:$AL,'P.N.C. x Comp. x Ramos'!E$66,0)</f>
        <v>35421.56</v>
      </c>
      <c r="F563" s="35">
        <f>VLOOKUP($Q563&amp;$B563,'PNC Exon. &amp; no Exon.'!$A:$AL,'P.N.C. x Comp. x Ramos'!F$66,0)</f>
        <v>0</v>
      </c>
      <c r="G563" s="35">
        <f>VLOOKUP($Q563&amp;$B563,'PNC Exon. &amp; no Exon.'!$A:$AL,'P.N.C. x Comp. x Ramos'!G$66,0)</f>
        <v>30641.09</v>
      </c>
      <c r="H563" s="35">
        <f>VLOOKUP($Q563&amp;$B563,'PNC Exon. &amp; no Exon.'!$A:$AL,'P.N.C. x Comp. x Ramos'!H$66,0)</f>
        <v>131018.13</v>
      </c>
      <c r="I563" s="35">
        <f>VLOOKUP($Q563&amp;$B563,'PNC Exon. &amp; no Exon.'!$A:$AL,'P.N.C. x Comp. x Ramos'!I$66,0)</f>
        <v>74190.97</v>
      </c>
      <c r="J563" s="35">
        <f>VLOOKUP($Q563&amp;$B563,'PNC Exon. &amp; no Exon.'!$A:$AL,'P.N.C. x Comp. x Ramos'!J$66,0)</f>
        <v>2966405.48</v>
      </c>
      <c r="K563" s="35">
        <f>VLOOKUP($Q563&amp;$B563,'PNC Exon. &amp; no Exon.'!$A:$AL,'P.N.C. x Comp. x Ramos'!K$66,0)</f>
        <v>111788733.73</v>
      </c>
      <c r="L563" s="35">
        <f>VLOOKUP($Q563&amp;$B563,'PNC Exon. &amp; no Exon.'!$A:$AL,'P.N.C. x Comp. x Ramos'!L$66,0)</f>
        <v>0</v>
      </c>
      <c r="M563" s="35">
        <f>VLOOKUP($Q563&amp;$B563,'PNC Exon. &amp; no Exon.'!$A:$AL,'P.N.C. x Comp. x Ramos'!M$66,0)</f>
        <v>497796.5</v>
      </c>
      <c r="N563" s="35">
        <f>VLOOKUP($Q563&amp;$B563,'PNC Exon. &amp; no Exon.'!$A:$AL,'P.N.C. x Comp. x Ramos'!N$66,0)</f>
        <v>124859.16</v>
      </c>
      <c r="O563" s="42">
        <f t="shared" si="49"/>
        <v>1.4573973704293393</v>
      </c>
      <c r="Q563" s="102" t="s">
        <v>8</v>
      </c>
    </row>
    <row r="564" spans="1:17" ht="15.95" customHeight="1" x14ac:dyDescent="0.4">
      <c r="A564" s="34">
        <f t="shared" si="47"/>
        <v>10</v>
      </c>
      <c r="B564" s="37" t="s">
        <v>85</v>
      </c>
      <c r="C564" s="44">
        <f t="shared" si="50"/>
        <v>118779101.59999999</v>
      </c>
      <c r="D564" s="35">
        <f>VLOOKUP($Q564&amp;$B564,'PNC Exon. &amp; no Exon.'!$A:$AL,'P.N.C. x Comp. x Ramos'!D$66,0)</f>
        <v>0</v>
      </c>
      <c r="E564" s="35">
        <f>VLOOKUP($Q564&amp;$B564,'PNC Exon. &amp; no Exon.'!$A:$AL,'P.N.C. x Comp. x Ramos'!E$66,0)</f>
        <v>38368.79</v>
      </c>
      <c r="F564" s="35">
        <f>VLOOKUP($Q564&amp;$B564,'PNC Exon. &amp; no Exon.'!$A:$AL,'P.N.C. x Comp. x Ramos'!F$66,0)</f>
        <v>0</v>
      </c>
      <c r="G564" s="35">
        <f>VLOOKUP($Q564&amp;$B564,'PNC Exon. &amp; no Exon.'!$A:$AL,'P.N.C. x Comp. x Ramos'!G$66,0)</f>
        <v>10970.7</v>
      </c>
      <c r="H564" s="35">
        <f>VLOOKUP($Q564&amp;$B564,'PNC Exon. &amp; no Exon.'!$A:$AL,'P.N.C. x Comp. x Ramos'!H$66,0)</f>
        <v>20670213.099999998</v>
      </c>
      <c r="I564" s="35">
        <f>VLOOKUP($Q564&amp;$B564,'PNC Exon. &amp; no Exon.'!$A:$AL,'P.N.C. x Comp. x Ramos'!I$66,0)</f>
        <v>40048.04</v>
      </c>
      <c r="J564" s="35">
        <f>VLOOKUP($Q564&amp;$B564,'PNC Exon. &amp; no Exon.'!$A:$AL,'P.N.C. x Comp. x Ramos'!J$66,0)</f>
        <v>52355.03</v>
      </c>
      <c r="K564" s="35">
        <f>VLOOKUP($Q564&amp;$B564,'PNC Exon. &amp; no Exon.'!$A:$AL,'P.N.C. x Comp. x Ramos'!K$66,0)</f>
        <v>89446159.609999999</v>
      </c>
      <c r="L564" s="35">
        <f>VLOOKUP($Q564&amp;$B564,'PNC Exon. &amp; no Exon.'!$A:$AL,'P.N.C. x Comp. x Ramos'!L$66,0)</f>
        <v>0</v>
      </c>
      <c r="M564" s="35">
        <f>VLOOKUP($Q564&amp;$B564,'PNC Exon. &amp; no Exon.'!$A:$AL,'P.N.C. x Comp. x Ramos'!M$66,0)</f>
        <v>2437809.0099999998</v>
      </c>
      <c r="N564" s="35">
        <f>VLOOKUP($Q564&amp;$B564,'PNC Exon. &amp; no Exon.'!$A:$AL,'P.N.C. x Comp. x Ramos'!N$66,0)</f>
        <v>6083177.3200000003</v>
      </c>
      <c r="O564" s="42">
        <f t="shared" si="49"/>
        <v>1.4968417419450446</v>
      </c>
      <c r="Q564" s="102" t="s">
        <v>8</v>
      </c>
    </row>
    <row r="565" spans="1:17" ht="15.95" customHeight="1" x14ac:dyDescent="0.4">
      <c r="A565" s="34">
        <f t="shared" si="47"/>
        <v>19</v>
      </c>
      <c r="B565" s="37" t="s">
        <v>117</v>
      </c>
      <c r="C565" s="44">
        <f t="shared" si="50"/>
        <v>43752664.07</v>
      </c>
      <c r="D565" s="35">
        <f>VLOOKUP($Q565&amp;$B565,'PNC Exon. &amp; no Exon.'!$A:$AL,'P.N.C. x Comp. x Ramos'!D$66,0)</f>
        <v>0</v>
      </c>
      <c r="E565" s="35">
        <f>VLOOKUP($Q565&amp;$B565,'PNC Exon. &amp; no Exon.'!$A:$AL,'P.N.C. x Comp. x Ramos'!E$66,0)</f>
        <v>14453.45</v>
      </c>
      <c r="F565" s="35">
        <f>VLOOKUP($Q565&amp;$B565,'PNC Exon. &amp; no Exon.'!$A:$AL,'P.N.C. x Comp. x Ramos'!F$66,0)</f>
        <v>0</v>
      </c>
      <c r="G565" s="35">
        <f>VLOOKUP($Q565&amp;$B565,'PNC Exon. &amp; no Exon.'!$A:$AL,'P.N.C. x Comp. x Ramos'!G$66,0)</f>
        <v>0</v>
      </c>
      <c r="H565" s="35">
        <f>VLOOKUP($Q565&amp;$B565,'PNC Exon. &amp; no Exon.'!$A:$AL,'P.N.C. x Comp. x Ramos'!H$66,0)</f>
        <v>26517.24</v>
      </c>
      <c r="I565" s="35">
        <f>VLOOKUP($Q565&amp;$B565,'PNC Exon. &amp; no Exon.'!$A:$AL,'P.N.C. x Comp. x Ramos'!I$66,0)</f>
        <v>0</v>
      </c>
      <c r="J565" s="35">
        <f>VLOOKUP($Q565&amp;$B565,'PNC Exon. &amp; no Exon.'!$A:$AL,'P.N.C. x Comp. x Ramos'!J$66,0)</f>
        <v>384943.49</v>
      </c>
      <c r="K565" s="35">
        <f>VLOOKUP($Q565&amp;$B565,'PNC Exon. &amp; no Exon.'!$A:$AL,'P.N.C. x Comp. x Ramos'!K$66,0)</f>
        <v>41046879.469999999</v>
      </c>
      <c r="L565" s="35">
        <f>VLOOKUP($Q565&amp;$B565,'PNC Exon. &amp; no Exon.'!$A:$AL,'P.N.C. x Comp. x Ramos'!L$66,0)</f>
        <v>0</v>
      </c>
      <c r="M565" s="35">
        <f>VLOOKUP($Q565&amp;$B565,'PNC Exon. &amp; no Exon.'!$A:$AL,'P.N.C. x Comp. x Ramos'!M$66,0)</f>
        <v>2164374.8199999998</v>
      </c>
      <c r="N565" s="35">
        <f>VLOOKUP($Q565&amp;$B565,'PNC Exon. &amp; no Exon.'!$A:$AL,'P.N.C. x Comp. x Ramos'!N$66,0)</f>
        <v>115495.6</v>
      </c>
      <c r="O565" s="42">
        <f t="shared" si="49"/>
        <v>0.55136646951432378</v>
      </c>
      <c r="Q565" s="102" t="s">
        <v>8</v>
      </c>
    </row>
    <row r="566" spans="1:17" ht="15.95" customHeight="1" x14ac:dyDescent="0.4">
      <c r="A566" s="34">
        <f t="shared" si="47"/>
        <v>12</v>
      </c>
      <c r="B566" s="37" t="s">
        <v>116</v>
      </c>
      <c r="C566" s="44">
        <f t="shared" si="50"/>
        <v>84206307.210000008</v>
      </c>
      <c r="D566" s="35">
        <f>VLOOKUP($Q566&amp;$B566,'PNC Exon. &amp; no Exon.'!$A:$AL,'P.N.C. x Comp. x Ramos'!D$66,0)</f>
        <v>489771.03</v>
      </c>
      <c r="E566" s="35">
        <f>VLOOKUP($Q566&amp;$B566,'PNC Exon. &amp; no Exon.'!$A:$AL,'P.N.C. x Comp. x Ramos'!E$66,0)</f>
        <v>18615.59</v>
      </c>
      <c r="F566" s="35">
        <f>VLOOKUP($Q566&amp;$B566,'PNC Exon. &amp; no Exon.'!$A:$AL,'P.N.C. x Comp. x Ramos'!F$66,0)</f>
        <v>0</v>
      </c>
      <c r="G566" s="35">
        <f>VLOOKUP($Q566&amp;$B566,'PNC Exon. &amp; no Exon.'!$A:$AL,'P.N.C. x Comp. x Ramos'!G$66,0)</f>
        <v>65867.98</v>
      </c>
      <c r="H566" s="35">
        <f>VLOOKUP($Q566&amp;$B566,'PNC Exon. &amp; no Exon.'!$A:$AL,'P.N.C. x Comp. x Ramos'!H$66,0)</f>
        <v>1345951.59</v>
      </c>
      <c r="I566" s="35">
        <f>VLOOKUP($Q566&amp;$B566,'PNC Exon. &amp; no Exon.'!$A:$AL,'P.N.C. x Comp. x Ramos'!I$66,0)</f>
        <v>225007.97</v>
      </c>
      <c r="J566" s="35">
        <f>VLOOKUP($Q566&amp;$B566,'PNC Exon. &amp; no Exon.'!$A:$AL,'P.N.C. x Comp. x Ramos'!J$66,0)</f>
        <v>146463.18</v>
      </c>
      <c r="K566" s="35">
        <f>VLOOKUP($Q566&amp;$B566,'PNC Exon. &amp; no Exon.'!$A:$AL,'P.N.C. x Comp. x Ramos'!K$66,0)</f>
        <v>51861950.890000001</v>
      </c>
      <c r="L566" s="35">
        <f>VLOOKUP($Q566&amp;$B566,'PNC Exon. &amp; no Exon.'!$A:$AL,'P.N.C. x Comp. x Ramos'!L$66,0)</f>
        <v>0</v>
      </c>
      <c r="M566" s="35">
        <f>VLOOKUP($Q566&amp;$B566,'PNC Exon. &amp; no Exon.'!$A:$AL,'P.N.C. x Comp. x Ramos'!M$66,0)</f>
        <v>29255394.969999999</v>
      </c>
      <c r="N566" s="35">
        <f>VLOOKUP($Q566&amp;$B566,'PNC Exon. &amp; no Exon.'!$A:$AL,'P.N.C. x Comp. x Ramos'!N$66,0)</f>
        <v>797284.01</v>
      </c>
      <c r="O566" s="42">
        <f t="shared" si="49"/>
        <v>1.061159024349583</v>
      </c>
      <c r="Q566" s="102" t="s">
        <v>8</v>
      </c>
    </row>
    <row r="567" spans="1:17" ht="15.95" customHeight="1" x14ac:dyDescent="0.4">
      <c r="A567" s="34">
        <f t="shared" si="47"/>
        <v>22</v>
      </c>
      <c r="B567" s="37" t="s">
        <v>87</v>
      </c>
      <c r="C567" s="44">
        <f t="shared" si="50"/>
        <v>34914998.859999999</v>
      </c>
      <c r="D567" s="35">
        <f>VLOOKUP($Q567&amp;$B567,'PNC Exon. &amp; no Exon.'!$A:$AL,'P.N.C. x Comp. x Ramos'!D$66,0)</f>
        <v>0</v>
      </c>
      <c r="E567" s="35">
        <f>VLOOKUP($Q567&amp;$B567,'PNC Exon. &amp; no Exon.'!$A:$AL,'P.N.C. x Comp. x Ramos'!E$66,0)</f>
        <v>219824.1</v>
      </c>
      <c r="F567" s="35">
        <f>VLOOKUP($Q567&amp;$B567,'PNC Exon. &amp; no Exon.'!$A:$AL,'P.N.C. x Comp. x Ramos'!F$66,0)</f>
        <v>34695174.759999998</v>
      </c>
      <c r="G567" s="35">
        <f>VLOOKUP($Q567&amp;$B567,'PNC Exon. &amp; no Exon.'!$A:$AL,'P.N.C. x Comp. x Ramos'!G$66,0)</f>
        <v>0</v>
      </c>
      <c r="H567" s="35">
        <f>VLOOKUP($Q567&amp;$B567,'PNC Exon. &amp; no Exon.'!$A:$AL,'P.N.C. x Comp. x Ramos'!H$66,0)</f>
        <v>0</v>
      </c>
      <c r="I567" s="35">
        <f>VLOOKUP($Q567&amp;$B567,'PNC Exon. &amp; no Exon.'!$A:$AL,'P.N.C. x Comp. x Ramos'!I$66,0)</f>
        <v>0</v>
      </c>
      <c r="J567" s="35">
        <f>VLOOKUP($Q567&amp;$B567,'PNC Exon. &amp; no Exon.'!$A:$AL,'P.N.C. x Comp. x Ramos'!J$66,0)</f>
        <v>0</v>
      </c>
      <c r="K567" s="35">
        <f>VLOOKUP($Q567&amp;$B567,'PNC Exon. &amp; no Exon.'!$A:$AL,'P.N.C. x Comp. x Ramos'!K$66,0)</f>
        <v>0</v>
      </c>
      <c r="L567" s="35">
        <f>VLOOKUP($Q567&amp;$B567,'PNC Exon. &amp; no Exon.'!$A:$AL,'P.N.C. x Comp. x Ramos'!L$66,0)</f>
        <v>0</v>
      </c>
      <c r="M567" s="35">
        <f>VLOOKUP($Q567&amp;$B567,'PNC Exon. &amp; no Exon.'!$A:$AL,'P.N.C. x Comp. x Ramos'!M$66,0)</f>
        <v>0</v>
      </c>
      <c r="N567" s="35">
        <f>VLOOKUP($Q567&amp;$B567,'PNC Exon. &amp; no Exon.'!$A:$AL,'P.N.C. x Comp. x Ramos'!N$66,0)</f>
        <v>0</v>
      </c>
      <c r="O567" s="42">
        <f t="shared" si="49"/>
        <v>0.43999514232402354</v>
      </c>
      <c r="Q567" s="102" t="s">
        <v>8</v>
      </c>
    </row>
    <row r="568" spans="1:17" ht="15.95" customHeight="1" x14ac:dyDescent="0.4">
      <c r="A568" s="34">
        <f t="shared" si="47"/>
        <v>13</v>
      </c>
      <c r="B568" s="37" t="s">
        <v>119</v>
      </c>
      <c r="C568" s="44">
        <f t="shared" si="50"/>
        <v>83773815.450000003</v>
      </c>
      <c r="D568" s="35">
        <f>VLOOKUP($Q568&amp;$B568,'PNC Exon. &amp; no Exon.'!$A:$AL,'P.N.C. x Comp. x Ramos'!D$66,0)</f>
        <v>118813.63</v>
      </c>
      <c r="E568" s="35">
        <f>VLOOKUP($Q568&amp;$B568,'PNC Exon. &amp; no Exon.'!$A:$AL,'P.N.C. x Comp. x Ramos'!E$66,0)</f>
        <v>391548.13</v>
      </c>
      <c r="F568" s="35">
        <f>VLOOKUP($Q568&amp;$B568,'PNC Exon. &amp; no Exon.'!$A:$AL,'P.N.C. x Comp. x Ramos'!F$66,0)</f>
        <v>0</v>
      </c>
      <c r="G568" s="35">
        <f>VLOOKUP($Q568&amp;$B568,'PNC Exon. &amp; no Exon.'!$A:$AL,'P.N.C. x Comp. x Ramos'!G$66,0)</f>
        <v>1410494</v>
      </c>
      <c r="H568" s="35">
        <f>VLOOKUP($Q568&amp;$B568,'PNC Exon. &amp; no Exon.'!$A:$AL,'P.N.C. x Comp. x Ramos'!H$66,0)</f>
        <v>47214393.559999995</v>
      </c>
      <c r="I568" s="35">
        <f>VLOOKUP($Q568&amp;$B568,'PNC Exon. &amp; no Exon.'!$A:$AL,'P.N.C. x Comp. x Ramos'!I$66,0)</f>
        <v>194317.06</v>
      </c>
      <c r="J568" s="35">
        <f>VLOOKUP($Q568&amp;$B568,'PNC Exon. &amp; no Exon.'!$A:$AL,'P.N.C. x Comp. x Ramos'!J$66,0)</f>
        <v>283002</v>
      </c>
      <c r="K568" s="35">
        <f>VLOOKUP($Q568&amp;$B568,'PNC Exon. &amp; no Exon.'!$A:$AL,'P.N.C. x Comp. x Ramos'!K$66,0)</f>
        <v>31125478.559999999</v>
      </c>
      <c r="L568" s="35">
        <f>VLOOKUP($Q568&amp;$B568,'PNC Exon. &amp; no Exon.'!$A:$AL,'P.N.C. x Comp. x Ramos'!L$66,0)</f>
        <v>0</v>
      </c>
      <c r="M568" s="35">
        <f>VLOOKUP($Q568&amp;$B568,'PNC Exon. &amp; no Exon.'!$A:$AL,'P.N.C. x Comp. x Ramos'!M$66,0)</f>
        <v>192941.38999999998</v>
      </c>
      <c r="N568" s="35">
        <f>VLOOKUP($Q568&amp;$B568,'PNC Exon. &amp; no Exon.'!$A:$AL,'P.N.C. x Comp. x Ramos'!N$66,0)</f>
        <v>2842827.12</v>
      </c>
      <c r="O568" s="42">
        <f t="shared" si="49"/>
        <v>1.0557088086913153</v>
      </c>
      <c r="Q568" s="102" t="s">
        <v>8</v>
      </c>
    </row>
    <row r="569" spans="1:17" ht="15.95" customHeight="1" x14ac:dyDescent="0.4">
      <c r="A569" s="34">
        <f t="shared" si="47"/>
        <v>15</v>
      </c>
      <c r="B569" s="37" t="s">
        <v>120</v>
      </c>
      <c r="C569" s="44">
        <f t="shared" si="50"/>
        <v>60534833.530000001</v>
      </c>
      <c r="D569" s="35">
        <f>VLOOKUP($Q569&amp;$B569,'PNC Exon. &amp; no Exon.'!$A:$AL,'P.N.C. x Comp. x Ramos'!D$66,0)</f>
        <v>2828.89</v>
      </c>
      <c r="E569" s="35">
        <f>VLOOKUP($Q569&amp;$B569,'PNC Exon. &amp; no Exon.'!$A:$AL,'P.N.C. x Comp. x Ramos'!E$66,0)</f>
        <v>279688.15000000002</v>
      </c>
      <c r="F569" s="35">
        <f>VLOOKUP($Q569&amp;$B569,'PNC Exon. &amp; no Exon.'!$A:$AL,'P.N.C. x Comp. x Ramos'!F$66,0)</f>
        <v>0</v>
      </c>
      <c r="G569" s="35">
        <f>VLOOKUP($Q569&amp;$B569,'PNC Exon. &amp; no Exon.'!$A:$AL,'P.N.C. x Comp. x Ramos'!G$66,0)</f>
        <v>0</v>
      </c>
      <c r="H569" s="35">
        <f>VLOOKUP($Q569&amp;$B569,'PNC Exon. &amp; no Exon.'!$A:$AL,'P.N.C. x Comp. x Ramos'!H$66,0)</f>
        <v>1107941.23</v>
      </c>
      <c r="I569" s="35">
        <f>VLOOKUP($Q569&amp;$B569,'PNC Exon. &amp; no Exon.'!$A:$AL,'P.N.C. x Comp. x Ramos'!I$66,0)</f>
        <v>0</v>
      </c>
      <c r="J569" s="35">
        <f>VLOOKUP($Q569&amp;$B569,'PNC Exon. &amp; no Exon.'!$A:$AL,'P.N.C. x Comp. x Ramos'!J$66,0)</f>
        <v>4200</v>
      </c>
      <c r="K569" s="35">
        <f>VLOOKUP($Q569&amp;$B569,'PNC Exon. &amp; no Exon.'!$A:$AL,'P.N.C. x Comp. x Ramos'!K$66,0)</f>
        <v>58962650.020000003</v>
      </c>
      <c r="L569" s="35">
        <f>VLOOKUP($Q569&amp;$B569,'PNC Exon. &amp; no Exon.'!$A:$AL,'P.N.C. x Comp. x Ramos'!L$66,0)</f>
        <v>0</v>
      </c>
      <c r="M569" s="35">
        <f>VLOOKUP($Q569&amp;$B569,'PNC Exon. &amp; no Exon.'!$A:$AL,'P.N.C. x Comp. x Ramos'!M$66,0)</f>
        <v>55769.41</v>
      </c>
      <c r="N569" s="35">
        <f>VLOOKUP($Q569&amp;$B569,'PNC Exon. &amp; no Exon.'!$A:$AL,'P.N.C. x Comp. x Ramos'!N$66,0)</f>
        <v>121755.83</v>
      </c>
      <c r="O569" s="42">
        <f t="shared" si="49"/>
        <v>0.76285360344397901</v>
      </c>
      <c r="Q569" s="102" t="s">
        <v>8</v>
      </c>
    </row>
    <row r="570" spans="1:17" ht="15.95" customHeight="1" x14ac:dyDescent="0.4">
      <c r="A570" s="34">
        <f t="shared" si="47"/>
        <v>14</v>
      </c>
      <c r="B570" s="37" t="s">
        <v>121</v>
      </c>
      <c r="C570" s="44">
        <f t="shared" si="50"/>
        <v>61645989.539999999</v>
      </c>
      <c r="D570" s="35">
        <f>VLOOKUP($Q570&amp;$B570,'PNC Exon. &amp; no Exon.'!$A:$AL,'P.N.C. x Comp. x Ramos'!D$66,0)</f>
        <v>0</v>
      </c>
      <c r="E570" s="35">
        <f>VLOOKUP($Q570&amp;$B570,'PNC Exon. &amp; no Exon.'!$A:$AL,'P.N.C. x Comp. x Ramos'!E$66,0)</f>
        <v>19018444.140000001</v>
      </c>
      <c r="F570" s="35">
        <f>VLOOKUP($Q570&amp;$B570,'PNC Exon. &amp; no Exon.'!$A:$AL,'P.N.C. x Comp. x Ramos'!F$66,0)</f>
        <v>0</v>
      </c>
      <c r="G570" s="35">
        <f>VLOOKUP($Q570&amp;$B570,'PNC Exon. &amp; no Exon.'!$A:$AL,'P.N.C. x Comp. x Ramos'!G$66,0)</f>
        <v>0</v>
      </c>
      <c r="H570" s="35">
        <f>VLOOKUP($Q570&amp;$B570,'PNC Exon. &amp; no Exon.'!$A:$AL,'P.N.C. x Comp. x Ramos'!H$66,0)</f>
        <v>6812183.1299999999</v>
      </c>
      <c r="I570" s="35">
        <f>VLOOKUP($Q570&amp;$B570,'PNC Exon. &amp; no Exon.'!$A:$AL,'P.N.C. x Comp. x Ramos'!I$66,0)</f>
        <v>0</v>
      </c>
      <c r="J570" s="35">
        <f>VLOOKUP($Q570&amp;$B570,'PNC Exon. &amp; no Exon.'!$A:$AL,'P.N.C. x Comp. x Ramos'!J$66,0)</f>
        <v>31515.599999999999</v>
      </c>
      <c r="K570" s="35">
        <f>VLOOKUP($Q570&amp;$B570,'PNC Exon. &amp; no Exon.'!$A:$AL,'P.N.C. x Comp. x Ramos'!K$66,0)</f>
        <v>26076825.199999999</v>
      </c>
      <c r="L570" s="35">
        <f>VLOOKUP($Q570&amp;$B570,'PNC Exon. &amp; no Exon.'!$A:$AL,'P.N.C. x Comp. x Ramos'!L$66,0)</f>
        <v>0</v>
      </c>
      <c r="M570" s="35">
        <f>VLOOKUP($Q570&amp;$B570,'PNC Exon. &amp; no Exon.'!$A:$AL,'P.N.C. x Comp. x Ramos'!M$66,0)</f>
        <v>8785539.3699999992</v>
      </c>
      <c r="N570" s="35">
        <f>VLOOKUP($Q570&amp;$B570,'PNC Exon. &amp; no Exon.'!$A:$AL,'P.N.C. x Comp. x Ramos'!N$66,0)</f>
        <v>921482.1</v>
      </c>
      <c r="O570" s="42">
        <f t="shared" si="49"/>
        <v>0.77685627458037287</v>
      </c>
      <c r="Q570" s="102" t="s">
        <v>8</v>
      </c>
    </row>
    <row r="571" spans="1:17" ht="15.95" customHeight="1" x14ac:dyDescent="0.4">
      <c r="A571" s="34">
        <f t="shared" si="47"/>
        <v>23</v>
      </c>
      <c r="B571" s="37" t="s">
        <v>78</v>
      </c>
      <c r="C571" s="44">
        <f t="shared" si="50"/>
        <v>32497048.439999998</v>
      </c>
      <c r="D571" s="35">
        <f>VLOOKUP($Q571&amp;$B571,'PNC Exon. &amp; no Exon.'!$A:$AL,'P.N.C. x Comp. x Ramos'!D$66,0)</f>
        <v>8341.59</v>
      </c>
      <c r="E571" s="35">
        <f>VLOOKUP($Q571&amp;$B571,'PNC Exon. &amp; no Exon.'!$A:$AL,'P.N.C. x Comp. x Ramos'!E$66,0)</f>
        <v>3170467.19</v>
      </c>
      <c r="F571" s="35">
        <f>VLOOKUP($Q571&amp;$B571,'PNC Exon. &amp; no Exon.'!$A:$AL,'P.N.C. x Comp. x Ramos'!F$66,0)</f>
        <v>0</v>
      </c>
      <c r="G571" s="35">
        <f>VLOOKUP($Q571&amp;$B571,'PNC Exon. &amp; no Exon.'!$A:$AL,'P.N.C. x Comp. x Ramos'!G$66,0)</f>
        <v>0</v>
      </c>
      <c r="H571" s="35">
        <f>VLOOKUP($Q571&amp;$B571,'PNC Exon. &amp; no Exon.'!$A:$AL,'P.N.C. x Comp. x Ramos'!H$66,0)</f>
        <v>2416838.8199999998</v>
      </c>
      <c r="I571" s="35">
        <f>VLOOKUP($Q571&amp;$B571,'PNC Exon. &amp; no Exon.'!$A:$AL,'P.N.C. x Comp. x Ramos'!I$66,0)</f>
        <v>26135.200000000001</v>
      </c>
      <c r="J571" s="35">
        <f>VLOOKUP($Q571&amp;$B571,'PNC Exon. &amp; no Exon.'!$A:$AL,'P.N.C. x Comp. x Ramos'!J$66,0)</f>
        <v>14251.18</v>
      </c>
      <c r="K571" s="35">
        <f>VLOOKUP($Q571&amp;$B571,'PNC Exon. &amp; no Exon.'!$A:$AL,'P.N.C. x Comp. x Ramos'!K$66,0)</f>
        <v>22609974.129999999</v>
      </c>
      <c r="L571" s="35">
        <f>VLOOKUP($Q571&amp;$B571,'PNC Exon. &amp; no Exon.'!$A:$AL,'P.N.C. x Comp. x Ramos'!L$66,0)</f>
        <v>0</v>
      </c>
      <c r="M571" s="35">
        <f>VLOOKUP($Q571&amp;$B571,'PNC Exon. &amp; no Exon.'!$A:$AL,'P.N.C. x Comp. x Ramos'!M$66,0)</f>
        <v>1500039.9</v>
      </c>
      <c r="N571" s="35">
        <f>VLOOKUP($Q571&amp;$B571,'PNC Exon. &amp; no Exon.'!$A:$AL,'P.N.C. x Comp. x Ramos'!N$66,0)</f>
        <v>2751000.43</v>
      </c>
      <c r="O571" s="42">
        <f t="shared" si="49"/>
        <v>0.40952438551700659</v>
      </c>
      <c r="Q571" s="102" t="s">
        <v>8</v>
      </c>
    </row>
    <row r="572" spans="1:17" ht="15.95" customHeight="1" x14ac:dyDescent="0.4">
      <c r="A572" s="34">
        <f t="shared" si="47"/>
        <v>18</v>
      </c>
      <c r="B572" s="37" t="s">
        <v>118</v>
      </c>
      <c r="C572" s="44">
        <f t="shared" si="50"/>
        <v>47286713.120000005</v>
      </c>
      <c r="D572" s="35">
        <f>VLOOKUP($Q572&amp;$B572,'PNC Exon. &amp; no Exon.'!$A:$AL,'P.N.C. x Comp. x Ramos'!D$66,0)</f>
        <v>0</v>
      </c>
      <c r="E572" s="35">
        <f>VLOOKUP($Q572&amp;$B572,'PNC Exon. &amp; no Exon.'!$A:$AL,'P.N.C. x Comp. x Ramos'!E$66,0)</f>
        <v>2512974.67</v>
      </c>
      <c r="F572" s="35">
        <f>VLOOKUP($Q572&amp;$B572,'PNC Exon. &amp; no Exon.'!$A:$AL,'P.N.C. x Comp. x Ramos'!F$66,0)</f>
        <v>0</v>
      </c>
      <c r="G572" s="35">
        <f>VLOOKUP($Q572&amp;$B572,'PNC Exon. &amp; no Exon.'!$A:$AL,'P.N.C. x Comp. x Ramos'!G$66,0)</f>
        <v>0</v>
      </c>
      <c r="H572" s="35">
        <f>VLOOKUP($Q572&amp;$B572,'PNC Exon. &amp; no Exon.'!$A:$AL,'P.N.C. x Comp. x Ramos'!H$66,0)</f>
        <v>0</v>
      </c>
      <c r="I572" s="35">
        <f>VLOOKUP($Q572&amp;$B572,'PNC Exon. &amp; no Exon.'!$A:$AL,'P.N.C. x Comp. x Ramos'!I$66,0)</f>
        <v>0</v>
      </c>
      <c r="J572" s="35">
        <f>VLOOKUP($Q572&amp;$B572,'PNC Exon. &amp; no Exon.'!$A:$AL,'P.N.C. x Comp. x Ramos'!J$66,0)</f>
        <v>0</v>
      </c>
      <c r="K572" s="35">
        <f>VLOOKUP($Q572&amp;$B572,'PNC Exon. &amp; no Exon.'!$A:$AL,'P.N.C. x Comp. x Ramos'!K$66,0)</f>
        <v>31815</v>
      </c>
      <c r="L572" s="35">
        <f>VLOOKUP($Q572&amp;$B572,'PNC Exon. &amp; no Exon.'!$A:$AL,'P.N.C. x Comp. x Ramos'!L$66,0)</f>
        <v>44430928.280000001</v>
      </c>
      <c r="M572" s="35">
        <f>VLOOKUP($Q572&amp;$B572,'PNC Exon. &amp; no Exon.'!$A:$AL,'P.N.C. x Comp. x Ramos'!M$66,0)</f>
        <v>0</v>
      </c>
      <c r="N572" s="35">
        <f>VLOOKUP($Q572&amp;$B572,'PNC Exon. &amp; no Exon.'!$A:$AL,'P.N.C. x Comp. x Ramos'!N$66,0)</f>
        <v>310995.17</v>
      </c>
      <c r="O572" s="42">
        <f t="shared" si="49"/>
        <v>0.59590218383497529</v>
      </c>
      <c r="Q572" s="102" t="s">
        <v>8</v>
      </c>
    </row>
    <row r="573" spans="1:17" ht="15.95" customHeight="1" x14ac:dyDescent="0.4">
      <c r="A573" s="34">
        <f t="shared" si="47"/>
        <v>17</v>
      </c>
      <c r="B573" s="37" t="s">
        <v>80</v>
      </c>
      <c r="C573" s="44">
        <f t="shared" si="50"/>
        <v>48040766.290000007</v>
      </c>
      <c r="D573" s="35">
        <f>VLOOKUP($Q573&amp;$B573,'PNC Exon. &amp; no Exon.'!$A:$AL,'P.N.C. x Comp. x Ramos'!D$66,0)</f>
        <v>0</v>
      </c>
      <c r="E573" s="35">
        <f>VLOOKUP($Q573&amp;$B573,'PNC Exon. &amp; no Exon.'!$A:$AL,'P.N.C. x Comp. x Ramos'!E$66,0)</f>
        <v>0</v>
      </c>
      <c r="F573" s="35">
        <f>VLOOKUP($Q573&amp;$B573,'PNC Exon. &amp; no Exon.'!$A:$AL,'P.N.C. x Comp. x Ramos'!F$66,0)</f>
        <v>0</v>
      </c>
      <c r="G573" s="35">
        <f>VLOOKUP($Q573&amp;$B573,'PNC Exon. &amp; no Exon.'!$A:$AL,'P.N.C. x Comp. x Ramos'!G$66,0)</f>
        <v>0</v>
      </c>
      <c r="H573" s="35">
        <f>VLOOKUP($Q573&amp;$B573,'PNC Exon. &amp; no Exon.'!$A:$AL,'P.N.C. x Comp. x Ramos'!H$66,0)</f>
        <v>6600</v>
      </c>
      <c r="I573" s="35">
        <f>VLOOKUP($Q573&amp;$B573,'PNC Exon. &amp; no Exon.'!$A:$AL,'P.N.C. x Comp. x Ramos'!I$66,0)</f>
        <v>0</v>
      </c>
      <c r="J573" s="35">
        <f>VLOOKUP($Q573&amp;$B573,'PNC Exon. &amp; no Exon.'!$A:$AL,'P.N.C. x Comp. x Ramos'!J$66,0)</f>
        <v>0</v>
      </c>
      <c r="K573" s="35">
        <f>VLOOKUP($Q573&amp;$B573,'PNC Exon. &amp; no Exon.'!$A:$AL,'P.N.C. x Comp. x Ramos'!K$66,0)</f>
        <v>48028821.450000003</v>
      </c>
      <c r="L573" s="35">
        <f>VLOOKUP($Q573&amp;$B573,'PNC Exon. &amp; no Exon.'!$A:$AL,'P.N.C. x Comp. x Ramos'!L$66,0)</f>
        <v>0</v>
      </c>
      <c r="M573" s="35">
        <f>VLOOKUP($Q573&amp;$B573,'PNC Exon. &amp; no Exon.'!$A:$AL,'P.N.C. x Comp. x Ramos'!M$66,0)</f>
        <v>5344.84</v>
      </c>
      <c r="N573" s="35">
        <f>VLOOKUP($Q573&amp;$B573,'PNC Exon. &amp; no Exon.'!$A:$AL,'P.N.C. x Comp. x Ramos'!N$66,0)</f>
        <v>0</v>
      </c>
      <c r="O573" s="42">
        <f t="shared" si="49"/>
        <v>0.60540468255148339</v>
      </c>
      <c r="Q573" s="102" t="s">
        <v>8</v>
      </c>
    </row>
    <row r="574" spans="1:17" ht="15.95" customHeight="1" x14ac:dyDescent="0.4">
      <c r="A574" s="34">
        <f t="shared" si="47"/>
        <v>16</v>
      </c>
      <c r="B574" s="37" t="s">
        <v>122</v>
      </c>
      <c r="C574" s="44">
        <f t="shared" si="50"/>
        <v>52914784.120000005</v>
      </c>
      <c r="D574" s="35">
        <f>VLOOKUP($Q574&amp;$B574,'PNC Exon. &amp; no Exon.'!$A:$AL,'P.N.C. x Comp. x Ramos'!D$66,0)</f>
        <v>0</v>
      </c>
      <c r="E574" s="35">
        <f>VLOOKUP($Q574&amp;$B574,'PNC Exon. &amp; no Exon.'!$A:$AL,'P.N.C. x Comp. x Ramos'!E$66,0)</f>
        <v>19396588.290000003</v>
      </c>
      <c r="F574" s="35">
        <f>VLOOKUP($Q574&amp;$B574,'PNC Exon. &amp; no Exon.'!$A:$AL,'P.N.C. x Comp. x Ramos'!F$66,0)</f>
        <v>5507092.5899999999</v>
      </c>
      <c r="G574" s="35">
        <f>VLOOKUP($Q574&amp;$B574,'PNC Exon. &amp; no Exon.'!$A:$AL,'P.N.C. x Comp. x Ramos'!G$66,0)</f>
        <v>32356.75</v>
      </c>
      <c r="H574" s="35">
        <f>VLOOKUP($Q574&amp;$B574,'PNC Exon. &amp; no Exon.'!$A:$AL,'P.N.C. x Comp. x Ramos'!H$66,0)</f>
        <v>2238199.3199999998</v>
      </c>
      <c r="I574" s="35">
        <f>VLOOKUP($Q574&amp;$B574,'PNC Exon. &amp; no Exon.'!$A:$AL,'P.N.C. x Comp. x Ramos'!I$66,0)</f>
        <v>991349.88</v>
      </c>
      <c r="J574" s="35">
        <f>VLOOKUP($Q574&amp;$B574,'PNC Exon. &amp; no Exon.'!$A:$AL,'P.N.C. x Comp. x Ramos'!J$66,0)</f>
        <v>72872.39</v>
      </c>
      <c r="K574" s="35">
        <f>VLOOKUP($Q574&amp;$B574,'PNC Exon. &amp; no Exon.'!$A:$AL,'P.N.C. x Comp. x Ramos'!K$66,0)</f>
        <v>19010774.760000002</v>
      </c>
      <c r="L574" s="35">
        <f>VLOOKUP($Q574&amp;$B574,'PNC Exon. &amp; no Exon.'!$A:$AL,'P.N.C. x Comp. x Ramos'!L$66,0)</f>
        <v>0</v>
      </c>
      <c r="M574" s="35">
        <f>VLOOKUP($Q574&amp;$B574,'PNC Exon. &amp; no Exon.'!$A:$AL,'P.N.C. x Comp. x Ramos'!M$66,0)</f>
        <v>1944126.2899999998</v>
      </c>
      <c r="N574" s="35">
        <f>VLOOKUP($Q574&amp;$B574,'PNC Exon. &amp; no Exon.'!$A:$AL,'P.N.C. x Comp. x Ramos'!N$66,0)</f>
        <v>3721423.85</v>
      </c>
      <c r="O574" s="42">
        <f t="shared" si="49"/>
        <v>0.66682654246331496</v>
      </c>
      <c r="Q574" s="102" t="s">
        <v>8</v>
      </c>
    </row>
    <row r="575" spans="1:17" ht="15.95" customHeight="1" x14ac:dyDescent="0.4">
      <c r="A575" s="34">
        <f t="shared" si="47"/>
        <v>21</v>
      </c>
      <c r="B575" s="37" t="s">
        <v>124</v>
      </c>
      <c r="C575" s="44">
        <f t="shared" si="50"/>
        <v>38766252.789999999</v>
      </c>
      <c r="D575" s="35">
        <f>VLOOKUP($Q575&amp;$B575,'PNC Exon. &amp; no Exon.'!$A:$AL,'P.N.C. x Comp. x Ramos'!D$66,0)</f>
        <v>0</v>
      </c>
      <c r="E575" s="35">
        <f>VLOOKUP($Q575&amp;$B575,'PNC Exon. &amp; no Exon.'!$A:$AL,'P.N.C. x Comp. x Ramos'!E$66,0)</f>
        <v>0</v>
      </c>
      <c r="F575" s="35">
        <f>VLOOKUP($Q575&amp;$B575,'PNC Exon. &amp; no Exon.'!$A:$AL,'P.N.C. x Comp. x Ramos'!F$66,0)</f>
        <v>38766252.789999999</v>
      </c>
      <c r="G575" s="35">
        <f>VLOOKUP($Q575&amp;$B575,'PNC Exon. &amp; no Exon.'!$A:$AL,'P.N.C. x Comp. x Ramos'!G$66,0)</f>
        <v>0</v>
      </c>
      <c r="H575" s="35">
        <f>VLOOKUP($Q575&amp;$B575,'PNC Exon. &amp; no Exon.'!$A:$AL,'P.N.C. x Comp. x Ramos'!H$66,0)</f>
        <v>0</v>
      </c>
      <c r="I575" s="35">
        <f>VLOOKUP($Q575&amp;$B575,'PNC Exon. &amp; no Exon.'!$A:$AL,'P.N.C. x Comp. x Ramos'!I$66,0)</f>
        <v>0</v>
      </c>
      <c r="J575" s="35">
        <f>VLOOKUP($Q575&amp;$B575,'PNC Exon. &amp; no Exon.'!$A:$AL,'P.N.C. x Comp. x Ramos'!J$66,0)</f>
        <v>0</v>
      </c>
      <c r="K575" s="35">
        <f>VLOOKUP($Q575&amp;$B575,'PNC Exon. &amp; no Exon.'!$A:$AL,'P.N.C. x Comp. x Ramos'!K$66,0)</f>
        <v>0</v>
      </c>
      <c r="L575" s="35">
        <f>VLOOKUP($Q575&amp;$B575,'PNC Exon. &amp; no Exon.'!$A:$AL,'P.N.C. x Comp. x Ramos'!L$66,0)</f>
        <v>0</v>
      </c>
      <c r="M575" s="35">
        <f>VLOOKUP($Q575&amp;$B575,'PNC Exon. &amp; no Exon.'!$A:$AL,'P.N.C. x Comp. x Ramos'!M$66,0)</f>
        <v>0</v>
      </c>
      <c r="N575" s="35">
        <f>VLOOKUP($Q575&amp;$B575,'PNC Exon. &amp; no Exon.'!$A:$AL,'P.N.C. x Comp. x Ramos'!N$66,0)</f>
        <v>0</v>
      </c>
      <c r="O575" s="42">
        <f t="shared" si="49"/>
        <v>0.48852823917019378</v>
      </c>
      <c r="Q575" s="102" t="s">
        <v>8</v>
      </c>
    </row>
    <row r="576" spans="1:17" ht="15.95" customHeight="1" x14ac:dyDescent="0.4">
      <c r="A576" s="34">
        <f t="shared" si="47"/>
        <v>20</v>
      </c>
      <c r="B576" s="37" t="s">
        <v>123</v>
      </c>
      <c r="C576" s="44">
        <f t="shared" si="50"/>
        <v>39857385.230000004</v>
      </c>
      <c r="D576" s="35">
        <f>VLOOKUP($Q576&amp;$B576,'PNC Exon. &amp; no Exon.'!$A:$AL,'P.N.C. x Comp. x Ramos'!D$66,0)</f>
        <v>0</v>
      </c>
      <c r="E576" s="35">
        <f>VLOOKUP($Q576&amp;$B576,'PNC Exon. &amp; no Exon.'!$A:$AL,'P.N.C. x Comp. x Ramos'!E$66,0)</f>
        <v>39830635.060000002</v>
      </c>
      <c r="F576" s="35">
        <f>VLOOKUP($Q576&amp;$B576,'PNC Exon. &amp; no Exon.'!$A:$AL,'P.N.C. x Comp. x Ramos'!F$66,0)</f>
        <v>0</v>
      </c>
      <c r="G576" s="35">
        <f>VLOOKUP($Q576&amp;$B576,'PNC Exon. &amp; no Exon.'!$A:$AL,'P.N.C. x Comp. x Ramos'!G$66,0)</f>
        <v>0</v>
      </c>
      <c r="H576" s="35">
        <f>VLOOKUP($Q576&amp;$B576,'PNC Exon. &amp; no Exon.'!$A:$AL,'P.N.C. x Comp. x Ramos'!H$66,0)</f>
        <v>0</v>
      </c>
      <c r="I576" s="35">
        <f>VLOOKUP($Q576&amp;$B576,'PNC Exon. &amp; no Exon.'!$A:$AL,'P.N.C. x Comp. x Ramos'!I$66,0)</f>
        <v>0</v>
      </c>
      <c r="J576" s="35">
        <f>VLOOKUP($Q576&amp;$B576,'PNC Exon. &amp; no Exon.'!$A:$AL,'P.N.C. x Comp. x Ramos'!J$66,0)</f>
        <v>0</v>
      </c>
      <c r="K576" s="35">
        <f>VLOOKUP($Q576&amp;$B576,'PNC Exon. &amp; no Exon.'!$A:$AL,'P.N.C. x Comp. x Ramos'!K$66,0)</f>
        <v>0</v>
      </c>
      <c r="L576" s="35">
        <f>VLOOKUP($Q576&amp;$B576,'PNC Exon. &amp; no Exon.'!$A:$AL,'P.N.C. x Comp. x Ramos'!L$66,0)</f>
        <v>0</v>
      </c>
      <c r="M576" s="35">
        <f>VLOOKUP($Q576&amp;$B576,'PNC Exon. &amp; no Exon.'!$A:$AL,'P.N.C. x Comp. x Ramos'!M$66,0)</f>
        <v>26750.17</v>
      </c>
      <c r="N576" s="35">
        <f>VLOOKUP($Q576&amp;$B576,'PNC Exon. &amp; no Exon.'!$A:$AL,'P.N.C. x Comp. x Ramos'!N$66,0)</f>
        <v>0</v>
      </c>
      <c r="O576" s="42">
        <f t="shared" si="49"/>
        <v>0.50227857538407161</v>
      </c>
      <c r="Q576" s="102" t="s">
        <v>8</v>
      </c>
    </row>
    <row r="577" spans="1:17" ht="15.95" customHeight="1" x14ac:dyDescent="0.4">
      <c r="A577" s="34">
        <f t="shared" si="47"/>
        <v>24</v>
      </c>
      <c r="B577" s="37" t="s">
        <v>125</v>
      </c>
      <c r="C577" s="44">
        <f t="shared" si="50"/>
        <v>22535390.219999999</v>
      </c>
      <c r="D577" s="35">
        <f>VLOOKUP($Q577&amp;$B577,'PNC Exon. &amp; no Exon.'!$A:$AL,'P.N.C. x Comp. x Ramos'!D$66,0)</f>
        <v>0</v>
      </c>
      <c r="E577" s="35">
        <f>VLOOKUP($Q577&amp;$B577,'PNC Exon. &amp; no Exon.'!$A:$AL,'P.N.C. x Comp. x Ramos'!E$66,0)</f>
        <v>2026673.79</v>
      </c>
      <c r="F577" s="35">
        <f>VLOOKUP($Q577&amp;$B577,'PNC Exon. &amp; no Exon.'!$A:$AL,'P.N.C. x Comp. x Ramos'!F$66,0)</f>
        <v>460146.28</v>
      </c>
      <c r="G577" s="35">
        <f>VLOOKUP($Q577&amp;$B577,'PNC Exon. &amp; no Exon.'!$A:$AL,'P.N.C. x Comp. x Ramos'!G$66,0)</f>
        <v>0</v>
      </c>
      <c r="H577" s="35">
        <f>VLOOKUP($Q577&amp;$B577,'PNC Exon. &amp; no Exon.'!$A:$AL,'P.N.C. x Comp. x Ramos'!H$66,0)</f>
        <v>189665.47</v>
      </c>
      <c r="I577" s="35">
        <f>VLOOKUP($Q577&amp;$B577,'PNC Exon. &amp; no Exon.'!$A:$AL,'P.N.C. x Comp. x Ramos'!I$66,0)</f>
        <v>0</v>
      </c>
      <c r="J577" s="35">
        <f>VLOOKUP($Q577&amp;$B577,'PNC Exon. &amp; no Exon.'!$A:$AL,'P.N.C. x Comp. x Ramos'!J$66,0)</f>
        <v>138325.41</v>
      </c>
      <c r="K577" s="35">
        <f>VLOOKUP($Q577&amp;$B577,'PNC Exon. &amp; no Exon.'!$A:$AL,'P.N.C. x Comp. x Ramos'!K$66,0)</f>
        <v>3673353.78</v>
      </c>
      <c r="L577" s="35">
        <f>VLOOKUP($Q577&amp;$B577,'PNC Exon. &amp; no Exon.'!$A:$AL,'P.N.C. x Comp. x Ramos'!L$66,0)</f>
        <v>0</v>
      </c>
      <c r="M577" s="35">
        <f>VLOOKUP($Q577&amp;$B577,'PNC Exon. &amp; no Exon.'!$A:$AL,'P.N.C. x Comp. x Ramos'!M$66,0)</f>
        <v>15211001.66</v>
      </c>
      <c r="N577" s="35">
        <f>VLOOKUP($Q577&amp;$B577,'PNC Exon. &amp; no Exon.'!$A:$AL,'P.N.C. x Comp. x Ramos'!N$66,0)</f>
        <v>836223.83</v>
      </c>
      <c r="O577" s="42">
        <f t="shared" si="49"/>
        <v>0.28398861666685749</v>
      </c>
      <c r="Q577" s="102" t="s">
        <v>8</v>
      </c>
    </row>
    <row r="578" spans="1:17" ht="15.95" customHeight="1" x14ac:dyDescent="0.4">
      <c r="A578" s="34">
        <f t="shared" si="47"/>
        <v>26</v>
      </c>
      <c r="B578" s="37" t="s">
        <v>127</v>
      </c>
      <c r="C578" s="44">
        <f t="shared" si="50"/>
        <v>21132239.539999999</v>
      </c>
      <c r="D578" s="35">
        <f>VLOOKUP($Q578&amp;$B578,'PNC Exon. &amp; no Exon.'!$A:$AL,'P.N.C. x Comp. x Ramos'!D$66,0)</f>
        <v>0</v>
      </c>
      <c r="E578" s="35">
        <f>VLOOKUP($Q578&amp;$B578,'PNC Exon. &amp; no Exon.'!$A:$AL,'P.N.C. x Comp. x Ramos'!E$66,0)</f>
        <v>18125694.93</v>
      </c>
      <c r="F578" s="35">
        <f>VLOOKUP($Q578&amp;$B578,'PNC Exon. &amp; no Exon.'!$A:$AL,'P.N.C. x Comp. x Ramos'!F$66,0)</f>
        <v>0</v>
      </c>
      <c r="G578" s="35">
        <f>VLOOKUP($Q578&amp;$B578,'PNC Exon. &amp; no Exon.'!$A:$AL,'P.N.C. x Comp. x Ramos'!G$66,0)</f>
        <v>0</v>
      </c>
      <c r="H578" s="35">
        <f>VLOOKUP($Q578&amp;$B578,'PNC Exon. &amp; no Exon.'!$A:$AL,'P.N.C. x Comp. x Ramos'!H$66,0)</f>
        <v>2888588.85</v>
      </c>
      <c r="I578" s="35">
        <f>VLOOKUP($Q578&amp;$B578,'PNC Exon. &amp; no Exon.'!$A:$AL,'P.N.C. x Comp. x Ramos'!I$66,0)</f>
        <v>0</v>
      </c>
      <c r="J578" s="35">
        <f>VLOOKUP($Q578&amp;$B578,'PNC Exon. &amp; no Exon.'!$A:$AL,'P.N.C. x Comp. x Ramos'!J$66,0)</f>
        <v>511.97</v>
      </c>
      <c r="K578" s="35">
        <f>VLOOKUP($Q578&amp;$B578,'PNC Exon. &amp; no Exon.'!$A:$AL,'P.N.C. x Comp. x Ramos'!K$66,0)</f>
        <v>7097.8</v>
      </c>
      <c r="L578" s="35">
        <f>VLOOKUP($Q578&amp;$B578,'PNC Exon. &amp; no Exon.'!$A:$AL,'P.N.C. x Comp. x Ramos'!L$66,0)</f>
        <v>0</v>
      </c>
      <c r="M578" s="35">
        <f>VLOOKUP($Q578&amp;$B578,'PNC Exon. &amp; no Exon.'!$A:$AL,'P.N.C. x Comp. x Ramos'!M$66,0)</f>
        <v>72390.929999999993</v>
      </c>
      <c r="N578" s="35">
        <f>VLOOKUP($Q578&amp;$B578,'PNC Exon. &amp; no Exon.'!$A:$AL,'P.N.C. x Comp. x Ramos'!N$66,0)</f>
        <v>37955.06</v>
      </c>
      <c r="O578" s="42">
        <f t="shared" si="49"/>
        <v>0.26630625941906894</v>
      </c>
      <c r="Q578" s="102" t="s">
        <v>8</v>
      </c>
    </row>
    <row r="579" spans="1:17" ht="15.95" customHeight="1" x14ac:dyDescent="0.4">
      <c r="A579" s="34">
        <f t="shared" si="47"/>
        <v>25</v>
      </c>
      <c r="B579" s="37" t="s">
        <v>126</v>
      </c>
      <c r="C579" s="44">
        <f t="shared" si="50"/>
        <v>21611025.34</v>
      </c>
      <c r="D579" s="35">
        <f>VLOOKUP($Q579&amp;$B579,'PNC Exon. &amp; no Exon.'!$A:$AL,'P.N.C. x Comp. x Ramos'!D$66,0)</f>
        <v>0</v>
      </c>
      <c r="E579" s="35">
        <f>VLOOKUP($Q579&amp;$B579,'PNC Exon. &amp; no Exon.'!$A:$AL,'P.N.C. x Comp. x Ramos'!E$66,0)</f>
        <v>237326.39</v>
      </c>
      <c r="F579" s="35">
        <f>VLOOKUP($Q579&amp;$B579,'PNC Exon. &amp; no Exon.'!$A:$AL,'P.N.C. x Comp. x Ramos'!F$66,0)</f>
        <v>0</v>
      </c>
      <c r="G579" s="35">
        <f>VLOOKUP($Q579&amp;$B579,'PNC Exon. &amp; no Exon.'!$A:$AL,'P.N.C. x Comp. x Ramos'!G$66,0)</f>
        <v>18303.36</v>
      </c>
      <c r="H579" s="35">
        <f>VLOOKUP($Q579&amp;$B579,'PNC Exon. &amp; no Exon.'!$A:$AL,'P.N.C. x Comp. x Ramos'!H$66,0)</f>
        <v>739767.7</v>
      </c>
      <c r="I579" s="35">
        <f>VLOOKUP($Q579&amp;$B579,'PNC Exon. &amp; no Exon.'!$A:$AL,'P.N.C. x Comp. x Ramos'!I$66,0)</f>
        <v>231523.06</v>
      </c>
      <c r="J579" s="35">
        <f>VLOOKUP($Q579&amp;$B579,'PNC Exon. &amp; no Exon.'!$A:$AL,'P.N.C. x Comp. x Ramos'!J$66,0)</f>
        <v>37045.03</v>
      </c>
      <c r="K579" s="35">
        <f>VLOOKUP($Q579&amp;$B579,'PNC Exon. &amp; no Exon.'!$A:$AL,'P.N.C. x Comp. x Ramos'!K$66,0)</f>
        <v>16300284.59</v>
      </c>
      <c r="L579" s="35">
        <f>VLOOKUP($Q579&amp;$B579,'PNC Exon. &amp; no Exon.'!$A:$AL,'P.N.C. x Comp. x Ramos'!L$66,0)</f>
        <v>0</v>
      </c>
      <c r="M579" s="35">
        <f>VLOOKUP($Q579&amp;$B579,'PNC Exon. &amp; no Exon.'!$A:$AL,'P.N.C. x Comp. x Ramos'!M$66,0)</f>
        <v>3161423.01</v>
      </c>
      <c r="N579" s="35">
        <f>VLOOKUP($Q579&amp;$B579,'PNC Exon. &amp; no Exon.'!$A:$AL,'P.N.C. x Comp. x Ramos'!N$66,0)</f>
        <v>885352.2</v>
      </c>
      <c r="O579" s="42">
        <f t="shared" si="49"/>
        <v>0.27233986769894969</v>
      </c>
      <c r="Q579" s="102" t="s">
        <v>8</v>
      </c>
    </row>
    <row r="580" spans="1:17" ht="15.95" customHeight="1" x14ac:dyDescent="0.4">
      <c r="A580" s="34">
        <f t="shared" si="47"/>
        <v>30</v>
      </c>
      <c r="B580" s="37" t="s">
        <v>128</v>
      </c>
      <c r="C580" s="44">
        <f t="shared" si="50"/>
        <v>6410886.9500000002</v>
      </c>
      <c r="D580" s="35">
        <f>VLOOKUP($Q580&amp;$B580,'PNC Exon. &amp; no Exon.'!$A:$AL,'P.N.C. x Comp. x Ramos'!D$66,0)</f>
        <v>13144.12</v>
      </c>
      <c r="E580" s="35">
        <f>VLOOKUP($Q580&amp;$B580,'PNC Exon. &amp; no Exon.'!$A:$AL,'P.N.C. x Comp. x Ramos'!E$66,0)</f>
        <v>4866.21</v>
      </c>
      <c r="F580" s="35">
        <f>VLOOKUP($Q580&amp;$B580,'PNC Exon. &amp; no Exon.'!$A:$AL,'P.N.C. x Comp. x Ramos'!F$66,0)</f>
        <v>0</v>
      </c>
      <c r="G580" s="35">
        <f>VLOOKUP($Q580&amp;$B580,'PNC Exon. &amp; no Exon.'!$A:$AL,'P.N.C. x Comp. x Ramos'!G$66,0)</f>
        <v>12357.52</v>
      </c>
      <c r="H580" s="35">
        <f>VLOOKUP($Q580&amp;$B580,'PNC Exon. &amp; no Exon.'!$A:$AL,'P.N.C. x Comp. x Ramos'!H$66,0)</f>
        <v>1728629.49</v>
      </c>
      <c r="I580" s="35">
        <f>VLOOKUP($Q580&amp;$B580,'PNC Exon. &amp; no Exon.'!$A:$AL,'P.N.C. x Comp. x Ramos'!I$66,0)</f>
        <v>0</v>
      </c>
      <c r="J580" s="35">
        <f>VLOOKUP($Q580&amp;$B580,'PNC Exon. &amp; no Exon.'!$A:$AL,'P.N.C. x Comp. x Ramos'!J$66,0)</f>
        <v>131438.35999999999</v>
      </c>
      <c r="K580" s="35">
        <f>VLOOKUP($Q580&amp;$B580,'PNC Exon. &amp; no Exon.'!$A:$AL,'P.N.C. x Comp. x Ramos'!K$66,0)</f>
        <v>3617452.38</v>
      </c>
      <c r="L580" s="35">
        <f>VLOOKUP($Q580&amp;$B580,'PNC Exon. &amp; no Exon.'!$A:$AL,'P.N.C. x Comp. x Ramos'!L$66,0)</f>
        <v>0</v>
      </c>
      <c r="M580" s="35">
        <f>VLOOKUP($Q580&amp;$B580,'PNC Exon. &amp; no Exon.'!$A:$AL,'P.N.C. x Comp. x Ramos'!M$66,0)</f>
        <v>129141.75999999999</v>
      </c>
      <c r="N580" s="35">
        <f>VLOOKUP($Q580&amp;$B580,'PNC Exon. &amp; no Exon.'!$A:$AL,'P.N.C. x Comp. x Ramos'!N$66,0)</f>
        <v>773857.11</v>
      </c>
      <c r="O580" s="42">
        <f t="shared" si="49"/>
        <v>8.0789322872355823E-2</v>
      </c>
      <c r="Q580" s="102" t="s">
        <v>8</v>
      </c>
    </row>
    <row r="581" spans="1:17" ht="15.95" customHeight="1" x14ac:dyDescent="0.4">
      <c r="A581" s="34">
        <f t="shared" si="47"/>
        <v>31</v>
      </c>
      <c r="B581" s="37" t="s">
        <v>79</v>
      </c>
      <c r="C581" s="44">
        <f t="shared" si="50"/>
        <v>4179299.25</v>
      </c>
      <c r="D581" s="35">
        <f>VLOOKUP($Q581&amp;$B581,'PNC Exon. &amp; no Exon.'!$A:$AL,'P.N.C. x Comp. x Ramos'!D$66,0)</f>
        <v>0</v>
      </c>
      <c r="E581" s="35">
        <f>VLOOKUP($Q581&amp;$B581,'PNC Exon. &amp; no Exon.'!$A:$AL,'P.N.C. x Comp. x Ramos'!E$66,0)</f>
        <v>0</v>
      </c>
      <c r="F581" s="35">
        <f>VLOOKUP($Q581&amp;$B581,'PNC Exon. &amp; no Exon.'!$A:$AL,'P.N.C. x Comp. x Ramos'!F$66,0)</f>
        <v>0</v>
      </c>
      <c r="G581" s="35">
        <f>VLOOKUP($Q581&amp;$B581,'PNC Exon. &amp; no Exon.'!$A:$AL,'P.N.C. x Comp. x Ramos'!G$66,0)</f>
        <v>0</v>
      </c>
      <c r="H581" s="35">
        <f>VLOOKUP($Q581&amp;$B581,'PNC Exon. &amp; no Exon.'!$A:$AL,'P.N.C. x Comp. x Ramos'!H$66,0)</f>
        <v>0</v>
      </c>
      <c r="I581" s="35">
        <f>VLOOKUP($Q581&amp;$B581,'PNC Exon. &amp; no Exon.'!$A:$AL,'P.N.C. x Comp. x Ramos'!I$66,0)</f>
        <v>0</v>
      </c>
      <c r="J581" s="35">
        <f>VLOOKUP($Q581&amp;$B581,'PNC Exon. &amp; no Exon.'!$A:$AL,'P.N.C. x Comp. x Ramos'!J$66,0)</f>
        <v>0</v>
      </c>
      <c r="K581" s="35">
        <f>VLOOKUP($Q581&amp;$B581,'PNC Exon. &amp; no Exon.'!$A:$AL,'P.N.C. x Comp. x Ramos'!K$66,0)</f>
        <v>4179299.25</v>
      </c>
      <c r="L581" s="35">
        <f>VLOOKUP($Q581&amp;$B581,'PNC Exon. &amp; no Exon.'!$A:$AL,'P.N.C. x Comp. x Ramos'!L$66,0)</f>
        <v>0</v>
      </c>
      <c r="M581" s="35">
        <f>VLOOKUP($Q581&amp;$B581,'PNC Exon. &amp; no Exon.'!$A:$AL,'P.N.C. x Comp. x Ramos'!M$66,0)</f>
        <v>0</v>
      </c>
      <c r="N581" s="35">
        <f>VLOOKUP($Q581&amp;$B581,'PNC Exon. &amp; no Exon.'!$A:$AL,'P.N.C. x Comp. x Ramos'!N$66,0)</f>
        <v>0</v>
      </c>
      <c r="O581" s="42">
        <f t="shared" si="49"/>
        <v>5.2667089456076663E-2</v>
      </c>
      <c r="Q581" s="102" t="s">
        <v>8</v>
      </c>
    </row>
    <row r="582" spans="1:17" ht="15.95" customHeight="1" x14ac:dyDescent="0.4">
      <c r="A582" s="34">
        <f t="shared" si="47"/>
        <v>27</v>
      </c>
      <c r="B582" s="37" t="s">
        <v>110</v>
      </c>
      <c r="C582" s="44">
        <f t="shared" si="50"/>
        <v>16588071.970000003</v>
      </c>
      <c r="D582" s="35">
        <f>VLOOKUP($Q582&amp;$B582,'PNC Exon. &amp; no Exon.'!$A:$AL,'P.N.C. x Comp. x Ramos'!D$66,0)</f>
        <v>112025.74</v>
      </c>
      <c r="E582" s="35">
        <f>VLOOKUP($Q582&amp;$B582,'PNC Exon. &amp; no Exon.'!$A:$AL,'P.N.C. x Comp. x Ramos'!E$66,0)</f>
        <v>87603.24</v>
      </c>
      <c r="F582" s="35">
        <f>VLOOKUP($Q582&amp;$B582,'PNC Exon. &amp; no Exon.'!$A:$AL,'P.N.C. x Comp. x Ramos'!F$66,0)</f>
        <v>0</v>
      </c>
      <c r="G582" s="35">
        <f>VLOOKUP($Q582&amp;$B582,'PNC Exon. &amp; no Exon.'!$A:$AL,'P.N.C. x Comp. x Ramos'!G$66,0)</f>
        <v>0</v>
      </c>
      <c r="H582" s="35">
        <f>VLOOKUP($Q582&amp;$B582,'PNC Exon. &amp; no Exon.'!$A:$AL,'P.N.C. x Comp. x Ramos'!H$66,0)</f>
        <v>17600.14</v>
      </c>
      <c r="I582" s="35">
        <f>VLOOKUP($Q582&amp;$B582,'PNC Exon. &amp; no Exon.'!$A:$AL,'P.N.C. x Comp. x Ramos'!I$66,0)</f>
        <v>152222.68</v>
      </c>
      <c r="J582" s="35">
        <f>VLOOKUP($Q582&amp;$B582,'PNC Exon. &amp; no Exon.'!$A:$AL,'P.N.C. x Comp. x Ramos'!J$66,0)</f>
        <v>0</v>
      </c>
      <c r="K582" s="35">
        <f>VLOOKUP($Q582&amp;$B582,'PNC Exon. &amp; no Exon.'!$A:$AL,'P.N.C. x Comp. x Ramos'!K$66,0)</f>
        <v>15060322.460000001</v>
      </c>
      <c r="L582" s="35">
        <f>VLOOKUP($Q582&amp;$B582,'PNC Exon. &amp; no Exon.'!$A:$AL,'P.N.C. x Comp. x Ramos'!L$66,0)</f>
        <v>0</v>
      </c>
      <c r="M582" s="35">
        <f>VLOOKUP($Q582&amp;$B582,'PNC Exon. &amp; no Exon.'!$A:$AL,'P.N.C. x Comp. x Ramos'!M$66,0)</f>
        <v>1055967.22</v>
      </c>
      <c r="N582" s="35">
        <f>VLOOKUP($Q582&amp;$B582,'PNC Exon. &amp; no Exon.'!$A:$AL,'P.N.C. x Comp. x Ramos'!N$66,0)</f>
        <v>102330.49</v>
      </c>
      <c r="O582" s="42">
        <f t="shared" si="49"/>
        <v>0.20904113778113112</v>
      </c>
      <c r="Q582" s="102" t="s">
        <v>8</v>
      </c>
    </row>
    <row r="583" spans="1:17" ht="15.95" customHeight="1" x14ac:dyDescent="0.4">
      <c r="A583" s="34">
        <f t="shared" si="47"/>
        <v>29</v>
      </c>
      <c r="B583" s="37" t="s">
        <v>131</v>
      </c>
      <c r="C583" s="44">
        <f t="shared" si="50"/>
        <v>6431869.75</v>
      </c>
      <c r="D583" s="35">
        <f>VLOOKUP($Q583&amp;$B583,'PNC Exon. &amp; no Exon.'!$A:$AL,'P.N.C. x Comp. x Ramos'!D$66,0)</f>
        <v>0</v>
      </c>
      <c r="E583" s="35">
        <f>VLOOKUP($Q583&amp;$B583,'PNC Exon. &amp; no Exon.'!$A:$AL,'P.N.C. x Comp. x Ramos'!E$66,0)</f>
        <v>5005280.75</v>
      </c>
      <c r="F583" s="35">
        <f>VLOOKUP($Q583&amp;$B583,'PNC Exon. &amp; no Exon.'!$A:$AL,'P.N.C. x Comp. x Ramos'!F$66,0)</f>
        <v>0</v>
      </c>
      <c r="G583" s="35">
        <f>VLOOKUP($Q583&amp;$B583,'PNC Exon. &amp; no Exon.'!$A:$AL,'P.N.C. x Comp. x Ramos'!G$66,0)</f>
        <v>0</v>
      </c>
      <c r="H583" s="35">
        <f>VLOOKUP($Q583&amp;$B583,'PNC Exon. &amp; no Exon.'!$A:$AL,'P.N.C. x Comp. x Ramos'!H$66,0)</f>
        <v>342871.59</v>
      </c>
      <c r="I583" s="35">
        <f>VLOOKUP($Q583&amp;$B583,'PNC Exon. &amp; no Exon.'!$A:$AL,'P.N.C. x Comp. x Ramos'!I$66,0)</f>
        <v>0</v>
      </c>
      <c r="J583" s="35">
        <f>VLOOKUP($Q583&amp;$B583,'PNC Exon. &amp; no Exon.'!$A:$AL,'P.N.C. x Comp. x Ramos'!J$66,0)</f>
        <v>0</v>
      </c>
      <c r="K583" s="35">
        <f>VLOOKUP($Q583&amp;$B583,'PNC Exon. &amp; no Exon.'!$A:$AL,'P.N.C. x Comp. x Ramos'!K$66,0)</f>
        <v>139785.32</v>
      </c>
      <c r="L583" s="35">
        <f>VLOOKUP($Q583&amp;$B583,'PNC Exon. &amp; no Exon.'!$A:$AL,'P.N.C. x Comp. x Ramos'!L$66,0)</f>
        <v>0</v>
      </c>
      <c r="M583" s="35">
        <f>VLOOKUP($Q583&amp;$B583,'PNC Exon. &amp; no Exon.'!$A:$AL,'P.N.C. x Comp. x Ramos'!M$66,0)</f>
        <v>943932.09</v>
      </c>
      <c r="N583" s="35">
        <f>VLOOKUP($Q583&amp;$B583,'PNC Exon. &amp; no Exon.'!$A:$AL,'P.N.C. x Comp. x Ramos'!N$66,0)</f>
        <v>0</v>
      </c>
      <c r="O583" s="42">
        <f t="shared" si="49"/>
        <v>8.1053745910413921E-2</v>
      </c>
      <c r="Q583" s="102" t="s">
        <v>8</v>
      </c>
    </row>
    <row r="584" spans="1:17" ht="15.95" customHeight="1" x14ac:dyDescent="0.4">
      <c r="A584" s="34">
        <f t="shared" si="47"/>
        <v>33</v>
      </c>
      <c r="B584" s="37" t="s">
        <v>130</v>
      </c>
      <c r="C584" s="44">
        <f t="shared" si="50"/>
        <v>2068235.35</v>
      </c>
      <c r="D584" s="35">
        <f>VLOOKUP($Q584&amp;$B584,'PNC Exon. &amp; no Exon.'!$A:$AL,'P.N.C. x Comp. x Ramos'!D$66,0)</f>
        <v>0</v>
      </c>
      <c r="E584" s="35">
        <f>VLOOKUP($Q584&amp;$B584,'PNC Exon. &amp; no Exon.'!$A:$AL,'P.N.C. x Comp. x Ramos'!E$66,0)</f>
        <v>0</v>
      </c>
      <c r="F584" s="35">
        <f>VLOOKUP($Q584&amp;$B584,'PNC Exon. &amp; no Exon.'!$A:$AL,'P.N.C. x Comp. x Ramos'!F$66,0)</f>
        <v>0</v>
      </c>
      <c r="G584" s="35">
        <f>VLOOKUP($Q584&amp;$B584,'PNC Exon. &amp; no Exon.'!$A:$AL,'P.N.C. x Comp. x Ramos'!G$66,0)</f>
        <v>0</v>
      </c>
      <c r="H584" s="35">
        <f>VLOOKUP($Q584&amp;$B584,'PNC Exon. &amp; no Exon.'!$A:$AL,'P.N.C. x Comp. x Ramos'!H$66,0)</f>
        <v>0</v>
      </c>
      <c r="I584" s="35">
        <f>VLOOKUP($Q584&amp;$B584,'PNC Exon. &amp; no Exon.'!$A:$AL,'P.N.C. x Comp. x Ramos'!I$66,0)</f>
        <v>0</v>
      </c>
      <c r="J584" s="35">
        <f>VLOOKUP($Q584&amp;$B584,'PNC Exon. &amp; no Exon.'!$A:$AL,'P.N.C. x Comp. x Ramos'!J$66,0)</f>
        <v>0</v>
      </c>
      <c r="K584" s="35">
        <f>VLOOKUP($Q584&amp;$B584,'PNC Exon. &amp; no Exon.'!$A:$AL,'P.N.C. x Comp. x Ramos'!K$66,0)</f>
        <v>725716.38</v>
      </c>
      <c r="L584" s="35">
        <f>VLOOKUP($Q584&amp;$B584,'PNC Exon. &amp; no Exon.'!$A:$AL,'P.N.C. x Comp. x Ramos'!L$66,0)</f>
        <v>0</v>
      </c>
      <c r="M584" s="35">
        <f>VLOOKUP($Q584&amp;$B584,'PNC Exon. &amp; no Exon.'!$A:$AL,'P.N.C. x Comp. x Ramos'!M$66,0)</f>
        <v>1342518.97</v>
      </c>
      <c r="N584" s="35">
        <f>VLOOKUP($Q584&amp;$B584,'PNC Exon. &amp; no Exon.'!$A:$AL,'P.N.C. x Comp. x Ramos'!N$66,0)</f>
        <v>0</v>
      </c>
      <c r="O584" s="42">
        <f t="shared" si="49"/>
        <v>2.6063684287424508E-2</v>
      </c>
      <c r="Q584" s="102" t="s">
        <v>8</v>
      </c>
    </row>
    <row r="585" spans="1:17" ht="15.95" customHeight="1" x14ac:dyDescent="0.4">
      <c r="A585" s="34">
        <f t="shared" si="47"/>
        <v>28</v>
      </c>
      <c r="B585" s="37" t="s">
        <v>129</v>
      </c>
      <c r="C585" s="44">
        <f t="shared" si="50"/>
        <v>6498716.8899999997</v>
      </c>
      <c r="D585" s="35">
        <f>VLOOKUP($Q585&amp;$B585,'PNC Exon. &amp; no Exon.'!$A:$AL,'P.N.C. x Comp. x Ramos'!D$66,0)</f>
        <v>0</v>
      </c>
      <c r="E585" s="35">
        <f>VLOOKUP($Q585&amp;$B585,'PNC Exon. &amp; no Exon.'!$A:$AL,'P.N.C. x Comp. x Ramos'!E$66,0)</f>
        <v>5241.8999999999996</v>
      </c>
      <c r="F585" s="35">
        <f>VLOOKUP($Q585&amp;$B585,'PNC Exon. &amp; no Exon.'!$A:$AL,'P.N.C. x Comp. x Ramos'!F$66,0)</f>
        <v>6452743.79</v>
      </c>
      <c r="G585" s="35">
        <f>VLOOKUP($Q585&amp;$B585,'PNC Exon. &amp; no Exon.'!$A:$AL,'P.N.C. x Comp. x Ramos'!G$66,0)</f>
        <v>36654.769999999997</v>
      </c>
      <c r="H585" s="35">
        <f>VLOOKUP($Q585&amp;$B585,'PNC Exon. &amp; no Exon.'!$A:$AL,'P.N.C. x Comp. x Ramos'!H$66,0)</f>
        <v>0</v>
      </c>
      <c r="I585" s="35">
        <f>VLOOKUP($Q585&amp;$B585,'PNC Exon. &amp; no Exon.'!$A:$AL,'P.N.C. x Comp. x Ramos'!I$66,0)</f>
        <v>0</v>
      </c>
      <c r="J585" s="35">
        <f>VLOOKUP($Q585&amp;$B585,'PNC Exon. &amp; no Exon.'!$A:$AL,'P.N.C. x Comp. x Ramos'!J$66,0)</f>
        <v>0</v>
      </c>
      <c r="K585" s="35">
        <f>VLOOKUP($Q585&amp;$B585,'PNC Exon. &amp; no Exon.'!$A:$AL,'P.N.C. x Comp. x Ramos'!K$66,0)</f>
        <v>0</v>
      </c>
      <c r="L585" s="35">
        <f>VLOOKUP($Q585&amp;$B585,'PNC Exon. &amp; no Exon.'!$A:$AL,'P.N.C. x Comp. x Ramos'!L$66,0)</f>
        <v>0</v>
      </c>
      <c r="M585" s="35">
        <f>VLOOKUP($Q585&amp;$B585,'PNC Exon. &amp; no Exon.'!$A:$AL,'P.N.C. x Comp. x Ramos'!M$66,0)</f>
        <v>0</v>
      </c>
      <c r="N585" s="35">
        <f>VLOOKUP($Q585&amp;$B585,'PNC Exon. &amp; no Exon.'!$A:$AL,'P.N.C. x Comp. x Ramos'!N$66,0)</f>
        <v>4076.4300000000003</v>
      </c>
      <c r="O585" s="42">
        <f t="shared" si="49"/>
        <v>8.1896146535892667E-2</v>
      </c>
      <c r="Q585" s="102" t="s">
        <v>8</v>
      </c>
    </row>
    <row r="586" spans="1:17" ht="15.95" customHeight="1" x14ac:dyDescent="0.4">
      <c r="A586" s="34">
        <f t="shared" si="47"/>
        <v>32</v>
      </c>
      <c r="B586" s="37" t="s">
        <v>132</v>
      </c>
      <c r="C586" s="44">
        <f t="shared" si="50"/>
        <v>3263886.4699999997</v>
      </c>
      <c r="D586" s="35">
        <f>VLOOKUP($Q586&amp;$B586,'PNC Exon. &amp; no Exon.'!$A:$AL,'P.N.C. x Comp. x Ramos'!D$66,0)</f>
        <v>47358.65</v>
      </c>
      <c r="E586" s="35">
        <f>VLOOKUP($Q586&amp;$B586,'PNC Exon. &amp; no Exon.'!$A:$AL,'P.N.C. x Comp. x Ramos'!E$66,0)</f>
        <v>0</v>
      </c>
      <c r="F586" s="35">
        <f>VLOOKUP($Q586&amp;$B586,'PNC Exon. &amp; no Exon.'!$A:$AL,'P.N.C. x Comp. x Ramos'!F$66,0)</f>
        <v>49424</v>
      </c>
      <c r="G586" s="35">
        <f>VLOOKUP($Q586&amp;$B586,'PNC Exon. &amp; no Exon.'!$A:$AL,'P.N.C. x Comp. x Ramos'!G$66,0)</f>
        <v>8238.76</v>
      </c>
      <c r="H586" s="35">
        <f>VLOOKUP($Q586&amp;$B586,'PNC Exon. &amp; no Exon.'!$A:$AL,'P.N.C. x Comp. x Ramos'!H$66,0)</f>
        <v>0</v>
      </c>
      <c r="I586" s="35">
        <f>VLOOKUP($Q586&amp;$B586,'PNC Exon. &amp; no Exon.'!$A:$AL,'P.N.C. x Comp. x Ramos'!I$66,0)</f>
        <v>0</v>
      </c>
      <c r="J586" s="35">
        <f>VLOOKUP($Q586&amp;$B586,'PNC Exon. &amp; no Exon.'!$A:$AL,'P.N.C. x Comp. x Ramos'!J$66,0)</f>
        <v>0</v>
      </c>
      <c r="K586" s="35">
        <f>VLOOKUP($Q586&amp;$B586,'PNC Exon. &amp; no Exon.'!$A:$AL,'P.N.C. x Comp. x Ramos'!K$66,0)</f>
        <v>1320163.05</v>
      </c>
      <c r="L586" s="35">
        <f>VLOOKUP($Q586&amp;$B586,'PNC Exon. &amp; no Exon.'!$A:$AL,'P.N.C. x Comp. x Ramos'!L$66,0)</f>
        <v>0</v>
      </c>
      <c r="M586" s="35">
        <f>VLOOKUP($Q586&amp;$B586,'PNC Exon. &amp; no Exon.'!$A:$AL,'P.N.C. x Comp. x Ramos'!M$66,0)</f>
        <v>0</v>
      </c>
      <c r="N586" s="35">
        <f>VLOOKUP($Q586&amp;$B586,'PNC Exon. &amp; no Exon.'!$A:$AL,'P.N.C. x Comp. x Ramos'!N$66,0)</f>
        <v>1838702.01</v>
      </c>
      <c r="O586" s="42">
        <f t="shared" si="49"/>
        <v>4.1131153910543325E-2</v>
      </c>
      <c r="Q586" s="102" t="s">
        <v>8</v>
      </c>
    </row>
    <row r="587" spans="1:17" x14ac:dyDescent="0.4">
      <c r="A587" s="52" t="s">
        <v>108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6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4">
      <c r="A609" s="134" t="s">
        <v>56</v>
      </c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</row>
    <row r="610" spans="1:17" ht="12.75" customHeight="1" x14ac:dyDescent="0.4">
      <c r="A610" s="136" t="s">
        <v>143</v>
      </c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</row>
    <row r="611" spans="1:17" ht="12.75" customHeight="1" x14ac:dyDescent="0.4">
      <c r="A611" s="134" t="s">
        <v>91</v>
      </c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</row>
    <row r="612" spans="1:17" x14ac:dyDescent="0.4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4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5" customHeight="1" x14ac:dyDescent="0.4">
      <c r="A614" s="34"/>
      <c r="B614" s="29" t="s">
        <v>21</v>
      </c>
      <c r="C614" s="44">
        <f t="shared" ref="C614:N614" si="51">SUM(C615:C647)</f>
        <v>0</v>
      </c>
      <c r="D614" s="50">
        <f t="shared" si="51"/>
        <v>0</v>
      </c>
      <c r="E614" s="50">
        <f t="shared" si="51"/>
        <v>0</v>
      </c>
      <c r="F614" s="50">
        <f t="shared" si="51"/>
        <v>0</v>
      </c>
      <c r="G614" s="50">
        <f t="shared" si="51"/>
        <v>0</v>
      </c>
      <c r="H614" s="50">
        <f t="shared" si="51"/>
        <v>0</v>
      </c>
      <c r="I614" s="50">
        <f t="shared" si="51"/>
        <v>0</v>
      </c>
      <c r="J614" s="50">
        <f t="shared" si="51"/>
        <v>0</v>
      </c>
      <c r="K614" s="50">
        <f t="shared" si="51"/>
        <v>0</v>
      </c>
      <c r="L614" s="50">
        <f t="shared" si="51"/>
        <v>0</v>
      </c>
      <c r="M614" s="50">
        <f t="shared" si="51"/>
        <v>0</v>
      </c>
      <c r="N614" s="50">
        <f t="shared" si="51"/>
        <v>0</v>
      </c>
      <c r="O614" s="45">
        <f>SUM(O615:O647,0)</f>
        <v>0</v>
      </c>
      <c r="Q614" s="102" t="s">
        <v>9</v>
      </c>
    </row>
    <row r="615" spans="1:17" ht="15.95" customHeight="1" x14ac:dyDescent="0.4">
      <c r="A615" s="34">
        <f t="shared" ref="A615:A647" si="52">RANK(C615,$C$615:$C$647,0)</f>
        <v>1</v>
      </c>
      <c r="B615" s="35" t="s">
        <v>84</v>
      </c>
      <c r="C615" s="44">
        <f t="shared" ref="C615:C647" si="53">SUM(D615:N615)</f>
        <v>0</v>
      </c>
      <c r="D615" s="35">
        <f>VLOOKUP($Q615&amp;$B615,'PNC Exon. &amp; no Exon.'!$A:$AL,'P.N.C. x Comp. x Ramos'!D$66,0)</f>
        <v>0</v>
      </c>
      <c r="E615" s="35">
        <f>VLOOKUP($Q615&amp;$B615,'PNC Exon. &amp; no Exon.'!$A:$AL,'P.N.C. x Comp. x Ramos'!E$66,0)</f>
        <v>0</v>
      </c>
      <c r="F615" s="35">
        <f>VLOOKUP($Q615&amp;$B615,'PNC Exon. &amp; no Exon.'!$A:$AL,'P.N.C. x Comp. x Ramos'!F$66,0)</f>
        <v>0</v>
      </c>
      <c r="G615" s="35">
        <f>VLOOKUP($Q615&amp;$B615,'PNC Exon. &amp; no Exon.'!$A:$AL,'P.N.C. x Comp. x Ramos'!G$66,0)</f>
        <v>0</v>
      </c>
      <c r="H615" s="35">
        <f>VLOOKUP($Q615&amp;$B615,'PNC Exon. &amp; no Exon.'!$A:$AL,'P.N.C. x Comp. x Ramos'!H$66,0)</f>
        <v>0</v>
      </c>
      <c r="I615" s="35">
        <f>VLOOKUP($Q615&amp;$B615,'PNC Exon. &amp; no Exon.'!$A:$AL,'P.N.C. x Comp. x Ramos'!I$66,0)</f>
        <v>0</v>
      </c>
      <c r="J615" s="35">
        <f>VLOOKUP($Q615&amp;$B615,'PNC Exon. &amp; no Exon.'!$A:$AL,'P.N.C. x Comp. x Ramos'!J$66,0)</f>
        <v>0</v>
      </c>
      <c r="K615" s="35">
        <f>VLOOKUP($Q615&amp;$B615,'PNC Exon. &amp; no Exon.'!$A:$AL,'P.N.C. x Comp. x Ramos'!K$66,0)</f>
        <v>0</v>
      </c>
      <c r="L615" s="35">
        <f>VLOOKUP($Q615&amp;$B615,'PNC Exon. &amp; no Exon.'!$A:$AL,'P.N.C. x Comp. x Ramos'!L$66,0)</f>
        <v>0</v>
      </c>
      <c r="M615" s="35">
        <f>VLOOKUP($Q615&amp;$B615,'PNC Exon. &amp; no Exon.'!$A:$AL,'P.N.C. x Comp. x Ramos'!M$66,0)</f>
        <v>0</v>
      </c>
      <c r="N615" s="35">
        <f>VLOOKUP($Q615&amp;$B615,'PNC Exon. &amp; no Exon.'!$A:$AL,'P.N.C. x Comp. x Ramos'!N$66,0)</f>
        <v>0</v>
      </c>
      <c r="O615" s="42">
        <f t="shared" ref="O615:O647" si="54">IFERROR(C615/$C$614*100,0)</f>
        <v>0</v>
      </c>
      <c r="Q615" s="102" t="s">
        <v>9</v>
      </c>
    </row>
    <row r="616" spans="1:17" ht="15.95" customHeight="1" x14ac:dyDescent="0.4">
      <c r="A616" s="34">
        <f t="shared" si="52"/>
        <v>1</v>
      </c>
      <c r="B616" s="37" t="s">
        <v>92</v>
      </c>
      <c r="C616" s="44">
        <f t="shared" si="53"/>
        <v>0</v>
      </c>
      <c r="D616" s="35">
        <f>VLOOKUP($Q616&amp;$B616,'PNC Exon. &amp; no Exon.'!$A:$AL,'P.N.C. x Comp. x Ramos'!D$66,0)</f>
        <v>0</v>
      </c>
      <c r="E616" s="35">
        <f>VLOOKUP($Q616&amp;$B616,'PNC Exon. &amp; no Exon.'!$A:$AL,'P.N.C. x Comp. x Ramos'!E$66,0)</f>
        <v>0</v>
      </c>
      <c r="F616" s="35">
        <f>VLOOKUP($Q616&amp;$B616,'PNC Exon. &amp; no Exon.'!$A:$AL,'P.N.C. x Comp. x Ramos'!F$66,0)</f>
        <v>0</v>
      </c>
      <c r="G616" s="35">
        <f>VLOOKUP($Q616&amp;$B616,'PNC Exon. &amp; no Exon.'!$A:$AL,'P.N.C. x Comp. x Ramos'!G$66,0)</f>
        <v>0</v>
      </c>
      <c r="H616" s="35">
        <f>VLOOKUP($Q616&amp;$B616,'PNC Exon. &amp; no Exon.'!$A:$AL,'P.N.C. x Comp. x Ramos'!H$66,0)</f>
        <v>0</v>
      </c>
      <c r="I616" s="35">
        <f>VLOOKUP($Q616&amp;$B616,'PNC Exon. &amp; no Exon.'!$A:$AL,'P.N.C. x Comp. x Ramos'!I$66,0)</f>
        <v>0</v>
      </c>
      <c r="J616" s="35">
        <f>VLOOKUP($Q616&amp;$B616,'PNC Exon. &amp; no Exon.'!$A:$AL,'P.N.C. x Comp. x Ramos'!J$66,0)</f>
        <v>0</v>
      </c>
      <c r="K616" s="35">
        <f>VLOOKUP($Q616&amp;$B616,'PNC Exon. &amp; no Exon.'!$A:$AL,'P.N.C. x Comp. x Ramos'!K$66,0)</f>
        <v>0</v>
      </c>
      <c r="L616" s="35">
        <f>VLOOKUP($Q616&amp;$B616,'PNC Exon. &amp; no Exon.'!$A:$AL,'P.N.C. x Comp. x Ramos'!L$66,0)</f>
        <v>0</v>
      </c>
      <c r="M616" s="35">
        <f>VLOOKUP($Q616&amp;$B616,'PNC Exon. &amp; no Exon.'!$A:$AL,'P.N.C. x Comp. x Ramos'!M$66,0)</f>
        <v>0</v>
      </c>
      <c r="N616" s="35">
        <f>VLOOKUP($Q616&amp;$B616,'PNC Exon. &amp; no Exon.'!$A:$AL,'P.N.C. x Comp. x Ramos'!N$66,0)</f>
        <v>0</v>
      </c>
      <c r="O616" s="42">
        <f t="shared" si="54"/>
        <v>0</v>
      </c>
      <c r="Q616" s="102" t="s">
        <v>9</v>
      </c>
    </row>
    <row r="617" spans="1:17" ht="15.95" customHeight="1" x14ac:dyDescent="0.4">
      <c r="A617" s="34">
        <f t="shared" si="52"/>
        <v>1</v>
      </c>
      <c r="B617" s="37" t="s">
        <v>111</v>
      </c>
      <c r="C617" s="44">
        <f t="shared" si="53"/>
        <v>0</v>
      </c>
      <c r="D617" s="35">
        <f>VLOOKUP($Q617&amp;$B617,'PNC Exon. &amp; no Exon.'!$A:$AL,'P.N.C. x Comp. x Ramos'!D$66,0)</f>
        <v>0</v>
      </c>
      <c r="E617" s="35">
        <f>VLOOKUP($Q617&amp;$B617,'PNC Exon. &amp; no Exon.'!$A:$AL,'P.N.C. x Comp. x Ramos'!E$66,0)</f>
        <v>0</v>
      </c>
      <c r="F617" s="35">
        <f>VLOOKUP($Q617&amp;$B617,'PNC Exon. &amp; no Exon.'!$A:$AL,'P.N.C. x Comp. x Ramos'!F$66,0)</f>
        <v>0</v>
      </c>
      <c r="G617" s="35">
        <f>VLOOKUP($Q617&amp;$B617,'PNC Exon. &amp; no Exon.'!$A:$AL,'P.N.C. x Comp. x Ramos'!G$66,0)</f>
        <v>0</v>
      </c>
      <c r="H617" s="35">
        <f>VLOOKUP($Q617&amp;$B617,'PNC Exon. &amp; no Exon.'!$A:$AL,'P.N.C. x Comp. x Ramos'!H$66,0)</f>
        <v>0</v>
      </c>
      <c r="I617" s="35">
        <f>VLOOKUP($Q617&amp;$B617,'PNC Exon. &amp; no Exon.'!$A:$AL,'P.N.C. x Comp. x Ramos'!I$66,0)</f>
        <v>0</v>
      </c>
      <c r="J617" s="35">
        <f>VLOOKUP($Q617&amp;$B617,'PNC Exon. &amp; no Exon.'!$A:$AL,'P.N.C. x Comp. x Ramos'!J$66,0)</f>
        <v>0</v>
      </c>
      <c r="K617" s="35">
        <f>VLOOKUP($Q617&amp;$B617,'PNC Exon. &amp; no Exon.'!$A:$AL,'P.N.C. x Comp. x Ramos'!K$66,0)</f>
        <v>0</v>
      </c>
      <c r="L617" s="35">
        <f>VLOOKUP($Q617&amp;$B617,'PNC Exon. &amp; no Exon.'!$A:$AL,'P.N.C. x Comp. x Ramos'!L$66,0)</f>
        <v>0</v>
      </c>
      <c r="M617" s="35">
        <f>VLOOKUP($Q617&amp;$B617,'PNC Exon. &amp; no Exon.'!$A:$AL,'P.N.C. x Comp. x Ramos'!M$66,0)</f>
        <v>0</v>
      </c>
      <c r="N617" s="35">
        <f>VLOOKUP($Q617&amp;$B617,'PNC Exon. &amp; no Exon.'!$A:$AL,'P.N.C. x Comp. x Ramos'!N$66,0)</f>
        <v>0</v>
      </c>
      <c r="O617" s="42">
        <f t="shared" si="54"/>
        <v>0</v>
      </c>
      <c r="Q617" s="102" t="s">
        <v>9</v>
      </c>
    </row>
    <row r="618" spans="1:17" ht="15.95" customHeight="1" x14ac:dyDescent="0.4">
      <c r="A618" s="34">
        <f t="shared" si="52"/>
        <v>1</v>
      </c>
      <c r="B618" s="37" t="s">
        <v>93</v>
      </c>
      <c r="C618" s="44">
        <f t="shared" si="53"/>
        <v>0</v>
      </c>
      <c r="D618" s="35">
        <f>VLOOKUP($Q618&amp;$B618,'PNC Exon. &amp; no Exon.'!$A:$AL,'P.N.C. x Comp. x Ramos'!D$66,0)</f>
        <v>0</v>
      </c>
      <c r="E618" s="35">
        <f>VLOOKUP($Q618&amp;$B618,'PNC Exon. &amp; no Exon.'!$A:$AL,'P.N.C. x Comp. x Ramos'!E$66,0)</f>
        <v>0</v>
      </c>
      <c r="F618" s="35">
        <f>VLOOKUP($Q618&amp;$B618,'PNC Exon. &amp; no Exon.'!$A:$AL,'P.N.C. x Comp. x Ramos'!F$66,0)</f>
        <v>0</v>
      </c>
      <c r="G618" s="35">
        <f>VLOOKUP($Q618&amp;$B618,'PNC Exon. &amp; no Exon.'!$A:$AL,'P.N.C. x Comp. x Ramos'!G$66,0)</f>
        <v>0</v>
      </c>
      <c r="H618" s="35">
        <f>VLOOKUP($Q618&amp;$B618,'PNC Exon. &amp; no Exon.'!$A:$AL,'P.N.C. x Comp. x Ramos'!H$66,0)</f>
        <v>0</v>
      </c>
      <c r="I618" s="35">
        <f>VLOOKUP($Q618&amp;$B618,'PNC Exon. &amp; no Exon.'!$A:$AL,'P.N.C. x Comp. x Ramos'!I$66,0)</f>
        <v>0</v>
      </c>
      <c r="J618" s="35">
        <f>VLOOKUP($Q618&amp;$B618,'PNC Exon. &amp; no Exon.'!$A:$AL,'P.N.C. x Comp. x Ramos'!J$66,0)</f>
        <v>0</v>
      </c>
      <c r="K618" s="35">
        <f>VLOOKUP($Q618&amp;$B618,'PNC Exon. &amp; no Exon.'!$A:$AL,'P.N.C. x Comp. x Ramos'!K$66,0)</f>
        <v>0</v>
      </c>
      <c r="L618" s="35">
        <f>VLOOKUP($Q618&amp;$B618,'PNC Exon. &amp; no Exon.'!$A:$AL,'P.N.C. x Comp. x Ramos'!L$66,0)</f>
        <v>0</v>
      </c>
      <c r="M618" s="35">
        <f>VLOOKUP($Q618&amp;$B618,'PNC Exon. &amp; no Exon.'!$A:$AL,'P.N.C. x Comp. x Ramos'!M$66,0)</f>
        <v>0</v>
      </c>
      <c r="N618" s="35">
        <f>VLOOKUP($Q618&amp;$B618,'PNC Exon. &amp; no Exon.'!$A:$AL,'P.N.C. x Comp. x Ramos'!N$66,0)</f>
        <v>0</v>
      </c>
      <c r="O618" s="42">
        <f t="shared" si="54"/>
        <v>0</v>
      </c>
      <c r="Q618" s="102" t="s">
        <v>9</v>
      </c>
    </row>
    <row r="619" spans="1:17" ht="15.95" customHeight="1" x14ac:dyDescent="0.4">
      <c r="A619" s="34">
        <f t="shared" si="52"/>
        <v>1</v>
      </c>
      <c r="B619" s="37" t="s">
        <v>112</v>
      </c>
      <c r="C619" s="44">
        <f t="shared" si="53"/>
        <v>0</v>
      </c>
      <c r="D619" s="35">
        <f>VLOOKUP($Q619&amp;$B619,'PNC Exon. &amp; no Exon.'!$A:$AL,'P.N.C. x Comp. x Ramos'!D$66,0)</f>
        <v>0</v>
      </c>
      <c r="E619" s="35">
        <f>VLOOKUP($Q619&amp;$B619,'PNC Exon. &amp; no Exon.'!$A:$AL,'P.N.C. x Comp. x Ramos'!E$66,0)</f>
        <v>0</v>
      </c>
      <c r="F619" s="35">
        <f>VLOOKUP($Q619&amp;$B619,'PNC Exon. &amp; no Exon.'!$A:$AL,'P.N.C. x Comp. x Ramos'!F$66,0)</f>
        <v>0</v>
      </c>
      <c r="G619" s="35">
        <f>VLOOKUP($Q619&amp;$B619,'PNC Exon. &amp; no Exon.'!$A:$AL,'P.N.C. x Comp. x Ramos'!G$66,0)</f>
        <v>0</v>
      </c>
      <c r="H619" s="35">
        <f>VLOOKUP($Q619&amp;$B619,'PNC Exon. &amp; no Exon.'!$A:$AL,'P.N.C. x Comp. x Ramos'!H$66,0)</f>
        <v>0</v>
      </c>
      <c r="I619" s="35">
        <f>VLOOKUP($Q619&amp;$B619,'PNC Exon. &amp; no Exon.'!$A:$AL,'P.N.C. x Comp. x Ramos'!I$66,0)</f>
        <v>0</v>
      </c>
      <c r="J619" s="35">
        <f>VLOOKUP($Q619&amp;$B619,'PNC Exon. &amp; no Exon.'!$A:$AL,'P.N.C. x Comp. x Ramos'!J$66,0)</f>
        <v>0</v>
      </c>
      <c r="K619" s="35">
        <f>VLOOKUP($Q619&amp;$B619,'PNC Exon. &amp; no Exon.'!$A:$AL,'P.N.C. x Comp. x Ramos'!K$66,0)</f>
        <v>0</v>
      </c>
      <c r="L619" s="35">
        <f>VLOOKUP($Q619&amp;$B619,'PNC Exon. &amp; no Exon.'!$A:$AL,'P.N.C. x Comp. x Ramos'!L$66,0)</f>
        <v>0</v>
      </c>
      <c r="M619" s="35">
        <f>VLOOKUP($Q619&amp;$B619,'PNC Exon. &amp; no Exon.'!$A:$AL,'P.N.C. x Comp. x Ramos'!M$66,0)</f>
        <v>0</v>
      </c>
      <c r="N619" s="35">
        <f>VLOOKUP($Q619&amp;$B619,'PNC Exon. &amp; no Exon.'!$A:$AL,'P.N.C. x Comp. x Ramos'!N$66,0)</f>
        <v>0</v>
      </c>
      <c r="O619" s="42">
        <f t="shared" si="54"/>
        <v>0</v>
      </c>
      <c r="Q619" s="102" t="s">
        <v>9</v>
      </c>
    </row>
    <row r="620" spans="1:17" ht="15.95" customHeight="1" x14ac:dyDescent="0.4">
      <c r="A620" s="34">
        <f t="shared" si="52"/>
        <v>1</v>
      </c>
      <c r="B620" s="37" t="s">
        <v>113</v>
      </c>
      <c r="C620" s="44">
        <f t="shared" si="53"/>
        <v>0</v>
      </c>
      <c r="D620" s="35">
        <f>VLOOKUP($Q620&amp;$B620,'PNC Exon. &amp; no Exon.'!$A:$AL,'P.N.C. x Comp. x Ramos'!D$66,0)</f>
        <v>0</v>
      </c>
      <c r="E620" s="35">
        <f>VLOOKUP($Q620&amp;$B620,'PNC Exon. &amp; no Exon.'!$A:$AL,'P.N.C. x Comp. x Ramos'!E$66,0)</f>
        <v>0</v>
      </c>
      <c r="F620" s="35">
        <f>VLOOKUP($Q620&amp;$B620,'PNC Exon. &amp; no Exon.'!$A:$AL,'P.N.C. x Comp. x Ramos'!F$66,0)</f>
        <v>0</v>
      </c>
      <c r="G620" s="35">
        <f>VLOOKUP($Q620&amp;$B620,'PNC Exon. &amp; no Exon.'!$A:$AL,'P.N.C. x Comp. x Ramos'!G$66,0)</f>
        <v>0</v>
      </c>
      <c r="H620" s="35">
        <f>VLOOKUP($Q620&amp;$B620,'PNC Exon. &amp; no Exon.'!$A:$AL,'P.N.C. x Comp. x Ramos'!H$66,0)</f>
        <v>0</v>
      </c>
      <c r="I620" s="35">
        <f>VLOOKUP($Q620&amp;$B620,'PNC Exon. &amp; no Exon.'!$A:$AL,'P.N.C. x Comp. x Ramos'!I$66,0)</f>
        <v>0</v>
      </c>
      <c r="J620" s="35">
        <f>VLOOKUP($Q620&amp;$B620,'PNC Exon. &amp; no Exon.'!$A:$AL,'P.N.C. x Comp. x Ramos'!J$66,0)</f>
        <v>0</v>
      </c>
      <c r="K620" s="35">
        <f>VLOOKUP($Q620&amp;$B620,'PNC Exon. &amp; no Exon.'!$A:$AL,'P.N.C. x Comp. x Ramos'!K$66,0)</f>
        <v>0</v>
      </c>
      <c r="L620" s="35">
        <f>VLOOKUP($Q620&amp;$B620,'PNC Exon. &amp; no Exon.'!$A:$AL,'P.N.C. x Comp. x Ramos'!L$66,0)</f>
        <v>0</v>
      </c>
      <c r="M620" s="35">
        <f>VLOOKUP($Q620&amp;$B620,'PNC Exon. &amp; no Exon.'!$A:$AL,'P.N.C. x Comp. x Ramos'!M$66,0)</f>
        <v>0</v>
      </c>
      <c r="N620" s="35">
        <f>VLOOKUP($Q620&amp;$B620,'PNC Exon. &amp; no Exon.'!$A:$AL,'P.N.C. x Comp. x Ramos'!N$66,0)</f>
        <v>0</v>
      </c>
      <c r="O620" s="42">
        <f t="shared" si="54"/>
        <v>0</v>
      </c>
      <c r="Q620" s="102" t="s">
        <v>9</v>
      </c>
    </row>
    <row r="621" spans="1:17" ht="15.95" customHeight="1" x14ac:dyDescent="0.4">
      <c r="A621" s="34">
        <f t="shared" si="52"/>
        <v>1</v>
      </c>
      <c r="B621" s="37" t="s">
        <v>94</v>
      </c>
      <c r="C621" s="44">
        <f t="shared" si="53"/>
        <v>0</v>
      </c>
      <c r="D621" s="35">
        <f>VLOOKUP($Q621&amp;$B621,'PNC Exon. &amp; no Exon.'!$A:$AL,'P.N.C. x Comp. x Ramos'!D$66,0)</f>
        <v>0</v>
      </c>
      <c r="E621" s="35">
        <f>VLOOKUP($Q621&amp;$B621,'PNC Exon. &amp; no Exon.'!$A:$AL,'P.N.C. x Comp. x Ramos'!E$66,0)</f>
        <v>0</v>
      </c>
      <c r="F621" s="35">
        <f>VLOOKUP($Q621&amp;$B621,'PNC Exon. &amp; no Exon.'!$A:$AL,'P.N.C. x Comp. x Ramos'!F$66,0)</f>
        <v>0</v>
      </c>
      <c r="G621" s="35">
        <f>VLOOKUP($Q621&amp;$B621,'PNC Exon. &amp; no Exon.'!$A:$AL,'P.N.C. x Comp. x Ramos'!G$66,0)</f>
        <v>0</v>
      </c>
      <c r="H621" s="35">
        <f>VLOOKUP($Q621&amp;$B621,'PNC Exon. &amp; no Exon.'!$A:$AL,'P.N.C. x Comp. x Ramos'!H$66,0)</f>
        <v>0</v>
      </c>
      <c r="I621" s="35">
        <f>VLOOKUP($Q621&amp;$B621,'PNC Exon. &amp; no Exon.'!$A:$AL,'P.N.C. x Comp. x Ramos'!I$66,0)</f>
        <v>0</v>
      </c>
      <c r="J621" s="35">
        <f>VLOOKUP($Q621&amp;$B621,'PNC Exon. &amp; no Exon.'!$A:$AL,'P.N.C. x Comp. x Ramos'!J$66,0)</f>
        <v>0</v>
      </c>
      <c r="K621" s="35">
        <f>VLOOKUP($Q621&amp;$B621,'PNC Exon. &amp; no Exon.'!$A:$AL,'P.N.C. x Comp. x Ramos'!K$66,0)</f>
        <v>0</v>
      </c>
      <c r="L621" s="35">
        <f>VLOOKUP($Q621&amp;$B621,'PNC Exon. &amp; no Exon.'!$A:$AL,'P.N.C. x Comp. x Ramos'!L$66,0)</f>
        <v>0</v>
      </c>
      <c r="M621" s="35">
        <f>VLOOKUP($Q621&amp;$B621,'PNC Exon. &amp; no Exon.'!$A:$AL,'P.N.C. x Comp. x Ramos'!M$66,0)</f>
        <v>0</v>
      </c>
      <c r="N621" s="35">
        <f>VLOOKUP($Q621&amp;$B621,'PNC Exon. &amp; no Exon.'!$A:$AL,'P.N.C. x Comp. x Ramos'!N$66,0)</f>
        <v>0</v>
      </c>
      <c r="O621" s="42">
        <f t="shared" si="54"/>
        <v>0</v>
      </c>
      <c r="Q621" s="102" t="s">
        <v>9</v>
      </c>
    </row>
    <row r="622" spans="1:17" ht="15.95" customHeight="1" x14ac:dyDescent="0.4">
      <c r="A622" s="34">
        <f t="shared" si="52"/>
        <v>1</v>
      </c>
      <c r="B622" s="37" t="s">
        <v>114</v>
      </c>
      <c r="C622" s="44">
        <f t="shared" si="53"/>
        <v>0</v>
      </c>
      <c r="D622" s="35">
        <f>VLOOKUP($Q622&amp;$B622,'PNC Exon. &amp; no Exon.'!$A:$AL,'P.N.C. x Comp. x Ramos'!D$66,0)</f>
        <v>0</v>
      </c>
      <c r="E622" s="35">
        <f>VLOOKUP($Q622&amp;$B622,'PNC Exon. &amp; no Exon.'!$A:$AL,'P.N.C. x Comp. x Ramos'!E$66,0)</f>
        <v>0</v>
      </c>
      <c r="F622" s="35">
        <f>VLOOKUP($Q622&amp;$B622,'PNC Exon. &amp; no Exon.'!$A:$AL,'P.N.C. x Comp. x Ramos'!F$66,0)</f>
        <v>0</v>
      </c>
      <c r="G622" s="35">
        <f>VLOOKUP($Q622&amp;$B622,'PNC Exon. &amp; no Exon.'!$A:$AL,'P.N.C. x Comp. x Ramos'!G$66,0)</f>
        <v>0</v>
      </c>
      <c r="H622" s="35">
        <f>VLOOKUP($Q622&amp;$B622,'PNC Exon. &amp; no Exon.'!$A:$AL,'P.N.C. x Comp. x Ramos'!H$66,0)</f>
        <v>0</v>
      </c>
      <c r="I622" s="35">
        <f>VLOOKUP($Q622&amp;$B622,'PNC Exon. &amp; no Exon.'!$A:$AL,'P.N.C. x Comp. x Ramos'!I$66,0)</f>
        <v>0</v>
      </c>
      <c r="J622" s="35">
        <f>VLOOKUP($Q622&amp;$B622,'PNC Exon. &amp; no Exon.'!$A:$AL,'P.N.C. x Comp. x Ramos'!J$66,0)</f>
        <v>0</v>
      </c>
      <c r="K622" s="35">
        <f>VLOOKUP($Q622&amp;$B622,'PNC Exon. &amp; no Exon.'!$A:$AL,'P.N.C. x Comp. x Ramos'!K$66,0)</f>
        <v>0</v>
      </c>
      <c r="L622" s="35">
        <f>VLOOKUP($Q622&amp;$B622,'PNC Exon. &amp; no Exon.'!$A:$AL,'P.N.C. x Comp. x Ramos'!L$66,0)</f>
        <v>0</v>
      </c>
      <c r="M622" s="35">
        <f>VLOOKUP($Q622&amp;$B622,'PNC Exon. &amp; no Exon.'!$A:$AL,'P.N.C. x Comp. x Ramos'!M$66,0)</f>
        <v>0</v>
      </c>
      <c r="N622" s="35">
        <f>VLOOKUP($Q622&amp;$B622,'PNC Exon. &amp; no Exon.'!$A:$AL,'P.N.C. x Comp. x Ramos'!N$66,0)</f>
        <v>0</v>
      </c>
      <c r="O622" s="42">
        <f t="shared" si="54"/>
        <v>0</v>
      </c>
      <c r="Q622" s="102" t="s">
        <v>9</v>
      </c>
    </row>
    <row r="623" spans="1:17" ht="15.95" customHeight="1" x14ac:dyDescent="0.4">
      <c r="A623" s="34">
        <f t="shared" si="52"/>
        <v>1</v>
      </c>
      <c r="B623" s="37" t="s">
        <v>77</v>
      </c>
      <c r="C623" s="44">
        <f t="shared" si="53"/>
        <v>0</v>
      </c>
      <c r="D623" s="35">
        <f>VLOOKUP($Q623&amp;$B623,'PNC Exon. &amp; no Exon.'!$A:$AL,'P.N.C. x Comp. x Ramos'!D$66,0)</f>
        <v>0</v>
      </c>
      <c r="E623" s="35">
        <f>VLOOKUP($Q623&amp;$B623,'PNC Exon. &amp; no Exon.'!$A:$AL,'P.N.C. x Comp. x Ramos'!E$66,0)</f>
        <v>0</v>
      </c>
      <c r="F623" s="35">
        <f>VLOOKUP($Q623&amp;$B623,'PNC Exon. &amp; no Exon.'!$A:$AL,'P.N.C. x Comp. x Ramos'!F$66,0)</f>
        <v>0</v>
      </c>
      <c r="G623" s="35">
        <f>VLOOKUP($Q623&amp;$B623,'PNC Exon. &amp; no Exon.'!$A:$AL,'P.N.C. x Comp. x Ramos'!G$66,0)</f>
        <v>0</v>
      </c>
      <c r="H623" s="35">
        <f>VLOOKUP($Q623&amp;$B623,'PNC Exon. &amp; no Exon.'!$A:$AL,'P.N.C. x Comp. x Ramos'!H$66,0)</f>
        <v>0</v>
      </c>
      <c r="I623" s="35">
        <f>VLOOKUP($Q623&amp;$B623,'PNC Exon. &amp; no Exon.'!$A:$AL,'P.N.C. x Comp. x Ramos'!I$66,0)</f>
        <v>0</v>
      </c>
      <c r="J623" s="35">
        <f>VLOOKUP($Q623&amp;$B623,'PNC Exon. &amp; no Exon.'!$A:$AL,'P.N.C. x Comp. x Ramos'!J$66,0)</f>
        <v>0</v>
      </c>
      <c r="K623" s="35">
        <f>VLOOKUP($Q623&amp;$B623,'PNC Exon. &amp; no Exon.'!$A:$AL,'P.N.C. x Comp. x Ramos'!K$66,0)</f>
        <v>0</v>
      </c>
      <c r="L623" s="35">
        <f>VLOOKUP($Q623&amp;$B623,'PNC Exon. &amp; no Exon.'!$A:$AL,'P.N.C. x Comp. x Ramos'!L$66,0)</f>
        <v>0</v>
      </c>
      <c r="M623" s="35">
        <f>VLOOKUP($Q623&amp;$B623,'PNC Exon. &amp; no Exon.'!$A:$AL,'P.N.C. x Comp. x Ramos'!M$66,0)</f>
        <v>0</v>
      </c>
      <c r="N623" s="35">
        <f>VLOOKUP($Q623&amp;$B623,'PNC Exon. &amp; no Exon.'!$A:$AL,'P.N.C. x Comp. x Ramos'!N$66,0)</f>
        <v>0</v>
      </c>
      <c r="O623" s="42">
        <f t="shared" si="54"/>
        <v>0</v>
      </c>
      <c r="Q623" s="102" t="s">
        <v>9</v>
      </c>
    </row>
    <row r="624" spans="1:17" ht="15.95" customHeight="1" x14ac:dyDescent="0.4">
      <c r="A624" s="34">
        <f t="shared" si="52"/>
        <v>1</v>
      </c>
      <c r="B624" s="37" t="s">
        <v>115</v>
      </c>
      <c r="C624" s="44">
        <f t="shared" si="53"/>
        <v>0</v>
      </c>
      <c r="D624" s="35">
        <f>VLOOKUP($Q624&amp;$B624,'PNC Exon. &amp; no Exon.'!$A:$AL,'P.N.C. x Comp. x Ramos'!D$66,0)</f>
        <v>0</v>
      </c>
      <c r="E624" s="35">
        <f>VLOOKUP($Q624&amp;$B624,'PNC Exon. &amp; no Exon.'!$A:$AL,'P.N.C. x Comp. x Ramos'!E$66,0)</f>
        <v>0</v>
      </c>
      <c r="F624" s="35">
        <f>VLOOKUP($Q624&amp;$B624,'PNC Exon. &amp; no Exon.'!$A:$AL,'P.N.C. x Comp. x Ramos'!F$66,0)</f>
        <v>0</v>
      </c>
      <c r="G624" s="35">
        <f>VLOOKUP($Q624&amp;$B624,'PNC Exon. &amp; no Exon.'!$A:$AL,'P.N.C. x Comp. x Ramos'!G$66,0)</f>
        <v>0</v>
      </c>
      <c r="H624" s="35">
        <f>VLOOKUP($Q624&amp;$B624,'PNC Exon. &amp; no Exon.'!$A:$AL,'P.N.C. x Comp. x Ramos'!H$66,0)</f>
        <v>0</v>
      </c>
      <c r="I624" s="35">
        <f>VLOOKUP($Q624&amp;$B624,'PNC Exon. &amp; no Exon.'!$A:$AL,'P.N.C. x Comp. x Ramos'!I$66,0)</f>
        <v>0</v>
      </c>
      <c r="J624" s="35">
        <f>VLOOKUP($Q624&amp;$B624,'PNC Exon. &amp; no Exon.'!$A:$AL,'P.N.C. x Comp. x Ramos'!J$66,0)</f>
        <v>0</v>
      </c>
      <c r="K624" s="35">
        <f>VLOOKUP($Q624&amp;$B624,'PNC Exon. &amp; no Exon.'!$A:$AL,'P.N.C. x Comp. x Ramos'!K$66,0)</f>
        <v>0</v>
      </c>
      <c r="L624" s="35">
        <f>VLOOKUP($Q624&amp;$B624,'PNC Exon. &amp; no Exon.'!$A:$AL,'P.N.C. x Comp. x Ramos'!L$66,0)</f>
        <v>0</v>
      </c>
      <c r="M624" s="35">
        <f>VLOOKUP($Q624&amp;$B624,'PNC Exon. &amp; no Exon.'!$A:$AL,'P.N.C. x Comp. x Ramos'!M$66,0)</f>
        <v>0</v>
      </c>
      <c r="N624" s="35">
        <f>VLOOKUP($Q624&amp;$B624,'PNC Exon. &amp; no Exon.'!$A:$AL,'P.N.C. x Comp. x Ramos'!N$66,0)</f>
        <v>0</v>
      </c>
      <c r="O624" s="42">
        <f t="shared" si="54"/>
        <v>0</v>
      </c>
      <c r="Q624" s="102" t="s">
        <v>9</v>
      </c>
    </row>
    <row r="625" spans="1:17" ht="15.95" customHeight="1" x14ac:dyDescent="0.4">
      <c r="A625" s="34">
        <f t="shared" si="52"/>
        <v>1</v>
      </c>
      <c r="B625" s="37" t="s">
        <v>85</v>
      </c>
      <c r="C625" s="44">
        <f t="shared" si="53"/>
        <v>0</v>
      </c>
      <c r="D625" s="35">
        <f>VLOOKUP($Q625&amp;$B625,'PNC Exon. &amp; no Exon.'!$A:$AL,'P.N.C. x Comp. x Ramos'!D$66,0)</f>
        <v>0</v>
      </c>
      <c r="E625" s="35">
        <f>VLOOKUP($Q625&amp;$B625,'PNC Exon. &amp; no Exon.'!$A:$AL,'P.N.C. x Comp. x Ramos'!E$66,0)</f>
        <v>0</v>
      </c>
      <c r="F625" s="35">
        <f>VLOOKUP($Q625&amp;$B625,'PNC Exon. &amp; no Exon.'!$A:$AL,'P.N.C. x Comp. x Ramos'!F$66,0)</f>
        <v>0</v>
      </c>
      <c r="G625" s="35">
        <f>VLOOKUP($Q625&amp;$B625,'PNC Exon. &amp; no Exon.'!$A:$AL,'P.N.C. x Comp. x Ramos'!G$66,0)</f>
        <v>0</v>
      </c>
      <c r="H625" s="35">
        <f>VLOOKUP($Q625&amp;$B625,'PNC Exon. &amp; no Exon.'!$A:$AL,'P.N.C. x Comp. x Ramos'!H$66,0)</f>
        <v>0</v>
      </c>
      <c r="I625" s="35">
        <f>VLOOKUP($Q625&amp;$B625,'PNC Exon. &amp; no Exon.'!$A:$AL,'P.N.C. x Comp. x Ramos'!I$66,0)</f>
        <v>0</v>
      </c>
      <c r="J625" s="35">
        <f>VLOOKUP($Q625&amp;$B625,'PNC Exon. &amp; no Exon.'!$A:$AL,'P.N.C. x Comp. x Ramos'!J$66,0)</f>
        <v>0</v>
      </c>
      <c r="K625" s="35">
        <f>VLOOKUP($Q625&amp;$B625,'PNC Exon. &amp; no Exon.'!$A:$AL,'P.N.C. x Comp. x Ramos'!K$66,0)</f>
        <v>0</v>
      </c>
      <c r="L625" s="35">
        <f>VLOOKUP($Q625&amp;$B625,'PNC Exon. &amp; no Exon.'!$A:$AL,'P.N.C. x Comp. x Ramos'!L$66,0)</f>
        <v>0</v>
      </c>
      <c r="M625" s="35">
        <f>VLOOKUP($Q625&amp;$B625,'PNC Exon. &amp; no Exon.'!$A:$AL,'P.N.C. x Comp. x Ramos'!M$66,0)</f>
        <v>0</v>
      </c>
      <c r="N625" s="35">
        <f>VLOOKUP($Q625&amp;$B625,'PNC Exon. &amp; no Exon.'!$A:$AL,'P.N.C. x Comp. x Ramos'!N$66,0)</f>
        <v>0</v>
      </c>
      <c r="O625" s="42">
        <f t="shared" si="54"/>
        <v>0</v>
      </c>
      <c r="Q625" s="102" t="s">
        <v>9</v>
      </c>
    </row>
    <row r="626" spans="1:17" ht="15.95" customHeight="1" x14ac:dyDescent="0.4">
      <c r="A626" s="34">
        <f t="shared" si="52"/>
        <v>1</v>
      </c>
      <c r="B626" s="37" t="s">
        <v>116</v>
      </c>
      <c r="C626" s="44">
        <f t="shared" si="53"/>
        <v>0</v>
      </c>
      <c r="D626" s="35">
        <f>VLOOKUP($Q626&amp;$B626,'PNC Exon. &amp; no Exon.'!$A:$AL,'P.N.C. x Comp. x Ramos'!D$66,0)</f>
        <v>0</v>
      </c>
      <c r="E626" s="35">
        <f>VLOOKUP($Q626&amp;$B626,'PNC Exon. &amp; no Exon.'!$A:$AL,'P.N.C. x Comp. x Ramos'!E$66,0)</f>
        <v>0</v>
      </c>
      <c r="F626" s="35">
        <f>VLOOKUP($Q626&amp;$B626,'PNC Exon. &amp; no Exon.'!$A:$AL,'P.N.C. x Comp. x Ramos'!F$66,0)</f>
        <v>0</v>
      </c>
      <c r="G626" s="35">
        <f>VLOOKUP($Q626&amp;$B626,'PNC Exon. &amp; no Exon.'!$A:$AL,'P.N.C. x Comp. x Ramos'!G$66,0)</f>
        <v>0</v>
      </c>
      <c r="H626" s="35">
        <f>VLOOKUP($Q626&amp;$B626,'PNC Exon. &amp; no Exon.'!$A:$AL,'P.N.C. x Comp. x Ramos'!H$66,0)</f>
        <v>0</v>
      </c>
      <c r="I626" s="35">
        <f>VLOOKUP($Q626&amp;$B626,'PNC Exon. &amp; no Exon.'!$A:$AL,'P.N.C. x Comp. x Ramos'!I$66,0)</f>
        <v>0</v>
      </c>
      <c r="J626" s="35">
        <f>VLOOKUP($Q626&amp;$B626,'PNC Exon. &amp; no Exon.'!$A:$AL,'P.N.C. x Comp. x Ramos'!J$66,0)</f>
        <v>0</v>
      </c>
      <c r="K626" s="35">
        <f>VLOOKUP($Q626&amp;$B626,'PNC Exon. &amp; no Exon.'!$A:$AL,'P.N.C. x Comp. x Ramos'!K$66,0)</f>
        <v>0</v>
      </c>
      <c r="L626" s="35">
        <f>VLOOKUP($Q626&amp;$B626,'PNC Exon. &amp; no Exon.'!$A:$AL,'P.N.C. x Comp. x Ramos'!L$66,0)</f>
        <v>0</v>
      </c>
      <c r="M626" s="35">
        <f>VLOOKUP($Q626&amp;$B626,'PNC Exon. &amp; no Exon.'!$A:$AL,'P.N.C. x Comp. x Ramos'!M$66,0)</f>
        <v>0</v>
      </c>
      <c r="N626" s="35">
        <f>VLOOKUP($Q626&amp;$B626,'PNC Exon. &amp; no Exon.'!$A:$AL,'P.N.C. x Comp. x Ramos'!N$66,0)</f>
        <v>0</v>
      </c>
      <c r="O626" s="42">
        <f t="shared" si="54"/>
        <v>0</v>
      </c>
      <c r="Q626" s="102" t="s">
        <v>9</v>
      </c>
    </row>
    <row r="627" spans="1:17" ht="15.95" customHeight="1" x14ac:dyDescent="0.4">
      <c r="A627" s="34">
        <f t="shared" si="52"/>
        <v>1</v>
      </c>
      <c r="B627" s="37" t="s">
        <v>119</v>
      </c>
      <c r="C627" s="44">
        <f t="shared" si="53"/>
        <v>0</v>
      </c>
      <c r="D627" s="35">
        <f>VLOOKUP($Q627&amp;$B627,'PNC Exon. &amp; no Exon.'!$A:$AL,'P.N.C. x Comp. x Ramos'!D$66,0)</f>
        <v>0</v>
      </c>
      <c r="E627" s="35">
        <f>VLOOKUP($Q627&amp;$B627,'PNC Exon. &amp; no Exon.'!$A:$AL,'P.N.C. x Comp. x Ramos'!E$66,0)</f>
        <v>0</v>
      </c>
      <c r="F627" s="35">
        <f>VLOOKUP($Q627&amp;$B627,'PNC Exon. &amp; no Exon.'!$A:$AL,'P.N.C. x Comp. x Ramos'!F$66,0)</f>
        <v>0</v>
      </c>
      <c r="G627" s="35">
        <f>VLOOKUP($Q627&amp;$B627,'PNC Exon. &amp; no Exon.'!$A:$AL,'P.N.C. x Comp. x Ramos'!G$66,0)</f>
        <v>0</v>
      </c>
      <c r="H627" s="35">
        <f>VLOOKUP($Q627&amp;$B627,'PNC Exon. &amp; no Exon.'!$A:$AL,'P.N.C. x Comp. x Ramos'!H$66,0)</f>
        <v>0</v>
      </c>
      <c r="I627" s="35">
        <f>VLOOKUP($Q627&amp;$B627,'PNC Exon. &amp; no Exon.'!$A:$AL,'P.N.C. x Comp. x Ramos'!I$66,0)</f>
        <v>0</v>
      </c>
      <c r="J627" s="35">
        <f>VLOOKUP($Q627&amp;$B627,'PNC Exon. &amp; no Exon.'!$A:$AL,'P.N.C. x Comp. x Ramos'!J$66,0)</f>
        <v>0</v>
      </c>
      <c r="K627" s="35">
        <f>VLOOKUP($Q627&amp;$B627,'PNC Exon. &amp; no Exon.'!$A:$AL,'P.N.C. x Comp. x Ramos'!K$66,0)</f>
        <v>0</v>
      </c>
      <c r="L627" s="35">
        <f>VLOOKUP($Q627&amp;$B627,'PNC Exon. &amp; no Exon.'!$A:$AL,'P.N.C. x Comp. x Ramos'!L$66,0)</f>
        <v>0</v>
      </c>
      <c r="M627" s="35">
        <f>VLOOKUP($Q627&amp;$B627,'PNC Exon. &amp; no Exon.'!$A:$AL,'P.N.C. x Comp. x Ramos'!M$66,0)</f>
        <v>0</v>
      </c>
      <c r="N627" s="35">
        <f>VLOOKUP($Q627&amp;$B627,'PNC Exon. &amp; no Exon.'!$A:$AL,'P.N.C. x Comp. x Ramos'!N$66,0)</f>
        <v>0</v>
      </c>
      <c r="O627" s="42">
        <f t="shared" si="54"/>
        <v>0</v>
      </c>
      <c r="Q627" s="102" t="s">
        <v>9</v>
      </c>
    </row>
    <row r="628" spans="1:17" ht="15.95" customHeight="1" x14ac:dyDescent="0.4">
      <c r="A628" s="34">
        <f t="shared" si="52"/>
        <v>1</v>
      </c>
      <c r="B628" s="37" t="s">
        <v>117</v>
      </c>
      <c r="C628" s="44">
        <f t="shared" si="53"/>
        <v>0</v>
      </c>
      <c r="D628" s="35">
        <f>VLOOKUP($Q628&amp;$B628,'PNC Exon. &amp; no Exon.'!$A:$AL,'P.N.C. x Comp. x Ramos'!D$66,0)</f>
        <v>0</v>
      </c>
      <c r="E628" s="35">
        <f>VLOOKUP($Q628&amp;$B628,'PNC Exon. &amp; no Exon.'!$A:$AL,'P.N.C. x Comp. x Ramos'!E$66,0)</f>
        <v>0</v>
      </c>
      <c r="F628" s="35">
        <f>VLOOKUP($Q628&amp;$B628,'PNC Exon. &amp; no Exon.'!$A:$AL,'P.N.C. x Comp. x Ramos'!F$66,0)</f>
        <v>0</v>
      </c>
      <c r="G628" s="35">
        <f>VLOOKUP($Q628&amp;$B628,'PNC Exon. &amp; no Exon.'!$A:$AL,'P.N.C. x Comp. x Ramos'!G$66,0)</f>
        <v>0</v>
      </c>
      <c r="H628" s="35">
        <f>VLOOKUP($Q628&amp;$B628,'PNC Exon. &amp; no Exon.'!$A:$AL,'P.N.C. x Comp. x Ramos'!H$66,0)</f>
        <v>0</v>
      </c>
      <c r="I628" s="35">
        <f>VLOOKUP($Q628&amp;$B628,'PNC Exon. &amp; no Exon.'!$A:$AL,'P.N.C. x Comp. x Ramos'!I$66,0)</f>
        <v>0</v>
      </c>
      <c r="J628" s="35">
        <f>VLOOKUP($Q628&amp;$B628,'PNC Exon. &amp; no Exon.'!$A:$AL,'P.N.C. x Comp. x Ramos'!J$66,0)</f>
        <v>0</v>
      </c>
      <c r="K628" s="35">
        <f>VLOOKUP($Q628&amp;$B628,'PNC Exon. &amp; no Exon.'!$A:$AL,'P.N.C. x Comp. x Ramos'!K$66,0)</f>
        <v>0</v>
      </c>
      <c r="L628" s="35">
        <f>VLOOKUP($Q628&amp;$B628,'PNC Exon. &amp; no Exon.'!$A:$AL,'P.N.C. x Comp. x Ramos'!L$66,0)</f>
        <v>0</v>
      </c>
      <c r="M628" s="35">
        <f>VLOOKUP($Q628&amp;$B628,'PNC Exon. &amp; no Exon.'!$A:$AL,'P.N.C. x Comp. x Ramos'!M$66,0)</f>
        <v>0</v>
      </c>
      <c r="N628" s="35">
        <f>VLOOKUP($Q628&amp;$B628,'PNC Exon. &amp; no Exon.'!$A:$AL,'P.N.C. x Comp. x Ramos'!N$66,0)</f>
        <v>0</v>
      </c>
      <c r="O628" s="42">
        <f t="shared" si="54"/>
        <v>0</v>
      </c>
      <c r="Q628" s="102" t="s">
        <v>9</v>
      </c>
    </row>
    <row r="629" spans="1:17" ht="15.95" customHeight="1" x14ac:dyDescent="0.4">
      <c r="A629" s="34">
        <f t="shared" si="52"/>
        <v>1</v>
      </c>
      <c r="B629" s="37" t="s">
        <v>120</v>
      </c>
      <c r="C629" s="44">
        <f t="shared" si="53"/>
        <v>0</v>
      </c>
      <c r="D629" s="35">
        <f>VLOOKUP($Q629&amp;$B629,'PNC Exon. &amp; no Exon.'!$A:$AL,'P.N.C. x Comp. x Ramos'!D$66,0)</f>
        <v>0</v>
      </c>
      <c r="E629" s="35">
        <f>VLOOKUP($Q629&amp;$B629,'PNC Exon. &amp; no Exon.'!$A:$AL,'P.N.C. x Comp. x Ramos'!E$66,0)</f>
        <v>0</v>
      </c>
      <c r="F629" s="35">
        <f>VLOOKUP($Q629&amp;$B629,'PNC Exon. &amp; no Exon.'!$A:$AL,'P.N.C. x Comp. x Ramos'!F$66,0)</f>
        <v>0</v>
      </c>
      <c r="G629" s="35">
        <f>VLOOKUP($Q629&amp;$B629,'PNC Exon. &amp; no Exon.'!$A:$AL,'P.N.C. x Comp. x Ramos'!G$66,0)</f>
        <v>0</v>
      </c>
      <c r="H629" s="35">
        <f>VLOOKUP($Q629&amp;$B629,'PNC Exon. &amp; no Exon.'!$A:$AL,'P.N.C. x Comp. x Ramos'!H$66,0)</f>
        <v>0</v>
      </c>
      <c r="I629" s="35">
        <f>VLOOKUP($Q629&amp;$B629,'PNC Exon. &amp; no Exon.'!$A:$AL,'P.N.C. x Comp. x Ramos'!I$66,0)</f>
        <v>0</v>
      </c>
      <c r="J629" s="35">
        <f>VLOOKUP($Q629&amp;$B629,'PNC Exon. &amp; no Exon.'!$A:$AL,'P.N.C. x Comp. x Ramos'!J$66,0)</f>
        <v>0</v>
      </c>
      <c r="K629" s="35">
        <f>VLOOKUP($Q629&amp;$B629,'PNC Exon. &amp; no Exon.'!$A:$AL,'P.N.C. x Comp. x Ramos'!K$66,0)</f>
        <v>0</v>
      </c>
      <c r="L629" s="35">
        <f>VLOOKUP($Q629&amp;$B629,'PNC Exon. &amp; no Exon.'!$A:$AL,'P.N.C. x Comp. x Ramos'!L$66,0)</f>
        <v>0</v>
      </c>
      <c r="M629" s="35">
        <f>VLOOKUP($Q629&amp;$B629,'PNC Exon. &amp; no Exon.'!$A:$AL,'P.N.C. x Comp. x Ramos'!M$66,0)</f>
        <v>0</v>
      </c>
      <c r="N629" s="35">
        <f>VLOOKUP($Q629&amp;$B629,'PNC Exon. &amp; no Exon.'!$A:$AL,'P.N.C. x Comp. x Ramos'!N$66,0)</f>
        <v>0</v>
      </c>
      <c r="O629" s="42">
        <f t="shared" si="54"/>
        <v>0</v>
      </c>
      <c r="Q629" s="102" t="s">
        <v>9</v>
      </c>
    </row>
    <row r="630" spans="1:17" ht="15.95" customHeight="1" x14ac:dyDescent="0.4">
      <c r="A630" s="34">
        <f t="shared" si="52"/>
        <v>1</v>
      </c>
      <c r="B630" s="37" t="s">
        <v>80</v>
      </c>
      <c r="C630" s="44">
        <f t="shared" si="53"/>
        <v>0</v>
      </c>
      <c r="D630" s="35">
        <f>VLOOKUP($Q630&amp;$B630,'PNC Exon. &amp; no Exon.'!$A:$AL,'P.N.C. x Comp. x Ramos'!D$66,0)</f>
        <v>0</v>
      </c>
      <c r="E630" s="35">
        <f>VLOOKUP($Q630&amp;$B630,'PNC Exon. &amp; no Exon.'!$A:$AL,'P.N.C. x Comp. x Ramos'!E$66,0)</f>
        <v>0</v>
      </c>
      <c r="F630" s="35">
        <f>VLOOKUP($Q630&amp;$B630,'PNC Exon. &amp; no Exon.'!$A:$AL,'P.N.C. x Comp. x Ramos'!F$66,0)</f>
        <v>0</v>
      </c>
      <c r="G630" s="35">
        <f>VLOOKUP($Q630&amp;$B630,'PNC Exon. &amp; no Exon.'!$A:$AL,'P.N.C. x Comp. x Ramos'!G$66,0)</f>
        <v>0</v>
      </c>
      <c r="H630" s="35">
        <f>VLOOKUP($Q630&amp;$B630,'PNC Exon. &amp; no Exon.'!$A:$AL,'P.N.C. x Comp. x Ramos'!H$66,0)</f>
        <v>0</v>
      </c>
      <c r="I630" s="35">
        <f>VLOOKUP($Q630&amp;$B630,'PNC Exon. &amp; no Exon.'!$A:$AL,'P.N.C. x Comp. x Ramos'!I$66,0)</f>
        <v>0</v>
      </c>
      <c r="J630" s="35">
        <f>VLOOKUP($Q630&amp;$B630,'PNC Exon. &amp; no Exon.'!$A:$AL,'P.N.C. x Comp. x Ramos'!J$66,0)</f>
        <v>0</v>
      </c>
      <c r="K630" s="35">
        <f>VLOOKUP($Q630&amp;$B630,'PNC Exon. &amp; no Exon.'!$A:$AL,'P.N.C. x Comp. x Ramos'!K$66,0)</f>
        <v>0</v>
      </c>
      <c r="L630" s="35">
        <f>VLOOKUP($Q630&amp;$B630,'PNC Exon. &amp; no Exon.'!$A:$AL,'P.N.C. x Comp. x Ramos'!L$66,0)</f>
        <v>0</v>
      </c>
      <c r="M630" s="35">
        <f>VLOOKUP($Q630&amp;$B630,'PNC Exon. &amp; no Exon.'!$A:$AL,'P.N.C. x Comp. x Ramos'!M$66,0)</f>
        <v>0</v>
      </c>
      <c r="N630" s="35">
        <f>VLOOKUP($Q630&amp;$B630,'PNC Exon. &amp; no Exon.'!$A:$AL,'P.N.C. x Comp. x Ramos'!N$66,0)</f>
        <v>0</v>
      </c>
      <c r="O630" s="42">
        <f t="shared" si="54"/>
        <v>0</v>
      </c>
      <c r="Q630" s="102" t="s">
        <v>9</v>
      </c>
    </row>
    <row r="631" spans="1:17" ht="15.95" customHeight="1" x14ac:dyDescent="0.4">
      <c r="A631" s="34">
        <f t="shared" si="52"/>
        <v>1</v>
      </c>
      <c r="B631" s="37" t="s">
        <v>121</v>
      </c>
      <c r="C631" s="44">
        <f t="shared" si="53"/>
        <v>0</v>
      </c>
      <c r="D631" s="35">
        <f>VLOOKUP($Q631&amp;$B631,'PNC Exon. &amp; no Exon.'!$A:$AL,'P.N.C. x Comp. x Ramos'!D$66,0)</f>
        <v>0</v>
      </c>
      <c r="E631" s="35">
        <f>VLOOKUP($Q631&amp;$B631,'PNC Exon. &amp; no Exon.'!$A:$AL,'P.N.C. x Comp. x Ramos'!E$66,0)</f>
        <v>0</v>
      </c>
      <c r="F631" s="35">
        <f>VLOOKUP($Q631&amp;$B631,'PNC Exon. &amp; no Exon.'!$A:$AL,'P.N.C. x Comp. x Ramos'!F$66,0)</f>
        <v>0</v>
      </c>
      <c r="G631" s="35">
        <f>VLOOKUP($Q631&amp;$B631,'PNC Exon. &amp; no Exon.'!$A:$AL,'P.N.C. x Comp. x Ramos'!G$66,0)</f>
        <v>0</v>
      </c>
      <c r="H631" s="35">
        <f>VLOOKUP($Q631&amp;$B631,'PNC Exon. &amp; no Exon.'!$A:$AL,'P.N.C. x Comp. x Ramos'!H$66,0)</f>
        <v>0</v>
      </c>
      <c r="I631" s="35">
        <f>VLOOKUP($Q631&amp;$B631,'PNC Exon. &amp; no Exon.'!$A:$AL,'P.N.C. x Comp. x Ramos'!I$66,0)</f>
        <v>0</v>
      </c>
      <c r="J631" s="35">
        <f>VLOOKUP($Q631&amp;$B631,'PNC Exon. &amp; no Exon.'!$A:$AL,'P.N.C. x Comp. x Ramos'!J$66,0)</f>
        <v>0</v>
      </c>
      <c r="K631" s="35">
        <f>VLOOKUP($Q631&amp;$B631,'PNC Exon. &amp; no Exon.'!$A:$AL,'P.N.C. x Comp. x Ramos'!K$66,0)</f>
        <v>0</v>
      </c>
      <c r="L631" s="35">
        <f>VLOOKUP($Q631&amp;$B631,'PNC Exon. &amp; no Exon.'!$A:$AL,'P.N.C. x Comp. x Ramos'!L$66,0)</f>
        <v>0</v>
      </c>
      <c r="M631" s="35">
        <f>VLOOKUP($Q631&amp;$B631,'PNC Exon. &amp; no Exon.'!$A:$AL,'P.N.C. x Comp. x Ramos'!M$66,0)</f>
        <v>0</v>
      </c>
      <c r="N631" s="35">
        <f>VLOOKUP($Q631&amp;$B631,'PNC Exon. &amp; no Exon.'!$A:$AL,'P.N.C. x Comp. x Ramos'!N$66,0)</f>
        <v>0</v>
      </c>
      <c r="O631" s="42">
        <f t="shared" si="54"/>
        <v>0</v>
      </c>
      <c r="Q631" s="102" t="s">
        <v>9</v>
      </c>
    </row>
    <row r="632" spans="1:17" ht="15.95" customHeight="1" x14ac:dyDescent="0.4">
      <c r="A632" s="34">
        <f t="shared" si="52"/>
        <v>1</v>
      </c>
      <c r="B632" s="37" t="s">
        <v>122</v>
      </c>
      <c r="C632" s="44">
        <f t="shared" si="53"/>
        <v>0</v>
      </c>
      <c r="D632" s="35">
        <f>VLOOKUP($Q632&amp;$B632,'PNC Exon. &amp; no Exon.'!$A:$AL,'P.N.C. x Comp. x Ramos'!D$66,0)</f>
        <v>0</v>
      </c>
      <c r="E632" s="35">
        <f>VLOOKUP($Q632&amp;$B632,'PNC Exon. &amp; no Exon.'!$A:$AL,'P.N.C. x Comp. x Ramos'!E$66,0)</f>
        <v>0</v>
      </c>
      <c r="F632" s="35">
        <f>VLOOKUP($Q632&amp;$B632,'PNC Exon. &amp; no Exon.'!$A:$AL,'P.N.C. x Comp. x Ramos'!F$66,0)</f>
        <v>0</v>
      </c>
      <c r="G632" s="35">
        <f>VLOOKUP($Q632&amp;$B632,'PNC Exon. &amp; no Exon.'!$A:$AL,'P.N.C. x Comp. x Ramos'!G$66,0)</f>
        <v>0</v>
      </c>
      <c r="H632" s="35">
        <f>VLOOKUP($Q632&amp;$B632,'PNC Exon. &amp; no Exon.'!$A:$AL,'P.N.C. x Comp. x Ramos'!H$66,0)</f>
        <v>0</v>
      </c>
      <c r="I632" s="35">
        <f>VLOOKUP($Q632&amp;$B632,'PNC Exon. &amp; no Exon.'!$A:$AL,'P.N.C. x Comp. x Ramos'!I$66,0)</f>
        <v>0</v>
      </c>
      <c r="J632" s="35">
        <f>VLOOKUP($Q632&amp;$B632,'PNC Exon. &amp; no Exon.'!$A:$AL,'P.N.C. x Comp. x Ramos'!J$66,0)</f>
        <v>0</v>
      </c>
      <c r="K632" s="35">
        <f>VLOOKUP($Q632&amp;$B632,'PNC Exon. &amp; no Exon.'!$A:$AL,'P.N.C. x Comp. x Ramos'!K$66,0)</f>
        <v>0</v>
      </c>
      <c r="L632" s="35">
        <f>VLOOKUP($Q632&amp;$B632,'PNC Exon. &amp; no Exon.'!$A:$AL,'P.N.C. x Comp. x Ramos'!L$66,0)</f>
        <v>0</v>
      </c>
      <c r="M632" s="35">
        <f>VLOOKUP($Q632&amp;$B632,'PNC Exon. &amp; no Exon.'!$A:$AL,'P.N.C. x Comp. x Ramos'!M$66,0)</f>
        <v>0</v>
      </c>
      <c r="N632" s="35">
        <f>VLOOKUP($Q632&amp;$B632,'PNC Exon. &amp; no Exon.'!$A:$AL,'P.N.C. x Comp. x Ramos'!N$66,0)</f>
        <v>0</v>
      </c>
      <c r="O632" s="42">
        <f t="shared" si="54"/>
        <v>0</v>
      </c>
      <c r="Q632" s="102" t="s">
        <v>9</v>
      </c>
    </row>
    <row r="633" spans="1:17" ht="15.95" customHeight="1" x14ac:dyDescent="0.4">
      <c r="A633" s="34">
        <f t="shared" si="52"/>
        <v>1</v>
      </c>
      <c r="B633" s="37" t="s">
        <v>124</v>
      </c>
      <c r="C633" s="44">
        <f t="shared" si="53"/>
        <v>0</v>
      </c>
      <c r="D633" s="35">
        <f>VLOOKUP($Q633&amp;$B633,'PNC Exon. &amp; no Exon.'!$A:$AL,'P.N.C. x Comp. x Ramos'!D$66,0)</f>
        <v>0</v>
      </c>
      <c r="E633" s="35">
        <f>VLOOKUP($Q633&amp;$B633,'PNC Exon. &amp; no Exon.'!$A:$AL,'P.N.C. x Comp. x Ramos'!E$66,0)</f>
        <v>0</v>
      </c>
      <c r="F633" s="35">
        <f>VLOOKUP($Q633&amp;$B633,'PNC Exon. &amp; no Exon.'!$A:$AL,'P.N.C. x Comp. x Ramos'!F$66,0)</f>
        <v>0</v>
      </c>
      <c r="G633" s="35">
        <f>VLOOKUP($Q633&amp;$B633,'PNC Exon. &amp; no Exon.'!$A:$AL,'P.N.C. x Comp. x Ramos'!G$66,0)</f>
        <v>0</v>
      </c>
      <c r="H633" s="35">
        <f>VLOOKUP($Q633&amp;$B633,'PNC Exon. &amp; no Exon.'!$A:$AL,'P.N.C. x Comp. x Ramos'!H$66,0)</f>
        <v>0</v>
      </c>
      <c r="I633" s="35">
        <f>VLOOKUP($Q633&amp;$B633,'PNC Exon. &amp; no Exon.'!$A:$AL,'P.N.C. x Comp. x Ramos'!I$66,0)</f>
        <v>0</v>
      </c>
      <c r="J633" s="35">
        <f>VLOOKUP($Q633&amp;$B633,'PNC Exon. &amp; no Exon.'!$A:$AL,'P.N.C. x Comp. x Ramos'!J$66,0)</f>
        <v>0</v>
      </c>
      <c r="K633" s="35">
        <f>VLOOKUP($Q633&amp;$B633,'PNC Exon. &amp; no Exon.'!$A:$AL,'P.N.C. x Comp. x Ramos'!K$66,0)</f>
        <v>0</v>
      </c>
      <c r="L633" s="35">
        <f>VLOOKUP($Q633&amp;$B633,'PNC Exon. &amp; no Exon.'!$A:$AL,'P.N.C. x Comp. x Ramos'!L$66,0)</f>
        <v>0</v>
      </c>
      <c r="M633" s="35">
        <f>VLOOKUP($Q633&amp;$B633,'PNC Exon. &amp; no Exon.'!$A:$AL,'P.N.C. x Comp. x Ramos'!M$66,0)</f>
        <v>0</v>
      </c>
      <c r="N633" s="35">
        <f>VLOOKUP($Q633&amp;$B633,'PNC Exon. &amp; no Exon.'!$A:$AL,'P.N.C. x Comp. x Ramos'!N$66,0)</f>
        <v>0</v>
      </c>
      <c r="O633" s="42">
        <f t="shared" si="54"/>
        <v>0</v>
      </c>
      <c r="Q633" s="102" t="s">
        <v>9</v>
      </c>
    </row>
    <row r="634" spans="1:17" ht="15.95" customHeight="1" x14ac:dyDescent="0.4">
      <c r="A634" s="34">
        <f t="shared" si="52"/>
        <v>1</v>
      </c>
      <c r="B634" s="37" t="s">
        <v>78</v>
      </c>
      <c r="C634" s="44">
        <f t="shared" si="53"/>
        <v>0</v>
      </c>
      <c r="D634" s="35">
        <f>VLOOKUP($Q634&amp;$B634,'PNC Exon. &amp; no Exon.'!$A:$AL,'P.N.C. x Comp. x Ramos'!D$66,0)</f>
        <v>0</v>
      </c>
      <c r="E634" s="35">
        <f>VLOOKUP($Q634&amp;$B634,'PNC Exon. &amp; no Exon.'!$A:$AL,'P.N.C. x Comp. x Ramos'!E$66,0)</f>
        <v>0</v>
      </c>
      <c r="F634" s="35">
        <f>VLOOKUP($Q634&amp;$B634,'PNC Exon. &amp; no Exon.'!$A:$AL,'P.N.C. x Comp. x Ramos'!F$66,0)</f>
        <v>0</v>
      </c>
      <c r="G634" s="35">
        <f>VLOOKUP($Q634&amp;$B634,'PNC Exon. &amp; no Exon.'!$A:$AL,'P.N.C. x Comp. x Ramos'!G$66,0)</f>
        <v>0</v>
      </c>
      <c r="H634" s="35">
        <f>VLOOKUP($Q634&amp;$B634,'PNC Exon. &amp; no Exon.'!$A:$AL,'P.N.C. x Comp. x Ramos'!H$66,0)</f>
        <v>0</v>
      </c>
      <c r="I634" s="35">
        <f>VLOOKUP($Q634&amp;$B634,'PNC Exon. &amp; no Exon.'!$A:$AL,'P.N.C. x Comp. x Ramos'!I$66,0)</f>
        <v>0</v>
      </c>
      <c r="J634" s="35">
        <f>VLOOKUP($Q634&amp;$B634,'PNC Exon. &amp; no Exon.'!$A:$AL,'P.N.C. x Comp. x Ramos'!J$66,0)</f>
        <v>0</v>
      </c>
      <c r="K634" s="35">
        <f>VLOOKUP($Q634&amp;$B634,'PNC Exon. &amp; no Exon.'!$A:$AL,'P.N.C. x Comp. x Ramos'!K$66,0)</f>
        <v>0</v>
      </c>
      <c r="L634" s="35">
        <f>VLOOKUP($Q634&amp;$B634,'PNC Exon. &amp; no Exon.'!$A:$AL,'P.N.C. x Comp. x Ramos'!L$66,0)</f>
        <v>0</v>
      </c>
      <c r="M634" s="35">
        <f>VLOOKUP($Q634&amp;$B634,'PNC Exon. &amp; no Exon.'!$A:$AL,'P.N.C. x Comp. x Ramos'!M$66,0)</f>
        <v>0</v>
      </c>
      <c r="N634" s="35">
        <f>VLOOKUP($Q634&amp;$B634,'PNC Exon. &amp; no Exon.'!$A:$AL,'P.N.C. x Comp. x Ramos'!N$66,0)</f>
        <v>0</v>
      </c>
      <c r="O634" s="42">
        <f t="shared" si="54"/>
        <v>0</v>
      </c>
      <c r="Q634" s="102" t="s">
        <v>9</v>
      </c>
    </row>
    <row r="635" spans="1:17" ht="15.95" customHeight="1" x14ac:dyDescent="0.4">
      <c r="A635" s="34">
        <f t="shared" si="52"/>
        <v>1</v>
      </c>
      <c r="B635" s="37" t="s">
        <v>87</v>
      </c>
      <c r="C635" s="44">
        <f t="shared" si="53"/>
        <v>0</v>
      </c>
      <c r="D635" s="35">
        <f>VLOOKUP($Q635&amp;$B635,'PNC Exon. &amp; no Exon.'!$A:$AL,'P.N.C. x Comp. x Ramos'!D$66,0)</f>
        <v>0</v>
      </c>
      <c r="E635" s="35">
        <f>VLOOKUP($Q635&amp;$B635,'PNC Exon. &amp; no Exon.'!$A:$AL,'P.N.C. x Comp. x Ramos'!E$66,0)</f>
        <v>0</v>
      </c>
      <c r="F635" s="35">
        <f>VLOOKUP($Q635&amp;$B635,'PNC Exon. &amp; no Exon.'!$A:$AL,'P.N.C. x Comp. x Ramos'!F$66,0)</f>
        <v>0</v>
      </c>
      <c r="G635" s="35">
        <f>VLOOKUP($Q635&amp;$B635,'PNC Exon. &amp; no Exon.'!$A:$AL,'P.N.C. x Comp. x Ramos'!G$66,0)</f>
        <v>0</v>
      </c>
      <c r="H635" s="35">
        <f>VLOOKUP($Q635&amp;$B635,'PNC Exon. &amp; no Exon.'!$A:$AL,'P.N.C. x Comp. x Ramos'!H$66,0)</f>
        <v>0</v>
      </c>
      <c r="I635" s="35">
        <f>VLOOKUP($Q635&amp;$B635,'PNC Exon. &amp; no Exon.'!$A:$AL,'P.N.C. x Comp. x Ramos'!I$66,0)</f>
        <v>0</v>
      </c>
      <c r="J635" s="35">
        <f>VLOOKUP($Q635&amp;$B635,'PNC Exon. &amp; no Exon.'!$A:$AL,'P.N.C. x Comp. x Ramos'!J$66,0)</f>
        <v>0</v>
      </c>
      <c r="K635" s="35">
        <f>VLOOKUP($Q635&amp;$B635,'PNC Exon. &amp; no Exon.'!$A:$AL,'P.N.C. x Comp. x Ramos'!K$66,0)</f>
        <v>0</v>
      </c>
      <c r="L635" s="35">
        <f>VLOOKUP($Q635&amp;$B635,'PNC Exon. &amp; no Exon.'!$A:$AL,'P.N.C. x Comp. x Ramos'!L$66,0)</f>
        <v>0</v>
      </c>
      <c r="M635" s="35">
        <f>VLOOKUP($Q635&amp;$B635,'PNC Exon. &amp; no Exon.'!$A:$AL,'P.N.C. x Comp. x Ramos'!M$66,0)</f>
        <v>0</v>
      </c>
      <c r="N635" s="35">
        <f>VLOOKUP($Q635&amp;$B635,'PNC Exon. &amp; no Exon.'!$A:$AL,'P.N.C. x Comp. x Ramos'!N$66,0)</f>
        <v>0</v>
      </c>
      <c r="O635" s="42">
        <f t="shared" si="54"/>
        <v>0</v>
      </c>
      <c r="Q635" s="102" t="s">
        <v>9</v>
      </c>
    </row>
    <row r="636" spans="1:17" ht="15.95" customHeight="1" x14ac:dyDescent="0.4">
      <c r="A636" s="34">
        <f t="shared" si="52"/>
        <v>1</v>
      </c>
      <c r="B636" s="37" t="s">
        <v>123</v>
      </c>
      <c r="C636" s="44">
        <f t="shared" si="53"/>
        <v>0</v>
      </c>
      <c r="D636" s="35">
        <f>VLOOKUP($Q636&amp;$B636,'PNC Exon. &amp; no Exon.'!$A:$AL,'P.N.C. x Comp. x Ramos'!D$66,0)</f>
        <v>0</v>
      </c>
      <c r="E636" s="35">
        <f>VLOOKUP($Q636&amp;$B636,'PNC Exon. &amp; no Exon.'!$A:$AL,'P.N.C. x Comp. x Ramos'!E$66,0)</f>
        <v>0</v>
      </c>
      <c r="F636" s="35">
        <f>VLOOKUP($Q636&amp;$B636,'PNC Exon. &amp; no Exon.'!$A:$AL,'P.N.C. x Comp. x Ramos'!F$66,0)</f>
        <v>0</v>
      </c>
      <c r="G636" s="35">
        <f>VLOOKUP($Q636&amp;$B636,'PNC Exon. &amp; no Exon.'!$A:$AL,'P.N.C. x Comp. x Ramos'!G$66,0)</f>
        <v>0</v>
      </c>
      <c r="H636" s="35">
        <f>VLOOKUP($Q636&amp;$B636,'PNC Exon. &amp; no Exon.'!$A:$AL,'P.N.C. x Comp. x Ramos'!H$66,0)</f>
        <v>0</v>
      </c>
      <c r="I636" s="35">
        <f>VLOOKUP($Q636&amp;$B636,'PNC Exon. &amp; no Exon.'!$A:$AL,'P.N.C. x Comp. x Ramos'!I$66,0)</f>
        <v>0</v>
      </c>
      <c r="J636" s="35">
        <f>VLOOKUP($Q636&amp;$B636,'PNC Exon. &amp; no Exon.'!$A:$AL,'P.N.C. x Comp. x Ramos'!J$66,0)</f>
        <v>0</v>
      </c>
      <c r="K636" s="35">
        <f>VLOOKUP($Q636&amp;$B636,'PNC Exon. &amp; no Exon.'!$A:$AL,'P.N.C. x Comp. x Ramos'!K$66,0)</f>
        <v>0</v>
      </c>
      <c r="L636" s="35">
        <f>VLOOKUP($Q636&amp;$B636,'PNC Exon. &amp; no Exon.'!$A:$AL,'P.N.C. x Comp. x Ramos'!L$66,0)</f>
        <v>0</v>
      </c>
      <c r="M636" s="35">
        <f>VLOOKUP($Q636&amp;$B636,'PNC Exon. &amp; no Exon.'!$A:$AL,'P.N.C. x Comp. x Ramos'!M$66,0)</f>
        <v>0</v>
      </c>
      <c r="N636" s="35">
        <f>VLOOKUP($Q636&amp;$B636,'PNC Exon. &amp; no Exon.'!$A:$AL,'P.N.C. x Comp. x Ramos'!N$66,0)</f>
        <v>0</v>
      </c>
      <c r="O636" s="42">
        <f t="shared" si="54"/>
        <v>0</v>
      </c>
      <c r="Q636" s="102" t="s">
        <v>9</v>
      </c>
    </row>
    <row r="637" spans="1:17" ht="15.95" customHeight="1" x14ac:dyDescent="0.4">
      <c r="A637" s="34">
        <f t="shared" si="52"/>
        <v>1</v>
      </c>
      <c r="B637" s="37" t="s">
        <v>125</v>
      </c>
      <c r="C637" s="44">
        <f t="shared" si="53"/>
        <v>0</v>
      </c>
      <c r="D637" s="35">
        <f>VLOOKUP($Q637&amp;$B637,'PNC Exon. &amp; no Exon.'!$A:$AL,'P.N.C. x Comp. x Ramos'!D$66,0)</f>
        <v>0</v>
      </c>
      <c r="E637" s="35">
        <f>VLOOKUP($Q637&amp;$B637,'PNC Exon. &amp; no Exon.'!$A:$AL,'P.N.C. x Comp. x Ramos'!E$66,0)</f>
        <v>0</v>
      </c>
      <c r="F637" s="35">
        <f>VLOOKUP($Q637&amp;$B637,'PNC Exon. &amp; no Exon.'!$A:$AL,'P.N.C. x Comp. x Ramos'!F$66,0)</f>
        <v>0</v>
      </c>
      <c r="G637" s="35">
        <f>VLOOKUP($Q637&amp;$B637,'PNC Exon. &amp; no Exon.'!$A:$AL,'P.N.C. x Comp. x Ramos'!G$66,0)</f>
        <v>0</v>
      </c>
      <c r="H637" s="35">
        <f>VLOOKUP($Q637&amp;$B637,'PNC Exon. &amp; no Exon.'!$A:$AL,'P.N.C. x Comp. x Ramos'!H$66,0)</f>
        <v>0</v>
      </c>
      <c r="I637" s="35">
        <f>VLOOKUP($Q637&amp;$B637,'PNC Exon. &amp; no Exon.'!$A:$AL,'P.N.C. x Comp. x Ramos'!I$66,0)</f>
        <v>0</v>
      </c>
      <c r="J637" s="35">
        <f>VLOOKUP($Q637&amp;$B637,'PNC Exon. &amp; no Exon.'!$A:$AL,'P.N.C. x Comp. x Ramos'!J$66,0)</f>
        <v>0</v>
      </c>
      <c r="K637" s="35">
        <f>VLOOKUP($Q637&amp;$B637,'PNC Exon. &amp; no Exon.'!$A:$AL,'P.N.C. x Comp. x Ramos'!K$66,0)</f>
        <v>0</v>
      </c>
      <c r="L637" s="35">
        <f>VLOOKUP($Q637&amp;$B637,'PNC Exon. &amp; no Exon.'!$A:$AL,'P.N.C. x Comp. x Ramos'!L$66,0)</f>
        <v>0</v>
      </c>
      <c r="M637" s="35">
        <f>VLOOKUP($Q637&amp;$B637,'PNC Exon. &amp; no Exon.'!$A:$AL,'P.N.C. x Comp. x Ramos'!M$66,0)</f>
        <v>0</v>
      </c>
      <c r="N637" s="35">
        <f>VLOOKUP($Q637&amp;$B637,'PNC Exon. &amp; no Exon.'!$A:$AL,'P.N.C. x Comp. x Ramos'!N$66,0)</f>
        <v>0</v>
      </c>
      <c r="O637" s="42">
        <f t="shared" si="54"/>
        <v>0</v>
      </c>
      <c r="Q637" s="102" t="s">
        <v>9</v>
      </c>
    </row>
    <row r="638" spans="1:17" ht="15.95" customHeight="1" x14ac:dyDescent="0.4">
      <c r="A638" s="34">
        <f t="shared" si="52"/>
        <v>1</v>
      </c>
      <c r="B638" s="37" t="s">
        <v>126</v>
      </c>
      <c r="C638" s="44">
        <f t="shared" si="53"/>
        <v>0</v>
      </c>
      <c r="D638" s="35">
        <f>VLOOKUP($Q638&amp;$B638,'PNC Exon. &amp; no Exon.'!$A:$AL,'P.N.C. x Comp. x Ramos'!D$66,0)</f>
        <v>0</v>
      </c>
      <c r="E638" s="35">
        <f>VLOOKUP($Q638&amp;$B638,'PNC Exon. &amp; no Exon.'!$A:$AL,'P.N.C. x Comp. x Ramos'!E$66,0)</f>
        <v>0</v>
      </c>
      <c r="F638" s="35">
        <f>VLOOKUP($Q638&amp;$B638,'PNC Exon. &amp; no Exon.'!$A:$AL,'P.N.C. x Comp. x Ramos'!F$66,0)</f>
        <v>0</v>
      </c>
      <c r="G638" s="35">
        <f>VLOOKUP($Q638&amp;$B638,'PNC Exon. &amp; no Exon.'!$A:$AL,'P.N.C. x Comp. x Ramos'!G$66,0)</f>
        <v>0</v>
      </c>
      <c r="H638" s="35">
        <f>VLOOKUP($Q638&amp;$B638,'PNC Exon. &amp; no Exon.'!$A:$AL,'P.N.C. x Comp. x Ramos'!H$66,0)</f>
        <v>0</v>
      </c>
      <c r="I638" s="35">
        <f>VLOOKUP($Q638&amp;$B638,'PNC Exon. &amp; no Exon.'!$A:$AL,'P.N.C. x Comp. x Ramos'!I$66,0)</f>
        <v>0</v>
      </c>
      <c r="J638" s="35">
        <f>VLOOKUP($Q638&amp;$B638,'PNC Exon. &amp; no Exon.'!$A:$AL,'P.N.C. x Comp. x Ramos'!J$66,0)</f>
        <v>0</v>
      </c>
      <c r="K638" s="35">
        <f>VLOOKUP($Q638&amp;$B638,'PNC Exon. &amp; no Exon.'!$A:$AL,'P.N.C. x Comp. x Ramos'!K$66,0)</f>
        <v>0</v>
      </c>
      <c r="L638" s="35">
        <f>VLOOKUP($Q638&amp;$B638,'PNC Exon. &amp; no Exon.'!$A:$AL,'P.N.C. x Comp. x Ramos'!L$66,0)</f>
        <v>0</v>
      </c>
      <c r="M638" s="35">
        <f>VLOOKUP($Q638&amp;$B638,'PNC Exon. &amp; no Exon.'!$A:$AL,'P.N.C. x Comp. x Ramos'!M$66,0)</f>
        <v>0</v>
      </c>
      <c r="N638" s="35">
        <f>VLOOKUP($Q638&amp;$B638,'PNC Exon. &amp; no Exon.'!$A:$AL,'P.N.C. x Comp. x Ramos'!N$66,0)</f>
        <v>0</v>
      </c>
      <c r="O638" s="42">
        <f t="shared" si="54"/>
        <v>0</v>
      </c>
      <c r="Q638" s="102" t="s">
        <v>9</v>
      </c>
    </row>
    <row r="639" spans="1:17" ht="15.95" customHeight="1" x14ac:dyDescent="0.4">
      <c r="A639" s="34">
        <f t="shared" si="52"/>
        <v>1</v>
      </c>
      <c r="B639" s="37" t="s">
        <v>127</v>
      </c>
      <c r="C639" s="44">
        <f t="shared" si="53"/>
        <v>0</v>
      </c>
      <c r="D639" s="35">
        <f>VLOOKUP($Q639&amp;$B639,'PNC Exon. &amp; no Exon.'!$A:$AL,'P.N.C. x Comp. x Ramos'!D$66,0)</f>
        <v>0</v>
      </c>
      <c r="E639" s="35">
        <f>VLOOKUP($Q639&amp;$B639,'PNC Exon. &amp; no Exon.'!$A:$AL,'P.N.C. x Comp. x Ramos'!E$66,0)</f>
        <v>0</v>
      </c>
      <c r="F639" s="35">
        <f>VLOOKUP($Q639&amp;$B639,'PNC Exon. &amp; no Exon.'!$A:$AL,'P.N.C. x Comp. x Ramos'!F$66,0)</f>
        <v>0</v>
      </c>
      <c r="G639" s="35">
        <f>VLOOKUP($Q639&amp;$B639,'PNC Exon. &amp; no Exon.'!$A:$AL,'P.N.C. x Comp. x Ramos'!G$66,0)</f>
        <v>0</v>
      </c>
      <c r="H639" s="35">
        <f>VLOOKUP($Q639&amp;$B639,'PNC Exon. &amp; no Exon.'!$A:$AL,'P.N.C. x Comp. x Ramos'!H$66,0)</f>
        <v>0</v>
      </c>
      <c r="I639" s="35">
        <f>VLOOKUP($Q639&amp;$B639,'PNC Exon. &amp; no Exon.'!$A:$AL,'P.N.C. x Comp. x Ramos'!I$66,0)</f>
        <v>0</v>
      </c>
      <c r="J639" s="35">
        <f>VLOOKUP($Q639&amp;$B639,'PNC Exon. &amp; no Exon.'!$A:$AL,'P.N.C. x Comp. x Ramos'!J$66,0)</f>
        <v>0</v>
      </c>
      <c r="K639" s="35">
        <f>VLOOKUP($Q639&amp;$B639,'PNC Exon. &amp; no Exon.'!$A:$AL,'P.N.C. x Comp. x Ramos'!K$66,0)</f>
        <v>0</v>
      </c>
      <c r="L639" s="35">
        <f>VLOOKUP($Q639&amp;$B639,'PNC Exon. &amp; no Exon.'!$A:$AL,'P.N.C. x Comp. x Ramos'!L$66,0)</f>
        <v>0</v>
      </c>
      <c r="M639" s="35">
        <f>VLOOKUP($Q639&amp;$B639,'PNC Exon. &amp; no Exon.'!$A:$AL,'P.N.C. x Comp. x Ramos'!M$66,0)</f>
        <v>0</v>
      </c>
      <c r="N639" s="35">
        <f>VLOOKUP($Q639&amp;$B639,'PNC Exon. &amp; no Exon.'!$A:$AL,'P.N.C. x Comp. x Ramos'!N$66,0)</f>
        <v>0</v>
      </c>
      <c r="O639" s="42">
        <f t="shared" si="54"/>
        <v>0</v>
      </c>
      <c r="Q639" s="102" t="s">
        <v>9</v>
      </c>
    </row>
    <row r="640" spans="1:17" ht="15.95" customHeight="1" x14ac:dyDescent="0.4">
      <c r="A640" s="34">
        <f t="shared" si="52"/>
        <v>1</v>
      </c>
      <c r="B640" s="37" t="s">
        <v>118</v>
      </c>
      <c r="C640" s="44">
        <f t="shared" si="53"/>
        <v>0</v>
      </c>
      <c r="D640" s="35">
        <f>VLOOKUP($Q640&amp;$B640,'PNC Exon. &amp; no Exon.'!$A:$AL,'P.N.C. x Comp. x Ramos'!D$66,0)</f>
        <v>0</v>
      </c>
      <c r="E640" s="35">
        <f>VLOOKUP($Q640&amp;$B640,'PNC Exon. &amp; no Exon.'!$A:$AL,'P.N.C. x Comp. x Ramos'!E$66,0)</f>
        <v>0</v>
      </c>
      <c r="F640" s="35">
        <f>VLOOKUP($Q640&amp;$B640,'PNC Exon. &amp; no Exon.'!$A:$AL,'P.N.C. x Comp. x Ramos'!F$66,0)</f>
        <v>0</v>
      </c>
      <c r="G640" s="35">
        <f>VLOOKUP($Q640&amp;$B640,'PNC Exon. &amp; no Exon.'!$A:$AL,'P.N.C. x Comp. x Ramos'!G$66,0)</f>
        <v>0</v>
      </c>
      <c r="H640" s="35">
        <f>VLOOKUP($Q640&amp;$B640,'PNC Exon. &amp; no Exon.'!$A:$AL,'P.N.C. x Comp. x Ramos'!H$66,0)</f>
        <v>0</v>
      </c>
      <c r="I640" s="35">
        <f>VLOOKUP($Q640&amp;$B640,'PNC Exon. &amp; no Exon.'!$A:$AL,'P.N.C. x Comp. x Ramos'!I$66,0)</f>
        <v>0</v>
      </c>
      <c r="J640" s="35">
        <f>VLOOKUP($Q640&amp;$B640,'PNC Exon. &amp; no Exon.'!$A:$AL,'P.N.C. x Comp. x Ramos'!J$66,0)</f>
        <v>0</v>
      </c>
      <c r="K640" s="35">
        <f>VLOOKUP($Q640&amp;$B640,'PNC Exon. &amp; no Exon.'!$A:$AL,'P.N.C. x Comp. x Ramos'!K$66,0)</f>
        <v>0</v>
      </c>
      <c r="L640" s="35">
        <f>VLOOKUP($Q640&amp;$B640,'PNC Exon. &amp; no Exon.'!$A:$AL,'P.N.C. x Comp. x Ramos'!L$66,0)</f>
        <v>0</v>
      </c>
      <c r="M640" s="35">
        <f>VLOOKUP($Q640&amp;$B640,'PNC Exon. &amp; no Exon.'!$A:$AL,'P.N.C. x Comp. x Ramos'!M$66,0)</f>
        <v>0</v>
      </c>
      <c r="N640" s="35">
        <f>VLOOKUP($Q640&amp;$B640,'PNC Exon. &amp; no Exon.'!$A:$AL,'P.N.C. x Comp. x Ramos'!N$66,0)</f>
        <v>0</v>
      </c>
      <c r="O640" s="42">
        <f t="shared" si="54"/>
        <v>0</v>
      </c>
      <c r="Q640" s="102" t="s">
        <v>9</v>
      </c>
    </row>
    <row r="641" spans="1:17" ht="15.95" customHeight="1" x14ac:dyDescent="0.4">
      <c r="A641" s="34">
        <f t="shared" si="52"/>
        <v>1</v>
      </c>
      <c r="B641" s="37" t="s">
        <v>110</v>
      </c>
      <c r="C641" s="44">
        <f t="shared" si="53"/>
        <v>0</v>
      </c>
      <c r="D641" s="35">
        <f>VLOOKUP($Q641&amp;$B641,'PNC Exon. &amp; no Exon.'!$A:$AL,'P.N.C. x Comp. x Ramos'!D$66,0)</f>
        <v>0</v>
      </c>
      <c r="E641" s="35">
        <f>VLOOKUP($Q641&amp;$B641,'PNC Exon. &amp; no Exon.'!$A:$AL,'P.N.C. x Comp. x Ramos'!E$66,0)</f>
        <v>0</v>
      </c>
      <c r="F641" s="35">
        <f>VLOOKUP($Q641&amp;$B641,'PNC Exon. &amp; no Exon.'!$A:$AL,'P.N.C. x Comp. x Ramos'!F$66,0)</f>
        <v>0</v>
      </c>
      <c r="G641" s="35">
        <f>VLOOKUP($Q641&amp;$B641,'PNC Exon. &amp; no Exon.'!$A:$AL,'P.N.C. x Comp. x Ramos'!G$66,0)</f>
        <v>0</v>
      </c>
      <c r="H641" s="35">
        <f>VLOOKUP($Q641&amp;$B641,'PNC Exon. &amp; no Exon.'!$A:$AL,'P.N.C. x Comp. x Ramos'!H$66,0)</f>
        <v>0</v>
      </c>
      <c r="I641" s="35">
        <f>VLOOKUP($Q641&amp;$B641,'PNC Exon. &amp; no Exon.'!$A:$AL,'P.N.C. x Comp. x Ramos'!I$66,0)</f>
        <v>0</v>
      </c>
      <c r="J641" s="35">
        <f>VLOOKUP($Q641&amp;$B641,'PNC Exon. &amp; no Exon.'!$A:$AL,'P.N.C. x Comp. x Ramos'!J$66,0)</f>
        <v>0</v>
      </c>
      <c r="K641" s="35">
        <f>VLOOKUP($Q641&amp;$B641,'PNC Exon. &amp; no Exon.'!$A:$AL,'P.N.C. x Comp. x Ramos'!K$66,0)</f>
        <v>0</v>
      </c>
      <c r="L641" s="35">
        <f>VLOOKUP($Q641&amp;$B641,'PNC Exon. &amp; no Exon.'!$A:$AL,'P.N.C. x Comp. x Ramos'!L$66,0)</f>
        <v>0</v>
      </c>
      <c r="M641" s="35">
        <f>VLOOKUP($Q641&amp;$B641,'PNC Exon. &amp; no Exon.'!$A:$AL,'P.N.C. x Comp. x Ramos'!M$66,0)</f>
        <v>0</v>
      </c>
      <c r="N641" s="35">
        <f>VLOOKUP($Q641&amp;$B641,'PNC Exon. &amp; no Exon.'!$A:$AL,'P.N.C. x Comp. x Ramos'!N$66,0)</f>
        <v>0</v>
      </c>
      <c r="O641" s="42">
        <f t="shared" si="54"/>
        <v>0</v>
      </c>
      <c r="Q641" s="102" t="s">
        <v>9</v>
      </c>
    </row>
    <row r="642" spans="1:17" ht="15.95" customHeight="1" x14ac:dyDescent="0.4">
      <c r="A642" s="34">
        <f t="shared" si="52"/>
        <v>1</v>
      </c>
      <c r="B642" s="37" t="s">
        <v>128</v>
      </c>
      <c r="C642" s="44">
        <f t="shared" si="53"/>
        <v>0</v>
      </c>
      <c r="D642" s="35">
        <f>VLOOKUP($Q642&amp;$B642,'PNC Exon. &amp; no Exon.'!$A:$AL,'P.N.C. x Comp. x Ramos'!D$66,0)</f>
        <v>0</v>
      </c>
      <c r="E642" s="35">
        <f>VLOOKUP($Q642&amp;$B642,'PNC Exon. &amp; no Exon.'!$A:$AL,'P.N.C. x Comp. x Ramos'!E$66,0)</f>
        <v>0</v>
      </c>
      <c r="F642" s="35">
        <f>VLOOKUP($Q642&amp;$B642,'PNC Exon. &amp; no Exon.'!$A:$AL,'P.N.C. x Comp. x Ramos'!F$66,0)</f>
        <v>0</v>
      </c>
      <c r="G642" s="35">
        <f>VLOOKUP($Q642&amp;$B642,'PNC Exon. &amp; no Exon.'!$A:$AL,'P.N.C. x Comp. x Ramos'!G$66,0)</f>
        <v>0</v>
      </c>
      <c r="H642" s="35">
        <f>VLOOKUP($Q642&amp;$B642,'PNC Exon. &amp; no Exon.'!$A:$AL,'P.N.C. x Comp. x Ramos'!H$66,0)</f>
        <v>0</v>
      </c>
      <c r="I642" s="35">
        <f>VLOOKUP($Q642&amp;$B642,'PNC Exon. &amp; no Exon.'!$A:$AL,'P.N.C. x Comp. x Ramos'!I$66,0)</f>
        <v>0</v>
      </c>
      <c r="J642" s="35">
        <f>VLOOKUP($Q642&amp;$B642,'PNC Exon. &amp; no Exon.'!$A:$AL,'P.N.C. x Comp. x Ramos'!J$66,0)</f>
        <v>0</v>
      </c>
      <c r="K642" s="35">
        <f>VLOOKUP($Q642&amp;$B642,'PNC Exon. &amp; no Exon.'!$A:$AL,'P.N.C. x Comp. x Ramos'!K$66,0)</f>
        <v>0</v>
      </c>
      <c r="L642" s="35">
        <f>VLOOKUP($Q642&amp;$B642,'PNC Exon. &amp; no Exon.'!$A:$AL,'P.N.C. x Comp. x Ramos'!L$66,0)</f>
        <v>0</v>
      </c>
      <c r="M642" s="35">
        <f>VLOOKUP($Q642&amp;$B642,'PNC Exon. &amp; no Exon.'!$A:$AL,'P.N.C. x Comp. x Ramos'!M$66,0)</f>
        <v>0</v>
      </c>
      <c r="N642" s="35">
        <f>VLOOKUP($Q642&amp;$B642,'PNC Exon. &amp; no Exon.'!$A:$AL,'P.N.C. x Comp. x Ramos'!N$66,0)</f>
        <v>0</v>
      </c>
      <c r="O642" s="42">
        <f t="shared" si="54"/>
        <v>0</v>
      </c>
      <c r="Q642" s="102" t="s">
        <v>9</v>
      </c>
    </row>
    <row r="643" spans="1:17" ht="15.95" customHeight="1" x14ac:dyDescent="0.4">
      <c r="A643" s="34">
        <f t="shared" si="52"/>
        <v>1</v>
      </c>
      <c r="B643" s="37" t="s">
        <v>79</v>
      </c>
      <c r="C643" s="44">
        <f t="shared" si="53"/>
        <v>0</v>
      </c>
      <c r="D643" s="35">
        <f>VLOOKUP($Q643&amp;$B643,'PNC Exon. &amp; no Exon.'!$A:$AL,'P.N.C. x Comp. x Ramos'!D$66,0)</f>
        <v>0</v>
      </c>
      <c r="E643" s="35">
        <f>VLOOKUP($Q643&amp;$B643,'PNC Exon. &amp; no Exon.'!$A:$AL,'P.N.C. x Comp. x Ramos'!E$66,0)</f>
        <v>0</v>
      </c>
      <c r="F643" s="35">
        <f>VLOOKUP($Q643&amp;$B643,'PNC Exon. &amp; no Exon.'!$A:$AL,'P.N.C. x Comp. x Ramos'!F$66,0)</f>
        <v>0</v>
      </c>
      <c r="G643" s="35">
        <f>VLOOKUP($Q643&amp;$B643,'PNC Exon. &amp; no Exon.'!$A:$AL,'P.N.C. x Comp. x Ramos'!G$66,0)</f>
        <v>0</v>
      </c>
      <c r="H643" s="35">
        <f>VLOOKUP($Q643&amp;$B643,'PNC Exon. &amp; no Exon.'!$A:$AL,'P.N.C. x Comp. x Ramos'!H$66,0)</f>
        <v>0</v>
      </c>
      <c r="I643" s="35">
        <f>VLOOKUP($Q643&amp;$B643,'PNC Exon. &amp; no Exon.'!$A:$AL,'P.N.C. x Comp. x Ramos'!I$66,0)</f>
        <v>0</v>
      </c>
      <c r="J643" s="35">
        <f>VLOOKUP($Q643&amp;$B643,'PNC Exon. &amp; no Exon.'!$A:$AL,'P.N.C. x Comp. x Ramos'!J$66,0)</f>
        <v>0</v>
      </c>
      <c r="K643" s="35">
        <f>VLOOKUP($Q643&amp;$B643,'PNC Exon. &amp; no Exon.'!$A:$AL,'P.N.C. x Comp. x Ramos'!K$66,0)</f>
        <v>0</v>
      </c>
      <c r="L643" s="35">
        <f>VLOOKUP($Q643&amp;$B643,'PNC Exon. &amp; no Exon.'!$A:$AL,'P.N.C. x Comp. x Ramos'!L$66,0)</f>
        <v>0</v>
      </c>
      <c r="M643" s="35">
        <f>VLOOKUP($Q643&amp;$B643,'PNC Exon. &amp; no Exon.'!$A:$AL,'P.N.C. x Comp. x Ramos'!M$66,0)</f>
        <v>0</v>
      </c>
      <c r="N643" s="35">
        <f>VLOOKUP($Q643&amp;$B643,'PNC Exon. &amp; no Exon.'!$A:$AL,'P.N.C. x Comp. x Ramos'!N$66,0)</f>
        <v>0</v>
      </c>
      <c r="O643" s="42">
        <f t="shared" si="54"/>
        <v>0</v>
      </c>
      <c r="Q643" s="102" t="s">
        <v>9</v>
      </c>
    </row>
    <row r="644" spans="1:17" ht="15.95" customHeight="1" x14ac:dyDescent="0.4">
      <c r="A644" s="34">
        <f t="shared" si="52"/>
        <v>1</v>
      </c>
      <c r="B644" s="37" t="s">
        <v>129</v>
      </c>
      <c r="C644" s="44">
        <f t="shared" si="53"/>
        <v>0</v>
      </c>
      <c r="D644" s="35">
        <f>VLOOKUP($Q644&amp;$B644,'PNC Exon. &amp; no Exon.'!$A:$AL,'P.N.C. x Comp. x Ramos'!D$66,0)</f>
        <v>0</v>
      </c>
      <c r="E644" s="35">
        <f>VLOOKUP($Q644&amp;$B644,'PNC Exon. &amp; no Exon.'!$A:$AL,'P.N.C. x Comp. x Ramos'!E$66,0)</f>
        <v>0</v>
      </c>
      <c r="F644" s="35">
        <f>VLOOKUP($Q644&amp;$B644,'PNC Exon. &amp; no Exon.'!$A:$AL,'P.N.C. x Comp. x Ramos'!F$66,0)</f>
        <v>0</v>
      </c>
      <c r="G644" s="35">
        <f>VLOOKUP($Q644&amp;$B644,'PNC Exon. &amp; no Exon.'!$A:$AL,'P.N.C. x Comp. x Ramos'!G$66,0)</f>
        <v>0</v>
      </c>
      <c r="H644" s="35">
        <f>VLOOKUP($Q644&amp;$B644,'PNC Exon. &amp; no Exon.'!$A:$AL,'P.N.C. x Comp. x Ramos'!H$66,0)</f>
        <v>0</v>
      </c>
      <c r="I644" s="35">
        <f>VLOOKUP($Q644&amp;$B644,'PNC Exon. &amp; no Exon.'!$A:$AL,'P.N.C. x Comp. x Ramos'!I$66,0)</f>
        <v>0</v>
      </c>
      <c r="J644" s="35">
        <f>VLOOKUP($Q644&amp;$B644,'PNC Exon. &amp; no Exon.'!$A:$AL,'P.N.C. x Comp. x Ramos'!J$66,0)</f>
        <v>0</v>
      </c>
      <c r="K644" s="35">
        <f>VLOOKUP($Q644&amp;$B644,'PNC Exon. &amp; no Exon.'!$A:$AL,'P.N.C. x Comp. x Ramos'!K$66,0)</f>
        <v>0</v>
      </c>
      <c r="L644" s="35">
        <f>VLOOKUP($Q644&amp;$B644,'PNC Exon. &amp; no Exon.'!$A:$AL,'P.N.C. x Comp. x Ramos'!L$66,0)</f>
        <v>0</v>
      </c>
      <c r="M644" s="35">
        <f>VLOOKUP($Q644&amp;$B644,'PNC Exon. &amp; no Exon.'!$A:$AL,'P.N.C. x Comp. x Ramos'!M$66,0)</f>
        <v>0</v>
      </c>
      <c r="N644" s="35">
        <f>VLOOKUP($Q644&amp;$B644,'PNC Exon. &amp; no Exon.'!$A:$AL,'P.N.C. x Comp. x Ramos'!N$66,0)</f>
        <v>0</v>
      </c>
      <c r="O644" s="42">
        <f t="shared" si="54"/>
        <v>0</v>
      </c>
      <c r="Q644" s="102" t="s">
        <v>9</v>
      </c>
    </row>
    <row r="645" spans="1:17" ht="15.95" customHeight="1" x14ac:dyDescent="0.4">
      <c r="A645" s="34">
        <f t="shared" si="52"/>
        <v>1</v>
      </c>
      <c r="B645" s="37" t="s">
        <v>130</v>
      </c>
      <c r="C645" s="44">
        <f t="shared" si="53"/>
        <v>0</v>
      </c>
      <c r="D645" s="35">
        <f>VLOOKUP($Q645&amp;$B645,'PNC Exon. &amp; no Exon.'!$A:$AL,'P.N.C. x Comp. x Ramos'!D$66,0)</f>
        <v>0</v>
      </c>
      <c r="E645" s="35">
        <f>VLOOKUP($Q645&amp;$B645,'PNC Exon. &amp; no Exon.'!$A:$AL,'P.N.C. x Comp. x Ramos'!E$66,0)</f>
        <v>0</v>
      </c>
      <c r="F645" s="35">
        <f>VLOOKUP($Q645&amp;$B645,'PNC Exon. &amp; no Exon.'!$A:$AL,'P.N.C. x Comp. x Ramos'!F$66,0)</f>
        <v>0</v>
      </c>
      <c r="G645" s="35">
        <f>VLOOKUP($Q645&amp;$B645,'PNC Exon. &amp; no Exon.'!$A:$AL,'P.N.C. x Comp. x Ramos'!G$66,0)</f>
        <v>0</v>
      </c>
      <c r="H645" s="35">
        <f>VLOOKUP($Q645&amp;$B645,'PNC Exon. &amp; no Exon.'!$A:$AL,'P.N.C. x Comp. x Ramos'!H$66,0)</f>
        <v>0</v>
      </c>
      <c r="I645" s="35">
        <f>VLOOKUP($Q645&amp;$B645,'PNC Exon. &amp; no Exon.'!$A:$AL,'P.N.C. x Comp. x Ramos'!I$66,0)</f>
        <v>0</v>
      </c>
      <c r="J645" s="35">
        <f>VLOOKUP($Q645&amp;$B645,'PNC Exon. &amp; no Exon.'!$A:$AL,'P.N.C. x Comp. x Ramos'!J$66,0)</f>
        <v>0</v>
      </c>
      <c r="K645" s="35">
        <f>VLOOKUP($Q645&amp;$B645,'PNC Exon. &amp; no Exon.'!$A:$AL,'P.N.C. x Comp. x Ramos'!K$66,0)</f>
        <v>0</v>
      </c>
      <c r="L645" s="35">
        <f>VLOOKUP($Q645&amp;$B645,'PNC Exon. &amp; no Exon.'!$A:$AL,'P.N.C. x Comp. x Ramos'!L$66,0)</f>
        <v>0</v>
      </c>
      <c r="M645" s="35">
        <f>VLOOKUP($Q645&amp;$B645,'PNC Exon. &amp; no Exon.'!$A:$AL,'P.N.C. x Comp. x Ramos'!M$66,0)</f>
        <v>0</v>
      </c>
      <c r="N645" s="35">
        <f>VLOOKUP($Q645&amp;$B645,'PNC Exon. &amp; no Exon.'!$A:$AL,'P.N.C. x Comp. x Ramos'!N$66,0)</f>
        <v>0</v>
      </c>
      <c r="O645" s="42">
        <f t="shared" si="54"/>
        <v>0</v>
      </c>
      <c r="Q645" s="102" t="s">
        <v>9</v>
      </c>
    </row>
    <row r="646" spans="1:17" ht="15.95" customHeight="1" x14ac:dyDescent="0.4">
      <c r="A646" s="34">
        <f t="shared" si="52"/>
        <v>1</v>
      </c>
      <c r="B646" s="37" t="s">
        <v>132</v>
      </c>
      <c r="C646" s="44">
        <f t="shared" si="53"/>
        <v>0</v>
      </c>
      <c r="D646" s="35">
        <f>VLOOKUP($Q646&amp;$B646,'PNC Exon. &amp; no Exon.'!$A:$AL,'P.N.C. x Comp. x Ramos'!D$66,0)</f>
        <v>0</v>
      </c>
      <c r="E646" s="35">
        <f>VLOOKUP($Q646&amp;$B646,'PNC Exon. &amp; no Exon.'!$A:$AL,'P.N.C. x Comp. x Ramos'!E$66,0)</f>
        <v>0</v>
      </c>
      <c r="F646" s="35">
        <f>VLOOKUP($Q646&amp;$B646,'PNC Exon. &amp; no Exon.'!$A:$AL,'P.N.C. x Comp. x Ramos'!F$66,0)</f>
        <v>0</v>
      </c>
      <c r="G646" s="35">
        <f>VLOOKUP($Q646&amp;$B646,'PNC Exon. &amp; no Exon.'!$A:$AL,'P.N.C. x Comp. x Ramos'!G$66,0)</f>
        <v>0</v>
      </c>
      <c r="H646" s="35">
        <f>VLOOKUP($Q646&amp;$B646,'PNC Exon. &amp; no Exon.'!$A:$AL,'P.N.C. x Comp. x Ramos'!H$66,0)</f>
        <v>0</v>
      </c>
      <c r="I646" s="35">
        <f>VLOOKUP($Q646&amp;$B646,'PNC Exon. &amp; no Exon.'!$A:$AL,'P.N.C. x Comp. x Ramos'!I$66,0)</f>
        <v>0</v>
      </c>
      <c r="J646" s="35">
        <f>VLOOKUP($Q646&amp;$B646,'PNC Exon. &amp; no Exon.'!$A:$AL,'P.N.C. x Comp. x Ramos'!J$66,0)</f>
        <v>0</v>
      </c>
      <c r="K646" s="35">
        <f>VLOOKUP($Q646&amp;$B646,'PNC Exon. &amp; no Exon.'!$A:$AL,'P.N.C. x Comp. x Ramos'!K$66,0)</f>
        <v>0</v>
      </c>
      <c r="L646" s="35">
        <f>VLOOKUP($Q646&amp;$B646,'PNC Exon. &amp; no Exon.'!$A:$AL,'P.N.C. x Comp. x Ramos'!L$66,0)</f>
        <v>0</v>
      </c>
      <c r="M646" s="35">
        <f>VLOOKUP($Q646&amp;$B646,'PNC Exon. &amp; no Exon.'!$A:$AL,'P.N.C. x Comp. x Ramos'!M$66,0)</f>
        <v>0</v>
      </c>
      <c r="N646" s="35">
        <f>VLOOKUP($Q646&amp;$B646,'PNC Exon. &amp; no Exon.'!$A:$AL,'P.N.C. x Comp. x Ramos'!N$66,0)</f>
        <v>0</v>
      </c>
      <c r="O646" s="42">
        <f t="shared" si="54"/>
        <v>0</v>
      </c>
      <c r="Q646" s="102" t="s">
        <v>9</v>
      </c>
    </row>
    <row r="647" spans="1:17" ht="15.95" customHeight="1" x14ac:dyDescent="0.4">
      <c r="A647" s="34">
        <f t="shared" si="52"/>
        <v>1</v>
      </c>
      <c r="B647" s="37" t="s">
        <v>131</v>
      </c>
      <c r="C647" s="44">
        <f t="shared" si="53"/>
        <v>0</v>
      </c>
      <c r="D647" s="35">
        <f>VLOOKUP($Q647&amp;$B647,'PNC Exon. &amp; no Exon.'!$A:$AL,'P.N.C. x Comp. x Ramos'!D$66,0)</f>
        <v>0</v>
      </c>
      <c r="E647" s="35">
        <f>VLOOKUP($Q647&amp;$B647,'PNC Exon. &amp; no Exon.'!$A:$AL,'P.N.C. x Comp. x Ramos'!E$66,0)</f>
        <v>0</v>
      </c>
      <c r="F647" s="35">
        <f>VLOOKUP($Q647&amp;$B647,'PNC Exon. &amp; no Exon.'!$A:$AL,'P.N.C. x Comp. x Ramos'!F$66,0)</f>
        <v>0</v>
      </c>
      <c r="G647" s="35">
        <f>VLOOKUP($Q647&amp;$B647,'PNC Exon. &amp; no Exon.'!$A:$AL,'P.N.C. x Comp. x Ramos'!G$66,0)</f>
        <v>0</v>
      </c>
      <c r="H647" s="35">
        <f>VLOOKUP($Q647&amp;$B647,'PNC Exon. &amp; no Exon.'!$A:$AL,'P.N.C. x Comp. x Ramos'!H$66,0)</f>
        <v>0</v>
      </c>
      <c r="I647" s="35">
        <f>VLOOKUP($Q647&amp;$B647,'PNC Exon. &amp; no Exon.'!$A:$AL,'P.N.C. x Comp. x Ramos'!I$66,0)</f>
        <v>0</v>
      </c>
      <c r="J647" s="35">
        <f>VLOOKUP($Q647&amp;$B647,'PNC Exon. &amp; no Exon.'!$A:$AL,'P.N.C. x Comp. x Ramos'!J$66,0)</f>
        <v>0</v>
      </c>
      <c r="K647" s="35">
        <f>VLOOKUP($Q647&amp;$B647,'PNC Exon. &amp; no Exon.'!$A:$AL,'P.N.C. x Comp. x Ramos'!K$66,0)</f>
        <v>0</v>
      </c>
      <c r="L647" s="35">
        <f>VLOOKUP($Q647&amp;$B647,'PNC Exon. &amp; no Exon.'!$A:$AL,'P.N.C. x Comp. x Ramos'!L$66,0)</f>
        <v>0</v>
      </c>
      <c r="M647" s="35">
        <f>VLOOKUP($Q647&amp;$B647,'PNC Exon. &amp; no Exon.'!$A:$AL,'P.N.C. x Comp. x Ramos'!M$66,0)</f>
        <v>0</v>
      </c>
      <c r="N647" s="35">
        <f>VLOOKUP($Q647&amp;$B647,'PNC Exon. &amp; no Exon.'!$A:$AL,'P.N.C. x Comp. x Ramos'!N$66,0)</f>
        <v>0</v>
      </c>
      <c r="O647" s="42">
        <f t="shared" si="54"/>
        <v>0</v>
      </c>
      <c r="Q647" s="102" t="s">
        <v>9</v>
      </c>
    </row>
    <row r="648" spans="1:17" x14ac:dyDescent="0.4">
      <c r="A648" s="52" t="s">
        <v>108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6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4">
      <c r="A670" s="134" t="s">
        <v>56</v>
      </c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</row>
    <row r="671" spans="1:15" ht="12.75" customHeight="1" x14ac:dyDescent="0.4">
      <c r="A671" s="136" t="s">
        <v>144</v>
      </c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</row>
    <row r="672" spans="1:15" ht="12.75" customHeight="1" x14ac:dyDescent="0.4">
      <c r="A672" s="134" t="s">
        <v>91</v>
      </c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</row>
    <row r="673" spans="1:17" x14ac:dyDescent="0.4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4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5" customHeight="1" x14ac:dyDescent="0.4">
      <c r="A675" s="34"/>
      <c r="B675" s="29" t="s">
        <v>21</v>
      </c>
      <c r="C675" s="50">
        <f t="shared" ref="C675:N675" si="55">SUM(C676:C708)</f>
        <v>0</v>
      </c>
      <c r="D675" s="71">
        <f t="shared" si="55"/>
        <v>0</v>
      </c>
      <c r="E675" s="71">
        <f t="shared" si="55"/>
        <v>0</v>
      </c>
      <c r="F675" s="71">
        <f t="shared" si="55"/>
        <v>0</v>
      </c>
      <c r="G675" s="71">
        <f t="shared" si="55"/>
        <v>0</v>
      </c>
      <c r="H675" s="71">
        <f t="shared" si="55"/>
        <v>0</v>
      </c>
      <c r="I675" s="71">
        <f t="shared" si="55"/>
        <v>0</v>
      </c>
      <c r="J675" s="71">
        <f t="shared" si="55"/>
        <v>0</v>
      </c>
      <c r="K675" s="71">
        <f t="shared" si="55"/>
        <v>0</v>
      </c>
      <c r="L675" s="71">
        <f t="shared" si="55"/>
        <v>0</v>
      </c>
      <c r="M675" s="71">
        <f t="shared" si="55"/>
        <v>0</v>
      </c>
      <c r="N675" s="71">
        <f t="shared" si="55"/>
        <v>0</v>
      </c>
      <c r="O675" s="82">
        <f>SUM(O676:O708,0)</f>
        <v>0</v>
      </c>
      <c r="Q675" s="102" t="s">
        <v>10</v>
      </c>
    </row>
    <row r="676" spans="1:17" ht="15.95" customHeight="1" x14ac:dyDescent="0.4">
      <c r="A676" s="34">
        <f t="shared" ref="A676:A708" si="56">RANK(C676,$C$676:$C$708,0)</f>
        <v>1</v>
      </c>
      <c r="B676" s="35" t="s">
        <v>84</v>
      </c>
      <c r="C676" s="50">
        <f t="shared" ref="C676" si="57">SUM(D676:N676)</f>
        <v>0</v>
      </c>
      <c r="D676" s="35">
        <f>VLOOKUP($Q676&amp;$B676,'PNC Exon. &amp; no Exon.'!$A:$AL,'P.N.C. x Comp. x Ramos'!D$66,0)</f>
        <v>0</v>
      </c>
      <c r="E676" s="35">
        <f>VLOOKUP($Q676&amp;$B676,'PNC Exon. &amp; no Exon.'!$A:$AL,'P.N.C. x Comp. x Ramos'!E$66,0)</f>
        <v>0</v>
      </c>
      <c r="F676" s="35">
        <f>VLOOKUP($Q676&amp;$B676,'PNC Exon. &amp; no Exon.'!$A:$AL,'P.N.C. x Comp. x Ramos'!F$66,0)</f>
        <v>0</v>
      </c>
      <c r="G676" s="35">
        <f>VLOOKUP($Q676&amp;$B676,'PNC Exon. &amp; no Exon.'!$A:$AL,'P.N.C. x Comp. x Ramos'!G$66,0)</f>
        <v>0</v>
      </c>
      <c r="H676" s="35">
        <f>VLOOKUP($Q676&amp;$B676,'PNC Exon. &amp; no Exon.'!$A:$AL,'P.N.C. x Comp. x Ramos'!H$66,0)</f>
        <v>0</v>
      </c>
      <c r="I676" s="35">
        <f>VLOOKUP($Q676&amp;$B676,'PNC Exon. &amp; no Exon.'!$A:$AL,'P.N.C. x Comp. x Ramos'!I$66,0)</f>
        <v>0</v>
      </c>
      <c r="J676" s="35">
        <f>VLOOKUP($Q676&amp;$B676,'PNC Exon. &amp; no Exon.'!$A:$AL,'P.N.C. x Comp. x Ramos'!J$66,0)</f>
        <v>0</v>
      </c>
      <c r="K676" s="35">
        <f>VLOOKUP($Q676&amp;$B676,'PNC Exon. &amp; no Exon.'!$A:$AL,'P.N.C. x Comp. x Ramos'!K$66,0)</f>
        <v>0</v>
      </c>
      <c r="L676" s="35">
        <f>VLOOKUP($Q676&amp;$B676,'PNC Exon. &amp; no Exon.'!$A:$AL,'P.N.C. x Comp. x Ramos'!L$66,0)</f>
        <v>0</v>
      </c>
      <c r="M676" s="35">
        <f>VLOOKUP($Q676&amp;$B676,'PNC Exon. &amp; no Exon.'!$A:$AL,'P.N.C. x Comp. x Ramos'!M$66,0)</f>
        <v>0</v>
      </c>
      <c r="N676" s="35">
        <f>VLOOKUP($Q676&amp;$B676,'PNC Exon. &amp; no Exon.'!$A:$AL,'P.N.C. x Comp. x Ramos'!N$66,0)</f>
        <v>0</v>
      </c>
      <c r="O676" s="42">
        <f t="shared" ref="O676:O708" si="58">IFERROR(C676/$C$675*100,0)</f>
        <v>0</v>
      </c>
      <c r="Q676" s="102" t="s">
        <v>10</v>
      </c>
    </row>
    <row r="677" spans="1:17" ht="15.95" customHeight="1" x14ac:dyDescent="0.4">
      <c r="A677" s="34">
        <f t="shared" si="56"/>
        <v>1</v>
      </c>
      <c r="B677" s="37" t="s">
        <v>92</v>
      </c>
      <c r="C677" s="50">
        <f t="shared" ref="C677:C708" si="59">SUM(D677:N677)</f>
        <v>0</v>
      </c>
      <c r="D677" s="35">
        <f>VLOOKUP($Q677&amp;$B677,'PNC Exon. &amp; no Exon.'!$A:$AL,'P.N.C. x Comp. x Ramos'!D$66,0)</f>
        <v>0</v>
      </c>
      <c r="E677" s="35">
        <f>VLOOKUP($Q677&amp;$B677,'PNC Exon. &amp; no Exon.'!$A:$AL,'P.N.C. x Comp. x Ramos'!E$66,0)</f>
        <v>0</v>
      </c>
      <c r="F677" s="35">
        <f>VLOOKUP($Q677&amp;$B677,'PNC Exon. &amp; no Exon.'!$A:$AL,'P.N.C. x Comp. x Ramos'!F$66,0)</f>
        <v>0</v>
      </c>
      <c r="G677" s="35">
        <f>VLOOKUP($Q677&amp;$B677,'PNC Exon. &amp; no Exon.'!$A:$AL,'P.N.C. x Comp. x Ramos'!G$66,0)</f>
        <v>0</v>
      </c>
      <c r="H677" s="35">
        <f>VLOOKUP($Q677&amp;$B677,'PNC Exon. &amp; no Exon.'!$A:$AL,'P.N.C. x Comp. x Ramos'!H$66,0)</f>
        <v>0</v>
      </c>
      <c r="I677" s="35">
        <f>VLOOKUP($Q677&amp;$B677,'PNC Exon. &amp; no Exon.'!$A:$AL,'P.N.C. x Comp. x Ramos'!I$66,0)</f>
        <v>0</v>
      </c>
      <c r="J677" s="35">
        <f>VLOOKUP($Q677&amp;$B677,'PNC Exon. &amp; no Exon.'!$A:$AL,'P.N.C. x Comp. x Ramos'!J$66,0)</f>
        <v>0</v>
      </c>
      <c r="K677" s="35">
        <f>VLOOKUP($Q677&amp;$B677,'PNC Exon. &amp; no Exon.'!$A:$AL,'P.N.C. x Comp. x Ramos'!K$66,0)</f>
        <v>0</v>
      </c>
      <c r="L677" s="35">
        <f>VLOOKUP($Q677&amp;$B677,'PNC Exon. &amp; no Exon.'!$A:$AL,'P.N.C. x Comp. x Ramos'!L$66,0)</f>
        <v>0</v>
      </c>
      <c r="M677" s="35">
        <f>VLOOKUP($Q677&amp;$B677,'PNC Exon. &amp; no Exon.'!$A:$AL,'P.N.C. x Comp. x Ramos'!M$66,0)</f>
        <v>0</v>
      </c>
      <c r="N677" s="35">
        <f>VLOOKUP($Q677&amp;$B677,'PNC Exon. &amp; no Exon.'!$A:$AL,'P.N.C. x Comp. x Ramos'!N$66,0)</f>
        <v>0</v>
      </c>
      <c r="O677" s="42">
        <f t="shared" si="58"/>
        <v>0</v>
      </c>
      <c r="Q677" s="102" t="s">
        <v>10</v>
      </c>
    </row>
    <row r="678" spans="1:17" ht="15.95" customHeight="1" x14ac:dyDescent="0.4">
      <c r="A678" s="34">
        <f t="shared" si="56"/>
        <v>1</v>
      </c>
      <c r="B678" s="37" t="s">
        <v>93</v>
      </c>
      <c r="C678" s="50">
        <f t="shared" si="59"/>
        <v>0</v>
      </c>
      <c r="D678" s="35">
        <f>VLOOKUP($Q678&amp;$B678,'PNC Exon. &amp; no Exon.'!$A:$AL,'P.N.C. x Comp. x Ramos'!D$66,0)</f>
        <v>0</v>
      </c>
      <c r="E678" s="35">
        <f>VLOOKUP($Q678&amp;$B678,'PNC Exon. &amp; no Exon.'!$A:$AL,'P.N.C. x Comp. x Ramos'!E$66,0)</f>
        <v>0</v>
      </c>
      <c r="F678" s="35">
        <f>VLOOKUP($Q678&amp;$B678,'PNC Exon. &amp; no Exon.'!$A:$AL,'P.N.C. x Comp. x Ramos'!F$66,0)</f>
        <v>0</v>
      </c>
      <c r="G678" s="35">
        <f>VLOOKUP($Q678&amp;$B678,'PNC Exon. &amp; no Exon.'!$A:$AL,'P.N.C. x Comp. x Ramos'!G$66,0)</f>
        <v>0</v>
      </c>
      <c r="H678" s="35">
        <f>VLOOKUP($Q678&amp;$B678,'PNC Exon. &amp; no Exon.'!$A:$AL,'P.N.C. x Comp. x Ramos'!H$66,0)</f>
        <v>0</v>
      </c>
      <c r="I678" s="35">
        <f>VLOOKUP($Q678&amp;$B678,'PNC Exon. &amp; no Exon.'!$A:$AL,'P.N.C. x Comp. x Ramos'!I$66,0)</f>
        <v>0</v>
      </c>
      <c r="J678" s="35">
        <f>VLOOKUP($Q678&amp;$B678,'PNC Exon. &amp; no Exon.'!$A:$AL,'P.N.C. x Comp. x Ramos'!J$66,0)</f>
        <v>0</v>
      </c>
      <c r="K678" s="35">
        <f>VLOOKUP($Q678&amp;$B678,'PNC Exon. &amp; no Exon.'!$A:$AL,'P.N.C. x Comp. x Ramos'!K$66,0)</f>
        <v>0</v>
      </c>
      <c r="L678" s="35">
        <f>VLOOKUP($Q678&amp;$B678,'PNC Exon. &amp; no Exon.'!$A:$AL,'P.N.C. x Comp. x Ramos'!L$66,0)</f>
        <v>0</v>
      </c>
      <c r="M678" s="35">
        <f>VLOOKUP($Q678&amp;$B678,'PNC Exon. &amp; no Exon.'!$A:$AL,'P.N.C. x Comp. x Ramos'!M$66,0)</f>
        <v>0</v>
      </c>
      <c r="N678" s="35">
        <f>VLOOKUP($Q678&amp;$B678,'PNC Exon. &amp; no Exon.'!$A:$AL,'P.N.C. x Comp. x Ramos'!N$66,0)</f>
        <v>0</v>
      </c>
      <c r="O678" s="42">
        <f t="shared" si="58"/>
        <v>0</v>
      </c>
      <c r="Q678" s="102" t="s">
        <v>10</v>
      </c>
    </row>
    <row r="679" spans="1:17" ht="15.95" customHeight="1" x14ac:dyDescent="0.4">
      <c r="A679" s="34">
        <f t="shared" si="56"/>
        <v>1</v>
      </c>
      <c r="B679" s="37" t="s">
        <v>111</v>
      </c>
      <c r="C679" s="50">
        <f t="shared" si="59"/>
        <v>0</v>
      </c>
      <c r="D679" s="35">
        <f>VLOOKUP($Q679&amp;$B679,'PNC Exon. &amp; no Exon.'!$A:$AL,'P.N.C. x Comp. x Ramos'!D$66,0)</f>
        <v>0</v>
      </c>
      <c r="E679" s="35">
        <f>VLOOKUP($Q679&amp;$B679,'PNC Exon. &amp; no Exon.'!$A:$AL,'P.N.C. x Comp. x Ramos'!E$66,0)</f>
        <v>0</v>
      </c>
      <c r="F679" s="35">
        <f>VLOOKUP($Q679&amp;$B679,'PNC Exon. &amp; no Exon.'!$A:$AL,'P.N.C. x Comp. x Ramos'!F$66,0)</f>
        <v>0</v>
      </c>
      <c r="G679" s="35">
        <f>VLOOKUP($Q679&amp;$B679,'PNC Exon. &amp; no Exon.'!$A:$AL,'P.N.C. x Comp. x Ramos'!G$66,0)</f>
        <v>0</v>
      </c>
      <c r="H679" s="35">
        <f>VLOOKUP($Q679&amp;$B679,'PNC Exon. &amp; no Exon.'!$A:$AL,'P.N.C. x Comp. x Ramos'!H$66,0)</f>
        <v>0</v>
      </c>
      <c r="I679" s="35">
        <f>VLOOKUP($Q679&amp;$B679,'PNC Exon. &amp; no Exon.'!$A:$AL,'P.N.C. x Comp. x Ramos'!I$66,0)</f>
        <v>0</v>
      </c>
      <c r="J679" s="35">
        <f>VLOOKUP($Q679&amp;$B679,'PNC Exon. &amp; no Exon.'!$A:$AL,'P.N.C. x Comp. x Ramos'!J$66,0)</f>
        <v>0</v>
      </c>
      <c r="K679" s="35">
        <f>VLOOKUP($Q679&amp;$B679,'PNC Exon. &amp; no Exon.'!$A:$AL,'P.N.C. x Comp. x Ramos'!K$66,0)</f>
        <v>0</v>
      </c>
      <c r="L679" s="35">
        <f>VLOOKUP($Q679&amp;$B679,'PNC Exon. &amp; no Exon.'!$A:$AL,'P.N.C. x Comp. x Ramos'!L$66,0)</f>
        <v>0</v>
      </c>
      <c r="M679" s="35">
        <f>VLOOKUP($Q679&amp;$B679,'PNC Exon. &amp; no Exon.'!$A:$AL,'P.N.C. x Comp. x Ramos'!M$66,0)</f>
        <v>0</v>
      </c>
      <c r="N679" s="35">
        <f>VLOOKUP($Q679&amp;$B679,'PNC Exon. &amp; no Exon.'!$A:$AL,'P.N.C. x Comp. x Ramos'!N$66,0)</f>
        <v>0</v>
      </c>
      <c r="O679" s="42">
        <f t="shared" si="58"/>
        <v>0</v>
      </c>
      <c r="Q679" s="102" t="s">
        <v>10</v>
      </c>
    </row>
    <row r="680" spans="1:17" ht="15.95" customHeight="1" x14ac:dyDescent="0.4">
      <c r="A680" s="34">
        <f t="shared" si="56"/>
        <v>1</v>
      </c>
      <c r="B680" s="37" t="s">
        <v>112</v>
      </c>
      <c r="C680" s="50">
        <f t="shared" si="59"/>
        <v>0</v>
      </c>
      <c r="D680" s="35">
        <f>VLOOKUP($Q680&amp;$B680,'PNC Exon. &amp; no Exon.'!$A:$AL,'P.N.C. x Comp. x Ramos'!D$66,0)</f>
        <v>0</v>
      </c>
      <c r="E680" s="35">
        <f>VLOOKUP($Q680&amp;$B680,'PNC Exon. &amp; no Exon.'!$A:$AL,'P.N.C. x Comp. x Ramos'!E$66,0)</f>
        <v>0</v>
      </c>
      <c r="F680" s="35">
        <f>VLOOKUP($Q680&amp;$B680,'PNC Exon. &amp; no Exon.'!$A:$AL,'P.N.C. x Comp. x Ramos'!F$66,0)</f>
        <v>0</v>
      </c>
      <c r="G680" s="35">
        <f>VLOOKUP($Q680&amp;$B680,'PNC Exon. &amp; no Exon.'!$A:$AL,'P.N.C. x Comp. x Ramos'!G$66,0)</f>
        <v>0</v>
      </c>
      <c r="H680" s="35">
        <f>VLOOKUP($Q680&amp;$B680,'PNC Exon. &amp; no Exon.'!$A:$AL,'P.N.C. x Comp. x Ramos'!H$66,0)</f>
        <v>0</v>
      </c>
      <c r="I680" s="35">
        <f>VLOOKUP($Q680&amp;$B680,'PNC Exon. &amp; no Exon.'!$A:$AL,'P.N.C. x Comp. x Ramos'!I$66,0)</f>
        <v>0</v>
      </c>
      <c r="J680" s="35">
        <f>VLOOKUP($Q680&amp;$B680,'PNC Exon. &amp; no Exon.'!$A:$AL,'P.N.C. x Comp. x Ramos'!J$66,0)</f>
        <v>0</v>
      </c>
      <c r="K680" s="35">
        <f>VLOOKUP($Q680&amp;$B680,'PNC Exon. &amp; no Exon.'!$A:$AL,'P.N.C. x Comp. x Ramos'!K$66,0)</f>
        <v>0</v>
      </c>
      <c r="L680" s="35">
        <f>VLOOKUP($Q680&amp;$B680,'PNC Exon. &amp; no Exon.'!$A:$AL,'P.N.C. x Comp. x Ramos'!L$66,0)</f>
        <v>0</v>
      </c>
      <c r="M680" s="35">
        <f>VLOOKUP($Q680&amp;$B680,'PNC Exon. &amp; no Exon.'!$A:$AL,'P.N.C. x Comp. x Ramos'!M$66,0)</f>
        <v>0</v>
      </c>
      <c r="N680" s="35">
        <f>VLOOKUP($Q680&amp;$B680,'PNC Exon. &amp; no Exon.'!$A:$AL,'P.N.C. x Comp. x Ramos'!N$66,0)</f>
        <v>0</v>
      </c>
      <c r="O680" s="42">
        <f t="shared" si="58"/>
        <v>0</v>
      </c>
      <c r="Q680" s="102" t="s">
        <v>10</v>
      </c>
    </row>
    <row r="681" spans="1:17" ht="15.95" customHeight="1" x14ac:dyDescent="0.4">
      <c r="A681" s="34">
        <f t="shared" si="56"/>
        <v>1</v>
      </c>
      <c r="B681" s="37" t="s">
        <v>113</v>
      </c>
      <c r="C681" s="50">
        <f t="shared" si="59"/>
        <v>0</v>
      </c>
      <c r="D681" s="35">
        <f>VLOOKUP($Q681&amp;$B681,'PNC Exon. &amp; no Exon.'!$A:$AL,'P.N.C. x Comp. x Ramos'!D$66,0)</f>
        <v>0</v>
      </c>
      <c r="E681" s="35">
        <f>VLOOKUP($Q681&amp;$B681,'PNC Exon. &amp; no Exon.'!$A:$AL,'P.N.C. x Comp. x Ramos'!E$66,0)</f>
        <v>0</v>
      </c>
      <c r="F681" s="35">
        <f>VLOOKUP($Q681&amp;$B681,'PNC Exon. &amp; no Exon.'!$A:$AL,'P.N.C. x Comp. x Ramos'!F$66,0)</f>
        <v>0</v>
      </c>
      <c r="G681" s="35">
        <f>VLOOKUP($Q681&amp;$B681,'PNC Exon. &amp; no Exon.'!$A:$AL,'P.N.C. x Comp. x Ramos'!G$66,0)</f>
        <v>0</v>
      </c>
      <c r="H681" s="35">
        <f>VLOOKUP($Q681&amp;$B681,'PNC Exon. &amp; no Exon.'!$A:$AL,'P.N.C. x Comp. x Ramos'!H$66,0)</f>
        <v>0</v>
      </c>
      <c r="I681" s="35">
        <f>VLOOKUP($Q681&amp;$B681,'PNC Exon. &amp; no Exon.'!$A:$AL,'P.N.C. x Comp. x Ramos'!I$66,0)</f>
        <v>0</v>
      </c>
      <c r="J681" s="35">
        <f>VLOOKUP($Q681&amp;$B681,'PNC Exon. &amp; no Exon.'!$A:$AL,'P.N.C. x Comp. x Ramos'!J$66,0)</f>
        <v>0</v>
      </c>
      <c r="K681" s="35">
        <f>VLOOKUP($Q681&amp;$B681,'PNC Exon. &amp; no Exon.'!$A:$AL,'P.N.C. x Comp. x Ramos'!K$66,0)</f>
        <v>0</v>
      </c>
      <c r="L681" s="35">
        <f>VLOOKUP($Q681&amp;$B681,'PNC Exon. &amp; no Exon.'!$A:$AL,'P.N.C. x Comp. x Ramos'!L$66,0)</f>
        <v>0</v>
      </c>
      <c r="M681" s="35">
        <f>VLOOKUP($Q681&amp;$B681,'PNC Exon. &amp; no Exon.'!$A:$AL,'P.N.C. x Comp. x Ramos'!M$66,0)</f>
        <v>0</v>
      </c>
      <c r="N681" s="35">
        <f>VLOOKUP($Q681&amp;$B681,'PNC Exon. &amp; no Exon.'!$A:$AL,'P.N.C. x Comp. x Ramos'!N$66,0)</f>
        <v>0</v>
      </c>
      <c r="O681" s="42">
        <f t="shared" si="58"/>
        <v>0</v>
      </c>
      <c r="Q681" s="102" t="s">
        <v>10</v>
      </c>
    </row>
    <row r="682" spans="1:17" ht="15.95" customHeight="1" x14ac:dyDescent="0.4">
      <c r="A682" s="34">
        <f t="shared" si="56"/>
        <v>1</v>
      </c>
      <c r="B682" s="37" t="s">
        <v>114</v>
      </c>
      <c r="C682" s="50">
        <f t="shared" si="59"/>
        <v>0</v>
      </c>
      <c r="D682" s="35">
        <f>VLOOKUP($Q682&amp;$B682,'PNC Exon. &amp; no Exon.'!$A:$AL,'P.N.C. x Comp. x Ramos'!D$66,0)</f>
        <v>0</v>
      </c>
      <c r="E682" s="35">
        <f>VLOOKUP($Q682&amp;$B682,'PNC Exon. &amp; no Exon.'!$A:$AL,'P.N.C. x Comp. x Ramos'!E$66,0)</f>
        <v>0</v>
      </c>
      <c r="F682" s="35">
        <f>VLOOKUP($Q682&amp;$B682,'PNC Exon. &amp; no Exon.'!$A:$AL,'P.N.C. x Comp. x Ramos'!F$66,0)</f>
        <v>0</v>
      </c>
      <c r="G682" s="35">
        <f>VLOOKUP($Q682&amp;$B682,'PNC Exon. &amp; no Exon.'!$A:$AL,'P.N.C. x Comp. x Ramos'!G$66,0)</f>
        <v>0</v>
      </c>
      <c r="H682" s="35">
        <f>VLOOKUP($Q682&amp;$B682,'PNC Exon. &amp; no Exon.'!$A:$AL,'P.N.C. x Comp. x Ramos'!H$66,0)</f>
        <v>0</v>
      </c>
      <c r="I682" s="35">
        <f>VLOOKUP($Q682&amp;$B682,'PNC Exon. &amp; no Exon.'!$A:$AL,'P.N.C. x Comp. x Ramos'!I$66,0)</f>
        <v>0</v>
      </c>
      <c r="J682" s="35">
        <f>VLOOKUP($Q682&amp;$B682,'PNC Exon. &amp; no Exon.'!$A:$AL,'P.N.C. x Comp. x Ramos'!J$66,0)</f>
        <v>0</v>
      </c>
      <c r="K682" s="35">
        <f>VLOOKUP($Q682&amp;$B682,'PNC Exon. &amp; no Exon.'!$A:$AL,'P.N.C. x Comp. x Ramos'!K$66,0)</f>
        <v>0</v>
      </c>
      <c r="L682" s="35">
        <f>VLOOKUP($Q682&amp;$B682,'PNC Exon. &amp; no Exon.'!$A:$AL,'P.N.C. x Comp. x Ramos'!L$66,0)</f>
        <v>0</v>
      </c>
      <c r="M682" s="35">
        <f>VLOOKUP($Q682&amp;$B682,'PNC Exon. &amp; no Exon.'!$A:$AL,'P.N.C. x Comp. x Ramos'!M$66,0)</f>
        <v>0</v>
      </c>
      <c r="N682" s="35">
        <f>VLOOKUP($Q682&amp;$B682,'PNC Exon. &amp; no Exon.'!$A:$AL,'P.N.C. x Comp. x Ramos'!N$66,0)</f>
        <v>0</v>
      </c>
      <c r="O682" s="42">
        <f t="shared" si="58"/>
        <v>0</v>
      </c>
      <c r="Q682" s="102" t="s">
        <v>10</v>
      </c>
    </row>
    <row r="683" spans="1:17" ht="15.95" customHeight="1" x14ac:dyDescent="0.4">
      <c r="A683" s="34">
        <f t="shared" si="56"/>
        <v>1</v>
      </c>
      <c r="B683" s="37" t="s">
        <v>77</v>
      </c>
      <c r="C683" s="50">
        <f t="shared" si="59"/>
        <v>0</v>
      </c>
      <c r="D683" s="35">
        <f>VLOOKUP($Q683&amp;$B683,'PNC Exon. &amp; no Exon.'!$A:$AL,'P.N.C. x Comp. x Ramos'!D$66,0)</f>
        <v>0</v>
      </c>
      <c r="E683" s="35">
        <f>VLOOKUP($Q683&amp;$B683,'PNC Exon. &amp; no Exon.'!$A:$AL,'P.N.C. x Comp. x Ramos'!E$66,0)</f>
        <v>0</v>
      </c>
      <c r="F683" s="35">
        <f>VLOOKUP($Q683&amp;$B683,'PNC Exon. &amp; no Exon.'!$A:$AL,'P.N.C. x Comp. x Ramos'!F$66,0)</f>
        <v>0</v>
      </c>
      <c r="G683" s="35">
        <f>VLOOKUP($Q683&amp;$B683,'PNC Exon. &amp; no Exon.'!$A:$AL,'P.N.C. x Comp. x Ramos'!G$66,0)</f>
        <v>0</v>
      </c>
      <c r="H683" s="35">
        <f>VLOOKUP($Q683&amp;$B683,'PNC Exon. &amp; no Exon.'!$A:$AL,'P.N.C. x Comp. x Ramos'!H$66,0)</f>
        <v>0</v>
      </c>
      <c r="I683" s="35">
        <f>VLOOKUP($Q683&amp;$B683,'PNC Exon. &amp; no Exon.'!$A:$AL,'P.N.C. x Comp. x Ramos'!I$66,0)</f>
        <v>0</v>
      </c>
      <c r="J683" s="35">
        <f>VLOOKUP($Q683&amp;$B683,'PNC Exon. &amp; no Exon.'!$A:$AL,'P.N.C. x Comp. x Ramos'!J$66,0)</f>
        <v>0</v>
      </c>
      <c r="K683" s="35">
        <f>VLOOKUP($Q683&amp;$B683,'PNC Exon. &amp; no Exon.'!$A:$AL,'P.N.C. x Comp. x Ramos'!K$66,0)</f>
        <v>0</v>
      </c>
      <c r="L683" s="35">
        <f>VLOOKUP($Q683&amp;$B683,'PNC Exon. &amp; no Exon.'!$A:$AL,'P.N.C. x Comp. x Ramos'!L$66,0)</f>
        <v>0</v>
      </c>
      <c r="M683" s="35">
        <f>VLOOKUP($Q683&amp;$B683,'PNC Exon. &amp; no Exon.'!$A:$AL,'P.N.C. x Comp. x Ramos'!M$66,0)</f>
        <v>0</v>
      </c>
      <c r="N683" s="35">
        <f>VLOOKUP($Q683&amp;$B683,'PNC Exon. &amp; no Exon.'!$A:$AL,'P.N.C. x Comp. x Ramos'!N$66,0)</f>
        <v>0</v>
      </c>
      <c r="O683" s="42">
        <f t="shared" si="58"/>
        <v>0</v>
      </c>
      <c r="Q683" s="102" t="s">
        <v>10</v>
      </c>
    </row>
    <row r="684" spans="1:17" ht="15.95" customHeight="1" x14ac:dyDescent="0.4">
      <c r="A684" s="34">
        <f t="shared" si="56"/>
        <v>1</v>
      </c>
      <c r="B684" s="37" t="s">
        <v>85</v>
      </c>
      <c r="C684" s="50">
        <f t="shared" si="59"/>
        <v>0</v>
      </c>
      <c r="D684" s="35">
        <f>VLOOKUP($Q684&amp;$B684,'PNC Exon. &amp; no Exon.'!$A:$AL,'P.N.C. x Comp. x Ramos'!D$66,0)</f>
        <v>0</v>
      </c>
      <c r="E684" s="35">
        <f>VLOOKUP($Q684&amp;$B684,'PNC Exon. &amp; no Exon.'!$A:$AL,'P.N.C. x Comp. x Ramos'!E$66,0)</f>
        <v>0</v>
      </c>
      <c r="F684" s="35">
        <f>VLOOKUP($Q684&amp;$B684,'PNC Exon. &amp; no Exon.'!$A:$AL,'P.N.C. x Comp. x Ramos'!F$66,0)</f>
        <v>0</v>
      </c>
      <c r="G684" s="35">
        <f>VLOOKUP($Q684&amp;$B684,'PNC Exon. &amp; no Exon.'!$A:$AL,'P.N.C. x Comp. x Ramos'!G$66,0)</f>
        <v>0</v>
      </c>
      <c r="H684" s="35">
        <f>VLOOKUP($Q684&amp;$B684,'PNC Exon. &amp; no Exon.'!$A:$AL,'P.N.C. x Comp. x Ramos'!H$66,0)</f>
        <v>0</v>
      </c>
      <c r="I684" s="35">
        <f>VLOOKUP($Q684&amp;$B684,'PNC Exon. &amp; no Exon.'!$A:$AL,'P.N.C. x Comp. x Ramos'!I$66,0)</f>
        <v>0</v>
      </c>
      <c r="J684" s="35">
        <f>VLOOKUP($Q684&amp;$B684,'PNC Exon. &amp; no Exon.'!$A:$AL,'P.N.C. x Comp. x Ramos'!J$66,0)</f>
        <v>0</v>
      </c>
      <c r="K684" s="35">
        <f>VLOOKUP($Q684&amp;$B684,'PNC Exon. &amp; no Exon.'!$A:$AL,'P.N.C. x Comp. x Ramos'!K$66,0)</f>
        <v>0</v>
      </c>
      <c r="L684" s="35">
        <f>VLOOKUP($Q684&amp;$B684,'PNC Exon. &amp; no Exon.'!$A:$AL,'P.N.C. x Comp. x Ramos'!L$66,0)</f>
        <v>0</v>
      </c>
      <c r="M684" s="35">
        <f>VLOOKUP($Q684&amp;$B684,'PNC Exon. &amp; no Exon.'!$A:$AL,'P.N.C. x Comp. x Ramos'!M$66,0)</f>
        <v>0</v>
      </c>
      <c r="N684" s="35">
        <f>VLOOKUP($Q684&amp;$B684,'PNC Exon. &amp; no Exon.'!$A:$AL,'P.N.C. x Comp. x Ramos'!N$66,0)</f>
        <v>0</v>
      </c>
      <c r="O684" s="42">
        <f t="shared" si="58"/>
        <v>0</v>
      </c>
      <c r="Q684" s="102" t="s">
        <v>10</v>
      </c>
    </row>
    <row r="685" spans="1:17" ht="15.95" customHeight="1" x14ac:dyDescent="0.4">
      <c r="A685" s="34">
        <f t="shared" si="56"/>
        <v>1</v>
      </c>
      <c r="B685" s="37" t="s">
        <v>94</v>
      </c>
      <c r="C685" s="50">
        <f t="shared" si="59"/>
        <v>0</v>
      </c>
      <c r="D685" s="35">
        <f>VLOOKUP($Q685&amp;$B685,'PNC Exon. &amp; no Exon.'!$A:$AL,'P.N.C. x Comp. x Ramos'!D$66,0)</f>
        <v>0</v>
      </c>
      <c r="E685" s="35">
        <f>VLOOKUP($Q685&amp;$B685,'PNC Exon. &amp; no Exon.'!$A:$AL,'P.N.C. x Comp. x Ramos'!E$66,0)</f>
        <v>0</v>
      </c>
      <c r="F685" s="35">
        <f>VLOOKUP($Q685&amp;$B685,'PNC Exon. &amp; no Exon.'!$A:$AL,'P.N.C. x Comp. x Ramos'!F$66,0)</f>
        <v>0</v>
      </c>
      <c r="G685" s="35">
        <f>VLOOKUP($Q685&amp;$B685,'PNC Exon. &amp; no Exon.'!$A:$AL,'P.N.C. x Comp. x Ramos'!G$66,0)</f>
        <v>0</v>
      </c>
      <c r="H685" s="35">
        <f>VLOOKUP($Q685&amp;$B685,'PNC Exon. &amp; no Exon.'!$A:$AL,'P.N.C. x Comp. x Ramos'!H$66,0)</f>
        <v>0</v>
      </c>
      <c r="I685" s="35">
        <f>VLOOKUP($Q685&amp;$B685,'PNC Exon. &amp; no Exon.'!$A:$AL,'P.N.C. x Comp. x Ramos'!I$66,0)</f>
        <v>0</v>
      </c>
      <c r="J685" s="35">
        <f>VLOOKUP($Q685&amp;$B685,'PNC Exon. &amp; no Exon.'!$A:$AL,'P.N.C. x Comp. x Ramos'!J$66,0)</f>
        <v>0</v>
      </c>
      <c r="K685" s="35">
        <f>VLOOKUP($Q685&amp;$B685,'PNC Exon. &amp; no Exon.'!$A:$AL,'P.N.C. x Comp. x Ramos'!K$66,0)</f>
        <v>0</v>
      </c>
      <c r="L685" s="35">
        <f>VLOOKUP($Q685&amp;$B685,'PNC Exon. &amp; no Exon.'!$A:$AL,'P.N.C. x Comp. x Ramos'!L$66,0)</f>
        <v>0</v>
      </c>
      <c r="M685" s="35">
        <f>VLOOKUP($Q685&amp;$B685,'PNC Exon. &amp; no Exon.'!$A:$AL,'P.N.C. x Comp. x Ramos'!M$66,0)</f>
        <v>0</v>
      </c>
      <c r="N685" s="35">
        <f>VLOOKUP($Q685&amp;$B685,'PNC Exon. &amp; no Exon.'!$A:$AL,'P.N.C. x Comp. x Ramos'!N$66,0)</f>
        <v>0</v>
      </c>
      <c r="O685" s="42">
        <f t="shared" si="58"/>
        <v>0</v>
      </c>
      <c r="Q685" s="102" t="s">
        <v>10</v>
      </c>
    </row>
    <row r="686" spans="1:17" ht="15.95" customHeight="1" x14ac:dyDescent="0.4">
      <c r="A686" s="34">
        <f t="shared" si="56"/>
        <v>1</v>
      </c>
      <c r="B686" s="37" t="s">
        <v>115</v>
      </c>
      <c r="C686" s="50">
        <f t="shared" si="59"/>
        <v>0</v>
      </c>
      <c r="D686" s="35">
        <f>VLOOKUP($Q686&amp;$B686,'PNC Exon. &amp; no Exon.'!$A:$AL,'P.N.C. x Comp. x Ramos'!D$66,0)</f>
        <v>0</v>
      </c>
      <c r="E686" s="35">
        <f>VLOOKUP($Q686&amp;$B686,'PNC Exon. &amp; no Exon.'!$A:$AL,'P.N.C. x Comp. x Ramos'!E$66,0)</f>
        <v>0</v>
      </c>
      <c r="F686" s="35">
        <f>VLOOKUP($Q686&amp;$B686,'PNC Exon. &amp; no Exon.'!$A:$AL,'P.N.C. x Comp. x Ramos'!F$66,0)</f>
        <v>0</v>
      </c>
      <c r="G686" s="35">
        <f>VLOOKUP($Q686&amp;$B686,'PNC Exon. &amp; no Exon.'!$A:$AL,'P.N.C. x Comp. x Ramos'!G$66,0)</f>
        <v>0</v>
      </c>
      <c r="H686" s="35">
        <f>VLOOKUP($Q686&amp;$B686,'PNC Exon. &amp; no Exon.'!$A:$AL,'P.N.C. x Comp. x Ramos'!H$66,0)</f>
        <v>0</v>
      </c>
      <c r="I686" s="35">
        <f>VLOOKUP($Q686&amp;$B686,'PNC Exon. &amp; no Exon.'!$A:$AL,'P.N.C. x Comp. x Ramos'!I$66,0)</f>
        <v>0</v>
      </c>
      <c r="J686" s="35">
        <f>VLOOKUP($Q686&amp;$B686,'PNC Exon. &amp; no Exon.'!$A:$AL,'P.N.C. x Comp. x Ramos'!J$66,0)</f>
        <v>0</v>
      </c>
      <c r="K686" s="35">
        <f>VLOOKUP($Q686&amp;$B686,'PNC Exon. &amp; no Exon.'!$A:$AL,'P.N.C. x Comp. x Ramos'!K$66,0)</f>
        <v>0</v>
      </c>
      <c r="L686" s="35">
        <f>VLOOKUP($Q686&amp;$B686,'PNC Exon. &amp; no Exon.'!$A:$AL,'P.N.C. x Comp. x Ramos'!L$66,0)</f>
        <v>0</v>
      </c>
      <c r="M686" s="35">
        <f>VLOOKUP($Q686&amp;$B686,'PNC Exon. &amp; no Exon.'!$A:$AL,'P.N.C. x Comp. x Ramos'!M$66,0)</f>
        <v>0</v>
      </c>
      <c r="N686" s="35">
        <f>VLOOKUP($Q686&amp;$B686,'PNC Exon. &amp; no Exon.'!$A:$AL,'P.N.C. x Comp. x Ramos'!N$66,0)</f>
        <v>0</v>
      </c>
      <c r="O686" s="42">
        <f t="shared" si="58"/>
        <v>0</v>
      </c>
      <c r="Q686" s="102" t="s">
        <v>10</v>
      </c>
    </row>
    <row r="687" spans="1:17" ht="15.95" customHeight="1" x14ac:dyDescent="0.4">
      <c r="A687" s="34">
        <f t="shared" si="56"/>
        <v>1</v>
      </c>
      <c r="B687" s="37" t="s">
        <v>116</v>
      </c>
      <c r="C687" s="50">
        <f t="shared" si="59"/>
        <v>0</v>
      </c>
      <c r="D687" s="35">
        <f>VLOOKUP($Q687&amp;$B687,'PNC Exon. &amp; no Exon.'!$A:$AL,'P.N.C. x Comp. x Ramos'!D$66,0)</f>
        <v>0</v>
      </c>
      <c r="E687" s="35">
        <f>VLOOKUP($Q687&amp;$B687,'PNC Exon. &amp; no Exon.'!$A:$AL,'P.N.C. x Comp. x Ramos'!E$66,0)</f>
        <v>0</v>
      </c>
      <c r="F687" s="35">
        <f>VLOOKUP($Q687&amp;$B687,'PNC Exon. &amp; no Exon.'!$A:$AL,'P.N.C. x Comp. x Ramos'!F$66,0)</f>
        <v>0</v>
      </c>
      <c r="G687" s="35">
        <f>VLOOKUP($Q687&amp;$B687,'PNC Exon. &amp; no Exon.'!$A:$AL,'P.N.C. x Comp. x Ramos'!G$66,0)</f>
        <v>0</v>
      </c>
      <c r="H687" s="35">
        <f>VLOOKUP($Q687&amp;$B687,'PNC Exon. &amp; no Exon.'!$A:$AL,'P.N.C. x Comp. x Ramos'!H$66,0)</f>
        <v>0</v>
      </c>
      <c r="I687" s="35">
        <f>VLOOKUP($Q687&amp;$B687,'PNC Exon. &amp; no Exon.'!$A:$AL,'P.N.C. x Comp. x Ramos'!I$66,0)</f>
        <v>0</v>
      </c>
      <c r="J687" s="35">
        <f>VLOOKUP($Q687&amp;$B687,'PNC Exon. &amp; no Exon.'!$A:$AL,'P.N.C. x Comp. x Ramos'!J$66,0)</f>
        <v>0</v>
      </c>
      <c r="K687" s="35">
        <f>VLOOKUP($Q687&amp;$B687,'PNC Exon. &amp; no Exon.'!$A:$AL,'P.N.C. x Comp. x Ramos'!K$66,0)</f>
        <v>0</v>
      </c>
      <c r="L687" s="35">
        <f>VLOOKUP($Q687&amp;$B687,'PNC Exon. &amp; no Exon.'!$A:$AL,'P.N.C. x Comp. x Ramos'!L$66,0)</f>
        <v>0</v>
      </c>
      <c r="M687" s="35">
        <f>VLOOKUP($Q687&amp;$B687,'PNC Exon. &amp; no Exon.'!$A:$AL,'P.N.C. x Comp. x Ramos'!M$66,0)</f>
        <v>0</v>
      </c>
      <c r="N687" s="35">
        <f>VLOOKUP($Q687&amp;$B687,'PNC Exon. &amp; no Exon.'!$A:$AL,'P.N.C. x Comp. x Ramos'!N$66,0)</f>
        <v>0</v>
      </c>
      <c r="O687" s="42">
        <f t="shared" si="58"/>
        <v>0</v>
      </c>
      <c r="Q687" s="102" t="s">
        <v>10</v>
      </c>
    </row>
    <row r="688" spans="1:17" ht="15.95" customHeight="1" x14ac:dyDescent="0.4">
      <c r="A688" s="34">
        <f t="shared" si="56"/>
        <v>1</v>
      </c>
      <c r="B688" s="37" t="s">
        <v>117</v>
      </c>
      <c r="C688" s="50">
        <f t="shared" si="59"/>
        <v>0</v>
      </c>
      <c r="D688" s="35">
        <f>VLOOKUP($Q688&amp;$B688,'PNC Exon. &amp; no Exon.'!$A:$AL,'P.N.C. x Comp. x Ramos'!D$66,0)</f>
        <v>0</v>
      </c>
      <c r="E688" s="35">
        <f>VLOOKUP($Q688&amp;$B688,'PNC Exon. &amp; no Exon.'!$A:$AL,'P.N.C. x Comp. x Ramos'!E$66,0)</f>
        <v>0</v>
      </c>
      <c r="F688" s="35">
        <f>VLOOKUP($Q688&amp;$B688,'PNC Exon. &amp; no Exon.'!$A:$AL,'P.N.C. x Comp. x Ramos'!F$66,0)</f>
        <v>0</v>
      </c>
      <c r="G688" s="35">
        <f>VLOOKUP($Q688&amp;$B688,'PNC Exon. &amp; no Exon.'!$A:$AL,'P.N.C. x Comp. x Ramos'!G$66,0)</f>
        <v>0</v>
      </c>
      <c r="H688" s="35">
        <f>VLOOKUP($Q688&amp;$B688,'PNC Exon. &amp; no Exon.'!$A:$AL,'P.N.C. x Comp. x Ramos'!H$66,0)</f>
        <v>0</v>
      </c>
      <c r="I688" s="35">
        <f>VLOOKUP($Q688&amp;$B688,'PNC Exon. &amp; no Exon.'!$A:$AL,'P.N.C. x Comp. x Ramos'!I$66,0)</f>
        <v>0</v>
      </c>
      <c r="J688" s="35">
        <f>VLOOKUP($Q688&amp;$B688,'PNC Exon. &amp; no Exon.'!$A:$AL,'P.N.C. x Comp. x Ramos'!J$66,0)</f>
        <v>0</v>
      </c>
      <c r="K688" s="35">
        <f>VLOOKUP($Q688&amp;$B688,'PNC Exon. &amp; no Exon.'!$A:$AL,'P.N.C. x Comp. x Ramos'!K$66,0)</f>
        <v>0</v>
      </c>
      <c r="L688" s="35">
        <f>VLOOKUP($Q688&amp;$B688,'PNC Exon. &amp; no Exon.'!$A:$AL,'P.N.C. x Comp. x Ramos'!L$66,0)</f>
        <v>0</v>
      </c>
      <c r="M688" s="35">
        <f>VLOOKUP($Q688&amp;$B688,'PNC Exon. &amp; no Exon.'!$A:$AL,'P.N.C. x Comp. x Ramos'!M$66,0)</f>
        <v>0</v>
      </c>
      <c r="N688" s="35">
        <f>VLOOKUP($Q688&amp;$B688,'PNC Exon. &amp; no Exon.'!$A:$AL,'P.N.C. x Comp. x Ramos'!N$66,0)</f>
        <v>0</v>
      </c>
      <c r="O688" s="42">
        <f t="shared" si="58"/>
        <v>0</v>
      </c>
      <c r="Q688" s="102" t="s">
        <v>10</v>
      </c>
    </row>
    <row r="689" spans="1:17" ht="15.95" customHeight="1" x14ac:dyDescent="0.4">
      <c r="A689" s="34">
        <f t="shared" si="56"/>
        <v>1</v>
      </c>
      <c r="B689" s="37" t="s">
        <v>119</v>
      </c>
      <c r="C689" s="50">
        <f t="shared" si="59"/>
        <v>0</v>
      </c>
      <c r="D689" s="35">
        <f>VLOOKUP($Q689&amp;$B689,'PNC Exon. &amp; no Exon.'!$A:$AL,'P.N.C. x Comp. x Ramos'!D$66,0)</f>
        <v>0</v>
      </c>
      <c r="E689" s="35">
        <f>VLOOKUP($Q689&amp;$B689,'PNC Exon. &amp; no Exon.'!$A:$AL,'P.N.C. x Comp. x Ramos'!E$66,0)</f>
        <v>0</v>
      </c>
      <c r="F689" s="35">
        <f>VLOOKUP($Q689&amp;$B689,'PNC Exon. &amp; no Exon.'!$A:$AL,'P.N.C. x Comp. x Ramos'!F$66,0)</f>
        <v>0</v>
      </c>
      <c r="G689" s="35">
        <f>VLOOKUP($Q689&amp;$B689,'PNC Exon. &amp; no Exon.'!$A:$AL,'P.N.C. x Comp. x Ramos'!G$66,0)</f>
        <v>0</v>
      </c>
      <c r="H689" s="35">
        <f>VLOOKUP($Q689&amp;$B689,'PNC Exon. &amp; no Exon.'!$A:$AL,'P.N.C. x Comp. x Ramos'!H$66,0)</f>
        <v>0</v>
      </c>
      <c r="I689" s="35">
        <f>VLOOKUP($Q689&amp;$B689,'PNC Exon. &amp; no Exon.'!$A:$AL,'P.N.C. x Comp. x Ramos'!I$66,0)</f>
        <v>0</v>
      </c>
      <c r="J689" s="35">
        <f>VLOOKUP($Q689&amp;$B689,'PNC Exon. &amp; no Exon.'!$A:$AL,'P.N.C. x Comp. x Ramos'!J$66,0)</f>
        <v>0</v>
      </c>
      <c r="K689" s="35">
        <f>VLOOKUP($Q689&amp;$B689,'PNC Exon. &amp; no Exon.'!$A:$AL,'P.N.C. x Comp. x Ramos'!K$66,0)</f>
        <v>0</v>
      </c>
      <c r="L689" s="35">
        <f>VLOOKUP($Q689&amp;$B689,'PNC Exon. &amp; no Exon.'!$A:$AL,'P.N.C. x Comp. x Ramos'!L$66,0)</f>
        <v>0</v>
      </c>
      <c r="M689" s="35">
        <f>VLOOKUP($Q689&amp;$B689,'PNC Exon. &amp; no Exon.'!$A:$AL,'P.N.C. x Comp. x Ramos'!M$66,0)</f>
        <v>0</v>
      </c>
      <c r="N689" s="35">
        <f>VLOOKUP($Q689&amp;$B689,'PNC Exon. &amp; no Exon.'!$A:$AL,'P.N.C. x Comp. x Ramos'!N$66,0)</f>
        <v>0</v>
      </c>
      <c r="O689" s="42">
        <f t="shared" si="58"/>
        <v>0</v>
      </c>
      <c r="Q689" s="102" t="s">
        <v>10</v>
      </c>
    </row>
    <row r="690" spans="1:17" ht="15.95" customHeight="1" x14ac:dyDescent="0.4">
      <c r="A690" s="34">
        <f t="shared" si="56"/>
        <v>1</v>
      </c>
      <c r="B690" s="37" t="s">
        <v>124</v>
      </c>
      <c r="C690" s="50">
        <f t="shared" si="59"/>
        <v>0</v>
      </c>
      <c r="D690" s="35">
        <f>VLOOKUP($Q690&amp;$B690,'PNC Exon. &amp; no Exon.'!$A:$AL,'P.N.C. x Comp. x Ramos'!D$66,0)</f>
        <v>0</v>
      </c>
      <c r="E690" s="35">
        <f>VLOOKUP($Q690&amp;$B690,'PNC Exon. &amp; no Exon.'!$A:$AL,'P.N.C. x Comp. x Ramos'!E$66,0)</f>
        <v>0</v>
      </c>
      <c r="F690" s="35">
        <f>VLOOKUP($Q690&amp;$B690,'PNC Exon. &amp; no Exon.'!$A:$AL,'P.N.C. x Comp. x Ramos'!F$66,0)</f>
        <v>0</v>
      </c>
      <c r="G690" s="35">
        <f>VLOOKUP($Q690&amp;$B690,'PNC Exon. &amp; no Exon.'!$A:$AL,'P.N.C. x Comp. x Ramos'!G$66,0)</f>
        <v>0</v>
      </c>
      <c r="H690" s="35">
        <f>VLOOKUP($Q690&amp;$B690,'PNC Exon. &amp; no Exon.'!$A:$AL,'P.N.C. x Comp. x Ramos'!H$66,0)</f>
        <v>0</v>
      </c>
      <c r="I690" s="35">
        <f>VLOOKUP($Q690&amp;$B690,'PNC Exon. &amp; no Exon.'!$A:$AL,'P.N.C. x Comp. x Ramos'!I$66,0)</f>
        <v>0</v>
      </c>
      <c r="J690" s="35">
        <f>VLOOKUP($Q690&amp;$B690,'PNC Exon. &amp; no Exon.'!$A:$AL,'P.N.C. x Comp. x Ramos'!J$66,0)</f>
        <v>0</v>
      </c>
      <c r="K690" s="35">
        <f>VLOOKUP($Q690&amp;$B690,'PNC Exon. &amp; no Exon.'!$A:$AL,'P.N.C. x Comp. x Ramos'!K$66,0)</f>
        <v>0</v>
      </c>
      <c r="L690" s="35">
        <f>VLOOKUP($Q690&amp;$B690,'PNC Exon. &amp; no Exon.'!$A:$AL,'P.N.C. x Comp. x Ramos'!L$66,0)</f>
        <v>0</v>
      </c>
      <c r="M690" s="35">
        <f>VLOOKUP($Q690&amp;$B690,'PNC Exon. &amp; no Exon.'!$A:$AL,'P.N.C. x Comp. x Ramos'!M$66,0)</f>
        <v>0</v>
      </c>
      <c r="N690" s="35">
        <f>VLOOKUP($Q690&amp;$B690,'PNC Exon. &amp; no Exon.'!$A:$AL,'P.N.C. x Comp. x Ramos'!N$66,0)</f>
        <v>0</v>
      </c>
      <c r="O690" s="42">
        <f t="shared" si="58"/>
        <v>0</v>
      </c>
      <c r="Q690" s="102" t="s">
        <v>10</v>
      </c>
    </row>
    <row r="691" spans="1:17" ht="15.95" customHeight="1" x14ac:dyDescent="0.4">
      <c r="A691" s="34">
        <f t="shared" si="56"/>
        <v>1</v>
      </c>
      <c r="B691" s="37" t="s">
        <v>120</v>
      </c>
      <c r="C691" s="50">
        <f t="shared" si="59"/>
        <v>0</v>
      </c>
      <c r="D691" s="35">
        <f>VLOOKUP($Q691&amp;$B691,'PNC Exon. &amp; no Exon.'!$A:$AL,'P.N.C. x Comp. x Ramos'!D$66,0)</f>
        <v>0</v>
      </c>
      <c r="E691" s="35">
        <f>VLOOKUP($Q691&amp;$B691,'PNC Exon. &amp; no Exon.'!$A:$AL,'P.N.C. x Comp. x Ramos'!E$66,0)</f>
        <v>0</v>
      </c>
      <c r="F691" s="35">
        <f>VLOOKUP($Q691&amp;$B691,'PNC Exon. &amp; no Exon.'!$A:$AL,'P.N.C. x Comp. x Ramos'!F$66,0)</f>
        <v>0</v>
      </c>
      <c r="G691" s="35">
        <f>VLOOKUP($Q691&amp;$B691,'PNC Exon. &amp; no Exon.'!$A:$AL,'P.N.C. x Comp. x Ramos'!G$66,0)</f>
        <v>0</v>
      </c>
      <c r="H691" s="35">
        <f>VLOOKUP($Q691&amp;$B691,'PNC Exon. &amp; no Exon.'!$A:$AL,'P.N.C. x Comp. x Ramos'!H$66,0)</f>
        <v>0</v>
      </c>
      <c r="I691" s="35">
        <f>VLOOKUP($Q691&amp;$B691,'PNC Exon. &amp; no Exon.'!$A:$AL,'P.N.C. x Comp. x Ramos'!I$66,0)</f>
        <v>0</v>
      </c>
      <c r="J691" s="35">
        <f>VLOOKUP($Q691&amp;$B691,'PNC Exon. &amp; no Exon.'!$A:$AL,'P.N.C. x Comp. x Ramos'!J$66,0)</f>
        <v>0</v>
      </c>
      <c r="K691" s="35">
        <f>VLOOKUP($Q691&amp;$B691,'PNC Exon. &amp; no Exon.'!$A:$AL,'P.N.C. x Comp. x Ramos'!K$66,0)</f>
        <v>0</v>
      </c>
      <c r="L691" s="35">
        <f>VLOOKUP($Q691&amp;$B691,'PNC Exon. &amp; no Exon.'!$A:$AL,'P.N.C. x Comp. x Ramos'!L$66,0)</f>
        <v>0</v>
      </c>
      <c r="M691" s="35">
        <f>VLOOKUP($Q691&amp;$B691,'PNC Exon. &amp; no Exon.'!$A:$AL,'P.N.C. x Comp. x Ramos'!M$66,0)</f>
        <v>0</v>
      </c>
      <c r="N691" s="35">
        <f>VLOOKUP($Q691&amp;$B691,'PNC Exon. &amp; no Exon.'!$A:$AL,'P.N.C. x Comp. x Ramos'!N$66,0)</f>
        <v>0</v>
      </c>
      <c r="O691" s="42">
        <f t="shared" si="58"/>
        <v>0</v>
      </c>
      <c r="Q691" s="102" t="s">
        <v>10</v>
      </c>
    </row>
    <row r="692" spans="1:17" ht="15.95" customHeight="1" x14ac:dyDescent="0.4">
      <c r="A692" s="34">
        <f t="shared" si="56"/>
        <v>1</v>
      </c>
      <c r="B692" s="37" t="s">
        <v>121</v>
      </c>
      <c r="C692" s="50">
        <f t="shared" si="59"/>
        <v>0</v>
      </c>
      <c r="D692" s="35">
        <f>VLOOKUP($Q692&amp;$B692,'PNC Exon. &amp; no Exon.'!$A:$AL,'P.N.C. x Comp. x Ramos'!D$66,0)</f>
        <v>0</v>
      </c>
      <c r="E692" s="35">
        <f>VLOOKUP($Q692&amp;$B692,'PNC Exon. &amp; no Exon.'!$A:$AL,'P.N.C. x Comp. x Ramos'!E$66,0)</f>
        <v>0</v>
      </c>
      <c r="F692" s="35">
        <f>VLOOKUP($Q692&amp;$B692,'PNC Exon. &amp; no Exon.'!$A:$AL,'P.N.C. x Comp. x Ramos'!F$66,0)</f>
        <v>0</v>
      </c>
      <c r="G692" s="35">
        <f>VLOOKUP($Q692&amp;$B692,'PNC Exon. &amp; no Exon.'!$A:$AL,'P.N.C. x Comp. x Ramos'!G$66,0)</f>
        <v>0</v>
      </c>
      <c r="H692" s="35">
        <f>VLOOKUP($Q692&amp;$B692,'PNC Exon. &amp; no Exon.'!$A:$AL,'P.N.C. x Comp. x Ramos'!H$66,0)</f>
        <v>0</v>
      </c>
      <c r="I692" s="35">
        <f>VLOOKUP($Q692&amp;$B692,'PNC Exon. &amp; no Exon.'!$A:$AL,'P.N.C. x Comp. x Ramos'!I$66,0)</f>
        <v>0</v>
      </c>
      <c r="J692" s="35">
        <f>VLOOKUP($Q692&amp;$B692,'PNC Exon. &amp; no Exon.'!$A:$AL,'P.N.C. x Comp. x Ramos'!J$66,0)</f>
        <v>0</v>
      </c>
      <c r="K692" s="35">
        <f>VLOOKUP($Q692&amp;$B692,'PNC Exon. &amp; no Exon.'!$A:$AL,'P.N.C. x Comp. x Ramos'!K$66,0)</f>
        <v>0</v>
      </c>
      <c r="L692" s="35">
        <f>VLOOKUP($Q692&amp;$B692,'PNC Exon. &amp; no Exon.'!$A:$AL,'P.N.C. x Comp. x Ramos'!L$66,0)</f>
        <v>0</v>
      </c>
      <c r="M692" s="35">
        <f>VLOOKUP($Q692&amp;$B692,'PNC Exon. &amp; no Exon.'!$A:$AL,'P.N.C. x Comp. x Ramos'!M$66,0)</f>
        <v>0</v>
      </c>
      <c r="N692" s="35">
        <f>VLOOKUP($Q692&amp;$B692,'PNC Exon. &amp; no Exon.'!$A:$AL,'P.N.C. x Comp. x Ramos'!N$66,0)</f>
        <v>0</v>
      </c>
      <c r="O692" s="42">
        <f t="shared" si="58"/>
        <v>0</v>
      </c>
      <c r="Q692" s="102" t="s">
        <v>10</v>
      </c>
    </row>
    <row r="693" spans="1:17" ht="15.95" customHeight="1" x14ac:dyDescent="0.4">
      <c r="A693" s="34">
        <f t="shared" si="56"/>
        <v>1</v>
      </c>
      <c r="B693" s="37" t="s">
        <v>80</v>
      </c>
      <c r="C693" s="50">
        <f t="shared" si="59"/>
        <v>0</v>
      </c>
      <c r="D693" s="35">
        <f>VLOOKUP($Q693&amp;$B693,'PNC Exon. &amp; no Exon.'!$A:$AL,'P.N.C. x Comp. x Ramos'!D$66,0)</f>
        <v>0</v>
      </c>
      <c r="E693" s="35">
        <f>VLOOKUP($Q693&amp;$B693,'PNC Exon. &amp; no Exon.'!$A:$AL,'P.N.C. x Comp. x Ramos'!E$66,0)</f>
        <v>0</v>
      </c>
      <c r="F693" s="35">
        <f>VLOOKUP($Q693&amp;$B693,'PNC Exon. &amp; no Exon.'!$A:$AL,'P.N.C. x Comp. x Ramos'!F$66,0)</f>
        <v>0</v>
      </c>
      <c r="G693" s="35">
        <f>VLOOKUP($Q693&amp;$B693,'PNC Exon. &amp; no Exon.'!$A:$AL,'P.N.C. x Comp. x Ramos'!G$66,0)</f>
        <v>0</v>
      </c>
      <c r="H693" s="35">
        <f>VLOOKUP($Q693&amp;$B693,'PNC Exon. &amp; no Exon.'!$A:$AL,'P.N.C. x Comp. x Ramos'!H$66,0)</f>
        <v>0</v>
      </c>
      <c r="I693" s="35">
        <f>VLOOKUP($Q693&amp;$B693,'PNC Exon. &amp; no Exon.'!$A:$AL,'P.N.C. x Comp. x Ramos'!I$66,0)</f>
        <v>0</v>
      </c>
      <c r="J693" s="35">
        <f>VLOOKUP($Q693&amp;$B693,'PNC Exon. &amp; no Exon.'!$A:$AL,'P.N.C. x Comp. x Ramos'!J$66,0)</f>
        <v>0</v>
      </c>
      <c r="K693" s="35">
        <f>VLOOKUP($Q693&amp;$B693,'PNC Exon. &amp; no Exon.'!$A:$AL,'P.N.C. x Comp. x Ramos'!K$66,0)</f>
        <v>0</v>
      </c>
      <c r="L693" s="35">
        <f>VLOOKUP($Q693&amp;$B693,'PNC Exon. &amp; no Exon.'!$A:$AL,'P.N.C. x Comp. x Ramos'!L$66,0)</f>
        <v>0</v>
      </c>
      <c r="M693" s="35">
        <f>VLOOKUP($Q693&amp;$B693,'PNC Exon. &amp; no Exon.'!$A:$AL,'P.N.C. x Comp. x Ramos'!M$66,0)</f>
        <v>0</v>
      </c>
      <c r="N693" s="35">
        <f>VLOOKUP($Q693&amp;$B693,'PNC Exon. &amp; no Exon.'!$A:$AL,'P.N.C. x Comp. x Ramos'!N$66,0)</f>
        <v>0</v>
      </c>
      <c r="O693" s="42">
        <f t="shared" si="58"/>
        <v>0</v>
      </c>
      <c r="Q693" s="102" t="s">
        <v>10</v>
      </c>
    </row>
    <row r="694" spans="1:17" ht="15.95" customHeight="1" x14ac:dyDescent="0.4">
      <c r="A694" s="34">
        <f t="shared" si="56"/>
        <v>1</v>
      </c>
      <c r="B694" s="37" t="s">
        <v>87</v>
      </c>
      <c r="C694" s="50">
        <f t="shared" si="59"/>
        <v>0</v>
      </c>
      <c r="D694" s="35">
        <f>VLOOKUP($Q694&amp;$B694,'PNC Exon. &amp; no Exon.'!$A:$AL,'P.N.C. x Comp. x Ramos'!D$66,0)</f>
        <v>0</v>
      </c>
      <c r="E694" s="35">
        <f>VLOOKUP($Q694&amp;$B694,'PNC Exon. &amp; no Exon.'!$A:$AL,'P.N.C. x Comp. x Ramos'!E$66,0)</f>
        <v>0</v>
      </c>
      <c r="F694" s="35">
        <f>VLOOKUP($Q694&amp;$B694,'PNC Exon. &amp; no Exon.'!$A:$AL,'P.N.C. x Comp. x Ramos'!F$66,0)</f>
        <v>0</v>
      </c>
      <c r="G694" s="35">
        <f>VLOOKUP($Q694&amp;$B694,'PNC Exon. &amp; no Exon.'!$A:$AL,'P.N.C. x Comp. x Ramos'!G$66,0)</f>
        <v>0</v>
      </c>
      <c r="H694" s="35">
        <f>VLOOKUP($Q694&amp;$B694,'PNC Exon. &amp; no Exon.'!$A:$AL,'P.N.C. x Comp. x Ramos'!H$66,0)</f>
        <v>0</v>
      </c>
      <c r="I694" s="35">
        <f>VLOOKUP($Q694&amp;$B694,'PNC Exon. &amp; no Exon.'!$A:$AL,'P.N.C. x Comp. x Ramos'!I$66,0)</f>
        <v>0</v>
      </c>
      <c r="J694" s="35">
        <f>VLOOKUP($Q694&amp;$B694,'PNC Exon. &amp; no Exon.'!$A:$AL,'P.N.C. x Comp. x Ramos'!J$66,0)</f>
        <v>0</v>
      </c>
      <c r="K694" s="35">
        <f>VLOOKUP($Q694&amp;$B694,'PNC Exon. &amp; no Exon.'!$A:$AL,'P.N.C. x Comp. x Ramos'!K$66,0)</f>
        <v>0</v>
      </c>
      <c r="L694" s="35">
        <f>VLOOKUP($Q694&amp;$B694,'PNC Exon. &amp; no Exon.'!$A:$AL,'P.N.C. x Comp. x Ramos'!L$66,0)</f>
        <v>0</v>
      </c>
      <c r="M694" s="35">
        <f>VLOOKUP($Q694&amp;$B694,'PNC Exon. &amp; no Exon.'!$A:$AL,'P.N.C. x Comp. x Ramos'!M$66,0)</f>
        <v>0</v>
      </c>
      <c r="N694" s="35">
        <f>VLOOKUP($Q694&amp;$B694,'PNC Exon. &amp; no Exon.'!$A:$AL,'P.N.C. x Comp. x Ramos'!N$66,0)</f>
        <v>0</v>
      </c>
      <c r="O694" s="42">
        <f t="shared" si="58"/>
        <v>0</v>
      </c>
      <c r="Q694" s="102" t="s">
        <v>10</v>
      </c>
    </row>
    <row r="695" spans="1:17" ht="15.95" customHeight="1" x14ac:dyDescent="0.4">
      <c r="A695" s="34">
        <f t="shared" si="56"/>
        <v>1</v>
      </c>
      <c r="B695" s="37" t="s">
        <v>122</v>
      </c>
      <c r="C695" s="50">
        <f t="shared" si="59"/>
        <v>0</v>
      </c>
      <c r="D695" s="35">
        <f>VLOOKUP($Q695&amp;$B695,'PNC Exon. &amp; no Exon.'!$A:$AL,'P.N.C. x Comp. x Ramos'!D$66,0)</f>
        <v>0</v>
      </c>
      <c r="E695" s="35">
        <f>VLOOKUP($Q695&amp;$B695,'PNC Exon. &amp; no Exon.'!$A:$AL,'P.N.C. x Comp. x Ramos'!E$66,0)</f>
        <v>0</v>
      </c>
      <c r="F695" s="35">
        <f>VLOOKUP($Q695&amp;$B695,'PNC Exon. &amp; no Exon.'!$A:$AL,'P.N.C. x Comp. x Ramos'!F$66,0)</f>
        <v>0</v>
      </c>
      <c r="G695" s="35">
        <f>VLOOKUP($Q695&amp;$B695,'PNC Exon. &amp; no Exon.'!$A:$AL,'P.N.C. x Comp. x Ramos'!G$66,0)</f>
        <v>0</v>
      </c>
      <c r="H695" s="35">
        <f>VLOOKUP($Q695&amp;$B695,'PNC Exon. &amp; no Exon.'!$A:$AL,'P.N.C. x Comp. x Ramos'!H$66,0)</f>
        <v>0</v>
      </c>
      <c r="I695" s="35">
        <f>VLOOKUP($Q695&amp;$B695,'PNC Exon. &amp; no Exon.'!$A:$AL,'P.N.C. x Comp. x Ramos'!I$66,0)</f>
        <v>0</v>
      </c>
      <c r="J695" s="35">
        <f>VLOOKUP($Q695&amp;$B695,'PNC Exon. &amp; no Exon.'!$A:$AL,'P.N.C. x Comp. x Ramos'!J$66,0)</f>
        <v>0</v>
      </c>
      <c r="K695" s="35">
        <f>VLOOKUP($Q695&amp;$B695,'PNC Exon. &amp; no Exon.'!$A:$AL,'P.N.C. x Comp. x Ramos'!K$66,0)</f>
        <v>0</v>
      </c>
      <c r="L695" s="35">
        <f>VLOOKUP($Q695&amp;$B695,'PNC Exon. &amp; no Exon.'!$A:$AL,'P.N.C. x Comp. x Ramos'!L$66,0)</f>
        <v>0</v>
      </c>
      <c r="M695" s="35">
        <f>VLOOKUP($Q695&amp;$B695,'PNC Exon. &amp; no Exon.'!$A:$AL,'P.N.C. x Comp. x Ramos'!M$66,0)</f>
        <v>0</v>
      </c>
      <c r="N695" s="35">
        <f>VLOOKUP($Q695&amp;$B695,'PNC Exon. &amp; no Exon.'!$A:$AL,'P.N.C. x Comp. x Ramos'!N$66,0)</f>
        <v>0</v>
      </c>
      <c r="O695" s="42">
        <f t="shared" si="58"/>
        <v>0</v>
      </c>
      <c r="Q695" s="102" t="s">
        <v>10</v>
      </c>
    </row>
    <row r="696" spans="1:17" ht="15.95" customHeight="1" x14ac:dyDescent="0.4">
      <c r="A696" s="34">
        <f t="shared" si="56"/>
        <v>1</v>
      </c>
      <c r="B696" s="37" t="s">
        <v>78</v>
      </c>
      <c r="C696" s="50">
        <f t="shared" si="59"/>
        <v>0</v>
      </c>
      <c r="D696" s="35">
        <f>VLOOKUP($Q696&amp;$B696,'PNC Exon. &amp; no Exon.'!$A:$AL,'P.N.C. x Comp. x Ramos'!D$66,0)</f>
        <v>0</v>
      </c>
      <c r="E696" s="35">
        <f>VLOOKUP($Q696&amp;$B696,'PNC Exon. &amp; no Exon.'!$A:$AL,'P.N.C. x Comp. x Ramos'!E$66,0)</f>
        <v>0</v>
      </c>
      <c r="F696" s="35">
        <f>VLOOKUP($Q696&amp;$B696,'PNC Exon. &amp; no Exon.'!$A:$AL,'P.N.C. x Comp. x Ramos'!F$66,0)</f>
        <v>0</v>
      </c>
      <c r="G696" s="35">
        <f>VLOOKUP($Q696&amp;$B696,'PNC Exon. &amp; no Exon.'!$A:$AL,'P.N.C. x Comp. x Ramos'!G$66,0)</f>
        <v>0</v>
      </c>
      <c r="H696" s="35">
        <f>VLOOKUP($Q696&amp;$B696,'PNC Exon. &amp; no Exon.'!$A:$AL,'P.N.C. x Comp. x Ramos'!H$66,0)</f>
        <v>0</v>
      </c>
      <c r="I696" s="35">
        <f>VLOOKUP($Q696&amp;$B696,'PNC Exon. &amp; no Exon.'!$A:$AL,'P.N.C. x Comp. x Ramos'!I$66,0)</f>
        <v>0</v>
      </c>
      <c r="J696" s="35">
        <f>VLOOKUP($Q696&amp;$B696,'PNC Exon. &amp; no Exon.'!$A:$AL,'P.N.C. x Comp. x Ramos'!J$66,0)</f>
        <v>0</v>
      </c>
      <c r="K696" s="35">
        <f>VLOOKUP($Q696&amp;$B696,'PNC Exon. &amp; no Exon.'!$A:$AL,'P.N.C. x Comp. x Ramos'!K$66,0)</f>
        <v>0</v>
      </c>
      <c r="L696" s="35">
        <f>VLOOKUP($Q696&amp;$B696,'PNC Exon. &amp; no Exon.'!$A:$AL,'P.N.C. x Comp. x Ramos'!L$66,0)</f>
        <v>0</v>
      </c>
      <c r="M696" s="35">
        <f>VLOOKUP($Q696&amp;$B696,'PNC Exon. &amp; no Exon.'!$A:$AL,'P.N.C. x Comp. x Ramos'!M$66,0)</f>
        <v>0</v>
      </c>
      <c r="N696" s="35">
        <f>VLOOKUP($Q696&amp;$B696,'PNC Exon. &amp; no Exon.'!$A:$AL,'P.N.C. x Comp. x Ramos'!N$66,0)</f>
        <v>0</v>
      </c>
      <c r="O696" s="42">
        <f t="shared" si="58"/>
        <v>0</v>
      </c>
      <c r="Q696" s="102" t="s">
        <v>10</v>
      </c>
    </row>
    <row r="697" spans="1:17" ht="15.95" customHeight="1" x14ac:dyDescent="0.4">
      <c r="A697" s="34">
        <f t="shared" si="56"/>
        <v>1</v>
      </c>
      <c r="B697" s="37" t="s">
        <v>125</v>
      </c>
      <c r="C697" s="50">
        <f t="shared" si="59"/>
        <v>0</v>
      </c>
      <c r="D697" s="35">
        <f>VLOOKUP($Q697&amp;$B697,'PNC Exon. &amp; no Exon.'!$A:$AL,'P.N.C. x Comp. x Ramos'!D$66,0)</f>
        <v>0</v>
      </c>
      <c r="E697" s="35">
        <f>VLOOKUP($Q697&amp;$B697,'PNC Exon. &amp; no Exon.'!$A:$AL,'P.N.C. x Comp. x Ramos'!E$66,0)</f>
        <v>0</v>
      </c>
      <c r="F697" s="35">
        <f>VLOOKUP($Q697&amp;$B697,'PNC Exon. &amp; no Exon.'!$A:$AL,'P.N.C. x Comp. x Ramos'!F$66,0)</f>
        <v>0</v>
      </c>
      <c r="G697" s="35">
        <f>VLOOKUP($Q697&amp;$B697,'PNC Exon. &amp; no Exon.'!$A:$AL,'P.N.C. x Comp. x Ramos'!G$66,0)</f>
        <v>0</v>
      </c>
      <c r="H697" s="35">
        <f>VLOOKUP($Q697&amp;$B697,'PNC Exon. &amp; no Exon.'!$A:$AL,'P.N.C. x Comp. x Ramos'!H$66,0)</f>
        <v>0</v>
      </c>
      <c r="I697" s="35">
        <f>VLOOKUP($Q697&amp;$B697,'PNC Exon. &amp; no Exon.'!$A:$AL,'P.N.C. x Comp. x Ramos'!I$66,0)</f>
        <v>0</v>
      </c>
      <c r="J697" s="35">
        <f>VLOOKUP($Q697&amp;$B697,'PNC Exon. &amp; no Exon.'!$A:$AL,'P.N.C. x Comp. x Ramos'!J$66,0)</f>
        <v>0</v>
      </c>
      <c r="K697" s="35">
        <f>VLOOKUP($Q697&amp;$B697,'PNC Exon. &amp; no Exon.'!$A:$AL,'P.N.C. x Comp. x Ramos'!K$66,0)</f>
        <v>0</v>
      </c>
      <c r="L697" s="35">
        <f>VLOOKUP($Q697&amp;$B697,'PNC Exon. &amp; no Exon.'!$A:$AL,'P.N.C. x Comp. x Ramos'!L$66,0)</f>
        <v>0</v>
      </c>
      <c r="M697" s="35">
        <f>VLOOKUP($Q697&amp;$B697,'PNC Exon. &amp; no Exon.'!$A:$AL,'P.N.C. x Comp. x Ramos'!M$66,0)</f>
        <v>0</v>
      </c>
      <c r="N697" s="35">
        <f>VLOOKUP($Q697&amp;$B697,'PNC Exon. &amp; no Exon.'!$A:$AL,'P.N.C. x Comp. x Ramos'!N$66,0)</f>
        <v>0</v>
      </c>
      <c r="O697" s="42">
        <f t="shared" si="58"/>
        <v>0</v>
      </c>
      <c r="Q697" s="102" t="s">
        <v>10</v>
      </c>
    </row>
    <row r="698" spans="1:17" ht="15.95" customHeight="1" x14ac:dyDescent="0.4">
      <c r="A698" s="34">
        <f t="shared" si="56"/>
        <v>1</v>
      </c>
      <c r="B698" s="37" t="s">
        <v>123</v>
      </c>
      <c r="C698" s="50">
        <f t="shared" si="59"/>
        <v>0</v>
      </c>
      <c r="D698" s="35">
        <f>VLOOKUP($Q698&amp;$B698,'PNC Exon. &amp; no Exon.'!$A:$AL,'P.N.C. x Comp. x Ramos'!D$66,0)</f>
        <v>0</v>
      </c>
      <c r="E698" s="35">
        <f>VLOOKUP($Q698&amp;$B698,'PNC Exon. &amp; no Exon.'!$A:$AL,'P.N.C. x Comp. x Ramos'!E$66,0)</f>
        <v>0</v>
      </c>
      <c r="F698" s="35">
        <f>VLOOKUP($Q698&amp;$B698,'PNC Exon. &amp; no Exon.'!$A:$AL,'P.N.C. x Comp. x Ramos'!F$66,0)</f>
        <v>0</v>
      </c>
      <c r="G698" s="35">
        <f>VLOOKUP($Q698&amp;$B698,'PNC Exon. &amp; no Exon.'!$A:$AL,'P.N.C. x Comp. x Ramos'!G$66,0)</f>
        <v>0</v>
      </c>
      <c r="H698" s="35">
        <f>VLOOKUP($Q698&amp;$B698,'PNC Exon. &amp; no Exon.'!$A:$AL,'P.N.C. x Comp. x Ramos'!H$66,0)</f>
        <v>0</v>
      </c>
      <c r="I698" s="35">
        <f>VLOOKUP($Q698&amp;$B698,'PNC Exon. &amp; no Exon.'!$A:$AL,'P.N.C. x Comp. x Ramos'!I$66,0)</f>
        <v>0</v>
      </c>
      <c r="J698" s="35">
        <f>VLOOKUP($Q698&amp;$B698,'PNC Exon. &amp; no Exon.'!$A:$AL,'P.N.C. x Comp. x Ramos'!J$66,0)</f>
        <v>0</v>
      </c>
      <c r="K698" s="35">
        <f>VLOOKUP($Q698&amp;$B698,'PNC Exon. &amp; no Exon.'!$A:$AL,'P.N.C. x Comp. x Ramos'!K$66,0)</f>
        <v>0</v>
      </c>
      <c r="L698" s="35">
        <f>VLOOKUP($Q698&amp;$B698,'PNC Exon. &amp; no Exon.'!$A:$AL,'P.N.C. x Comp. x Ramos'!L$66,0)</f>
        <v>0</v>
      </c>
      <c r="M698" s="35">
        <f>VLOOKUP($Q698&amp;$B698,'PNC Exon. &amp; no Exon.'!$A:$AL,'P.N.C. x Comp. x Ramos'!M$66,0)</f>
        <v>0</v>
      </c>
      <c r="N698" s="35">
        <f>VLOOKUP($Q698&amp;$B698,'PNC Exon. &amp; no Exon.'!$A:$AL,'P.N.C. x Comp. x Ramos'!N$66,0)</f>
        <v>0</v>
      </c>
      <c r="O698" s="42">
        <f t="shared" si="58"/>
        <v>0</v>
      </c>
      <c r="Q698" s="102" t="s">
        <v>10</v>
      </c>
    </row>
    <row r="699" spans="1:17" ht="15.95" customHeight="1" x14ac:dyDescent="0.4">
      <c r="A699" s="34">
        <f t="shared" si="56"/>
        <v>1</v>
      </c>
      <c r="B699" s="37" t="s">
        <v>126</v>
      </c>
      <c r="C699" s="50">
        <f t="shared" si="59"/>
        <v>0</v>
      </c>
      <c r="D699" s="35">
        <f>VLOOKUP($Q699&amp;$B699,'PNC Exon. &amp; no Exon.'!$A:$AL,'P.N.C. x Comp. x Ramos'!D$66,0)</f>
        <v>0</v>
      </c>
      <c r="E699" s="35">
        <f>VLOOKUP($Q699&amp;$B699,'PNC Exon. &amp; no Exon.'!$A:$AL,'P.N.C. x Comp. x Ramos'!E$66,0)</f>
        <v>0</v>
      </c>
      <c r="F699" s="35">
        <f>VLOOKUP($Q699&amp;$B699,'PNC Exon. &amp; no Exon.'!$A:$AL,'P.N.C. x Comp. x Ramos'!F$66,0)</f>
        <v>0</v>
      </c>
      <c r="G699" s="35">
        <f>VLOOKUP($Q699&amp;$B699,'PNC Exon. &amp; no Exon.'!$A:$AL,'P.N.C. x Comp. x Ramos'!G$66,0)</f>
        <v>0</v>
      </c>
      <c r="H699" s="35">
        <f>VLOOKUP($Q699&amp;$B699,'PNC Exon. &amp; no Exon.'!$A:$AL,'P.N.C. x Comp. x Ramos'!H$66,0)</f>
        <v>0</v>
      </c>
      <c r="I699" s="35">
        <f>VLOOKUP($Q699&amp;$B699,'PNC Exon. &amp; no Exon.'!$A:$AL,'P.N.C. x Comp. x Ramos'!I$66,0)</f>
        <v>0</v>
      </c>
      <c r="J699" s="35">
        <f>VLOOKUP($Q699&amp;$B699,'PNC Exon. &amp; no Exon.'!$A:$AL,'P.N.C. x Comp. x Ramos'!J$66,0)</f>
        <v>0</v>
      </c>
      <c r="K699" s="35">
        <f>VLOOKUP($Q699&amp;$B699,'PNC Exon. &amp; no Exon.'!$A:$AL,'P.N.C. x Comp. x Ramos'!K$66,0)</f>
        <v>0</v>
      </c>
      <c r="L699" s="35">
        <f>VLOOKUP($Q699&amp;$B699,'PNC Exon. &amp; no Exon.'!$A:$AL,'P.N.C. x Comp. x Ramos'!L$66,0)</f>
        <v>0</v>
      </c>
      <c r="M699" s="35">
        <f>VLOOKUP($Q699&amp;$B699,'PNC Exon. &amp; no Exon.'!$A:$AL,'P.N.C. x Comp. x Ramos'!M$66,0)</f>
        <v>0</v>
      </c>
      <c r="N699" s="35">
        <f>VLOOKUP($Q699&amp;$B699,'PNC Exon. &amp; no Exon.'!$A:$AL,'P.N.C. x Comp. x Ramos'!N$66,0)</f>
        <v>0</v>
      </c>
      <c r="O699" s="42">
        <f t="shared" si="58"/>
        <v>0</v>
      </c>
      <c r="Q699" s="102" t="s">
        <v>10</v>
      </c>
    </row>
    <row r="700" spans="1:17" ht="15.95" customHeight="1" x14ac:dyDescent="0.4">
      <c r="A700" s="34">
        <f t="shared" si="56"/>
        <v>1</v>
      </c>
      <c r="B700" s="37" t="s">
        <v>127</v>
      </c>
      <c r="C700" s="50">
        <f t="shared" si="59"/>
        <v>0</v>
      </c>
      <c r="D700" s="35">
        <f>VLOOKUP($Q700&amp;$B700,'PNC Exon. &amp; no Exon.'!$A:$AL,'P.N.C. x Comp. x Ramos'!D$66,0)</f>
        <v>0</v>
      </c>
      <c r="E700" s="35">
        <f>VLOOKUP($Q700&amp;$B700,'PNC Exon. &amp; no Exon.'!$A:$AL,'P.N.C. x Comp. x Ramos'!E$66,0)</f>
        <v>0</v>
      </c>
      <c r="F700" s="35">
        <f>VLOOKUP($Q700&amp;$B700,'PNC Exon. &amp; no Exon.'!$A:$AL,'P.N.C. x Comp. x Ramos'!F$66,0)</f>
        <v>0</v>
      </c>
      <c r="G700" s="35">
        <f>VLOOKUP($Q700&amp;$B700,'PNC Exon. &amp; no Exon.'!$A:$AL,'P.N.C. x Comp. x Ramos'!G$66,0)</f>
        <v>0</v>
      </c>
      <c r="H700" s="35">
        <f>VLOOKUP($Q700&amp;$B700,'PNC Exon. &amp; no Exon.'!$A:$AL,'P.N.C. x Comp. x Ramos'!H$66,0)</f>
        <v>0</v>
      </c>
      <c r="I700" s="35">
        <f>VLOOKUP($Q700&amp;$B700,'PNC Exon. &amp; no Exon.'!$A:$AL,'P.N.C. x Comp. x Ramos'!I$66,0)</f>
        <v>0</v>
      </c>
      <c r="J700" s="35">
        <f>VLOOKUP($Q700&amp;$B700,'PNC Exon. &amp; no Exon.'!$A:$AL,'P.N.C. x Comp. x Ramos'!J$66,0)</f>
        <v>0</v>
      </c>
      <c r="K700" s="35">
        <f>VLOOKUP($Q700&amp;$B700,'PNC Exon. &amp; no Exon.'!$A:$AL,'P.N.C. x Comp. x Ramos'!K$66,0)</f>
        <v>0</v>
      </c>
      <c r="L700" s="35">
        <f>VLOOKUP($Q700&amp;$B700,'PNC Exon. &amp; no Exon.'!$A:$AL,'P.N.C. x Comp. x Ramos'!L$66,0)</f>
        <v>0</v>
      </c>
      <c r="M700" s="35">
        <f>VLOOKUP($Q700&amp;$B700,'PNC Exon. &amp; no Exon.'!$A:$AL,'P.N.C. x Comp. x Ramos'!M$66,0)</f>
        <v>0</v>
      </c>
      <c r="N700" s="35">
        <f>VLOOKUP($Q700&amp;$B700,'PNC Exon. &amp; no Exon.'!$A:$AL,'P.N.C. x Comp. x Ramos'!N$66,0)</f>
        <v>0</v>
      </c>
      <c r="O700" s="42">
        <f t="shared" si="58"/>
        <v>0</v>
      </c>
      <c r="Q700" s="102" t="s">
        <v>10</v>
      </c>
    </row>
    <row r="701" spans="1:17" ht="15.95" customHeight="1" x14ac:dyDescent="0.4">
      <c r="A701" s="34">
        <f t="shared" si="56"/>
        <v>1</v>
      </c>
      <c r="B701" s="37" t="s">
        <v>118</v>
      </c>
      <c r="C701" s="50">
        <f t="shared" si="59"/>
        <v>0</v>
      </c>
      <c r="D701" s="35">
        <f>VLOOKUP($Q701&amp;$B701,'PNC Exon. &amp; no Exon.'!$A:$AL,'P.N.C. x Comp. x Ramos'!D$66,0)</f>
        <v>0</v>
      </c>
      <c r="E701" s="35">
        <f>VLOOKUP($Q701&amp;$B701,'PNC Exon. &amp; no Exon.'!$A:$AL,'P.N.C. x Comp. x Ramos'!E$66,0)</f>
        <v>0</v>
      </c>
      <c r="F701" s="35">
        <f>VLOOKUP($Q701&amp;$B701,'PNC Exon. &amp; no Exon.'!$A:$AL,'P.N.C. x Comp. x Ramos'!F$66,0)</f>
        <v>0</v>
      </c>
      <c r="G701" s="35">
        <f>VLOOKUP($Q701&amp;$B701,'PNC Exon. &amp; no Exon.'!$A:$AL,'P.N.C. x Comp. x Ramos'!G$66,0)</f>
        <v>0</v>
      </c>
      <c r="H701" s="35">
        <f>VLOOKUP($Q701&amp;$B701,'PNC Exon. &amp; no Exon.'!$A:$AL,'P.N.C. x Comp. x Ramos'!H$66,0)</f>
        <v>0</v>
      </c>
      <c r="I701" s="35">
        <f>VLOOKUP($Q701&amp;$B701,'PNC Exon. &amp; no Exon.'!$A:$AL,'P.N.C. x Comp. x Ramos'!I$66,0)</f>
        <v>0</v>
      </c>
      <c r="J701" s="35">
        <f>VLOOKUP($Q701&amp;$B701,'PNC Exon. &amp; no Exon.'!$A:$AL,'P.N.C. x Comp. x Ramos'!J$66,0)</f>
        <v>0</v>
      </c>
      <c r="K701" s="35">
        <f>VLOOKUP($Q701&amp;$B701,'PNC Exon. &amp; no Exon.'!$A:$AL,'P.N.C. x Comp. x Ramos'!K$66,0)</f>
        <v>0</v>
      </c>
      <c r="L701" s="35">
        <f>VLOOKUP($Q701&amp;$B701,'PNC Exon. &amp; no Exon.'!$A:$AL,'P.N.C. x Comp. x Ramos'!L$66,0)</f>
        <v>0</v>
      </c>
      <c r="M701" s="35">
        <f>VLOOKUP($Q701&amp;$B701,'PNC Exon. &amp; no Exon.'!$A:$AL,'P.N.C. x Comp. x Ramos'!M$66,0)</f>
        <v>0</v>
      </c>
      <c r="N701" s="35">
        <f>VLOOKUP($Q701&amp;$B701,'PNC Exon. &amp; no Exon.'!$A:$AL,'P.N.C. x Comp. x Ramos'!N$66,0)</f>
        <v>0</v>
      </c>
      <c r="O701" s="42">
        <f t="shared" si="58"/>
        <v>0</v>
      </c>
      <c r="Q701" s="102" t="s">
        <v>10</v>
      </c>
    </row>
    <row r="702" spans="1:17" ht="15.95" customHeight="1" x14ac:dyDescent="0.4">
      <c r="A702" s="34">
        <f t="shared" si="56"/>
        <v>1</v>
      </c>
      <c r="B702" s="37" t="s">
        <v>128</v>
      </c>
      <c r="C702" s="50">
        <f t="shared" si="59"/>
        <v>0</v>
      </c>
      <c r="D702" s="35">
        <f>VLOOKUP($Q702&amp;$B702,'PNC Exon. &amp; no Exon.'!$A:$AL,'P.N.C. x Comp. x Ramos'!D$66,0)</f>
        <v>0</v>
      </c>
      <c r="E702" s="35">
        <f>VLOOKUP($Q702&amp;$B702,'PNC Exon. &amp; no Exon.'!$A:$AL,'P.N.C. x Comp. x Ramos'!E$66,0)</f>
        <v>0</v>
      </c>
      <c r="F702" s="35">
        <f>VLOOKUP($Q702&amp;$B702,'PNC Exon. &amp; no Exon.'!$A:$AL,'P.N.C. x Comp. x Ramos'!F$66,0)</f>
        <v>0</v>
      </c>
      <c r="G702" s="35">
        <f>VLOOKUP($Q702&amp;$B702,'PNC Exon. &amp; no Exon.'!$A:$AL,'P.N.C. x Comp. x Ramos'!G$66,0)</f>
        <v>0</v>
      </c>
      <c r="H702" s="35">
        <f>VLOOKUP($Q702&amp;$B702,'PNC Exon. &amp; no Exon.'!$A:$AL,'P.N.C. x Comp. x Ramos'!H$66,0)</f>
        <v>0</v>
      </c>
      <c r="I702" s="35">
        <f>VLOOKUP($Q702&amp;$B702,'PNC Exon. &amp; no Exon.'!$A:$AL,'P.N.C. x Comp. x Ramos'!I$66,0)</f>
        <v>0</v>
      </c>
      <c r="J702" s="35">
        <f>VLOOKUP($Q702&amp;$B702,'PNC Exon. &amp; no Exon.'!$A:$AL,'P.N.C. x Comp. x Ramos'!J$66,0)</f>
        <v>0</v>
      </c>
      <c r="K702" s="35">
        <f>VLOOKUP($Q702&amp;$B702,'PNC Exon. &amp; no Exon.'!$A:$AL,'P.N.C. x Comp. x Ramos'!K$66,0)</f>
        <v>0</v>
      </c>
      <c r="L702" s="35">
        <f>VLOOKUP($Q702&amp;$B702,'PNC Exon. &amp; no Exon.'!$A:$AL,'P.N.C. x Comp. x Ramos'!L$66,0)</f>
        <v>0</v>
      </c>
      <c r="M702" s="35">
        <f>VLOOKUP($Q702&amp;$B702,'PNC Exon. &amp; no Exon.'!$A:$AL,'P.N.C. x Comp. x Ramos'!M$66,0)</f>
        <v>0</v>
      </c>
      <c r="N702" s="35">
        <f>VLOOKUP($Q702&amp;$B702,'PNC Exon. &amp; no Exon.'!$A:$AL,'P.N.C. x Comp. x Ramos'!N$66,0)</f>
        <v>0</v>
      </c>
      <c r="O702" s="42">
        <f t="shared" si="58"/>
        <v>0</v>
      </c>
      <c r="Q702" s="102" t="s">
        <v>10</v>
      </c>
    </row>
    <row r="703" spans="1:17" ht="15.95" customHeight="1" x14ac:dyDescent="0.4">
      <c r="A703" s="34">
        <f t="shared" si="56"/>
        <v>1</v>
      </c>
      <c r="B703" s="37" t="s">
        <v>79</v>
      </c>
      <c r="C703" s="50">
        <f t="shared" si="59"/>
        <v>0</v>
      </c>
      <c r="D703" s="35">
        <f>VLOOKUP($Q703&amp;$B703,'PNC Exon. &amp; no Exon.'!$A:$AL,'P.N.C. x Comp. x Ramos'!D$66,0)</f>
        <v>0</v>
      </c>
      <c r="E703" s="35">
        <f>VLOOKUP($Q703&amp;$B703,'PNC Exon. &amp; no Exon.'!$A:$AL,'P.N.C. x Comp. x Ramos'!E$66,0)</f>
        <v>0</v>
      </c>
      <c r="F703" s="35">
        <f>VLOOKUP($Q703&amp;$B703,'PNC Exon. &amp; no Exon.'!$A:$AL,'P.N.C. x Comp. x Ramos'!F$66,0)</f>
        <v>0</v>
      </c>
      <c r="G703" s="35">
        <f>VLOOKUP($Q703&amp;$B703,'PNC Exon. &amp; no Exon.'!$A:$AL,'P.N.C. x Comp. x Ramos'!G$66,0)</f>
        <v>0</v>
      </c>
      <c r="H703" s="35">
        <f>VLOOKUP($Q703&amp;$B703,'PNC Exon. &amp; no Exon.'!$A:$AL,'P.N.C. x Comp. x Ramos'!H$66,0)</f>
        <v>0</v>
      </c>
      <c r="I703" s="35">
        <f>VLOOKUP($Q703&amp;$B703,'PNC Exon. &amp; no Exon.'!$A:$AL,'P.N.C. x Comp. x Ramos'!I$66,0)</f>
        <v>0</v>
      </c>
      <c r="J703" s="35">
        <f>VLOOKUP($Q703&amp;$B703,'PNC Exon. &amp; no Exon.'!$A:$AL,'P.N.C. x Comp. x Ramos'!J$66,0)</f>
        <v>0</v>
      </c>
      <c r="K703" s="35">
        <f>VLOOKUP($Q703&amp;$B703,'PNC Exon. &amp; no Exon.'!$A:$AL,'P.N.C. x Comp. x Ramos'!K$66,0)</f>
        <v>0</v>
      </c>
      <c r="L703" s="35">
        <f>VLOOKUP($Q703&amp;$B703,'PNC Exon. &amp; no Exon.'!$A:$AL,'P.N.C. x Comp. x Ramos'!L$66,0)</f>
        <v>0</v>
      </c>
      <c r="M703" s="35">
        <f>VLOOKUP($Q703&amp;$B703,'PNC Exon. &amp; no Exon.'!$A:$AL,'P.N.C. x Comp. x Ramos'!M$66,0)</f>
        <v>0</v>
      </c>
      <c r="N703" s="35">
        <f>VLOOKUP($Q703&amp;$B703,'PNC Exon. &amp; no Exon.'!$A:$AL,'P.N.C. x Comp. x Ramos'!N$66,0)</f>
        <v>0</v>
      </c>
      <c r="O703" s="42">
        <f t="shared" si="58"/>
        <v>0</v>
      </c>
      <c r="Q703" s="102" t="s">
        <v>10</v>
      </c>
    </row>
    <row r="704" spans="1:17" ht="15.95" customHeight="1" x14ac:dyDescent="0.4">
      <c r="A704" s="34">
        <f t="shared" si="56"/>
        <v>1</v>
      </c>
      <c r="B704" s="37" t="s">
        <v>110</v>
      </c>
      <c r="C704" s="50">
        <f t="shared" si="59"/>
        <v>0</v>
      </c>
      <c r="D704" s="35">
        <f>VLOOKUP($Q704&amp;$B704,'PNC Exon. &amp; no Exon.'!$A:$AL,'P.N.C. x Comp. x Ramos'!D$66,0)</f>
        <v>0</v>
      </c>
      <c r="E704" s="35">
        <f>VLOOKUP($Q704&amp;$B704,'PNC Exon. &amp; no Exon.'!$A:$AL,'P.N.C. x Comp. x Ramos'!E$66,0)</f>
        <v>0</v>
      </c>
      <c r="F704" s="35">
        <f>VLOOKUP($Q704&amp;$B704,'PNC Exon. &amp; no Exon.'!$A:$AL,'P.N.C. x Comp. x Ramos'!F$66,0)</f>
        <v>0</v>
      </c>
      <c r="G704" s="35">
        <f>VLOOKUP($Q704&amp;$B704,'PNC Exon. &amp; no Exon.'!$A:$AL,'P.N.C. x Comp. x Ramos'!G$66,0)</f>
        <v>0</v>
      </c>
      <c r="H704" s="35">
        <f>VLOOKUP($Q704&amp;$B704,'PNC Exon. &amp; no Exon.'!$A:$AL,'P.N.C. x Comp. x Ramos'!H$66,0)</f>
        <v>0</v>
      </c>
      <c r="I704" s="35">
        <f>VLOOKUP($Q704&amp;$B704,'PNC Exon. &amp; no Exon.'!$A:$AL,'P.N.C. x Comp. x Ramos'!I$66,0)</f>
        <v>0</v>
      </c>
      <c r="J704" s="35">
        <f>VLOOKUP($Q704&amp;$B704,'PNC Exon. &amp; no Exon.'!$A:$AL,'P.N.C. x Comp. x Ramos'!J$66,0)</f>
        <v>0</v>
      </c>
      <c r="K704" s="35">
        <f>VLOOKUP($Q704&amp;$B704,'PNC Exon. &amp; no Exon.'!$A:$AL,'P.N.C. x Comp. x Ramos'!K$66,0)</f>
        <v>0</v>
      </c>
      <c r="L704" s="35">
        <f>VLOOKUP($Q704&amp;$B704,'PNC Exon. &amp; no Exon.'!$A:$AL,'P.N.C. x Comp. x Ramos'!L$66,0)</f>
        <v>0</v>
      </c>
      <c r="M704" s="35">
        <f>VLOOKUP($Q704&amp;$B704,'PNC Exon. &amp; no Exon.'!$A:$AL,'P.N.C. x Comp. x Ramos'!M$66,0)</f>
        <v>0</v>
      </c>
      <c r="N704" s="35">
        <f>VLOOKUP($Q704&amp;$B704,'PNC Exon. &amp; no Exon.'!$A:$AL,'P.N.C. x Comp. x Ramos'!N$66,0)</f>
        <v>0</v>
      </c>
      <c r="O704" s="42">
        <f t="shared" si="58"/>
        <v>0</v>
      </c>
      <c r="Q704" s="102" t="s">
        <v>10</v>
      </c>
    </row>
    <row r="705" spans="1:17" ht="15.95" customHeight="1" x14ac:dyDescent="0.4">
      <c r="A705" s="34">
        <f t="shared" si="56"/>
        <v>1</v>
      </c>
      <c r="B705" s="37" t="s">
        <v>129</v>
      </c>
      <c r="C705" s="50">
        <f t="shared" si="59"/>
        <v>0</v>
      </c>
      <c r="D705" s="35">
        <f>VLOOKUP($Q705&amp;$B705,'PNC Exon. &amp; no Exon.'!$A:$AL,'P.N.C. x Comp. x Ramos'!D$66,0)</f>
        <v>0</v>
      </c>
      <c r="E705" s="35">
        <f>VLOOKUP($Q705&amp;$B705,'PNC Exon. &amp; no Exon.'!$A:$AL,'P.N.C. x Comp. x Ramos'!E$66,0)</f>
        <v>0</v>
      </c>
      <c r="F705" s="35">
        <f>VLOOKUP($Q705&amp;$B705,'PNC Exon. &amp; no Exon.'!$A:$AL,'P.N.C. x Comp. x Ramos'!F$66,0)</f>
        <v>0</v>
      </c>
      <c r="G705" s="35">
        <f>VLOOKUP($Q705&amp;$B705,'PNC Exon. &amp; no Exon.'!$A:$AL,'P.N.C. x Comp. x Ramos'!G$66,0)</f>
        <v>0</v>
      </c>
      <c r="H705" s="35">
        <f>VLOOKUP($Q705&amp;$B705,'PNC Exon. &amp; no Exon.'!$A:$AL,'P.N.C. x Comp. x Ramos'!H$66,0)</f>
        <v>0</v>
      </c>
      <c r="I705" s="35">
        <f>VLOOKUP($Q705&amp;$B705,'PNC Exon. &amp; no Exon.'!$A:$AL,'P.N.C. x Comp. x Ramos'!I$66,0)</f>
        <v>0</v>
      </c>
      <c r="J705" s="35">
        <f>VLOOKUP($Q705&amp;$B705,'PNC Exon. &amp; no Exon.'!$A:$AL,'P.N.C. x Comp. x Ramos'!J$66,0)</f>
        <v>0</v>
      </c>
      <c r="K705" s="35">
        <f>VLOOKUP($Q705&amp;$B705,'PNC Exon. &amp; no Exon.'!$A:$AL,'P.N.C. x Comp. x Ramos'!K$66,0)</f>
        <v>0</v>
      </c>
      <c r="L705" s="35">
        <f>VLOOKUP($Q705&amp;$B705,'PNC Exon. &amp; no Exon.'!$A:$AL,'P.N.C. x Comp. x Ramos'!L$66,0)</f>
        <v>0</v>
      </c>
      <c r="M705" s="35">
        <f>VLOOKUP($Q705&amp;$B705,'PNC Exon. &amp; no Exon.'!$A:$AL,'P.N.C. x Comp. x Ramos'!M$66,0)</f>
        <v>0</v>
      </c>
      <c r="N705" s="35">
        <f>VLOOKUP($Q705&amp;$B705,'PNC Exon. &amp; no Exon.'!$A:$AL,'P.N.C. x Comp. x Ramos'!N$66,0)</f>
        <v>0</v>
      </c>
      <c r="O705" s="42">
        <f t="shared" si="58"/>
        <v>0</v>
      </c>
      <c r="Q705" s="102" t="s">
        <v>10</v>
      </c>
    </row>
    <row r="706" spans="1:17" ht="15.95" customHeight="1" x14ac:dyDescent="0.4">
      <c r="A706" s="34">
        <f t="shared" si="56"/>
        <v>1</v>
      </c>
      <c r="B706" s="37" t="s">
        <v>130</v>
      </c>
      <c r="C706" s="50">
        <f t="shared" si="59"/>
        <v>0</v>
      </c>
      <c r="D706" s="35">
        <f>VLOOKUP($Q706&amp;$B706,'PNC Exon. &amp; no Exon.'!$A:$AL,'P.N.C. x Comp. x Ramos'!D$66,0)</f>
        <v>0</v>
      </c>
      <c r="E706" s="35">
        <f>VLOOKUP($Q706&amp;$B706,'PNC Exon. &amp; no Exon.'!$A:$AL,'P.N.C. x Comp. x Ramos'!E$66,0)</f>
        <v>0</v>
      </c>
      <c r="F706" s="35">
        <f>VLOOKUP($Q706&amp;$B706,'PNC Exon. &amp; no Exon.'!$A:$AL,'P.N.C. x Comp. x Ramos'!F$66,0)</f>
        <v>0</v>
      </c>
      <c r="G706" s="35">
        <f>VLOOKUP($Q706&amp;$B706,'PNC Exon. &amp; no Exon.'!$A:$AL,'P.N.C. x Comp. x Ramos'!G$66,0)</f>
        <v>0</v>
      </c>
      <c r="H706" s="35">
        <f>VLOOKUP($Q706&amp;$B706,'PNC Exon. &amp; no Exon.'!$A:$AL,'P.N.C. x Comp. x Ramos'!H$66,0)</f>
        <v>0</v>
      </c>
      <c r="I706" s="35">
        <f>VLOOKUP($Q706&amp;$B706,'PNC Exon. &amp; no Exon.'!$A:$AL,'P.N.C. x Comp. x Ramos'!I$66,0)</f>
        <v>0</v>
      </c>
      <c r="J706" s="35">
        <f>VLOOKUP($Q706&amp;$B706,'PNC Exon. &amp; no Exon.'!$A:$AL,'P.N.C. x Comp. x Ramos'!J$66,0)</f>
        <v>0</v>
      </c>
      <c r="K706" s="35">
        <f>VLOOKUP($Q706&amp;$B706,'PNC Exon. &amp; no Exon.'!$A:$AL,'P.N.C. x Comp. x Ramos'!K$66,0)</f>
        <v>0</v>
      </c>
      <c r="L706" s="35">
        <f>VLOOKUP($Q706&amp;$B706,'PNC Exon. &amp; no Exon.'!$A:$AL,'P.N.C. x Comp. x Ramos'!L$66,0)</f>
        <v>0</v>
      </c>
      <c r="M706" s="35">
        <f>VLOOKUP($Q706&amp;$B706,'PNC Exon. &amp; no Exon.'!$A:$AL,'P.N.C. x Comp. x Ramos'!M$66,0)</f>
        <v>0</v>
      </c>
      <c r="N706" s="35">
        <f>VLOOKUP($Q706&amp;$B706,'PNC Exon. &amp; no Exon.'!$A:$AL,'P.N.C. x Comp. x Ramos'!N$66,0)</f>
        <v>0</v>
      </c>
      <c r="O706" s="42">
        <f t="shared" si="58"/>
        <v>0</v>
      </c>
      <c r="Q706" s="102" t="s">
        <v>10</v>
      </c>
    </row>
    <row r="707" spans="1:17" ht="15.95" customHeight="1" x14ac:dyDescent="0.4">
      <c r="A707" s="34">
        <f t="shared" si="56"/>
        <v>1</v>
      </c>
      <c r="B707" s="37" t="s">
        <v>131</v>
      </c>
      <c r="C707" s="50">
        <f t="shared" si="59"/>
        <v>0</v>
      </c>
      <c r="D707" s="35">
        <f>VLOOKUP($Q707&amp;$B707,'PNC Exon. &amp; no Exon.'!$A:$AL,'P.N.C. x Comp. x Ramos'!D$66,0)</f>
        <v>0</v>
      </c>
      <c r="E707" s="35">
        <f>VLOOKUP($Q707&amp;$B707,'PNC Exon. &amp; no Exon.'!$A:$AL,'P.N.C. x Comp. x Ramos'!E$66,0)</f>
        <v>0</v>
      </c>
      <c r="F707" s="35">
        <f>VLOOKUP($Q707&amp;$B707,'PNC Exon. &amp; no Exon.'!$A:$AL,'P.N.C. x Comp. x Ramos'!F$66,0)</f>
        <v>0</v>
      </c>
      <c r="G707" s="35">
        <f>VLOOKUP($Q707&amp;$B707,'PNC Exon. &amp; no Exon.'!$A:$AL,'P.N.C. x Comp. x Ramos'!G$66,0)</f>
        <v>0</v>
      </c>
      <c r="H707" s="35">
        <f>VLOOKUP($Q707&amp;$B707,'PNC Exon. &amp; no Exon.'!$A:$AL,'P.N.C. x Comp. x Ramos'!H$66,0)</f>
        <v>0</v>
      </c>
      <c r="I707" s="35">
        <f>VLOOKUP($Q707&amp;$B707,'PNC Exon. &amp; no Exon.'!$A:$AL,'P.N.C. x Comp. x Ramos'!I$66,0)</f>
        <v>0</v>
      </c>
      <c r="J707" s="35">
        <f>VLOOKUP($Q707&amp;$B707,'PNC Exon. &amp; no Exon.'!$A:$AL,'P.N.C. x Comp. x Ramos'!J$66,0)</f>
        <v>0</v>
      </c>
      <c r="K707" s="35">
        <f>VLOOKUP($Q707&amp;$B707,'PNC Exon. &amp; no Exon.'!$A:$AL,'P.N.C. x Comp. x Ramos'!K$66,0)</f>
        <v>0</v>
      </c>
      <c r="L707" s="35">
        <f>VLOOKUP($Q707&amp;$B707,'PNC Exon. &amp; no Exon.'!$A:$AL,'P.N.C. x Comp. x Ramos'!L$66,0)</f>
        <v>0</v>
      </c>
      <c r="M707" s="35">
        <f>VLOOKUP($Q707&amp;$B707,'PNC Exon. &amp; no Exon.'!$A:$AL,'P.N.C. x Comp. x Ramos'!M$66,0)</f>
        <v>0</v>
      </c>
      <c r="N707" s="35">
        <f>VLOOKUP($Q707&amp;$B707,'PNC Exon. &amp; no Exon.'!$A:$AL,'P.N.C. x Comp. x Ramos'!N$66,0)</f>
        <v>0</v>
      </c>
      <c r="O707" s="42">
        <f t="shared" si="58"/>
        <v>0</v>
      </c>
      <c r="Q707" s="102" t="s">
        <v>10</v>
      </c>
    </row>
    <row r="708" spans="1:17" ht="15.95" customHeight="1" x14ac:dyDescent="0.4">
      <c r="A708" s="34">
        <f t="shared" si="56"/>
        <v>1</v>
      </c>
      <c r="B708" s="37" t="s">
        <v>132</v>
      </c>
      <c r="C708" s="50">
        <f t="shared" si="59"/>
        <v>0</v>
      </c>
      <c r="D708" s="35">
        <f>VLOOKUP($Q708&amp;$B708,'PNC Exon. &amp; no Exon.'!$A:$AL,'P.N.C. x Comp. x Ramos'!D$66,0)</f>
        <v>0</v>
      </c>
      <c r="E708" s="35">
        <f>VLOOKUP($Q708&amp;$B708,'PNC Exon. &amp; no Exon.'!$A:$AL,'P.N.C. x Comp. x Ramos'!E$66,0)</f>
        <v>0</v>
      </c>
      <c r="F708" s="35">
        <f>VLOOKUP($Q708&amp;$B708,'PNC Exon. &amp; no Exon.'!$A:$AL,'P.N.C. x Comp. x Ramos'!F$66,0)</f>
        <v>0</v>
      </c>
      <c r="G708" s="35">
        <f>VLOOKUP($Q708&amp;$B708,'PNC Exon. &amp; no Exon.'!$A:$AL,'P.N.C. x Comp. x Ramos'!G$66,0)</f>
        <v>0</v>
      </c>
      <c r="H708" s="35">
        <f>VLOOKUP($Q708&amp;$B708,'PNC Exon. &amp; no Exon.'!$A:$AL,'P.N.C. x Comp. x Ramos'!H$66,0)</f>
        <v>0</v>
      </c>
      <c r="I708" s="35">
        <f>VLOOKUP($Q708&amp;$B708,'PNC Exon. &amp; no Exon.'!$A:$AL,'P.N.C. x Comp. x Ramos'!I$66,0)</f>
        <v>0</v>
      </c>
      <c r="J708" s="35">
        <f>VLOOKUP($Q708&amp;$B708,'PNC Exon. &amp; no Exon.'!$A:$AL,'P.N.C. x Comp. x Ramos'!J$66,0)</f>
        <v>0</v>
      </c>
      <c r="K708" s="35">
        <f>VLOOKUP($Q708&amp;$B708,'PNC Exon. &amp; no Exon.'!$A:$AL,'P.N.C. x Comp. x Ramos'!K$66,0)</f>
        <v>0</v>
      </c>
      <c r="L708" s="35">
        <f>VLOOKUP($Q708&amp;$B708,'PNC Exon. &amp; no Exon.'!$A:$AL,'P.N.C. x Comp. x Ramos'!L$66,0)</f>
        <v>0</v>
      </c>
      <c r="M708" s="35">
        <f>VLOOKUP($Q708&amp;$B708,'PNC Exon. &amp; no Exon.'!$A:$AL,'P.N.C. x Comp. x Ramos'!M$66,0)</f>
        <v>0</v>
      </c>
      <c r="N708" s="35">
        <f>VLOOKUP($Q708&amp;$B708,'PNC Exon. &amp; no Exon.'!$A:$AL,'P.N.C. x Comp. x Ramos'!N$66,0)</f>
        <v>0</v>
      </c>
      <c r="O708" s="42">
        <f t="shared" si="58"/>
        <v>0</v>
      </c>
      <c r="Q708" s="102" t="s">
        <v>10</v>
      </c>
    </row>
    <row r="709" spans="1:17" x14ac:dyDescent="0.4">
      <c r="A709" s="52" t="s">
        <v>108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4">
      <c r="B711" s="11"/>
    </row>
    <row r="712" spans="1:17" x14ac:dyDescent="0.4">
      <c r="B712" s="11"/>
    </row>
    <row r="729" spans="1:17" ht="20" x14ac:dyDescent="0.6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4">
      <c r="A730" s="134" t="s">
        <v>56</v>
      </c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7" ht="12.75" customHeight="1" x14ac:dyDescent="0.4">
      <c r="A731" s="136" t="s">
        <v>145</v>
      </c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</row>
    <row r="732" spans="1:17" ht="12.75" customHeight="1" x14ac:dyDescent="0.4">
      <c r="A732" s="134" t="s">
        <v>91</v>
      </c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</row>
    <row r="733" spans="1:17" x14ac:dyDescent="0.4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4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5" customHeight="1" x14ac:dyDescent="0.4">
      <c r="A735" s="107">
        <v>0</v>
      </c>
      <c r="B735" s="29" t="s">
        <v>21</v>
      </c>
      <c r="C735" s="50">
        <f t="shared" ref="C735:N735" si="60">SUM(C736:C768)</f>
        <v>0</v>
      </c>
      <c r="D735" s="50">
        <f t="shared" si="60"/>
        <v>0</v>
      </c>
      <c r="E735" s="50">
        <f t="shared" si="60"/>
        <v>0</v>
      </c>
      <c r="F735" s="50">
        <f t="shared" si="60"/>
        <v>0</v>
      </c>
      <c r="G735" s="50">
        <f t="shared" si="60"/>
        <v>0</v>
      </c>
      <c r="H735" s="50">
        <f t="shared" si="60"/>
        <v>0</v>
      </c>
      <c r="I735" s="50">
        <f t="shared" si="60"/>
        <v>0</v>
      </c>
      <c r="J735" s="50">
        <f t="shared" si="60"/>
        <v>0</v>
      </c>
      <c r="K735" s="50">
        <f t="shared" si="60"/>
        <v>0</v>
      </c>
      <c r="L735" s="50">
        <f t="shared" si="60"/>
        <v>0</v>
      </c>
      <c r="M735" s="50">
        <f t="shared" si="60"/>
        <v>0</v>
      </c>
      <c r="N735" s="50">
        <f t="shared" si="60"/>
        <v>0</v>
      </c>
      <c r="O735" s="45">
        <f>SUM(O736:O768,0)</f>
        <v>0</v>
      </c>
      <c r="Q735" s="102" t="s">
        <v>11</v>
      </c>
    </row>
    <row r="736" spans="1:17" ht="15.95" customHeight="1" x14ac:dyDescent="0.4">
      <c r="A736" s="34">
        <f t="shared" ref="A736:A768" si="61">RANK(C736,$C$736:$C$768,0)</f>
        <v>1</v>
      </c>
      <c r="B736" s="35" t="s">
        <v>84</v>
      </c>
      <c r="C736" s="50">
        <f t="shared" ref="C736:C768" si="62">SUM(D736:N736)</f>
        <v>0</v>
      </c>
      <c r="D736" s="35">
        <f>VLOOKUP($Q736&amp;$B736,'PNC Exon. &amp; no Exon.'!$A:$AL,'P.N.C. x Comp. x Ramos'!D$66,0)</f>
        <v>0</v>
      </c>
      <c r="E736" s="35">
        <f>VLOOKUP($Q736&amp;$B736,'PNC Exon. &amp; no Exon.'!$A:$AL,'P.N.C. x Comp. x Ramos'!E$66,0)</f>
        <v>0</v>
      </c>
      <c r="F736" s="35">
        <f>VLOOKUP($Q736&amp;$B736,'PNC Exon. &amp; no Exon.'!$A:$AL,'P.N.C. x Comp. x Ramos'!F$66,0)</f>
        <v>0</v>
      </c>
      <c r="G736" s="35">
        <f>VLOOKUP($Q736&amp;$B736,'PNC Exon. &amp; no Exon.'!$A:$AL,'P.N.C. x Comp. x Ramos'!G$66,0)</f>
        <v>0</v>
      </c>
      <c r="H736" s="35">
        <f>VLOOKUP($Q736&amp;$B736,'PNC Exon. &amp; no Exon.'!$A:$AL,'P.N.C. x Comp. x Ramos'!H$66,0)</f>
        <v>0</v>
      </c>
      <c r="I736" s="35">
        <f>VLOOKUP($Q736&amp;$B736,'PNC Exon. &amp; no Exon.'!$A:$AL,'P.N.C. x Comp. x Ramos'!I$66,0)</f>
        <v>0</v>
      </c>
      <c r="J736" s="35">
        <f>VLOOKUP($Q736&amp;$B736,'PNC Exon. &amp; no Exon.'!$A:$AL,'P.N.C. x Comp. x Ramos'!J$66,0)</f>
        <v>0</v>
      </c>
      <c r="K736" s="35">
        <f>VLOOKUP($Q736&amp;$B736,'PNC Exon. &amp; no Exon.'!$A:$AL,'P.N.C. x Comp. x Ramos'!K$66,0)</f>
        <v>0</v>
      </c>
      <c r="L736" s="35">
        <f>VLOOKUP($Q736&amp;$B736,'PNC Exon. &amp; no Exon.'!$A:$AL,'P.N.C. x Comp. x Ramos'!L$66,0)</f>
        <v>0</v>
      </c>
      <c r="M736" s="35">
        <f>VLOOKUP($Q736&amp;$B736,'PNC Exon. &amp; no Exon.'!$A:$AL,'P.N.C. x Comp. x Ramos'!M$66,0)</f>
        <v>0</v>
      </c>
      <c r="N736" s="35">
        <f>VLOOKUP($Q736&amp;$B736,'PNC Exon. &amp; no Exon.'!$A:$AL,'P.N.C. x Comp. x Ramos'!N$66,0)</f>
        <v>0</v>
      </c>
      <c r="O736" s="42">
        <f t="shared" ref="O736:O768" si="63">IFERROR(C736/$C$735*100,0)</f>
        <v>0</v>
      </c>
      <c r="Q736" s="102" t="s">
        <v>11</v>
      </c>
    </row>
    <row r="737" spans="1:17" ht="15.95" customHeight="1" x14ac:dyDescent="0.4">
      <c r="A737" s="34">
        <f t="shared" si="61"/>
        <v>1</v>
      </c>
      <c r="B737" s="37" t="s">
        <v>93</v>
      </c>
      <c r="C737" s="50">
        <f t="shared" si="62"/>
        <v>0</v>
      </c>
      <c r="D737" s="35">
        <f>VLOOKUP($Q737&amp;$B737,'PNC Exon. &amp; no Exon.'!$A:$AL,'P.N.C. x Comp. x Ramos'!D$66,0)</f>
        <v>0</v>
      </c>
      <c r="E737" s="35">
        <f>VLOOKUP($Q737&amp;$B737,'PNC Exon. &amp; no Exon.'!$A:$AL,'P.N.C. x Comp. x Ramos'!E$66,0)</f>
        <v>0</v>
      </c>
      <c r="F737" s="35">
        <f>VLOOKUP($Q737&amp;$B737,'PNC Exon. &amp; no Exon.'!$A:$AL,'P.N.C. x Comp. x Ramos'!F$66,0)</f>
        <v>0</v>
      </c>
      <c r="G737" s="35">
        <f>VLOOKUP($Q737&amp;$B737,'PNC Exon. &amp; no Exon.'!$A:$AL,'P.N.C. x Comp. x Ramos'!G$66,0)</f>
        <v>0</v>
      </c>
      <c r="H737" s="35">
        <f>VLOOKUP($Q737&amp;$B737,'PNC Exon. &amp; no Exon.'!$A:$AL,'P.N.C. x Comp. x Ramos'!H$66,0)</f>
        <v>0</v>
      </c>
      <c r="I737" s="35">
        <f>VLOOKUP($Q737&amp;$B737,'PNC Exon. &amp; no Exon.'!$A:$AL,'P.N.C. x Comp. x Ramos'!I$66,0)</f>
        <v>0</v>
      </c>
      <c r="J737" s="35">
        <f>VLOOKUP($Q737&amp;$B737,'PNC Exon. &amp; no Exon.'!$A:$AL,'P.N.C. x Comp. x Ramos'!J$66,0)</f>
        <v>0</v>
      </c>
      <c r="K737" s="35">
        <f>VLOOKUP($Q737&amp;$B737,'PNC Exon. &amp; no Exon.'!$A:$AL,'P.N.C. x Comp. x Ramos'!K$66,0)</f>
        <v>0</v>
      </c>
      <c r="L737" s="35">
        <f>VLOOKUP($Q737&amp;$B737,'PNC Exon. &amp; no Exon.'!$A:$AL,'P.N.C. x Comp. x Ramos'!L$66,0)</f>
        <v>0</v>
      </c>
      <c r="M737" s="35">
        <f>VLOOKUP($Q737&amp;$B737,'PNC Exon. &amp; no Exon.'!$A:$AL,'P.N.C. x Comp. x Ramos'!M$66,0)</f>
        <v>0</v>
      </c>
      <c r="N737" s="35">
        <f>VLOOKUP($Q737&amp;$B737,'PNC Exon. &amp; no Exon.'!$A:$AL,'P.N.C. x Comp. x Ramos'!N$66,0)</f>
        <v>0</v>
      </c>
      <c r="O737" s="42">
        <f t="shared" si="63"/>
        <v>0</v>
      </c>
      <c r="Q737" s="102" t="s">
        <v>11</v>
      </c>
    </row>
    <row r="738" spans="1:17" ht="15.95" customHeight="1" x14ac:dyDescent="0.4">
      <c r="A738" s="34">
        <f t="shared" si="61"/>
        <v>1</v>
      </c>
      <c r="B738" s="37" t="s">
        <v>92</v>
      </c>
      <c r="C738" s="50">
        <f t="shared" si="62"/>
        <v>0</v>
      </c>
      <c r="D738" s="35">
        <f>VLOOKUP($Q738&amp;$B738,'PNC Exon. &amp; no Exon.'!$A:$AL,'P.N.C. x Comp. x Ramos'!D$66,0)</f>
        <v>0</v>
      </c>
      <c r="E738" s="35">
        <f>VLOOKUP($Q738&amp;$B738,'PNC Exon. &amp; no Exon.'!$A:$AL,'P.N.C. x Comp. x Ramos'!E$66,0)</f>
        <v>0</v>
      </c>
      <c r="F738" s="35">
        <f>VLOOKUP($Q738&amp;$B738,'PNC Exon. &amp; no Exon.'!$A:$AL,'P.N.C. x Comp. x Ramos'!F$66,0)</f>
        <v>0</v>
      </c>
      <c r="G738" s="35">
        <f>VLOOKUP($Q738&amp;$B738,'PNC Exon. &amp; no Exon.'!$A:$AL,'P.N.C. x Comp. x Ramos'!G$66,0)</f>
        <v>0</v>
      </c>
      <c r="H738" s="35">
        <f>VLOOKUP($Q738&amp;$B738,'PNC Exon. &amp; no Exon.'!$A:$AL,'P.N.C. x Comp. x Ramos'!H$66,0)</f>
        <v>0</v>
      </c>
      <c r="I738" s="35">
        <f>VLOOKUP($Q738&amp;$B738,'PNC Exon. &amp; no Exon.'!$A:$AL,'P.N.C. x Comp. x Ramos'!I$66,0)</f>
        <v>0</v>
      </c>
      <c r="J738" s="35">
        <f>VLOOKUP($Q738&amp;$B738,'PNC Exon. &amp; no Exon.'!$A:$AL,'P.N.C. x Comp. x Ramos'!J$66,0)</f>
        <v>0</v>
      </c>
      <c r="K738" s="35">
        <f>VLOOKUP($Q738&amp;$B738,'PNC Exon. &amp; no Exon.'!$A:$AL,'P.N.C. x Comp. x Ramos'!K$66,0)</f>
        <v>0</v>
      </c>
      <c r="L738" s="35">
        <f>VLOOKUP($Q738&amp;$B738,'PNC Exon. &amp; no Exon.'!$A:$AL,'P.N.C. x Comp. x Ramos'!L$66,0)</f>
        <v>0</v>
      </c>
      <c r="M738" s="35">
        <f>VLOOKUP($Q738&amp;$B738,'PNC Exon. &amp; no Exon.'!$A:$AL,'P.N.C. x Comp. x Ramos'!M$66,0)</f>
        <v>0</v>
      </c>
      <c r="N738" s="35">
        <f>VLOOKUP($Q738&amp;$B738,'PNC Exon. &amp; no Exon.'!$A:$AL,'P.N.C. x Comp. x Ramos'!N$66,0)</f>
        <v>0</v>
      </c>
      <c r="O738" s="42">
        <f t="shared" si="63"/>
        <v>0</v>
      </c>
      <c r="Q738" s="102" t="s">
        <v>11</v>
      </c>
    </row>
    <row r="739" spans="1:17" ht="15.95" customHeight="1" x14ac:dyDescent="0.4">
      <c r="A739" s="34">
        <f t="shared" si="61"/>
        <v>1</v>
      </c>
      <c r="B739" s="37" t="s">
        <v>111</v>
      </c>
      <c r="C739" s="50">
        <f t="shared" si="62"/>
        <v>0</v>
      </c>
      <c r="D739" s="35">
        <f>VLOOKUP($Q739&amp;$B739,'PNC Exon. &amp; no Exon.'!$A:$AL,'P.N.C. x Comp. x Ramos'!D$66,0)</f>
        <v>0</v>
      </c>
      <c r="E739" s="35">
        <f>VLOOKUP($Q739&amp;$B739,'PNC Exon. &amp; no Exon.'!$A:$AL,'P.N.C. x Comp. x Ramos'!E$66,0)</f>
        <v>0</v>
      </c>
      <c r="F739" s="35">
        <f>VLOOKUP($Q739&amp;$B739,'PNC Exon. &amp; no Exon.'!$A:$AL,'P.N.C. x Comp. x Ramos'!F$66,0)</f>
        <v>0</v>
      </c>
      <c r="G739" s="35">
        <f>VLOOKUP($Q739&amp;$B739,'PNC Exon. &amp; no Exon.'!$A:$AL,'P.N.C. x Comp. x Ramos'!G$66,0)</f>
        <v>0</v>
      </c>
      <c r="H739" s="35">
        <f>VLOOKUP($Q739&amp;$B739,'PNC Exon. &amp; no Exon.'!$A:$AL,'P.N.C. x Comp. x Ramos'!H$66,0)</f>
        <v>0</v>
      </c>
      <c r="I739" s="35">
        <f>VLOOKUP($Q739&amp;$B739,'PNC Exon. &amp; no Exon.'!$A:$AL,'P.N.C. x Comp. x Ramos'!I$66,0)</f>
        <v>0</v>
      </c>
      <c r="J739" s="35">
        <f>VLOOKUP($Q739&amp;$B739,'PNC Exon. &amp; no Exon.'!$A:$AL,'P.N.C. x Comp. x Ramos'!J$66,0)</f>
        <v>0</v>
      </c>
      <c r="K739" s="35">
        <f>VLOOKUP($Q739&amp;$B739,'PNC Exon. &amp; no Exon.'!$A:$AL,'P.N.C. x Comp. x Ramos'!K$66,0)</f>
        <v>0</v>
      </c>
      <c r="L739" s="35">
        <f>VLOOKUP($Q739&amp;$B739,'PNC Exon. &amp; no Exon.'!$A:$AL,'P.N.C. x Comp. x Ramos'!L$66,0)</f>
        <v>0</v>
      </c>
      <c r="M739" s="35">
        <f>VLOOKUP($Q739&amp;$B739,'PNC Exon. &amp; no Exon.'!$A:$AL,'P.N.C. x Comp. x Ramos'!M$66,0)</f>
        <v>0</v>
      </c>
      <c r="N739" s="35">
        <f>VLOOKUP($Q739&amp;$B739,'PNC Exon. &amp; no Exon.'!$A:$AL,'P.N.C. x Comp. x Ramos'!N$66,0)</f>
        <v>0</v>
      </c>
      <c r="O739" s="42">
        <f t="shared" si="63"/>
        <v>0</v>
      </c>
      <c r="Q739" s="102" t="s">
        <v>11</v>
      </c>
    </row>
    <row r="740" spans="1:17" ht="15.95" customHeight="1" x14ac:dyDescent="0.4">
      <c r="A740" s="34">
        <f t="shared" si="61"/>
        <v>1</v>
      </c>
      <c r="B740" s="37" t="s">
        <v>112</v>
      </c>
      <c r="C740" s="50">
        <f t="shared" si="62"/>
        <v>0</v>
      </c>
      <c r="D740" s="35">
        <f>VLOOKUP($Q740&amp;$B740,'PNC Exon. &amp; no Exon.'!$A:$AL,'P.N.C. x Comp. x Ramos'!D$66,0)</f>
        <v>0</v>
      </c>
      <c r="E740" s="35">
        <f>VLOOKUP($Q740&amp;$B740,'PNC Exon. &amp; no Exon.'!$A:$AL,'P.N.C. x Comp. x Ramos'!E$66,0)</f>
        <v>0</v>
      </c>
      <c r="F740" s="35">
        <f>VLOOKUP($Q740&amp;$B740,'PNC Exon. &amp; no Exon.'!$A:$AL,'P.N.C. x Comp. x Ramos'!F$66,0)</f>
        <v>0</v>
      </c>
      <c r="G740" s="35">
        <f>VLOOKUP($Q740&amp;$B740,'PNC Exon. &amp; no Exon.'!$A:$AL,'P.N.C. x Comp. x Ramos'!G$66,0)</f>
        <v>0</v>
      </c>
      <c r="H740" s="35">
        <f>VLOOKUP($Q740&amp;$B740,'PNC Exon. &amp; no Exon.'!$A:$AL,'P.N.C. x Comp. x Ramos'!H$66,0)</f>
        <v>0</v>
      </c>
      <c r="I740" s="35">
        <f>VLOOKUP($Q740&amp;$B740,'PNC Exon. &amp; no Exon.'!$A:$AL,'P.N.C. x Comp. x Ramos'!I$66,0)</f>
        <v>0</v>
      </c>
      <c r="J740" s="35">
        <f>VLOOKUP($Q740&amp;$B740,'PNC Exon. &amp; no Exon.'!$A:$AL,'P.N.C. x Comp. x Ramos'!J$66,0)</f>
        <v>0</v>
      </c>
      <c r="K740" s="35">
        <f>VLOOKUP($Q740&amp;$B740,'PNC Exon. &amp; no Exon.'!$A:$AL,'P.N.C. x Comp. x Ramos'!K$66,0)</f>
        <v>0</v>
      </c>
      <c r="L740" s="35">
        <f>VLOOKUP($Q740&amp;$B740,'PNC Exon. &amp; no Exon.'!$A:$AL,'P.N.C. x Comp. x Ramos'!L$66,0)</f>
        <v>0</v>
      </c>
      <c r="M740" s="35">
        <f>VLOOKUP($Q740&amp;$B740,'PNC Exon. &amp; no Exon.'!$A:$AL,'P.N.C. x Comp. x Ramos'!M$66,0)</f>
        <v>0</v>
      </c>
      <c r="N740" s="35">
        <f>VLOOKUP($Q740&amp;$B740,'PNC Exon. &amp; no Exon.'!$A:$AL,'P.N.C. x Comp. x Ramos'!N$66,0)</f>
        <v>0</v>
      </c>
      <c r="O740" s="42">
        <f t="shared" si="63"/>
        <v>0</v>
      </c>
      <c r="Q740" s="102" t="s">
        <v>11</v>
      </c>
    </row>
    <row r="741" spans="1:17" ht="15.95" customHeight="1" x14ac:dyDescent="0.4">
      <c r="A741" s="34">
        <f t="shared" si="61"/>
        <v>1</v>
      </c>
      <c r="B741" s="37" t="s">
        <v>113</v>
      </c>
      <c r="C741" s="50">
        <f t="shared" si="62"/>
        <v>0</v>
      </c>
      <c r="D741" s="35">
        <f>VLOOKUP($Q741&amp;$B741,'PNC Exon. &amp; no Exon.'!$A:$AL,'P.N.C. x Comp. x Ramos'!D$66,0)</f>
        <v>0</v>
      </c>
      <c r="E741" s="35">
        <f>VLOOKUP($Q741&amp;$B741,'PNC Exon. &amp; no Exon.'!$A:$AL,'P.N.C. x Comp. x Ramos'!E$66,0)</f>
        <v>0</v>
      </c>
      <c r="F741" s="35">
        <f>VLOOKUP($Q741&amp;$B741,'PNC Exon. &amp; no Exon.'!$A:$AL,'P.N.C. x Comp. x Ramos'!F$66,0)</f>
        <v>0</v>
      </c>
      <c r="G741" s="35">
        <f>VLOOKUP($Q741&amp;$B741,'PNC Exon. &amp; no Exon.'!$A:$AL,'P.N.C. x Comp. x Ramos'!G$66,0)</f>
        <v>0</v>
      </c>
      <c r="H741" s="35">
        <f>VLOOKUP($Q741&amp;$B741,'PNC Exon. &amp; no Exon.'!$A:$AL,'P.N.C. x Comp. x Ramos'!H$66,0)</f>
        <v>0</v>
      </c>
      <c r="I741" s="35">
        <f>VLOOKUP($Q741&amp;$B741,'PNC Exon. &amp; no Exon.'!$A:$AL,'P.N.C. x Comp. x Ramos'!I$66,0)</f>
        <v>0</v>
      </c>
      <c r="J741" s="35">
        <f>VLOOKUP($Q741&amp;$B741,'PNC Exon. &amp; no Exon.'!$A:$AL,'P.N.C. x Comp. x Ramos'!J$66,0)</f>
        <v>0</v>
      </c>
      <c r="K741" s="35">
        <f>VLOOKUP($Q741&amp;$B741,'PNC Exon. &amp; no Exon.'!$A:$AL,'P.N.C. x Comp. x Ramos'!K$66,0)</f>
        <v>0</v>
      </c>
      <c r="L741" s="35">
        <f>VLOOKUP($Q741&amp;$B741,'PNC Exon. &amp; no Exon.'!$A:$AL,'P.N.C. x Comp. x Ramos'!L$66,0)</f>
        <v>0</v>
      </c>
      <c r="M741" s="35">
        <f>VLOOKUP($Q741&amp;$B741,'PNC Exon. &amp; no Exon.'!$A:$AL,'P.N.C. x Comp. x Ramos'!M$66,0)</f>
        <v>0</v>
      </c>
      <c r="N741" s="35">
        <f>VLOOKUP($Q741&amp;$B741,'PNC Exon. &amp; no Exon.'!$A:$AL,'P.N.C. x Comp. x Ramos'!N$66,0)</f>
        <v>0</v>
      </c>
      <c r="O741" s="42">
        <f t="shared" si="63"/>
        <v>0</v>
      </c>
      <c r="Q741" s="102" t="s">
        <v>11</v>
      </c>
    </row>
    <row r="742" spans="1:17" ht="15.95" customHeight="1" x14ac:dyDescent="0.4">
      <c r="A742" s="34">
        <f t="shared" si="61"/>
        <v>1</v>
      </c>
      <c r="B742" s="37" t="s">
        <v>114</v>
      </c>
      <c r="C742" s="50">
        <f t="shared" si="62"/>
        <v>0</v>
      </c>
      <c r="D742" s="35">
        <f>VLOOKUP($Q742&amp;$B742,'PNC Exon. &amp; no Exon.'!$A:$AL,'P.N.C. x Comp. x Ramos'!D$66,0)</f>
        <v>0</v>
      </c>
      <c r="E742" s="35">
        <f>VLOOKUP($Q742&amp;$B742,'PNC Exon. &amp; no Exon.'!$A:$AL,'P.N.C. x Comp. x Ramos'!E$66,0)</f>
        <v>0</v>
      </c>
      <c r="F742" s="35">
        <f>VLOOKUP($Q742&amp;$B742,'PNC Exon. &amp; no Exon.'!$A:$AL,'P.N.C. x Comp. x Ramos'!F$66,0)</f>
        <v>0</v>
      </c>
      <c r="G742" s="35">
        <f>VLOOKUP($Q742&amp;$B742,'PNC Exon. &amp; no Exon.'!$A:$AL,'P.N.C. x Comp. x Ramos'!G$66,0)</f>
        <v>0</v>
      </c>
      <c r="H742" s="35">
        <f>VLOOKUP($Q742&amp;$B742,'PNC Exon. &amp; no Exon.'!$A:$AL,'P.N.C. x Comp. x Ramos'!H$66,0)</f>
        <v>0</v>
      </c>
      <c r="I742" s="35">
        <f>VLOOKUP($Q742&amp;$B742,'PNC Exon. &amp; no Exon.'!$A:$AL,'P.N.C. x Comp. x Ramos'!I$66,0)</f>
        <v>0</v>
      </c>
      <c r="J742" s="35">
        <f>VLOOKUP($Q742&amp;$B742,'PNC Exon. &amp; no Exon.'!$A:$AL,'P.N.C. x Comp. x Ramos'!J$66,0)</f>
        <v>0</v>
      </c>
      <c r="K742" s="35">
        <f>VLOOKUP($Q742&amp;$B742,'PNC Exon. &amp; no Exon.'!$A:$AL,'P.N.C. x Comp. x Ramos'!K$66,0)</f>
        <v>0</v>
      </c>
      <c r="L742" s="35">
        <f>VLOOKUP($Q742&amp;$B742,'PNC Exon. &amp; no Exon.'!$A:$AL,'P.N.C. x Comp. x Ramos'!L$66,0)</f>
        <v>0</v>
      </c>
      <c r="M742" s="35">
        <f>VLOOKUP($Q742&amp;$B742,'PNC Exon. &amp; no Exon.'!$A:$AL,'P.N.C. x Comp. x Ramos'!M$66,0)</f>
        <v>0</v>
      </c>
      <c r="N742" s="35">
        <f>VLOOKUP($Q742&amp;$B742,'PNC Exon. &amp; no Exon.'!$A:$AL,'P.N.C. x Comp. x Ramos'!N$66,0)</f>
        <v>0</v>
      </c>
      <c r="O742" s="42">
        <f t="shared" si="63"/>
        <v>0</v>
      </c>
      <c r="Q742" s="102" t="s">
        <v>11</v>
      </c>
    </row>
    <row r="743" spans="1:17" ht="15.95" customHeight="1" x14ac:dyDescent="0.4">
      <c r="A743" s="34">
        <f t="shared" si="61"/>
        <v>1</v>
      </c>
      <c r="B743" s="37" t="s">
        <v>77</v>
      </c>
      <c r="C743" s="50">
        <f t="shared" si="62"/>
        <v>0</v>
      </c>
      <c r="D743" s="35">
        <f>VLOOKUP($Q743&amp;$B743,'PNC Exon. &amp; no Exon.'!$A:$AL,'P.N.C. x Comp. x Ramos'!D$66,0)</f>
        <v>0</v>
      </c>
      <c r="E743" s="35">
        <f>VLOOKUP($Q743&amp;$B743,'PNC Exon. &amp; no Exon.'!$A:$AL,'P.N.C. x Comp. x Ramos'!E$66,0)</f>
        <v>0</v>
      </c>
      <c r="F743" s="35">
        <f>VLOOKUP($Q743&amp;$B743,'PNC Exon. &amp; no Exon.'!$A:$AL,'P.N.C. x Comp. x Ramos'!F$66,0)</f>
        <v>0</v>
      </c>
      <c r="G743" s="35">
        <f>VLOOKUP($Q743&amp;$B743,'PNC Exon. &amp; no Exon.'!$A:$AL,'P.N.C. x Comp. x Ramos'!G$66,0)</f>
        <v>0</v>
      </c>
      <c r="H743" s="35">
        <f>VLOOKUP($Q743&amp;$B743,'PNC Exon. &amp; no Exon.'!$A:$AL,'P.N.C. x Comp. x Ramos'!H$66,0)</f>
        <v>0</v>
      </c>
      <c r="I743" s="35">
        <f>VLOOKUP($Q743&amp;$B743,'PNC Exon. &amp; no Exon.'!$A:$AL,'P.N.C. x Comp. x Ramos'!I$66,0)</f>
        <v>0</v>
      </c>
      <c r="J743" s="35">
        <f>VLOOKUP($Q743&amp;$B743,'PNC Exon. &amp; no Exon.'!$A:$AL,'P.N.C. x Comp. x Ramos'!J$66,0)</f>
        <v>0</v>
      </c>
      <c r="K743" s="35">
        <f>VLOOKUP($Q743&amp;$B743,'PNC Exon. &amp; no Exon.'!$A:$AL,'P.N.C. x Comp. x Ramos'!K$66,0)</f>
        <v>0</v>
      </c>
      <c r="L743" s="35">
        <f>VLOOKUP($Q743&amp;$B743,'PNC Exon. &amp; no Exon.'!$A:$AL,'P.N.C. x Comp. x Ramos'!L$66,0)</f>
        <v>0</v>
      </c>
      <c r="M743" s="35">
        <f>VLOOKUP($Q743&amp;$B743,'PNC Exon. &amp; no Exon.'!$A:$AL,'P.N.C. x Comp. x Ramos'!M$66,0)</f>
        <v>0</v>
      </c>
      <c r="N743" s="35">
        <f>VLOOKUP($Q743&amp;$B743,'PNC Exon. &amp; no Exon.'!$A:$AL,'P.N.C. x Comp. x Ramos'!N$66,0)</f>
        <v>0</v>
      </c>
      <c r="O743" s="42">
        <f t="shared" si="63"/>
        <v>0</v>
      </c>
      <c r="Q743" s="102" t="s">
        <v>11</v>
      </c>
    </row>
    <row r="744" spans="1:17" ht="15.95" customHeight="1" x14ac:dyDescent="0.4">
      <c r="A744" s="34">
        <f t="shared" si="61"/>
        <v>1</v>
      </c>
      <c r="B744" s="37" t="s">
        <v>94</v>
      </c>
      <c r="C744" s="50">
        <f t="shared" si="62"/>
        <v>0</v>
      </c>
      <c r="D744" s="35">
        <f>VLOOKUP($Q744&amp;$B744,'PNC Exon. &amp; no Exon.'!$A:$AL,'P.N.C. x Comp. x Ramos'!D$66,0)</f>
        <v>0</v>
      </c>
      <c r="E744" s="35">
        <f>VLOOKUP($Q744&amp;$B744,'PNC Exon. &amp; no Exon.'!$A:$AL,'P.N.C. x Comp. x Ramos'!E$66,0)</f>
        <v>0</v>
      </c>
      <c r="F744" s="35">
        <f>VLOOKUP($Q744&amp;$B744,'PNC Exon. &amp; no Exon.'!$A:$AL,'P.N.C. x Comp. x Ramos'!F$66,0)</f>
        <v>0</v>
      </c>
      <c r="G744" s="35">
        <f>VLOOKUP($Q744&amp;$B744,'PNC Exon. &amp; no Exon.'!$A:$AL,'P.N.C. x Comp. x Ramos'!G$66,0)</f>
        <v>0</v>
      </c>
      <c r="H744" s="35">
        <f>VLOOKUP($Q744&amp;$B744,'PNC Exon. &amp; no Exon.'!$A:$AL,'P.N.C. x Comp. x Ramos'!H$66,0)</f>
        <v>0</v>
      </c>
      <c r="I744" s="35">
        <f>VLOOKUP($Q744&amp;$B744,'PNC Exon. &amp; no Exon.'!$A:$AL,'P.N.C. x Comp. x Ramos'!I$66,0)</f>
        <v>0</v>
      </c>
      <c r="J744" s="35">
        <f>VLOOKUP($Q744&amp;$B744,'PNC Exon. &amp; no Exon.'!$A:$AL,'P.N.C. x Comp. x Ramos'!J$66,0)</f>
        <v>0</v>
      </c>
      <c r="K744" s="35">
        <f>VLOOKUP($Q744&amp;$B744,'PNC Exon. &amp; no Exon.'!$A:$AL,'P.N.C. x Comp. x Ramos'!K$66,0)</f>
        <v>0</v>
      </c>
      <c r="L744" s="35">
        <f>VLOOKUP($Q744&amp;$B744,'PNC Exon. &amp; no Exon.'!$A:$AL,'P.N.C. x Comp. x Ramos'!L$66,0)</f>
        <v>0</v>
      </c>
      <c r="M744" s="35">
        <f>VLOOKUP($Q744&amp;$B744,'PNC Exon. &amp; no Exon.'!$A:$AL,'P.N.C. x Comp. x Ramos'!M$66,0)</f>
        <v>0</v>
      </c>
      <c r="N744" s="35">
        <f>VLOOKUP($Q744&amp;$B744,'PNC Exon. &amp; no Exon.'!$A:$AL,'P.N.C. x Comp. x Ramos'!N$66,0)</f>
        <v>0</v>
      </c>
      <c r="O744" s="42">
        <f t="shared" si="63"/>
        <v>0</v>
      </c>
      <c r="Q744" s="102" t="s">
        <v>11</v>
      </c>
    </row>
    <row r="745" spans="1:17" ht="15.95" customHeight="1" x14ac:dyDescent="0.4">
      <c r="A745" s="34">
        <f t="shared" si="61"/>
        <v>1</v>
      </c>
      <c r="B745" s="37" t="s">
        <v>115</v>
      </c>
      <c r="C745" s="50">
        <f t="shared" si="62"/>
        <v>0</v>
      </c>
      <c r="D745" s="35">
        <f>VLOOKUP($Q745&amp;$B745,'PNC Exon. &amp; no Exon.'!$A:$AL,'P.N.C. x Comp. x Ramos'!D$66,0)</f>
        <v>0</v>
      </c>
      <c r="E745" s="35">
        <f>VLOOKUP($Q745&amp;$B745,'PNC Exon. &amp; no Exon.'!$A:$AL,'P.N.C. x Comp. x Ramos'!E$66,0)</f>
        <v>0</v>
      </c>
      <c r="F745" s="35">
        <f>VLOOKUP($Q745&amp;$B745,'PNC Exon. &amp; no Exon.'!$A:$AL,'P.N.C. x Comp. x Ramos'!F$66,0)</f>
        <v>0</v>
      </c>
      <c r="G745" s="35">
        <f>VLOOKUP($Q745&amp;$B745,'PNC Exon. &amp; no Exon.'!$A:$AL,'P.N.C. x Comp. x Ramos'!G$66,0)</f>
        <v>0</v>
      </c>
      <c r="H745" s="35">
        <f>VLOOKUP($Q745&amp;$B745,'PNC Exon. &amp; no Exon.'!$A:$AL,'P.N.C. x Comp. x Ramos'!H$66,0)</f>
        <v>0</v>
      </c>
      <c r="I745" s="35">
        <f>VLOOKUP($Q745&amp;$B745,'PNC Exon. &amp; no Exon.'!$A:$AL,'P.N.C. x Comp. x Ramos'!I$66,0)</f>
        <v>0</v>
      </c>
      <c r="J745" s="35">
        <f>VLOOKUP($Q745&amp;$B745,'PNC Exon. &amp; no Exon.'!$A:$AL,'P.N.C. x Comp. x Ramos'!J$66,0)</f>
        <v>0</v>
      </c>
      <c r="K745" s="35">
        <f>VLOOKUP($Q745&amp;$B745,'PNC Exon. &amp; no Exon.'!$A:$AL,'P.N.C. x Comp. x Ramos'!K$66,0)</f>
        <v>0</v>
      </c>
      <c r="L745" s="35">
        <f>VLOOKUP($Q745&amp;$B745,'PNC Exon. &amp; no Exon.'!$A:$AL,'P.N.C. x Comp. x Ramos'!L$66,0)</f>
        <v>0</v>
      </c>
      <c r="M745" s="35">
        <f>VLOOKUP($Q745&amp;$B745,'PNC Exon. &amp; no Exon.'!$A:$AL,'P.N.C. x Comp. x Ramos'!M$66,0)</f>
        <v>0</v>
      </c>
      <c r="N745" s="35">
        <f>VLOOKUP($Q745&amp;$B745,'PNC Exon. &amp; no Exon.'!$A:$AL,'P.N.C. x Comp. x Ramos'!N$66,0)</f>
        <v>0</v>
      </c>
      <c r="O745" s="42">
        <f t="shared" si="63"/>
        <v>0</v>
      </c>
      <c r="Q745" s="102" t="s">
        <v>11</v>
      </c>
    </row>
    <row r="746" spans="1:17" ht="15.95" customHeight="1" x14ac:dyDescent="0.4">
      <c r="A746" s="34">
        <f t="shared" si="61"/>
        <v>1</v>
      </c>
      <c r="B746" s="37" t="s">
        <v>85</v>
      </c>
      <c r="C746" s="50">
        <f t="shared" si="62"/>
        <v>0</v>
      </c>
      <c r="D746" s="35">
        <f>VLOOKUP($Q746&amp;$B746,'PNC Exon. &amp; no Exon.'!$A:$AL,'P.N.C. x Comp. x Ramos'!D$66,0)</f>
        <v>0</v>
      </c>
      <c r="E746" s="35">
        <f>VLOOKUP($Q746&amp;$B746,'PNC Exon. &amp; no Exon.'!$A:$AL,'P.N.C. x Comp. x Ramos'!E$66,0)</f>
        <v>0</v>
      </c>
      <c r="F746" s="35">
        <f>VLOOKUP($Q746&amp;$B746,'PNC Exon. &amp; no Exon.'!$A:$AL,'P.N.C. x Comp. x Ramos'!F$66,0)</f>
        <v>0</v>
      </c>
      <c r="G746" s="35">
        <f>VLOOKUP($Q746&amp;$B746,'PNC Exon. &amp; no Exon.'!$A:$AL,'P.N.C. x Comp. x Ramos'!G$66,0)</f>
        <v>0</v>
      </c>
      <c r="H746" s="35">
        <f>VLOOKUP($Q746&amp;$B746,'PNC Exon. &amp; no Exon.'!$A:$AL,'P.N.C. x Comp. x Ramos'!H$66,0)</f>
        <v>0</v>
      </c>
      <c r="I746" s="35">
        <f>VLOOKUP($Q746&amp;$B746,'PNC Exon. &amp; no Exon.'!$A:$AL,'P.N.C. x Comp. x Ramos'!I$66,0)</f>
        <v>0</v>
      </c>
      <c r="J746" s="35">
        <f>VLOOKUP($Q746&amp;$B746,'PNC Exon. &amp; no Exon.'!$A:$AL,'P.N.C. x Comp. x Ramos'!J$66,0)</f>
        <v>0</v>
      </c>
      <c r="K746" s="35">
        <f>VLOOKUP($Q746&amp;$B746,'PNC Exon. &amp; no Exon.'!$A:$AL,'P.N.C. x Comp. x Ramos'!K$66,0)</f>
        <v>0</v>
      </c>
      <c r="L746" s="35">
        <f>VLOOKUP($Q746&amp;$B746,'PNC Exon. &amp; no Exon.'!$A:$AL,'P.N.C. x Comp. x Ramos'!L$66,0)</f>
        <v>0</v>
      </c>
      <c r="M746" s="35">
        <f>VLOOKUP($Q746&amp;$B746,'PNC Exon. &amp; no Exon.'!$A:$AL,'P.N.C. x Comp. x Ramos'!M$66,0)</f>
        <v>0</v>
      </c>
      <c r="N746" s="35">
        <f>VLOOKUP($Q746&amp;$B746,'PNC Exon. &amp; no Exon.'!$A:$AL,'P.N.C. x Comp. x Ramos'!N$66,0)</f>
        <v>0</v>
      </c>
      <c r="O746" s="42">
        <f t="shared" si="63"/>
        <v>0</v>
      </c>
      <c r="Q746" s="102" t="s">
        <v>11</v>
      </c>
    </row>
    <row r="747" spans="1:17" ht="15.95" customHeight="1" x14ac:dyDescent="0.4">
      <c r="A747" s="34">
        <f t="shared" si="61"/>
        <v>1</v>
      </c>
      <c r="B747" s="37" t="s">
        <v>116</v>
      </c>
      <c r="C747" s="50">
        <f t="shared" si="62"/>
        <v>0</v>
      </c>
      <c r="D747" s="35">
        <f>VLOOKUP($Q747&amp;$B747,'PNC Exon. &amp; no Exon.'!$A:$AL,'P.N.C. x Comp. x Ramos'!D$66,0)</f>
        <v>0</v>
      </c>
      <c r="E747" s="35">
        <f>VLOOKUP($Q747&amp;$B747,'PNC Exon. &amp; no Exon.'!$A:$AL,'P.N.C. x Comp. x Ramos'!E$66,0)</f>
        <v>0</v>
      </c>
      <c r="F747" s="35">
        <f>VLOOKUP($Q747&amp;$B747,'PNC Exon. &amp; no Exon.'!$A:$AL,'P.N.C. x Comp. x Ramos'!F$66,0)</f>
        <v>0</v>
      </c>
      <c r="G747" s="35">
        <f>VLOOKUP($Q747&amp;$B747,'PNC Exon. &amp; no Exon.'!$A:$AL,'P.N.C. x Comp. x Ramos'!G$66,0)</f>
        <v>0</v>
      </c>
      <c r="H747" s="35">
        <f>VLOOKUP($Q747&amp;$B747,'PNC Exon. &amp; no Exon.'!$A:$AL,'P.N.C. x Comp. x Ramos'!H$66,0)</f>
        <v>0</v>
      </c>
      <c r="I747" s="35">
        <f>VLOOKUP($Q747&amp;$B747,'PNC Exon. &amp; no Exon.'!$A:$AL,'P.N.C. x Comp. x Ramos'!I$66,0)</f>
        <v>0</v>
      </c>
      <c r="J747" s="35">
        <f>VLOOKUP($Q747&amp;$B747,'PNC Exon. &amp; no Exon.'!$A:$AL,'P.N.C. x Comp. x Ramos'!J$66,0)</f>
        <v>0</v>
      </c>
      <c r="K747" s="35">
        <f>VLOOKUP($Q747&amp;$B747,'PNC Exon. &amp; no Exon.'!$A:$AL,'P.N.C. x Comp. x Ramos'!K$66,0)</f>
        <v>0</v>
      </c>
      <c r="L747" s="35">
        <f>VLOOKUP($Q747&amp;$B747,'PNC Exon. &amp; no Exon.'!$A:$AL,'P.N.C. x Comp. x Ramos'!L$66,0)</f>
        <v>0</v>
      </c>
      <c r="M747" s="35">
        <f>VLOOKUP($Q747&amp;$B747,'PNC Exon. &amp; no Exon.'!$A:$AL,'P.N.C. x Comp. x Ramos'!M$66,0)</f>
        <v>0</v>
      </c>
      <c r="N747" s="35">
        <f>VLOOKUP($Q747&amp;$B747,'PNC Exon. &amp; no Exon.'!$A:$AL,'P.N.C. x Comp. x Ramos'!N$66,0)</f>
        <v>0</v>
      </c>
      <c r="O747" s="42">
        <f t="shared" si="63"/>
        <v>0</v>
      </c>
      <c r="Q747" s="102" t="s">
        <v>11</v>
      </c>
    </row>
    <row r="748" spans="1:17" ht="15.95" customHeight="1" x14ac:dyDescent="0.4">
      <c r="A748" s="34">
        <f t="shared" si="61"/>
        <v>1</v>
      </c>
      <c r="B748" s="37" t="s">
        <v>117</v>
      </c>
      <c r="C748" s="50">
        <f t="shared" si="62"/>
        <v>0</v>
      </c>
      <c r="D748" s="35">
        <f>VLOOKUP($Q748&amp;$B748,'PNC Exon. &amp; no Exon.'!$A:$AL,'P.N.C. x Comp. x Ramos'!D$66,0)</f>
        <v>0</v>
      </c>
      <c r="E748" s="35">
        <f>VLOOKUP($Q748&amp;$B748,'PNC Exon. &amp; no Exon.'!$A:$AL,'P.N.C. x Comp. x Ramos'!E$66,0)</f>
        <v>0</v>
      </c>
      <c r="F748" s="35">
        <f>VLOOKUP($Q748&amp;$B748,'PNC Exon. &amp; no Exon.'!$A:$AL,'P.N.C. x Comp. x Ramos'!F$66,0)</f>
        <v>0</v>
      </c>
      <c r="G748" s="35">
        <f>VLOOKUP($Q748&amp;$B748,'PNC Exon. &amp; no Exon.'!$A:$AL,'P.N.C. x Comp. x Ramos'!G$66,0)</f>
        <v>0</v>
      </c>
      <c r="H748" s="35">
        <f>VLOOKUP($Q748&amp;$B748,'PNC Exon. &amp; no Exon.'!$A:$AL,'P.N.C. x Comp. x Ramos'!H$66,0)</f>
        <v>0</v>
      </c>
      <c r="I748" s="35">
        <f>VLOOKUP($Q748&amp;$B748,'PNC Exon. &amp; no Exon.'!$A:$AL,'P.N.C. x Comp. x Ramos'!I$66,0)</f>
        <v>0</v>
      </c>
      <c r="J748" s="35">
        <f>VLOOKUP($Q748&amp;$B748,'PNC Exon. &amp; no Exon.'!$A:$AL,'P.N.C. x Comp. x Ramos'!J$66,0)</f>
        <v>0</v>
      </c>
      <c r="K748" s="35">
        <f>VLOOKUP($Q748&amp;$B748,'PNC Exon. &amp; no Exon.'!$A:$AL,'P.N.C. x Comp. x Ramos'!K$66,0)</f>
        <v>0</v>
      </c>
      <c r="L748" s="35">
        <f>VLOOKUP($Q748&amp;$B748,'PNC Exon. &amp; no Exon.'!$A:$AL,'P.N.C. x Comp. x Ramos'!L$66,0)</f>
        <v>0</v>
      </c>
      <c r="M748" s="35">
        <f>VLOOKUP($Q748&amp;$B748,'PNC Exon. &amp; no Exon.'!$A:$AL,'P.N.C. x Comp. x Ramos'!M$66,0)</f>
        <v>0</v>
      </c>
      <c r="N748" s="35">
        <f>VLOOKUP($Q748&amp;$B748,'PNC Exon. &amp; no Exon.'!$A:$AL,'P.N.C. x Comp. x Ramos'!N$66,0)</f>
        <v>0</v>
      </c>
      <c r="O748" s="42">
        <f t="shared" si="63"/>
        <v>0</v>
      </c>
      <c r="Q748" s="102" t="s">
        <v>11</v>
      </c>
    </row>
    <row r="749" spans="1:17" ht="15.95" customHeight="1" x14ac:dyDescent="0.4">
      <c r="A749" s="34">
        <f t="shared" si="61"/>
        <v>1</v>
      </c>
      <c r="B749" s="37" t="s">
        <v>78</v>
      </c>
      <c r="C749" s="50">
        <f t="shared" si="62"/>
        <v>0</v>
      </c>
      <c r="D749" s="35">
        <f>VLOOKUP($Q749&amp;$B749,'PNC Exon. &amp; no Exon.'!$A:$AL,'P.N.C. x Comp. x Ramos'!D$66,0)</f>
        <v>0</v>
      </c>
      <c r="E749" s="35">
        <f>VLOOKUP($Q749&amp;$B749,'PNC Exon. &amp; no Exon.'!$A:$AL,'P.N.C. x Comp. x Ramos'!E$66,0)</f>
        <v>0</v>
      </c>
      <c r="F749" s="35">
        <f>VLOOKUP($Q749&amp;$B749,'PNC Exon. &amp; no Exon.'!$A:$AL,'P.N.C. x Comp. x Ramos'!F$66,0)</f>
        <v>0</v>
      </c>
      <c r="G749" s="35">
        <f>VLOOKUP($Q749&amp;$B749,'PNC Exon. &amp; no Exon.'!$A:$AL,'P.N.C. x Comp. x Ramos'!G$66,0)</f>
        <v>0</v>
      </c>
      <c r="H749" s="35">
        <f>VLOOKUP($Q749&amp;$B749,'PNC Exon. &amp; no Exon.'!$A:$AL,'P.N.C. x Comp. x Ramos'!H$66,0)</f>
        <v>0</v>
      </c>
      <c r="I749" s="35">
        <f>VLOOKUP($Q749&amp;$B749,'PNC Exon. &amp; no Exon.'!$A:$AL,'P.N.C. x Comp. x Ramos'!I$66,0)</f>
        <v>0</v>
      </c>
      <c r="J749" s="35">
        <f>VLOOKUP($Q749&amp;$B749,'PNC Exon. &amp; no Exon.'!$A:$AL,'P.N.C. x Comp. x Ramos'!J$66,0)</f>
        <v>0</v>
      </c>
      <c r="K749" s="35">
        <f>VLOOKUP($Q749&amp;$B749,'PNC Exon. &amp; no Exon.'!$A:$AL,'P.N.C. x Comp. x Ramos'!K$66,0)</f>
        <v>0</v>
      </c>
      <c r="L749" s="35">
        <f>VLOOKUP($Q749&amp;$B749,'PNC Exon. &amp; no Exon.'!$A:$AL,'P.N.C. x Comp. x Ramos'!L$66,0)</f>
        <v>0</v>
      </c>
      <c r="M749" s="35">
        <f>VLOOKUP($Q749&amp;$B749,'PNC Exon. &amp; no Exon.'!$A:$AL,'P.N.C. x Comp. x Ramos'!M$66,0)</f>
        <v>0</v>
      </c>
      <c r="N749" s="35">
        <f>VLOOKUP($Q749&amp;$B749,'PNC Exon. &amp; no Exon.'!$A:$AL,'P.N.C. x Comp. x Ramos'!N$66,0)</f>
        <v>0</v>
      </c>
      <c r="O749" s="42">
        <f t="shared" si="63"/>
        <v>0</v>
      </c>
      <c r="Q749" s="102" t="s">
        <v>11</v>
      </c>
    </row>
    <row r="750" spans="1:17" ht="15.95" customHeight="1" x14ac:dyDescent="0.4">
      <c r="A750" s="34">
        <f t="shared" si="61"/>
        <v>1</v>
      </c>
      <c r="B750" s="37" t="s">
        <v>121</v>
      </c>
      <c r="C750" s="50">
        <f t="shared" si="62"/>
        <v>0</v>
      </c>
      <c r="D750" s="35">
        <f>VLOOKUP($Q750&amp;$B750,'PNC Exon. &amp; no Exon.'!$A:$AL,'P.N.C. x Comp. x Ramos'!D$66,0)</f>
        <v>0</v>
      </c>
      <c r="E750" s="35">
        <f>VLOOKUP($Q750&amp;$B750,'PNC Exon. &amp; no Exon.'!$A:$AL,'P.N.C. x Comp. x Ramos'!E$66,0)</f>
        <v>0</v>
      </c>
      <c r="F750" s="35">
        <f>VLOOKUP($Q750&amp;$B750,'PNC Exon. &amp; no Exon.'!$A:$AL,'P.N.C. x Comp. x Ramos'!F$66,0)</f>
        <v>0</v>
      </c>
      <c r="G750" s="35">
        <f>VLOOKUP($Q750&amp;$B750,'PNC Exon. &amp; no Exon.'!$A:$AL,'P.N.C. x Comp. x Ramos'!G$66,0)</f>
        <v>0</v>
      </c>
      <c r="H750" s="35">
        <f>VLOOKUP($Q750&amp;$B750,'PNC Exon. &amp; no Exon.'!$A:$AL,'P.N.C. x Comp. x Ramos'!H$66,0)</f>
        <v>0</v>
      </c>
      <c r="I750" s="35">
        <f>VLOOKUP($Q750&amp;$B750,'PNC Exon. &amp; no Exon.'!$A:$AL,'P.N.C. x Comp. x Ramos'!I$66,0)</f>
        <v>0</v>
      </c>
      <c r="J750" s="35">
        <f>VLOOKUP($Q750&amp;$B750,'PNC Exon. &amp; no Exon.'!$A:$AL,'P.N.C. x Comp. x Ramos'!J$66,0)</f>
        <v>0</v>
      </c>
      <c r="K750" s="35">
        <f>VLOOKUP($Q750&amp;$B750,'PNC Exon. &amp; no Exon.'!$A:$AL,'P.N.C. x Comp. x Ramos'!K$66,0)</f>
        <v>0</v>
      </c>
      <c r="L750" s="35">
        <f>VLOOKUP($Q750&amp;$B750,'PNC Exon. &amp; no Exon.'!$A:$AL,'P.N.C. x Comp. x Ramos'!L$66,0)</f>
        <v>0</v>
      </c>
      <c r="M750" s="35">
        <f>VLOOKUP($Q750&amp;$B750,'PNC Exon. &amp; no Exon.'!$A:$AL,'P.N.C. x Comp. x Ramos'!M$66,0)</f>
        <v>0</v>
      </c>
      <c r="N750" s="35">
        <f>VLOOKUP($Q750&amp;$B750,'PNC Exon. &amp; no Exon.'!$A:$AL,'P.N.C. x Comp. x Ramos'!N$66,0)</f>
        <v>0</v>
      </c>
      <c r="O750" s="42">
        <f t="shared" si="63"/>
        <v>0</v>
      </c>
      <c r="Q750" s="102" t="s">
        <v>11</v>
      </c>
    </row>
    <row r="751" spans="1:17" ht="15.95" customHeight="1" x14ac:dyDescent="0.4">
      <c r="A751" s="34">
        <f t="shared" si="61"/>
        <v>1</v>
      </c>
      <c r="B751" s="37" t="s">
        <v>118</v>
      </c>
      <c r="C751" s="50">
        <f t="shared" si="62"/>
        <v>0</v>
      </c>
      <c r="D751" s="35">
        <f>VLOOKUP($Q751&amp;$B751,'PNC Exon. &amp; no Exon.'!$A:$AL,'P.N.C. x Comp. x Ramos'!D$66,0)</f>
        <v>0</v>
      </c>
      <c r="E751" s="35">
        <f>VLOOKUP($Q751&amp;$B751,'PNC Exon. &amp; no Exon.'!$A:$AL,'P.N.C. x Comp. x Ramos'!E$66,0)</f>
        <v>0</v>
      </c>
      <c r="F751" s="35">
        <f>VLOOKUP($Q751&amp;$B751,'PNC Exon. &amp; no Exon.'!$A:$AL,'P.N.C. x Comp. x Ramos'!F$66,0)</f>
        <v>0</v>
      </c>
      <c r="G751" s="35">
        <f>VLOOKUP($Q751&amp;$B751,'PNC Exon. &amp; no Exon.'!$A:$AL,'P.N.C. x Comp. x Ramos'!G$66,0)</f>
        <v>0</v>
      </c>
      <c r="H751" s="35">
        <f>VLOOKUP($Q751&amp;$B751,'PNC Exon. &amp; no Exon.'!$A:$AL,'P.N.C. x Comp. x Ramos'!H$66,0)</f>
        <v>0</v>
      </c>
      <c r="I751" s="35">
        <f>VLOOKUP($Q751&amp;$B751,'PNC Exon. &amp; no Exon.'!$A:$AL,'P.N.C. x Comp. x Ramos'!I$66,0)</f>
        <v>0</v>
      </c>
      <c r="J751" s="35">
        <f>VLOOKUP($Q751&amp;$B751,'PNC Exon. &amp; no Exon.'!$A:$AL,'P.N.C. x Comp. x Ramos'!J$66,0)</f>
        <v>0</v>
      </c>
      <c r="K751" s="35">
        <f>VLOOKUP($Q751&amp;$B751,'PNC Exon. &amp; no Exon.'!$A:$AL,'P.N.C. x Comp. x Ramos'!K$66,0)</f>
        <v>0</v>
      </c>
      <c r="L751" s="35">
        <f>VLOOKUP($Q751&amp;$B751,'PNC Exon. &amp; no Exon.'!$A:$AL,'P.N.C. x Comp. x Ramos'!L$66,0)</f>
        <v>0</v>
      </c>
      <c r="M751" s="35">
        <f>VLOOKUP($Q751&amp;$B751,'PNC Exon. &amp; no Exon.'!$A:$AL,'P.N.C. x Comp. x Ramos'!M$66,0)</f>
        <v>0</v>
      </c>
      <c r="N751" s="35">
        <f>VLOOKUP($Q751&amp;$B751,'PNC Exon. &amp; no Exon.'!$A:$AL,'P.N.C. x Comp. x Ramos'!N$66,0)</f>
        <v>0</v>
      </c>
      <c r="O751" s="42">
        <f t="shared" si="63"/>
        <v>0</v>
      </c>
      <c r="Q751" s="102" t="s">
        <v>11</v>
      </c>
    </row>
    <row r="752" spans="1:17" ht="15.95" customHeight="1" x14ac:dyDescent="0.4">
      <c r="A752" s="34">
        <f t="shared" si="61"/>
        <v>1</v>
      </c>
      <c r="B752" s="37" t="s">
        <v>120</v>
      </c>
      <c r="C752" s="50">
        <f t="shared" si="62"/>
        <v>0</v>
      </c>
      <c r="D752" s="35">
        <f>VLOOKUP($Q752&amp;$B752,'PNC Exon. &amp; no Exon.'!$A:$AL,'P.N.C. x Comp. x Ramos'!D$66,0)</f>
        <v>0</v>
      </c>
      <c r="E752" s="35">
        <f>VLOOKUP($Q752&amp;$B752,'PNC Exon. &amp; no Exon.'!$A:$AL,'P.N.C. x Comp. x Ramos'!E$66,0)</f>
        <v>0</v>
      </c>
      <c r="F752" s="35">
        <f>VLOOKUP($Q752&amp;$B752,'PNC Exon. &amp; no Exon.'!$A:$AL,'P.N.C. x Comp. x Ramos'!F$66,0)</f>
        <v>0</v>
      </c>
      <c r="G752" s="35">
        <f>VLOOKUP($Q752&amp;$B752,'PNC Exon. &amp; no Exon.'!$A:$AL,'P.N.C. x Comp. x Ramos'!G$66,0)</f>
        <v>0</v>
      </c>
      <c r="H752" s="35">
        <f>VLOOKUP($Q752&amp;$B752,'PNC Exon. &amp; no Exon.'!$A:$AL,'P.N.C. x Comp. x Ramos'!H$66,0)</f>
        <v>0</v>
      </c>
      <c r="I752" s="35">
        <f>VLOOKUP($Q752&amp;$B752,'PNC Exon. &amp; no Exon.'!$A:$AL,'P.N.C. x Comp. x Ramos'!I$66,0)</f>
        <v>0</v>
      </c>
      <c r="J752" s="35">
        <f>VLOOKUP($Q752&amp;$B752,'PNC Exon. &amp; no Exon.'!$A:$AL,'P.N.C. x Comp. x Ramos'!J$66,0)</f>
        <v>0</v>
      </c>
      <c r="K752" s="35">
        <f>VLOOKUP($Q752&amp;$B752,'PNC Exon. &amp; no Exon.'!$A:$AL,'P.N.C. x Comp. x Ramos'!K$66,0)</f>
        <v>0</v>
      </c>
      <c r="L752" s="35">
        <f>VLOOKUP($Q752&amp;$B752,'PNC Exon. &amp; no Exon.'!$A:$AL,'P.N.C. x Comp. x Ramos'!L$66,0)</f>
        <v>0</v>
      </c>
      <c r="M752" s="35">
        <f>VLOOKUP($Q752&amp;$B752,'PNC Exon. &amp; no Exon.'!$A:$AL,'P.N.C. x Comp. x Ramos'!M$66,0)</f>
        <v>0</v>
      </c>
      <c r="N752" s="35">
        <f>VLOOKUP($Q752&amp;$B752,'PNC Exon. &amp; no Exon.'!$A:$AL,'P.N.C. x Comp. x Ramos'!N$66,0)</f>
        <v>0</v>
      </c>
      <c r="O752" s="42">
        <f t="shared" si="63"/>
        <v>0</v>
      </c>
      <c r="Q752" s="102" t="s">
        <v>11</v>
      </c>
    </row>
    <row r="753" spans="1:17" ht="15.95" customHeight="1" x14ac:dyDescent="0.4">
      <c r="A753" s="34">
        <f t="shared" si="61"/>
        <v>1</v>
      </c>
      <c r="B753" s="37" t="s">
        <v>119</v>
      </c>
      <c r="C753" s="50">
        <f t="shared" si="62"/>
        <v>0</v>
      </c>
      <c r="D753" s="35">
        <f>VLOOKUP($Q753&amp;$B753,'PNC Exon. &amp; no Exon.'!$A:$AL,'P.N.C. x Comp. x Ramos'!D$66,0)</f>
        <v>0</v>
      </c>
      <c r="E753" s="35">
        <f>VLOOKUP($Q753&amp;$B753,'PNC Exon. &amp; no Exon.'!$A:$AL,'P.N.C. x Comp. x Ramos'!E$66,0)</f>
        <v>0</v>
      </c>
      <c r="F753" s="35">
        <f>VLOOKUP($Q753&amp;$B753,'PNC Exon. &amp; no Exon.'!$A:$AL,'P.N.C. x Comp. x Ramos'!F$66,0)</f>
        <v>0</v>
      </c>
      <c r="G753" s="35">
        <f>VLOOKUP($Q753&amp;$B753,'PNC Exon. &amp; no Exon.'!$A:$AL,'P.N.C. x Comp. x Ramos'!G$66,0)</f>
        <v>0</v>
      </c>
      <c r="H753" s="35">
        <f>VLOOKUP($Q753&amp;$B753,'PNC Exon. &amp; no Exon.'!$A:$AL,'P.N.C. x Comp. x Ramos'!H$66,0)</f>
        <v>0</v>
      </c>
      <c r="I753" s="35">
        <f>VLOOKUP($Q753&amp;$B753,'PNC Exon. &amp; no Exon.'!$A:$AL,'P.N.C. x Comp. x Ramos'!I$66,0)</f>
        <v>0</v>
      </c>
      <c r="J753" s="35">
        <f>VLOOKUP($Q753&amp;$B753,'PNC Exon. &amp; no Exon.'!$A:$AL,'P.N.C. x Comp. x Ramos'!J$66,0)</f>
        <v>0</v>
      </c>
      <c r="K753" s="35">
        <f>VLOOKUP($Q753&amp;$B753,'PNC Exon. &amp; no Exon.'!$A:$AL,'P.N.C. x Comp. x Ramos'!K$66,0)</f>
        <v>0</v>
      </c>
      <c r="L753" s="35">
        <f>VLOOKUP($Q753&amp;$B753,'PNC Exon. &amp; no Exon.'!$A:$AL,'P.N.C. x Comp. x Ramos'!L$66,0)</f>
        <v>0</v>
      </c>
      <c r="M753" s="35">
        <f>VLOOKUP($Q753&amp;$B753,'PNC Exon. &amp; no Exon.'!$A:$AL,'P.N.C. x Comp. x Ramos'!M$66,0)</f>
        <v>0</v>
      </c>
      <c r="N753" s="35">
        <f>VLOOKUP($Q753&amp;$B753,'PNC Exon. &amp; no Exon.'!$A:$AL,'P.N.C. x Comp. x Ramos'!N$66,0)</f>
        <v>0</v>
      </c>
      <c r="O753" s="42">
        <f t="shared" si="63"/>
        <v>0</v>
      </c>
      <c r="Q753" s="102" t="s">
        <v>11</v>
      </c>
    </row>
    <row r="754" spans="1:17" ht="15.95" customHeight="1" x14ac:dyDescent="0.4">
      <c r="A754" s="34">
        <f t="shared" si="61"/>
        <v>1</v>
      </c>
      <c r="B754" s="37" t="s">
        <v>80</v>
      </c>
      <c r="C754" s="50">
        <f t="shared" si="62"/>
        <v>0</v>
      </c>
      <c r="D754" s="35">
        <f>VLOOKUP($Q754&amp;$B754,'PNC Exon. &amp; no Exon.'!$A:$AL,'P.N.C. x Comp. x Ramos'!D$66,0)</f>
        <v>0</v>
      </c>
      <c r="E754" s="35">
        <f>VLOOKUP($Q754&amp;$B754,'PNC Exon. &amp; no Exon.'!$A:$AL,'P.N.C. x Comp. x Ramos'!E$66,0)</f>
        <v>0</v>
      </c>
      <c r="F754" s="35">
        <f>VLOOKUP($Q754&amp;$B754,'PNC Exon. &amp; no Exon.'!$A:$AL,'P.N.C. x Comp. x Ramos'!F$66,0)</f>
        <v>0</v>
      </c>
      <c r="G754" s="35">
        <f>VLOOKUP($Q754&amp;$B754,'PNC Exon. &amp; no Exon.'!$A:$AL,'P.N.C. x Comp. x Ramos'!G$66,0)</f>
        <v>0</v>
      </c>
      <c r="H754" s="35">
        <f>VLOOKUP($Q754&amp;$B754,'PNC Exon. &amp; no Exon.'!$A:$AL,'P.N.C. x Comp. x Ramos'!H$66,0)</f>
        <v>0</v>
      </c>
      <c r="I754" s="35">
        <f>VLOOKUP($Q754&amp;$B754,'PNC Exon. &amp; no Exon.'!$A:$AL,'P.N.C. x Comp. x Ramos'!I$66,0)</f>
        <v>0</v>
      </c>
      <c r="J754" s="35">
        <f>VLOOKUP($Q754&amp;$B754,'PNC Exon. &amp; no Exon.'!$A:$AL,'P.N.C. x Comp. x Ramos'!J$66,0)</f>
        <v>0</v>
      </c>
      <c r="K754" s="35">
        <f>VLOOKUP($Q754&amp;$B754,'PNC Exon. &amp; no Exon.'!$A:$AL,'P.N.C. x Comp. x Ramos'!K$66,0)</f>
        <v>0</v>
      </c>
      <c r="L754" s="35">
        <f>VLOOKUP($Q754&amp;$B754,'PNC Exon. &amp; no Exon.'!$A:$AL,'P.N.C. x Comp. x Ramos'!L$66,0)</f>
        <v>0</v>
      </c>
      <c r="M754" s="35">
        <f>VLOOKUP($Q754&amp;$B754,'PNC Exon. &amp; no Exon.'!$A:$AL,'P.N.C. x Comp. x Ramos'!M$66,0)</f>
        <v>0</v>
      </c>
      <c r="N754" s="35">
        <f>VLOOKUP($Q754&amp;$B754,'PNC Exon. &amp; no Exon.'!$A:$AL,'P.N.C. x Comp. x Ramos'!N$66,0)</f>
        <v>0</v>
      </c>
      <c r="O754" s="42">
        <f t="shared" si="63"/>
        <v>0</v>
      </c>
      <c r="Q754" s="102" t="s">
        <v>11</v>
      </c>
    </row>
    <row r="755" spans="1:17" ht="15.95" customHeight="1" x14ac:dyDescent="0.4">
      <c r="A755" s="34">
        <f t="shared" si="61"/>
        <v>1</v>
      </c>
      <c r="B755" s="37" t="s">
        <v>87</v>
      </c>
      <c r="C755" s="50">
        <f t="shared" si="62"/>
        <v>0</v>
      </c>
      <c r="D755" s="35">
        <f>VLOOKUP($Q755&amp;$B755,'PNC Exon. &amp; no Exon.'!$A:$AL,'P.N.C. x Comp. x Ramos'!D$66,0)</f>
        <v>0</v>
      </c>
      <c r="E755" s="35">
        <f>VLOOKUP($Q755&amp;$B755,'PNC Exon. &amp; no Exon.'!$A:$AL,'P.N.C. x Comp. x Ramos'!E$66,0)</f>
        <v>0</v>
      </c>
      <c r="F755" s="35">
        <f>VLOOKUP($Q755&amp;$B755,'PNC Exon. &amp; no Exon.'!$A:$AL,'P.N.C. x Comp. x Ramos'!F$66,0)</f>
        <v>0</v>
      </c>
      <c r="G755" s="35">
        <f>VLOOKUP($Q755&amp;$B755,'PNC Exon. &amp; no Exon.'!$A:$AL,'P.N.C. x Comp. x Ramos'!G$66,0)</f>
        <v>0</v>
      </c>
      <c r="H755" s="35">
        <f>VLOOKUP($Q755&amp;$B755,'PNC Exon. &amp; no Exon.'!$A:$AL,'P.N.C. x Comp. x Ramos'!H$66,0)</f>
        <v>0</v>
      </c>
      <c r="I755" s="35">
        <f>VLOOKUP($Q755&amp;$B755,'PNC Exon. &amp; no Exon.'!$A:$AL,'P.N.C. x Comp. x Ramos'!I$66,0)</f>
        <v>0</v>
      </c>
      <c r="J755" s="35">
        <f>VLOOKUP($Q755&amp;$B755,'PNC Exon. &amp; no Exon.'!$A:$AL,'P.N.C. x Comp. x Ramos'!J$66,0)</f>
        <v>0</v>
      </c>
      <c r="K755" s="35">
        <f>VLOOKUP($Q755&amp;$B755,'PNC Exon. &amp; no Exon.'!$A:$AL,'P.N.C. x Comp. x Ramos'!K$66,0)</f>
        <v>0</v>
      </c>
      <c r="L755" s="35">
        <f>VLOOKUP($Q755&amp;$B755,'PNC Exon. &amp; no Exon.'!$A:$AL,'P.N.C. x Comp. x Ramos'!L$66,0)</f>
        <v>0</v>
      </c>
      <c r="M755" s="35">
        <f>VLOOKUP($Q755&amp;$B755,'PNC Exon. &amp; no Exon.'!$A:$AL,'P.N.C. x Comp. x Ramos'!M$66,0)</f>
        <v>0</v>
      </c>
      <c r="N755" s="35">
        <f>VLOOKUP($Q755&amp;$B755,'PNC Exon. &amp; no Exon.'!$A:$AL,'P.N.C. x Comp. x Ramos'!N$66,0)</f>
        <v>0</v>
      </c>
      <c r="O755" s="42">
        <f t="shared" si="63"/>
        <v>0</v>
      </c>
      <c r="Q755" s="102" t="s">
        <v>11</v>
      </c>
    </row>
    <row r="756" spans="1:17" ht="15.95" customHeight="1" x14ac:dyDescent="0.4">
      <c r="A756" s="34">
        <f t="shared" si="61"/>
        <v>1</v>
      </c>
      <c r="B756" s="37" t="s">
        <v>124</v>
      </c>
      <c r="C756" s="50">
        <f t="shared" si="62"/>
        <v>0</v>
      </c>
      <c r="D756" s="35">
        <f>VLOOKUP($Q756&amp;$B756,'PNC Exon. &amp; no Exon.'!$A:$AL,'P.N.C. x Comp. x Ramos'!D$66,0)</f>
        <v>0</v>
      </c>
      <c r="E756" s="35">
        <f>VLOOKUP($Q756&amp;$B756,'PNC Exon. &amp; no Exon.'!$A:$AL,'P.N.C. x Comp. x Ramos'!E$66,0)</f>
        <v>0</v>
      </c>
      <c r="F756" s="35">
        <f>VLOOKUP($Q756&amp;$B756,'PNC Exon. &amp; no Exon.'!$A:$AL,'P.N.C. x Comp. x Ramos'!F$66,0)</f>
        <v>0</v>
      </c>
      <c r="G756" s="35">
        <f>VLOOKUP($Q756&amp;$B756,'PNC Exon. &amp; no Exon.'!$A:$AL,'P.N.C. x Comp. x Ramos'!G$66,0)</f>
        <v>0</v>
      </c>
      <c r="H756" s="35">
        <f>VLOOKUP($Q756&amp;$B756,'PNC Exon. &amp; no Exon.'!$A:$AL,'P.N.C. x Comp. x Ramos'!H$66,0)</f>
        <v>0</v>
      </c>
      <c r="I756" s="35">
        <f>VLOOKUP($Q756&amp;$B756,'PNC Exon. &amp; no Exon.'!$A:$AL,'P.N.C. x Comp. x Ramos'!I$66,0)</f>
        <v>0</v>
      </c>
      <c r="J756" s="35">
        <f>VLOOKUP($Q756&amp;$B756,'PNC Exon. &amp; no Exon.'!$A:$AL,'P.N.C. x Comp. x Ramos'!J$66,0)</f>
        <v>0</v>
      </c>
      <c r="K756" s="35">
        <f>VLOOKUP($Q756&amp;$B756,'PNC Exon. &amp; no Exon.'!$A:$AL,'P.N.C. x Comp. x Ramos'!K$66,0)</f>
        <v>0</v>
      </c>
      <c r="L756" s="35">
        <f>VLOOKUP($Q756&amp;$B756,'PNC Exon. &amp; no Exon.'!$A:$AL,'P.N.C. x Comp. x Ramos'!L$66,0)</f>
        <v>0</v>
      </c>
      <c r="M756" s="35">
        <f>VLOOKUP($Q756&amp;$B756,'PNC Exon. &amp; no Exon.'!$A:$AL,'P.N.C. x Comp. x Ramos'!M$66,0)</f>
        <v>0</v>
      </c>
      <c r="N756" s="35">
        <f>VLOOKUP($Q756&amp;$B756,'PNC Exon. &amp; no Exon.'!$A:$AL,'P.N.C. x Comp. x Ramos'!N$66,0)</f>
        <v>0</v>
      </c>
      <c r="O756" s="42">
        <f t="shared" si="63"/>
        <v>0</v>
      </c>
      <c r="Q756" s="102" t="s">
        <v>11</v>
      </c>
    </row>
    <row r="757" spans="1:17" ht="15.95" customHeight="1" x14ac:dyDescent="0.4">
      <c r="A757" s="34">
        <f t="shared" si="61"/>
        <v>1</v>
      </c>
      <c r="B757" s="37" t="s">
        <v>123</v>
      </c>
      <c r="C757" s="50">
        <f t="shared" si="62"/>
        <v>0</v>
      </c>
      <c r="D757" s="35">
        <f>VLOOKUP($Q757&amp;$B757,'PNC Exon. &amp; no Exon.'!$A:$AL,'P.N.C. x Comp. x Ramos'!D$66,0)</f>
        <v>0</v>
      </c>
      <c r="E757" s="35">
        <f>VLOOKUP($Q757&amp;$B757,'PNC Exon. &amp; no Exon.'!$A:$AL,'P.N.C. x Comp. x Ramos'!E$66,0)</f>
        <v>0</v>
      </c>
      <c r="F757" s="35">
        <f>VLOOKUP($Q757&amp;$B757,'PNC Exon. &amp; no Exon.'!$A:$AL,'P.N.C. x Comp. x Ramos'!F$66,0)</f>
        <v>0</v>
      </c>
      <c r="G757" s="35">
        <f>VLOOKUP($Q757&amp;$B757,'PNC Exon. &amp; no Exon.'!$A:$AL,'P.N.C. x Comp. x Ramos'!G$66,0)</f>
        <v>0</v>
      </c>
      <c r="H757" s="35">
        <f>VLOOKUP($Q757&amp;$B757,'PNC Exon. &amp; no Exon.'!$A:$AL,'P.N.C. x Comp. x Ramos'!H$66,0)</f>
        <v>0</v>
      </c>
      <c r="I757" s="35">
        <f>VLOOKUP($Q757&amp;$B757,'PNC Exon. &amp; no Exon.'!$A:$AL,'P.N.C. x Comp. x Ramos'!I$66,0)</f>
        <v>0</v>
      </c>
      <c r="J757" s="35">
        <f>VLOOKUP($Q757&amp;$B757,'PNC Exon. &amp; no Exon.'!$A:$AL,'P.N.C. x Comp. x Ramos'!J$66,0)</f>
        <v>0</v>
      </c>
      <c r="K757" s="35">
        <f>VLOOKUP($Q757&amp;$B757,'PNC Exon. &amp; no Exon.'!$A:$AL,'P.N.C. x Comp. x Ramos'!K$66,0)</f>
        <v>0</v>
      </c>
      <c r="L757" s="35">
        <f>VLOOKUP($Q757&amp;$B757,'PNC Exon. &amp; no Exon.'!$A:$AL,'P.N.C. x Comp. x Ramos'!L$66,0)</f>
        <v>0</v>
      </c>
      <c r="M757" s="35">
        <f>VLOOKUP($Q757&amp;$B757,'PNC Exon. &amp; no Exon.'!$A:$AL,'P.N.C. x Comp. x Ramos'!M$66,0)</f>
        <v>0</v>
      </c>
      <c r="N757" s="35">
        <f>VLOOKUP($Q757&amp;$B757,'PNC Exon. &amp; no Exon.'!$A:$AL,'P.N.C. x Comp. x Ramos'!N$66,0)</f>
        <v>0</v>
      </c>
      <c r="O757" s="42">
        <f t="shared" si="63"/>
        <v>0</v>
      </c>
      <c r="Q757" s="102" t="s">
        <v>11</v>
      </c>
    </row>
    <row r="758" spans="1:17" ht="15.95" customHeight="1" x14ac:dyDescent="0.4">
      <c r="A758" s="34">
        <f t="shared" si="61"/>
        <v>1</v>
      </c>
      <c r="B758" s="37" t="s">
        <v>122</v>
      </c>
      <c r="C758" s="50">
        <f t="shared" si="62"/>
        <v>0</v>
      </c>
      <c r="D758" s="35">
        <f>VLOOKUP($Q758&amp;$B758,'PNC Exon. &amp; no Exon.'!$A:$AL,'P.N.C. x Comp. x Ramos'!D$66,0)</f>
        <v>0</v>
      </c>
      <c r="E758" s="35">
        <f>VLOOKUP($Q758&amp;$B758,'PNC Exon. &amp; no Exon.'!$A:$AL,'P.N.C. x Comp. x Ramos'!E$66,0)</f>
        <v>0</v>
      </c>
      <c r="F758" s="35">
        <f>VLOOKUP($Q758&amp;$B758,'PNC Exon. &amp; no Exon.'!$A:$AL,'P.N.C. x Comp. x Ramos'!F$66,0)</f>
        <v>0</v>
      </c>
      <c r="G758" s="35">
        <f>VLOOKUP($Q758&amp;$B758,'PNC Exon. &amp; no Exon.'!$A:$AL,'P.N.C. x Comp. x Ramos'!G$66,0)</f>
        <v>0</v>
      </c>
      <c r="H758" s="35">
        <f>VLOOKUP($Q758&amp;$B758,'PNC Exon. &amp; no Exon.'!$A:$AL,'P.N.C. x Comp. x Ramos'!H$66,0)</f>
        <v>0</v>
      </c>
      <c r="I758" s="35">
        <f>VLOOKUP($Q758&amp;$B758,'PNC Exon. &amp; no Exon.'!$A:$AL,'P.N.C. x Comp. x Ramos'!I$66,0)</f>
        <v>0</v>
      </c>
      <c r="J758" s="35">
        <f>VLOOKUP($Q758&amp;$B758,'PNC Exon. &amp; no Exon.'!$A:$AL,'P.N.C. x Comp. x Ramos'!J$66,0)</f>
        <v>0</v>
      </c>
      <c r="K758" s="35">
        <f>VLOOKUP($Q758&amp;$B758,'PNC Exon. &amp; no Exon.'!$A:$AL,'P.N.C. x Comp. x Ramos'!K$66,0)</f>
        <v>0</v>
      </c>
      <c r="L758" s="35">
        <f>VLOOKUP($Q758&amp;$B758,'PNC Exon. &amp; no Exon.'!$A:$AL,'P.N.C. x Comp. x Ramos'!L$66,0)</f>
        <v>0</v>
      </c>
      <c r="M758" s="35">
        <f>VLOOKUP($Q758&amp;$B758,'PNC Exon. &amp; no Exon.'!$A:$AL,'P.N.C. x Comp. x Ramos'!M$66,0)</f>
        <v>0</v>
      </c>
      <c r="N758" s="35">
        <f>VLOOKUP($Q758&amp;$B758,'PNC Exon. &amp; no Exon.'!$A:$AL,'P.N.C. x Comp. x Ramos'!N$66,0)</f>
        <v>0</v>
      </c>
      <c r="O758" s="42">
        <f t="shared" si="63"/>
        <v>0</v>
      </c>
      <c r="Q758" s="102" t="s">
        <v>11</v>
      </c>
    </row>
    <row r="759" spans="1:17" ht="15.95" customHeight="1" x14ac:dyDescent="0.4">
      <c r="A759" s="34">
        <f t="shared" si="61"/>
        <v>1</v>
      </c>
      <c r="B759" s="37" t="s">
        <v>125</v>
      </c>
      <c r="C759" s="50">
        <f t="shared" si="62"/>
        <v>0</v>
      </c>
      <c r="D759" s="35">
        <f>VLOOKUP($Q759&amp;$B759,'PNC Exon. &amp; no Exon.'!$A:$AL,'P.N.C. x Comp. x Ramos'!D$66,0)</f>
        <v>0</v>
      </c>
      <c r="E759" s="35">
        <f>VLOOKUP($Q759&amp;$B759,'PNC Exon. &amp; no Exon.'!$A:$AL,'P.N.C. x Comp. x Ramos'!E$66,0)</f>
        <v>0</v>
      </c>
      <c r="F759" s="35">
        <f>VLOOKUP($Q759&amp;$B759,'PNC Exon. &amp; no Exon.'!$A:$AL,'P.N.C. x Comp. x Ramos'!F$66,0)</f>
        <v>0</v>
      </c>
      <c r="G759" s="35">
        <f>VLOOKUP($Q759&amp;$B759,'PNC Exon. &amp; no Exon.'!$A:$AL,'P.N.C. x Comp. x Ramos'!G$66,0)</f>
        <v>0</v>
      </c>
      <c r="H759" s="35">
        <f>VLOOKUP($Q759&amp;$B759,'PNC Exon. &amp; no Exon.'!$A:$AL,'P.N.C. x Comp. x Ramos'!H$66,0)</f>
        <v>0</v>
      </c>
      <c r="I759" s="35">
        <f>VLOOKUP($Q759&amp;$B759,'PNC Exon. &amp; no Exon.'!$A:$AL,'P.N.C. x Comp. x Ramos'!I$66,0)</f>
        <v>0</v>
      </c>
      <c r="J759" s="35">
        <f>VLOOKUP($Q759&amp;$B759,'PNC Exon. &amp; no Exon.'!$A:$AL,'P.N.C. x Comp. x Ramos'!J$66,0)</f>
        <v>0</v>
      </c>
      <c r="K759" s="35">
        <f>VLOOKUP($Q759&amp;$B759,'PNC Exon. &amp; no Exon.'!$A:$AL,'P.N.C. x Comp. x Ramos'!K$66,0)</f>
        <v>0</v>
      </c>
      <c r="L759" s="35">
        <f>VLOOKUP($Q759&amp;$B759,'PNC Exon. &amp; no Exon.'!$A:$AL,'P.N.C. x Comp. x Ramos'!L$66,0)</f>
        <v>0</v>
      </c>
      <c r="M759" s="35">
        <f>VLOOKUP($Q759&amp;$B759,'PNC Exon. &amp; no Exon.'!$A:$AL,'P.N.C. x Comp. x Ramos'!M$66,0)</f>
        <v>0</v>
      </c>
      <c r="N759" s="35">
        <f>VLOOKUP($Q759&amp;$B759,'PNC Exon. &amp; no Exon.'!$A:$AL,'P.N.C. x Comp. x Ramos'!N$66,0)</f>
        <v>0</v>
      </c>
      <c r="O759" s="42">
        <f t="shared" si="63"/>
        <v>0</v>
      </c>
      <c r="Q759" s="102" t="s">
        <v>11</v>
      </c>
    </row>
    <row r="760" spans="1:17" ht="15.95" customHeight="1" x14ac:dyDescent="0.4">
      <c r="A760" s="34">
        <f t="shared" si="61"/>
        <v>1</v>
      </c>
      <c r="B760" s="37" t="s">
        <v>127</v>
      </c>
      <c r="C760" s="50">
        <f t="shared" si="62"/>
        <v>0</v>
      </c>
      <c r="D760" s="35">
        <f>VLOOKUP($Q760&amp;$B760,'PNC Exon. &amp; no Exon.'!$A:$AL,'P.N.C. x Comp. x Ramos'!D$66,0)</f>
        <v>0</v>
      </c>
      <c r="E760" s="35">
        <f>VLOOKUP($Q760&amp;$B760,'PNC Exon. &amp; no Exon.'!$A:$AL,'P.N.C. x Comp. x Ramos'!E$66,0)</f>
        <v>0</v>
      </c>
      <c r="F760" s="35">
        <f>VLOOKUP($Q760&amp;$B760,'PNC Exon. &amp; no Exon.'!$A:$AL,'P.N.C. x Comp. x Ramos'!F$66,0)</f>
        <v>0</v>
      </c>
      <c r="G760" s="35">
        <f>VLOOKUP($Q760&amp;$B760,'PNC Exon. &amp; no Exon.'!$A:$AL,'P.N.C. x Comp. x Ramos'!G$66,0)</f>
        <v>0</v>
      </c>
      <c r="H760" s="35">
        <f>VLOOKUP($Q760&amp;$B760,'PNC Exon. &amp; no Exon.'!$A:$AL,'P.N.C. x Comp. x Ramos'!H$66,0)</f>
        <v>0</v>
      </c>
      <c r="I760" s="35">
        <f>VLOOKUP($Q760&amp;$B760,'PNC Exon. &amp; no Exon.'!$A:$AL,'P.N.C. x Comp. x Ramos'!I$66,0)</f>
        <v>0</v>
      </c>
      <c r="J760" s="35">
        <f>VLOOKUP($Q760&amp;$B760,'PNC Exon. &amp; no Exon.'!$A:$AL,'P.N.C. x Comp. x Ramos'!J$66,0)</f>
        <v>0</v>
      </c>
      <c r="K760" s="35">
        <f>VLOOKUP($Q760&amp;$B760,'PNC Exon. &amp; no Exon.'!$A:$AL,'P.N.C. x Comp. x Ramos'!K$66,0)</f>
        <v>0</v>
      </c>
      <c r="L760" s="35">
        <f>VLOOKUP($Q760&amp;$B760,'PNC Exon. &amp; no Exon.'!$A:$AL,'P.N.C. x Comp. x Ramos'!L$66,0)</f>
        <v>0</v>
      </c>
      <c r="M760" s="35">
        <f>VLOOKUP($Q760&amp;$B760,'PNC Exon. &amp; no Exon.'!$A:$AL,'P.N.C. x Comp. x Ramos'!M$66,0)</f>
        <v>0</v>
      </c>
      <c r="N760" s="35">
        <f>VLOOKUP($Q760&amp;$B760,'PNC Exon. &amp; no Exon.'!$A:$AL,'P.N.C. x Comp. x Ramos'!N$66,0)</f>
        <v>0</v>
      </c>
      <c r="O760" s="42">
        <f t="shared" si="63"/>
        <v>0</v>
      </c>
      <c r="Q760" s="102" t="s">
        <v>11</v>
      </c>
    </row>
    <row r="761" spans="1:17" ht="15.95" customHeight="1" x14ac:dyDescent="0.4">
      <c r="A761" s="34">
        <f t="shared" si="61"/>
        <v>1</v>
      </c>
      <c r="B761" s="37" t="s">
        <v>126</v>
      </c>
      <c r="C761" s="50">
        <f t="shared" si="62"/>
        <v>0</v>
      </c>
      <c r="D761" s="35">
        <f>VLOOKUP($Q761&amp;$B761,'PNC Exon. &amp; no Exon.'!$A:$AL,'P.N.C. x Comp. x Ramos'!D$66,0)</f>
        <v>0</v>
      </c>
      <c r="E761" s="35">
        <f>VLOOKUP($Q761&amp;$B761,'PNC Exon. &amp; no Exon.'!$A:$AL,'P.N.C. x Comp. x Ramos'!E$66,0)</f>
        <v>0</v>
      </c>
      <c r="F761" s="35">
        <f>VLOOKUP($Q761&amp;$B761,'PNC Exon. &amp; no Exon.'!$A:$AL,'P.N.C. x Comp. x Ramos'!F$66,0)</f>
        <v>0</v>
      </c>
      <c r="G761" s="35">
        <f>VLOOKUP($Q761&amp;$B761,'PNC Exon. &amp; no Exon.'!$A:$AL,'P.N.C. x Comp. x Ramos'!G$66,0)</f>
        <v>0</v>
      </c>
      <c r="H761" s="35">
        <f>VLOOKUP($Q761&amp;$B761,'PNC Exon. &amp; no Exon.'!$A:$AL,'P.N.C. x Comp. x Ramos'!H$66,0)</f>
        <v>0</v>
      </c>
      <c r="I761" s="35">
        <f>VLOOKUP($Q761&amp;$B761,'PNC Exon. &amp; no Exon.'!$A:$AL,'P.N.C. x Comp. x Ramos'!I$66,0)</f>
        <v>0</v>
      </c>
      <c r="J761" s="35">
        <f>VLOOKUP($Q761&amp;$B761,'PNC Exon. &amp; no Exon.'!$A:$AL,'P.N.C. x Comp. x Ramos'!J$66,0)</f>
        <v>0</v>
      </c>
      <c r="K761" s="35">
        <f>VLOOKUP($Q761&amp;$B761,'PNC Exon. &amp; no Exon.'!$A:$AL,'P.N.C. x Comp. x Ramos'!K$66,0)</f>
        <v>0</v>
      </c>
      <c r="L761" s="35">
        <f>VLOOKUP($Q761&amp;$B761,'PNC Exon. &amp; no Exon.'!$A:$AL,'P.N.C. x Comp. x Ramos'!L$66,0)</f>
        <v>0</v>
      </c>
      <c r="M761" s="35">
        <f>VLOOKUP($Q761&amp;$B761,'PNC Exon. &amp; no Exon.'!$A:$AL,'P.N.C. x Comp. x Ramos'!M$66,0)</f>
        <v>0</v>
      </c>
      <c r="N761" s="35">
        <f>VLOOKUP($Q761&amp;$B761,'PNC Exon. &amp; no Exon.'!$A:$AL,'P.N.C. x Comp. x Ramos'!N$66,0)</f>
        <v>0</v>
      </c>
      <c r="O761" s="42">
        <f t="shared" si="63"/>
        <v>0</v>
      </c>
      <c r="Q761" s="102" t="s">
        <v>11</v>
      </c>
    </row>
    <row r="762" spans="1:17" ht="15.95" customHeight="1" x14ac:dyDescent="0.4">
      <c r="A762" s="34">
        <f t="shared" si="61"/>
        <v>1</v>
      </c>
      <c r="B762" s="37" t="s">
        <v>110</v>
      </c>
      <c r="C762" s="50">
        <f t="shared" si="62"/>
        <v>0</v>
      </c>
      <c r="D762" s="35">
        <f>VLOOKUP($Q762&amp;$B762,'PNC Exon. &amp; no Exon.'!$A:$AL,'P.N.C. x Comp. x Ramos'!D$66,0)</f>
        <v>0</v>
      </c>
      <c r="E762" s="35">
        <f>VLOOKUP($Q762&amp;$B762,'PNC Exon. &amp; no Exon.'!$A:$AL,'P.N.C. x Comp. x Ramos'!E$66,0)</f>
        <v>0</v>
      </c>
      <c r="F762" s="35">
        <f>VLOOKUP($Q762&amp;$B762,'PNC Exon. &amp; no Exon.'!$A:$AL,'P.N.C. x Comp. x Ramos'!F$66,0)</f>
        <v>0</v>
      </c>
      <c r="G762" s="35">
        <f>VLOOKUP($Q762&amp;$B762,'PNC Exon. &amp; no Exon.'!$A:$AL,'P.N.C. x Comp. x Ramos'!G$66,0)</f>
        <v>0</v>
      </c>
      <c r="H762" s="35">
        <f>VLOOKUP($Q762&amp;$B762,'PNC Exon. &amp; no Exon.'!$A:$AL,'P.N.C. x Comp. x Ramos'!H$66,0)</f>
        <v>0</v>
      </c>
      <c r="I762" s="35">
        <f>VLOOKUP($Q762&amp;$B762,'PNC Exon. &amp; no Exon.'!$A:$AL,'P.N.C. x Comp. x Ramos'!I$66,0)</f>
        <v>0</v>
      </c>
      <c r="J762" s="35">
        <f>VLOOKUP($Q762&amp;$B762,'PNC Exon. &amp; no Exon.'!$A:$AL,'P.N.C. x Comp. x Ramos'!J$66,0)</f>
        <v>0</v>
      </c>
      <c r="K762" s="35">
        <f>VLOOKUP($Q762&amp;$B762,'PNC Exon. &amp; no Exon.'!$A:$AL,'P.N.C. x Comp. x Ramos'!K$66,0)</f>
        <v>0</v>
      </c>
      <c r="L762" s="35">
        <f>VLOOKUP($Q762&amp;$B762,'PNC Exon. &amp; no Exon.'!$A:$AL,'P.N.C. x Comp. x Ramos'!L$66,0)</f>
        <v>0</v>
      </c>
      <c r="M762" s="35">
        <f>VLOOKUP($Q762&amp;$B762,'PNC Exon. &amp; no Exon.'!$A:$AL,'P.N.C. x Comp. x Ramos'!M$66,0)</f>
        <v>0</v>
      </c>
      <c r="N762" s="35">
        <f>VLOOKUP($Q762&amp;$B762,'PNC Exon. &amp; no Exon.'!$A:$AL,'P.N.C. x Comp. x Ramos'!N$66,0)</f>
        <v>0</v>
      </c>
      <c r="O762" s="42">
        <f t="shared" si="63"/>
        <v>0</v>
      </c>
      <c r="Q762" s="102" t="s">
        <v>11</v>
      </c>
    </row>
    <row r="763" spans="1:17" ht="15.95" customHeight="1" x14ac:dyDescent="0.4">
      <c r="A763" s="34">
        <f t="shared" si="61"/>
        <v>1</v>
      </c>
      <c r="B763" s="37" t="s">
        <v>128</v>
      </c>
      <c r="C763" s="50">
        <f t="shared" si="62"/>
        <v>0</v>
      </c>
      <c r="D763" s="35">
        <f>VLOOKUP($Q763&amp;$B763,'PNC Exon. &amp; no Exon.'!$A:$AL,'P.N.C. x Comp. x Ramos'!D$66,0)</f>
        <v>0</v>
      </c>
      <c r="E763" s="35">
        <f>VLOOKUP($Q763&amp;$B763,'PNC Exon. &amp; no Exon.'!$A:$AL,'P.N.C. x Comp. x Ramos'!E$66,0)</f>
        <v>0</v>
      </c>
      <c r="F763" s="35">
        <f>VLOOKUP($Q763&amp;$B763,'PNC Exon. &amp; no Exon.'!$A:$AL,'P.N.C. x Comp. x Ramos'!F$66,0)</f>
        <v>0</v>
      </c>
      <c r="G763" s="35">
        <f>VLOOKUP($Q763&amp;$B763,'PNC Exon. &amp; no Exon.'!$A:$AL,'P.N.C. x Comp. x Ramos'!G$66,0)</f>
        <v>0</v>
      </c>
      <c r="H763" s="35">
        <f>VLOOKUP($Q763&amp;$B763,'PNC Exon. &amp; no Exon.'!$A:$AL,'P.N.C. x Comp. x Ramos'!H$66,0)</f>
        <v>0</v>
      </c>
      <c r="I763" s="35">
        <f>VLOOKUP($Q763&amp;$B763,'PNC Exon. &amp; no Exon.'!$A:$AL,'P.N.C. x Comp. x Ramos'!I$66,0)</f>
        <v>0</v>
      </c>
      <c r="J763" s="35">
        <f>VLOOKUP($Q763&amp;$B763,'PNC Exon. &amp; no Exon.'!$A:$AL,'P.N.C. x Comp. x Ramos'!J$66,0)</f>
        <v>0</v>
      </c>
      <c r="K763" s="35">
        <f>VLOOKUP($Q763&amp;$B763,'PNC Exon. &amp; no Exon.'!$A:$AL,'P.N.C. x Comp. x Ramos'!K$66,0)</f>
        <v>0</v>
      </c>
      <c r="L763" s="35">
        <f>VLOOKUP($Q763&amp;$B763,'PNC Exon. &amp; no Exon.'!$A:$AL,'P.N.C. x Comp. x Ramos'!L$66,0)</f>
        <v>0</v>
      </c>
      <c r="M763" s="35">
        <f>VLOOKUP($Q763&amp;$B763,'PNC Exon. &amp; no Exon.'!$A:$AL,'P.N.C. x Comp. x Ramos'!M$66,0)</f>
        <v>0</v>
      </c>
      <c r="N763" s="35">
        <f>VLOOKUP($Q763&amp;$B763,'PNC Exon. &amp; no Exon.'!$A:$AL,'P.N.C. x Comp. x Ramos'!N$66,0)</f>
        <v>0</v>
      </c>
      <c r="O763" s="42">
        <f t="shared" si="63"/>
        <v>0</v>
      </c>
      <c r="Q763" s="102" t="s">
        <v>11</v>
      </c>
    </row>
    <row r="764" spans="1:17" ht="15.95" customHeight="1" x14ac:dyDescent="0.4">
      <c r="A764" s="34">
        <f t="shared" si="61"/>
        <v>1</v>
      </c>
      <c r="B764" s="37" t="s">
        <v>79</v>
      </c>
      <c r="C764" s="50">
        <f t="shared" si="62"/>
        <v>0</v>
      </c>
      <c r="D764" s="35">
        <f>VLOOKUP($Q764&amp;$B764,'PNC Exon. &amp; no Exon.'!$A:$AL,'P.N.C. x Comp. x Ramos'!D$66,0)</f>
        <v>0</v>
      </c>
      <c r="E764" s="35">
        <f>VLOOKUP($Q764&amp;$B764,'PNC Exon. &amp; no Exon.'!$A:$AL,'P.N.C. x Comp. x Ramos'!E$66,0)</f>
        <v>0</v>
      </c>
      <c r="F764" s="35">
        <f>VLOOKUP($Q764&amp;$B764,'PNC Exon. &amp; no Exon.'!$A:$AL,'P.N.C. x Comp. x Ramos'!F$66,0)</f>
        <v>0</v>
      </c>
      <c r="G764" s="35">
        <f>VLOOKUP($Q764&amp;$B764,'PNC Exon. &amp; no Exon.'!$A:$AL,'P.N.C. x Comp. x Ramos'!G$66,0)</f>
        <v>0</v>
      </c>
      <c r="H764" s="35">
        <f>VLOOKUP($Q764&amp;$B764,'PNC Exon. &amp; no Exon.'!$A:$AL,'P.N.C. x Comp. x Ramos'!H$66,0)</f>
        <v>0</v>
      </c>
      <c r="I764" s="35">
        <f>VLOOKUP($Q764&amp;$B764,'PNC Exon. &amp; no Exon.'!$A:$AL,'P.N.C. x Comp. x Ramos'!I$66,0)</f>
        <v>0</v>
      </c>
      <c r="J764" s="35">
        <f>VLOOKUP($Q764&amp;$B764,'PNC Exon. &amp; no Exon.'!$A:$AL,'P.N.C. x Comp. x Ramos'!J$66,0)</f>
        <v>0</v>
      </c>
      <c r="K764" s="35">
        <f>VLOOKUP($Q764&amp;$B764,'PNC Exon. &amp; no Exon.'!$A:$AL,'P.N.C. x Comp. x Ramos'!K$66,0)</f>
        <v>0</v>
      </c>
      <c r="L764" s="35">
        <f>VLOOKUP($Q764&amp;$B764,'PNC Exon. &amp; no Exon.'!$A:$AL,'P.N.C. x Comp. x Ramos'!L$66,0)</f>
        <v>0</v>
      </c>
      <c r="M764" s="35">
        <f>VLOOKUP($Q764&amp;$B764,'PNC Exon. &amp; no Exon.'!$A:$AL,'P.N.C. x Comp. x Ramos'!M$66,0)</f>
        <v>0</v>
      </c>
      <c r="N764" s="35">
        <f>VLOOKUP($Q764&amp;$B764,'PNC Exon. &amp; no Exon.'!$A:$AL,'P.N.C. x Comp. x Ramos'!N$66,0)</f>
        <v>0</v>
      </c>
      <c r="O764" s="42">
        <f t="shared" si="63"/>
        <v>0</v>
      </c>
      <c r="Q764" s="102" t="s">
        <v>11</v>
      </c>
    </row>
    <row r="765" spans="1:17" ht="15.95" customHeight="1" x14ac:dyDescent="0.4">
      <c r="A765" s="34">
        <f t="shared" si="61"/>
        <v>1</v>
      </c>
      <c r="B765" s="37" t="s">
        <v>129</v>
      </c>
      <c r="C765" s="50">
        <f t="shared" si="62"/>
        <v>0</v>
      </c>
      <c r="D765" s="35">
        <f>VLOOKUP($Q765&amp;$B765,'PNC Exon. &amp; no Exon.'!$A:$AL,'P.N.C. x Comp. x Ramos'!D$66,0)</f>
        <v>0</v>
      </c>
      <c r="E765" s="35">
        <f>VLOOKUP($Q765&amp;$B765,'PNC Exon. &amp; no Exon.'!$A:$AL,'P.N.C. x Comp. x Ramos'!E$66,0)</f>
        <v>0</v>
      </c>
      <c r="F765" s="35">
        <f>VLOOKUP($Q765&amp;$B765,'PNC Exon. &amp; no Exon.'!$A:$AL,'P.N.C. x Comp. x Ramos'!F$66,0)</f>
        <v>0</v>
      </c>
      <c r="G765" s="35">
        <f>VLOOKUP($Q765&amp;$B765,'PNC Exon. &amp; no Exon.'!$A:$AL,'P.N.C. x Comp. x Ramos'!G$66,0)</f>
        <v>0</v>
      </c>
      <c r="H765" s="35">
        <f>VLOOKUP($Q765&amp;$B765,'PNC Exon. &amp; no Exon.'!$A:$AL,'P.N.C. x Comp. x Ramos'!H$66,0)</f>
        <v>0</v>
      </c>
      <c r="I765" s="35">
        <f>VLOOKUP($Q765&amp;$B765,'PNC Exon. &amp; no Exon.'!$A:$AL,'P.N.C. x Comp. x Ramos'!I$66,0)</f>
        <v>0</v>
      </c>
      <c r="J765" s="35">
        <f>VLOOKUP($Q765&amp;$B765,'PNC Exon. &amp; no Exon.'!$A:$AL,'P.N.C. x Comp. x Ramos'!J$66,0)</f>
        <v>0</v>
      </c>
      <c r="K765" s="35">
        <f>VLOOKUP($Q765&amp;$B765,'PNC Exon. &amp; no Exon.'!$A:$AL,'P.N.C. x Comp. x Ramos'!K$66,0)</f>
        <v>0</v>
      </c>
      <c r="L765" s="35">
        <f>VLOOKUP($Q765&amp;$B765,'PNC Exon. &amp; no Exon.'!$A:$AL,'P.N.C. x Comp. x Ramos'!L$66,0)</f>
        <v>0</v>
      </c>
      <c r="M765" s="35">
        <f>VLOOKUP($Q765&amp;$B765,'PNC Exon. &amp; no Exon.'!$A:$AL,'P.N.C. x Comp. x Ramos'!M$66,0)</f>
        <v>0</v>
      </c>
      <c r="N765" s="35">
        <f>VLOOKUP($Q765&amp;$B765,'PNC Exon. &amp; no Exon.'!$A:$AL,'P.N.C. x Comp. x Ramos'!N$66,0)</f>
        <v>0</v>
      </c>
      <c r="O765" s="42">
        <f t="shared" si="63"/>
        <v>0</v>
      </c>
      <c r="Q765" s="102" t="s">
        <v>11</v>
      </c>
    </row>
    <row r="766" spans="1:17" ht="15.95" customHeight="1" x14ac:dyDescent="0.4">
      <c r="A766" s="34">
        <f t="shared" si="61"/>
        <v>1</v>
      </c>
      <c r="B766" s="37" t="s">
        <v>131</v>
      </c>
      <c r="C766" s="50">
        <f t="shared" si="62"/>
        <v>0</v>
      </c>
      <c r="D766" s="35">
        <f>VLOOKUP($Q766&amp;$B766,'PNC Exon. &amp; no Exon.'!$A:$AL,'P.N.C. x Comp. x Ramos'!D$66,0)</f>
        <v>0</v>
      </c>
      <c r="E766" s="35">
        <f>VLOOKUP($Q766&amp;$B766,'PNC Exon. &amp; no Exon.'!$A:$AL,'P.N.C. x Comp. x Ramos'!E$66,0)</f>
        <v>0</v>
      </c>
      <c r="F766" s="35">
        <f>VLOOKUP($Q766&amp;$B766,'PNC Exon. &amp; no Exon.'!$A:$AL,'P.N.C. x Comp. x Ramos'!F$66,0)</f>
        <v>0</v>
      </c>
      <c r="G766" s="35">
        <f>VLOOKUP($Q766&amp;$B766,'PNC Exon. &amp; no Exon.'!$A:$AL,'P.N.C. x Comp. x Ramos'!G$66,0)</f>
        <v>0</v>
      </c>
      <c r="H766" s="35">
        <f>VLOOKUP($Q766&amp;$B766,'PNC Exon. &amp; no Exon.'!$A:$AL,'P.N.C. x Comp. x Ramos'!H$66,0)</f>
        <v>0</v>
      </c>
      <c r="I766" s="35">
        <f>VLOOKUP($Q766&amp;$B766,'PNC Exon. &amp; no Exon.'!$A:$AL,'P.N.C. x Comp. x Ramos'!I$66,0)</f>
        <v>0</v>
      </c>
      <c r="J766" s="35">
        <f>VLOOKUP($Q766&amp;$B766,'PNC Exon. &amp; no Exon.'!$A:$AL,'P.N.C. x Comp. x Ramos'!J$66,0)</f>
        <v>0</v>
      </c>
      <c r="K766" s="35">
        <f>VLOOKUP($Q766&amp;$B766,'PNC Exon. &amp; no Exon.'!$A:$AL,'P.N.C. x Comp. x Ramos'!K$66,0)</f>
        <v>0</v>
      </c>
      <c r="L766" s="35">
        <f>VLOOKUP($Q766&amp;$B766,'PNC Exon. &amp; no Exon.'!$A:$AL,'P.N.C. x Comp. x Ramos'!L$66,0)</f>
        <v>0</v>
      </c>
      <c r="M766" s="35">
        <f>VLOOKUP($Q766&amp;$B766,'PNC Exon. &amp; no Exon.'!$A:$AL,'P.N.C. x Comp. x Ramos'!M$66,0)</f>
        <v>0</v>
      </c>
      <c r="N766" s="35">
        <f>VLOOKUP($Q766&amp;$B766,'PNC Exon. &amp; no Exon.'!$A:$AL,'P.N.C. x Comp. x Ramos'!N$66,0)</f>
        <v>0</v>
      </c>
      <c r="O766" s="42">
        <f t="shared" si="63"/>
        <v>0</v>
      </c>
      <c r="Q766" s="102" t="s">
        <v>11</v>
      </c>
    </row>
    <row r="767" spans="1:17" ht="15.95" customHeight="1" x14ac:dyDescent="0.4">
      <c r="A767" s="34">
        <f t="shared" si="61"/>
        <v>1</v>
      </c>
      <c r="B767" s="37" t="s">
        <v>130</v>
      </c>
      <c r="C767" s="50">
        <f t="shared" si="62"/>
        <v>0</v>
      </c>
      <c r="D767" s="35">
        <f>VLOOKUP($Q767&amp;$B767,'PNC Exon. &amp; no Exon.'!$A:$AL,'P.N.C. x Comp. x Ramos'!D$66,0)</f>
        <v>0</v>
      </c>
      <c r="E767" s="35">
        <f>VLOOKUP($Q767&amp;$B767,'PNC Exon. &amp; no Exon.'!$A:$AL,'P.N.C. x Comp. x Ramos'!E$66,0)</f>
        <v>0</v>
      </c>
      <c r="F767" s="35">
        <f>VLOOKUP($Q767&amp;$B767,'PNC Exon. &amp; no Exon.'!$A:$AL,'P.N.C. x Comp. x Ramos'!F$66,0)</f>
        <v>0</v>
      </c>
      <c r="G767" s="35">
        <f>VLOOKUP($Q767&amp;$B767,'PNC Exon. &amp; no Exon.'!$A:$AL,'P.N.C. x Comp. x Ramos'!G$66,0)</f>
        <v>0</v>
      </c>
      <c r="H767" s="35">
        <f>VLOOKUP($Q767&amp;$B767,'PNC Exon. &amp; no Exon.'!$A:$AL,'P.N.C. x Comp. x Ramos'!H$66,0)</f>
        <v>0</v>
      </c>
      <c r="I767" s="35">
        <f>VLOOKUP($Q767&amp;$B767,'PNC Exon. &amp; no Exon.'!$A:$AL,'P.N.C. x Comp. x Ramos'!I$66,0)</f>
        <v>0</v>
      </c>
      <c r="J767" s="35">
        <f>VLOOKUP($Q767&amp;$B767,'PNC Exon. &amp; no Exon.'!$A:$AL,'P.N.C. x Comp. x Ramos'!J$66,0)</f>
        <v>0</v>
      </c>
      <c r="K767" s="35">
        <f>VLOOKUP($Q767&amp;$B767,'PNC Exon. &amp; no Exon.'!$A:$AL,'P.N.C. x Comp. x Ramos'!K$66,0)</f>
        <v>0</v>
      </c>
      <c r="L767" s="35">
        <f>VLOOKUP($Q767&amp;$B767,'PNC Exon. &amp; no Exon.'!$A:$AL,'P.N.C. x Comp. x Ramos'!L$66,0)</f>
        <v>0</v>
      </c>
      <c r="M767" s="35">
        <f>VLOOKUP($Q767&amp;$B767,'PNC Exon. &amp; no Exon.'!$A:$AL,'P.N.C. x Comp. x Ramos'!M$66,0)</f>
        <v>0</v>
      </c>
      <c r="N767" s="35">
        <f>VLOOKUP($Q767&amp;$B767,'PNC Exon. &amp; no Exon.'!$A:$AL,'P.N.C. x Comp. x Ramos'!N$66,0)</f>
        <v>0</v>
      </c>
      <c r="O767" s="42">
        <f t="shared" si="63"/>
        <v>0</v>
      </c>
      <c r="Q767" s="102" t="s">
        <v>11</v>
      </c>
    </row>
    <row r="768" spans="1:17" ht="15.95" customHeight="1" x14ac:dyDescent="0.4">
      <c r="A768" s="34">
        <f t="shared" si="61"/>
        <v>1</v>
      </c>
      <c r="B768" s="37" t="s">
        <v>132</v>
      </c>
      <c r="C768" s="50">
        <f t="shared" si="62"/>
        <v>0</v>
      </c>
      <c r="D768" s="35">
        <f>VLOOKUP($Q768&amp;$B768,'PNC Exon. &amp; no Exon.'!$A:$AL,'P.N.C. x Comp. x Ramos'!D$66,0)</f>
        <v>0</v>
      </c>
      <c r="E768" s="35">
        <f>VLOOKUP($Q768&amp;$B768,'PNC Exon. &amp; no Exon.'!$A:$AL,'P.N.C. x Comp. x Ramos'!E$66,0)</f>
        <v>0</v>
      </c>
      <c r="F768" s="35">
        <f>VLOOKUP($Q768&amp;$B768,'PNC Exon. &amp; no Exon.'!$A:$AL,'P.N.C. x Comp. x Ramos'!F$66,0)</f>
        <v>0</v>
      </c>
      <c r="G768" s="35">
        <f>VLOOKUP($Q768&amp;$B768,'PNC Exon. &amp; no Exon.'!$A:$AL,'P.N.C. x Comp. x Ramos'!G$66,0)</f>
        <v>0</v>
      </c>
      <c r="H768" s="35">
        <f>VLOOKUP($Q768&amp;$B768,'PNC Exon. &amp; no Exon.'!$A:$AL,'P.N.C. x Comp. x Ramos'!H$66,0)</f>
        <v>0</v>
      </c>
      <c r="I768" s="35">
        <f>VLOOKUP($Q768&amp;$B768,'PNC Exon. &amp; no Exon.'!$A:$AL,'P.N.C. x Comp. x Ramos'!I$66,0)</f>
        <v>0</v>
      </c>
      <c r="J768" s="35">
        <f>VLOOKUP($Q768&amp;$B768,'PNC Exon. &amp; no Exon.'!$A:$AL,'P.N.C. x Comp. x Ramos'!J$66,0)</f>
        <v>0</v>
      </c>
      <c r="K768" s="35">
        <f>VLOOKUP($Q768&amp;$B768,'PNC Exon. &amp; no Exon.'!$A:$AL,'P.N.C. x Comp. x Ramos'!K$66,0)</f>
        <v>0</v>
      </c>
      <c r="L768" s="35">
        <f>VLOOKUP($Q768&amp;$B768,'PNC Exon. &amp; no Exon.'!$A:$AL,'P.N.C. x Comp. x Ramos'!L$66,0)</f>
        <v>0</v>
      </c>
      <c r="M768" s="35">
        <f>VLOOKUP($Q768&amp;$B768,'PNC Exon. &amp; no Exon.'!$A:$AL,'P.N.C. x Comp. x Ramos'!M$66,0)</f>
        <v>0</v>
      </c>
      <c r="N768" s="35">
        <f>VLOOKUP($Q768&amp;$B768,'PNC Exon. &amp; no Exon.'!$A:$AL,'P.N.C. x Comp. x Ramos'!N$66,0)</f>
        <v>0</v>
      </c>
      <c r="O768" s="42">
        <f t="shared" si="63"/>
        <v>0</v>
      </c>
      <c r="Q768" s="102" t="s">
        <v>11</v>
      </c>
    </row>
    <row r="769" spans="1:15" x14ac:dyDescent="0.4">
      <c r="A769" s="52" t="s">
        <v>108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xmlns:xlrd2="http://schemas.microsoft.com/office/spreadsheetml/2017/richdata2" ref="A70:O102">
    <sortCondition ref="A69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35" t="s">
        <v>42</v>
      </c>
      <c r="B1" s="135"/>
      <c r="C1" s="135"/>
      <c r="D1" s="135"/>
      <c r="E1" s="135"/>
      <c r="F1" s="135"/>
      <c r="G1" s="135"/>
    </row>
    <row r="2" spans="1:9" x14ac:dyDescent="0.4">
      <c r="A2" s="134" t="s">
        <v>53</v>
      </c>
      <c r="B2" s="134"/>
      <c r="C2" s="134"/>
      <c r="D2" s="134"/>
      <c r="E2" s="134"/>
      <c r="F2" s="134"/>
      <c r="G2" s="134"/>
    </row>
    <row r="3" spans="1:9" x14ac:dyDescent="0.4">
      <c r="A3" s="134" t="str">
        <f>"Comparativo Enero"&amp;'P.N.C. x Comp. x Ramos'!A1&amp;",  2021 - 2022"</f>
        <v>Comparativo Enero - Septiembre,  2021 - 2022</v>
      </c>
      <c r="B3" s="134"/>
      <c r="C3" s="134"/>
      <c r="D3" s="134"/>
      <c r="E3" s="134"/>
      <c r="F3" s="134"/>
      <c r="G3" s="134"/>
    </row>
    <row r="4" spans="1:9" x14ac:dyDescent="0.4">
      <c r="A4" s="134" t="s">
        <v>91</v>
      </c>
      <c r="B4" s="134"/>
      <c r="C4" s="134"/>
      <c r="D4" s="134"/>
      <c r="E4" s="134"/>
      <c r="F4" s="134"/>
      <c r="G4" s="134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37" t="s">
        <v>20</v>
      </c>
      <c r="B6" s="137">
        <v>2021</v>
      </c>
      <c r="C6" s="137">
        <v>2022</v>
      </c>
      <c r="D6" s="137" t="s">
        <v>29</v>
      </c>
      <c r="E6" s="137"/>
      <c r="F6" s="137" t="s">
        <v>61</v>
      </c>
      <c r="G6" s="137"/>
    </row>
    <row r="7" spans="1:9" ht="18.75" customHeight="1" x14ac:dyDescent="0.4">
      <c r="A7" s="137"/>
      <c r="B7" s="137"/>
      <c r="C7" s="137"/>
      <c r="D7" s="33" t="s">
        <v>22</v>
      </c>
      <c r="E7" s="33" t="s">
        <v>24</v>
      </c>
      <c r="F7" s="33">
        <v>2021</v>
      </c>
      <c r="G7" s="33">
        <v>2022</v>
      </c>
      <c r="I7" s="17"/>
    </row>
    <row r="8" spans="1:9" ht="15.95" customHeight="1" x14ac:dyDescent="0.4">
      <c r="A8" s="41" t="s">
        <v>12</v>
      </c>
      <c r="B8" s="72">
        <f>SUMIF($A$48:$A$487,$A8,$B$48:$B$487)</f>
        <v>244998572.69</v>
      </c>
      <c r="C8" s="72">
        <f>SUMIF($A$48:$A$487,$A8,$C$48:$C$487)</f>
        <v>288436310.60999995</v>
      </c>
      <c r="D8" s="72">
        <f>C8-B8</f>
        <v>43437737.919999957</v>
      </c>
      <c r="E8" s="127">
        <f>(D8/B8*100)</f>
        <v>17.729792236366336</v>
      </c>
      <c r="F8" s="128">
        <f>(B8/B21*100)</f>
        <v>0.38551525242755463</v>
      </c>
      <c r="G8" s="128">
        <f>(C8/C21*100)</f>
        <v>0.40096882845296922</v>
      </c>
      <c r="I8" s="17"/>
    </row>
    <row r="9" spans="1:9" ht="15.95" customHeight="1" x14ac:dyDescent="0.4">
      <c r="A9" s="41" t="s">
        <v>13</v>
      </c>
      <c r="B9" s="72">
        <f>SUMIF($A$48:$A$487,$A9,$B$48:$B$487)</f>
        <v>9194162687.5800018</v>
      </c>
      <c r="C9" s="72">
        <f>SUMIF($A$48:$A$487,$A9,$C$48:$C$487)</f>
        <v>11036202304.619999</v>
      </c>
      <c r="D9" s="72">
        <f>C9-B9</f>
        <v>1842039617.0399971</v>
      </c>
      <c r="E9" s="127">
        <f t="shared" ref="E9:E15" si="0">(D9/B9*100)</f>
        <v>20.034881692145053</v>
      </c>
      <c r="F9" s="128">
        <f>(B9/B21*100)</f>
        <v>14.467390199237199</v>
      </c>
      <c r="G9" s="128">
        <f>(C9/C21*100)</f>
        <v>15.341941863334945</v>
      </c>
      <c r="I9" s="17"/>
    </row>
    <row r="10" spans="1:9" ht="15.95" customHeight="1" x14ac:dyDescent="0.4">
      <c r="A10" s="47" t="s">
        <v>30</v>
      </c>
      <c r="B10" s="48">
        <f>SUBTOTAL(109,B8:B9)</f>
        <v>9439161260.2700024</v>
      </c>
      <c r="C10" s="48">
        <f>SUBTOTAL(109,C8:C9)</f>
        <v>11324638615.23</v>
      </c>
      <c r="D10" s="48">
        <f t="shared" ref="D10:D20" si="1">(C10-B10)</f>
        <v>1885477354.9599972</v>
      </c>
      <c r="E10" s="129">
        <f t="shared" si="0"/>
        <v>19.975051839574824</v>
      </c>
      <c r="F10" s="130">
        <f>(F8+F9)</f>
        <v>14.852905451664753</v>
      </c>
      <c r="G10" s="130">
        <f>(G8+G9)</f>
        <v>15.742910691787914</v>
      </c>
      <c r="I10" s="17"/>
    </row>
    <row r="11" spans="1:9" ht="15.95" customHeight="1" x14ac:dyDescent="0.4">
      <c r="A11" s="41" t="s">
        <v>14</v>
      </c>
      <c r="B11" s="72">
        <f t="shared" ref="B11:B19" si="2">SUMIF($A$48:$A$487,$A11,$B$48:$B$487)</f>
        <v>15464923525.08</v>
      </c>
      <c r="C11" s="72">
        <f t="shared" ref="C11:C19" si="3">SUMIF($A$48:$A$487,$A11,$C$48:$C$487)</f>
        <v>18140104668.309998</v>
      </c>
      <c r="D11" s="72">
        <f t="shared" si="1"/>
        <v>2675181143.2299976</v>
      </c>
      <c r="E11" s="127">
        <f t="shared" si="0"/>
        <v>17.298379386691206</v>
      </c>
      <c r="F11" s="128">
        <f>(B11/B21*100)</f>
        <v>24.33468828444073</v>
      </c>
      <c r="G11" s="128">
        <f>(C11/C21*100)</f>
        <v>25.217409352809568</v>
      </c>
      <c r="I11" s="17"/>
    </row>
    <row r="12" spans="1:9" ht="15.95" customHeight="1" x14ac:dyDescent="0.4">
      <c r="A12" s="41" t="s">
        <v>15</v>
      </c>
      <c r="B12" s="72">
        <f t="shared" si="2"/>
        <v>496995758.53999996</v>
      </c>
      <c r="C12" s="72">
        <f t="shared" si="3"/>
        <v>529328216.88999999</v>
      </c>
      <c r="D12" s="72">
        <f t="shared" si="1"/>
        <v>32332458.350000024</v>
      </c>
      <c r="E12" s="127">
        <f t="shared" si="0"/>
        <v>6.5055803383476549</v>
      </c>
      <c r="F12" s="128">
        <f>(B12/B21*100)</f>
        <v>0.78204310827314671</v>
      </c>
      <c r="G12" s="128">
        <f>(C12/C21*100)</f>
        <v>0.73584395301901384</v>
      </c>
      <c r="I12" s="17"/>
    </row>
    <row r="13" spans="1:9" ht="15.95" customHeight="1" x14ac:dyDescent="0.4">
      <c r="A13" s="41" t="s">
        <v>27</v>
      </c>
      <c r="B13" s="72">
        <f t="shared" si="2"/>
        <v>17729761588.02</v>
      </c>
      <c r="C13" s="72">
        <f t="shared" si="3"/>
        <v>18742563901.249996</v>
      </c>
      <c r="D13" s="72">
        <f t="shared" si="1"/>
        <v>1012802313.2299957</v>
      </c>
      <c r="E13" s="127">
        <f t="shared" si="0"/>
        <v>5.7124418069690579</v>
      </c>
      <c r="F13" s="128">
        <f>(B13/B21*100)</f>
        <v>27.898503403668514</v>
      </c>
      <c r="G13" s="128">
        <f>(C13/C21*100)</f>
        <v>26.054916157385406</v>
      </c>
      <c r="I13" s="17"/>
    </row>
    <row r="14" spans="1:9" ht="15.95" customHeight="1" x14ac:dyDescent="0.4">
      <c r="A14" s="41" t="s">
        <v>35</v>
      </c>
      <c r="B14" s="72">
        <f t="shared" si="2"/>
        <v>464095020.78999996</v>
      </c>
      <c r="C14" s="72">
        <f t="shared" si="3"/>
        <v>697044964.13</v>
      </c>
      <c r="D14" s="72">
        <f t="shared" si="1"/>
        <v>232949943.34000003</v>
      </c>
      <c r="E14" s="127">
        <f t="shared" si="0"/>
        <v>50.19445003815467</v>
      </c>
      <c r="F14" s="128">
        <f>(B14/B21*100)</f>
        <v>0.73027245475675695</v>
      </c>
      <c r="G14" s="128">
        <f>(C14/C21*100)</f>
        <v>0.96899486078975716</v>
      </c>
      <c r="I14" s="17"/>
    </row>
    <row r="15" spans="1:9" ht="15.95" customHeight="1" x14ac:dyDescent="0.4">
      <c r="A15" s="41" t="s">
        <v>16</v>
      </c>
      <c r="B15" s="72">
        <f t="shared" si="2"/>
        <v>756478015.68999994</v>
      </c>
      <c r="C15" s="72">
        <f t="shared" si="3"/>
        <v>988419896.82999992</v>
      </c>
      <c r="D15" s="72">
        <f t="shared" si="1"/>
        <v>231941881.13999999</v>
      </c>
      <c r="E15" s="127">
        <f t="shared" si="0"/>
        <v>30.660756337834982</v>
      </c>
      <c r="F15" s="128">
        <f>(B15/B21*100)</f>
        <v>1.1903490292722405</v>
      </c>
      <c r="G15" s="128">
        <f>(C15/C21*100)</f>
        <v>1.3740488054827773</v>
      </c>
      <c r="I15" s="17"/>
    </row>
    <row r="16" spans="1:9" ht="15.95" customHeight="1" x14ac:dyDescent="0.4">
      <c r="A16" s="41" t="s">
        <v>67</v>
      </c>
      <c r="B16" s="72">
        <f t="shared" si="2"/>
        <v>14203871238.780003</v>
      </c>
      <c r="C16" s="72">
        <f t="shared" si="3"/>
        <v>15749521680.889999</v>
      </c>
      <c r="D16" s="72">
        <f t="shared" si="1"/>
        <v>1545650442.1099968</v>
      </c>
      <c r="E16" s="127">
        <f t="shared" ref="E16:E21" si="4">(D16/B16*100)</f>
        <v>10.881895619343531</v>
      </c>
      <c r="F16" s="128">
        <f>(B16/B21*100)</f>
        <v>22.350371048876969</v>
      </c>
      <c r="G16" s="128">
        <f>(C16/C21*100)</f>
        <v>21.894147944569365</v>
      </c>
      <c r="I16" s="17"/>
    </row>
    <row r="17" spans="1:10" ht="15.95" customHeight="1" x14ac:dyDescent="0.4">
      <c r="A17" s="41" t="s">
        <v>34</v>
      </c>
      <c r="B17" s="72">
        <f t="shared" si="2"/>
        <v>608670491.2299999</v>
      </c>
      <c r="C17" s="72">
        <f t="shared" si="3"/>
        <v>588657377.83999991</v>
      </c>
      <c r="D17" s="72">
        <f t="shared" si="1"/>
        <v>-20013113.389999986</v>
      </c>
      <c r="E17" s="127">
        <f t="shared" si="4"/>
        <v>-3.2880045407750149</v>
      </c>
      <c r="F17" s="128">
        <f>(B17/B21*100)</f>
        <v>0.95776785756480753</v>
      </c>
      <c r="G17" s="128">
        <f>(C17/C21*100)</f>
        <v>0.81832019919241894</v>
      </c>
      <c r="I17" s="17"/>
    </row>
    <row r="18" spans="1:10" ht="15.95" customHeight="1" x14ac:dyDescent="0.4">
      <c r="A18" s="41" t="s">
        <v>17</v>
      </c>
      <c r="B18" s="72">
        <f t="shared" si="2"/>
        <v>1076458357.3599999</v>
      </c>
      <c r="C18" s="72">
        <f t="shared" si="3"/>
        <v>1336816459.49</v>
      </c>
      <c r="D18" s="72">
        <f t="shared" si="1"/>
        <v>260358102.13000011</v>
      </c>
      <c r="E18" s="127">
        <f t="shared" si="4"/>
        <v>24.186546590480749</v>
      </c>
      <c r="F18" s="128">
        <f>(B18/B21*100)</f>
        <v>1.6938511551676874</v>
      </c>
      <c r="G18" s="128">
        <f>(C18/C21*100)</f>
        <v>1.8583711894135144</v>
      </c>
      <c r="I18" s="17"/>
    </row>
    <row r="19" spans="1:10" ht="15.95" customHeight="1" x14ac:dyDescent="0.4">
      <c r="A19" s="41" t="s">
        <v>18</v>
      </c>
      <c r="B19" s="72">
        <f t="shared" si="2"/>
        <v>3310526282.1599994</v>
      </c>
      <c r="C19" s="72">
        <f t="shared" si="3"/>
        <v>3837750556.9100008</v>
      </c>
      <c r="D19" s="72">
        <f t="shared" si="1"/>
        <v>527224274.75000143</v>
      </c>
      <c r="E19" s="127">
        <f t="shared" si="4"/>
        <v>15.925693675689731</v>
      </c>
      <c r="F19" s="128">
        <f>(B19/B21*100)</f>
        <v>5.2092482063143812</v>
      </c>
      <c r="G19" s="128">
        <f>(C19/C21*100)</f>
        <v>5.3350368455502739</v>
      </c>
      <c r="I19" s="17"/>
    </row>
    <row r="20" spans="1:10" ht="15.95" customHeight="1" x14ac:dyDescent="0.4">
      <c r="A20" s="43" t="s">
        <v>31</v>
      </c>
      <c r="B20" s="44">
        <f>SUBTOTAL(109,B11:B19)</f>
        <v>54111780277.650009</v>
      </c>
      <c r="C20" s="44">
        <f>SUBTOTAL(109,C11:C19)</f>
        <v>60610207722.539993</v>
      </c>
      <c r="D20" s="44">
        <f t="shared" si="1"/>
        <v>6498427444.8899841</v>
      </c>
      <c r="E20" s="105">
        <f t="shared" si="4"/>
        <v>12.009265656288255</v>
      </c>
      <c r="F20" s="120">
        <f>SUM(F11:F19)</f>
        <v>85.147094548335232</v>
      </c>
      <c r="G20" s="120">
        <f>SUM(G11:G19)</f>
        <v>84.257089308212102</v>
      </c>
    </row>
    <row r="21" spans="1:10" ht="19.5" customHeight="1" x14ac:dyDescent="0.4">
      <c r="A21" s="39" t="s">
        <v>19</v>
      </c>
      <c r="B21" s="46">
        <f>SUBTOTAL(109,B8:B20)</f>
        <v>63550941537.920013</v>
      </c>
      <c r="C21" s="46">
        <f>SUBTOTAL(109,C8:C20)</f>
        <v>71934846337.769989</v>
      </c>
      <c r="D21" s="46">
        <f>(C21-B21)</f>
        <v>8383904799.8499756</v>
      </c>
      <c r="E21" s="104">
        <f t="shared" si="4"/>
        <v>13.192416346573573</v>
      </c>
      <c r="F21" s="121">
        <f>(F10+F20)</f>
        <v>99.999999999999986</v>
      </c>
      <c r="G21" s="121">
        <f>(G10+G20)</f>
        <v>100.00000000000001</v>
      </c>
      <c r="I21" s="109"/>
      <c r="J21" s="109"/>
    </row>
    <row r="22" spans="1:10" x14ac:dyDescent="0.4">
      <c r="A22" s="52" t="s">
        <v>108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35" t="s">
        <v>42</v>
      </c>
      <c r="B40" s="135"/>
      <c r="C40" s="135"/>
      <c r="D40" s="135"/>
      <c r="E40" s="135"/>
      <c r="F40" s="135"/>
      <c r="G40" s="135"/>
    </row>
    <row r="41" spans="1:7" x14ac:dyDescent="0.4">
      <c r="A41" s="134" t="s">
        <v>53</v>
      </c>
      <c r="B41" s="134"/>
      <c r="C41" s="134"/>
      <c r="D41" s="134"/>
      <c r="E41" s="134"/>
      <c r="F41" s="134"/>
      <c r="G41" s="134"/>
    </row>
    <row r="42" spans="1:7" x14ac:dyDescent="0.4">
      <c r="A42" s="134" t="s">
        <v>146</v>
      </c>
      <c r="B42" s="134"/>
      <c r="C42" s="134"/>
      <c r="D42" s="134"/>
      <c r="E42" s="134"/>
      <c r="F42" s="134"/>
      <c r="G42" s="134"/>
    </row>
    <row r="43" spans="1:7" x14ac:dyDescent="0.4">
      <c r="A43" s="134" t="s">
        <v>91</v>
      </c>
      <c r="B43" s="134"/>
      <c r="C43" s="134"/>
      <c r="D43" s="134"/>
      <c r="E43" s="134"/>
      <c r="F43" s="134"/>
      <c r="G43" s="134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37" t="s">
        <v>20</v>
      </c>
      <c r="B46" s="137">
        <v>2021</v>
      </c>
      <c r="C46" s="137">
        <v>2022</v>
      </c>
      <c r="D46" s="137" t="s">
        <v>29</v>
      </c>
      <c r="E46" s="137"/>
      <c r="F46" s="137" t="s">
        <v>61</v>
      </c>
      <c r="G46" s="137"/>
    </row>
    <row r="47" spans="1:7" ht="16.5" customHeight="1" x14ac:dyDescent="0.4">
      <c r="A47" s="137"/>
      <c r="B47" s="137"/>
      <c r="C47" s="137"/>
      <c r="D47" s="33" t="s">
        <v>22</v>
      </c>
      <c r="E47" s="33" t="s">
        <v>24</v>
      </c>
      <c r="F47" s="33">
        <v>2021</v>
      </c>
      <c r="G47" s="33">
        <v>2022</v>
      </c>
    </row>
    <row r="48" spans="1:7" ht="15.95" customHeight="1" x14ac:dyDescent="0.4">
      <c r="A48" s="41" t="s">
        <v>12</v>
      </c>
      <c r="B48" s="75">
        <v>23524479.580000002</v>
      </c>
      <c r="C48" s="75">
        <v>22537593.890000001</v>
      </c>
      <c r="D48" s="72">
        <f>(C48-B48)</f>
        <v>-986885.69000000134</v>
      </c>
      <c r="E48" s="127">
        <f>(D48/B48*100)</f>
        <v>-4.195143559473383</v>
      </c>
      <c r="F48" s="128">
        <f>(B48/B61*100)</f>
        <v>0.42524697373063375</v>
      </c>
      <c r="G48" s="128">
        <f>(C48/C61*100)</f>
        <v>0.35290317302299251</v>
      </c>
    </row>
    <row r="49" spans="1:7" ht="15.95" customHeight="1" x14ac:dyDescent="0.4">
      <c r="A49" s="41" t="s">
        <v>13</v>
      </c>
      <c r="B49" s="75">
        <v>880684463.80999994</v>
      </c>
      <c r="C49" s="75">
        <v>1073382421.1299999</v>
      </c>
      <c r="D49" s="72">
        <f t="shared" ref="D49:D60" si="5">(C49-B49)</f>
        <v>192697957.31999993</v>
      </c>
      <c r="E49" s="127">
        <f t="shared" ref="E49:E55" si="6">(D49/B49*100)</f>
        <v>21.880476520086862</v>
      </c>
      <c r="F49" s="128">
        <f>(B49/B61*100)</f>
        <v>15.919944233970948</v>
      </c>
      <c r="G49" s="128">
        <f>(C49/C61*100)</f>
        <v>16.807475728451816</v>
      </c>
    </row>
    <row r="50" spans="1:7" ht="15.95" customHeight="1" x14ac:dyDescent="0.4">
      <c r="A50" s="43" t="s">
        <v>30</v>
      </c>
      <c r="B50" s="44">
        <f>(B48+B49)</f>
        <v>904208943.38999999</v>
      </c>
      <c r="C50" s="44">
        <f>(C48+C49)</f>
        <v>1095920015.02</v>
      </c>
      <c r="D50" s="73">
        <f t="shared" si="5"/>
        <v>191711071.63</v>
      </c>
      <c r="E50" s="129">
        <f t="shared" si="6"/>
        <v>21.202076470428352</v>
      </c>
      <c r="F50" s="130">
        <f>(F48+F49)</f>
        <v>16.345191207701582</v>
      </c>
      <c r="G50" s="130">
        <f>(G48+G49)</f>
        <v>17.160378901474807</v>
      </c>
    </row>
    <row r="51" spans="1:7" ht="15.95" customHeight="1" x14ac:dyDescent="0.4">
      <c r="A51" s="41" t="s">
        <v>14</v>
      </c>
      <c r="B51" s="75">
        <v>1455596725.9699998</v>
      </c>
      <c r="C51" s="75">
        <v>1697958034.1399999</v>
      </c>
      <c r="D51" s="72">
        <f t="shared" si="5"/>
        <v>242361308.17000008</v>
      </c>
      <c r="E51" s="127">
        <f t="shared" si="6"/>
        <v>16.650305942979649</v>
      </c>
      <c r="F51" s="128">
        <f>(B51/B61*100)</f>
        <v>26.312509936126755</v>
      </c>
      <c r="G51" s="128">
        <f>(C51/C61*100)</f>
        <v>26.587344719782262</v>
      </c>
    </row>
    <row r="52" spans="1:7" ht="15.95" customHeight="1" x14ac:dyDescent="0.4">
      <c r="A52" s="41" t="s">
        <v>15</v>
      </c>
      <c r="B52" s="75">
        <v>35381350.739999995</v>
      </c>
      <c r="C52" s="75">
        <v>43615771.359999999</v>
      </c>
      <c r="D52" s="72">
        <f t="shared" si="5"/>
        <v>8234420.6200000048</v>
      </c>
      <c r="E52" s="127">
        <f t="shared" si="6"/>
        <v>23.273335946133543</v>
      </c>
      <c r="F52" s="128">
        <f>(B52/B61*100)</f>
        <v>0.63958109158252052</v>
      </c>
      <c r="G52" s="128">
        <f>(C52/C61*100)</f>
        <v>0.68295418676520303</v>
      </c>
    </row>
    <row r="53" spans="1:7" ht="15.95" customHeight="1" x14ac:dyDescent="0.4">
      <c r="A53" s="41" t="s">
        <v>27</v>
      </c>
      <c r="B53" s="75">
        <v>1201748533.9000001</v>
      </c>
      <c r="C53" s="75">
        <v>1300820484.3300004</v>
      </c>
      <c r="D53" s="72">
        <f t="shared" si="5"/>
        <v>99071950.430000305</v>
      </c>
      <c r="E53" s="127">
        <f t="shared" si="6"/>
        <v>8.2439834653664974</v>
      </c>
      <c r="F53" s="128">
        <f>(B53/B61*100)</f>
        <v>21.723750593006784</v>
      </c>
      <c r="G53" s="128">
        <f>(C53/C61*100)</f>
        <v>20.368797072745686</v>
      </c>
    </row>
    <row r="54" spans="1:7" ht="15.95" customHeight="1" x14ac:dyDescent="0.4">
      <c r="A54" s="41" t="s">
        <v>35</v>
      </c>
      <c r="B54" s="75">
        <v>18822773</v>
      </c>
      <c r="C54" s="75">
        <v>52713976.519999996</v>
      </c>
      <c r="D54" s="72">
        <f t="shared" si="5"/>
        <v>33891203.519999996</v>
      </c>
      <c r="E54" s="127">
        <f t="shared" si="6"/>
        <v>180.05425406766577</v>
      </c>
      <c r="F54" s="128">
        <f>(B54/B61*100)</f>
        <v>0.34025523192758689</v>
      </c>
      <c r="G54" s="128">
        <f>(C54/C61*100)</f>
        <v>0.8254177294774</v>
      </c>
    </row>
    <row r="55" spans="1:7" ht="15.95" customHeight="1" x14ac:dyDescent="0.4">
      <c r="A55" s="41" t="s">
        <v>16</v>
      </c>
      <c r="B55" s="75">
        <v>42473100.010000005</v>
      </c>
      <c r="C55" s="75">
        <v>56119018.390000008</v>
      </c>
      <c r="D55" s="72">
        <f t="shared" si="5"/>
        <v>13645918.380000003</v>
      </c>
      <c r="E55" s="127">
        <f t="shared" si="6"/>
        <v>32.128378613256778</v>
      </c>
      <c r="F55" s="128">
        <f>(B55/B61*100)</f>
        <v>0.76777712266870268</v>
      </c>
      <c r="G55" s="128">
        <f>(C55/C61*100)</f>
        <v>0.8787353145782798</v>
      </c>
    </row>
    <row r="56" spans="1:7" ht="15.95" customHeight="1" x14ac:dyDescent="0.4">
      <c r="A56" s="99" t="s">
        <v>67</v>
      </c>
      <c r="B56" s="75">
        <v>1401553916.27</v>
      </c>
      <c r="C56" s="75">
        <v>1630339617.2299998</v>
      </c>
      <c r="D56" s="72">
        <f t="shared" si="5"/>
        <v>228785700.9599998</v>
      </c>
      <c r="E56" s="127">
        <f t="shared" ref="E56:E61" si="7">(D56/B56*100)</f>
        <v>16.323717432781642</v>
      </c>
      <c r="F56" s="128">
        <f>(B56/B61*100)</f>
        <v>25.335589651932079</v>
      </c>
      <c r="G56" s="128">
        <f>(C56/C61*100)</f>
        <v>25.528546961743036</v>
      </c>
    </row>
    <row r="57" spans="1:7" ht="15.95" customHeight="1" x14ac:dyDescent="0.4">
      <c r="A57" s="41" t="s">
        <v>34</v>
      </c>
      <c r="B57" s="75">
        <v>36291248.390000001</v>
      </c>
      <c r="C57" s="75">
        <v>51151066.210000001</v>
      </c>
      <c r="D57" s="72">
        <f t="shared" si="5"/>
        <v>14859817.82</v>
      </c>
      <c r="E57" s="127">
        <f t="shared" si="7"/>
        <v>40.946008966984451</v>
      </c>
      <c r="F57" s="128">
        <f>(B57/B61*100)</f>
        <v>0.65602911631995531</v>
      </c>
      <c r="G57" s="128">
        <f>(C57/C61*100)</f>
        <v>0.80094501911437965</v>
      </c>
    </row>
    <row r="58" spans="1:7" ht="15.95" customHeight="1" x14ac:dyDescent="0.4">
      <c r="A58" s="41" t="s">
        <v>17</v>
      </c>
      <c r="B58" s="75">
        <v>183132699.86000004</v>
      </c>
      <c r="C58" s="75">
        <v>119055243.56999996</v>
      </c>
      <c r="D58" s="72">
        <f t="shared" si="5"/>
        <v>-64077456.290000081</v>
      </c>
      <c r="E58" s="127">
        <f t="shared" si="7"/>
        <v>-34.989631201301322</v>
      </c>
      <c r="F58" s="128">
        <f>(B58/B61*100)</f>
        <v>3.3104505518070835</v>
      </c>
      <c r="G58" s="128">
        <f>(C58/C61*100)</f>
        <v>1.8642173350865276</v>
      </c>
    </row>
    <row r="59" spans="1:7" ht="15.95" customHeight="1" x14ac:dyDescent="0.4">
      <c r="A59" s="41" t="s">
        <v>18</v>
      </c>
      <c r="B59" s="75">
        <v>252747673.06</v>
      </c>
      <c r="C59" s="75">
        <v>338646033.63999999</v>
      </c>
      <c r="D59" s="72">
        <f t="shared" si="5"/>
        <v>85898360.579999983</v>
      </c>
      <c r="E59" s="127">
        <f t="shared" si="7"/>
        <v>33.985816581428423</v>
      </c>
      <c r="F59" s="128">
        <f>(B59/B61*100)</f>
        <v>4.5688654969269518</v>
      </c>
      <c r="G59" s="128">
        <f>(C59/C61*100)</f>
        <v>5.3026627592324163</v>
      </c>
    </row>
    <row r="60" spans="1:7" ht="15.95" customHeight="1" x14ac:dyDescent="0.4">
      <c r="A60" s="43" t="s">
        <v>31</v>
      </c>
      <c r="B60" s="44">
        <f>SUM(B51:B59)</f>
        <v>4627748021.1999998</v>
      </c>
      <c r="C60" s="44">
        <f>SUM(C51:C59)</f>
        <v>5290419245.3899994</v>
      </c>
      <c r="D60" s="73">
        <f t="shared" si="5"/>
        <v>662671224.18999958</v>
      </c>
      <c r="E60" s="105">
        <f t="shared" si="7"/>
        <v>14.319518287388632</v>
      </c>
      <c r="F60" s="120">
        <f>SUM(F51:F59)</f>
        <v>83.654808792298411</v>
      </c>
      <c r="G60" s="120">
        <f>SUM(G51:G59)</f>
        <v>82.839621098525186</v>
      </c>
    </row>
    <row r="61" spans="1:7" ht="20.25" customHeight="1" x14ac:dyDescent="0.4">
      <c r="A61" s="39" t="s">
        <v>19</v>
      </c>
      <c r="B61" s="74">
        <f>(B50+B60)</f>
        <v>5531956964.5900002</v>
      </c>
      <c r="C61" s="74">
        <f>(C50+C60)</f>
        <v>6386339260.4099998</v>
      </c>
      <c r="D61" s="74">
        <f>(C61-B61)</f>
        <v>854382295.81999969</v>
      </c>
      <c r="E61" s="104">
        <f t="shared" si="7"/>
        <v>15.444485582387788</v>
      </c>
      <c r="F61" s="121">
        <f>(F50+F60)</f>
        <v>100</v>
      </c>
      <c r="G61" s="121">
        <f>(G50+G60)</f>
        <v>100</v>
      </c>
    </row>
    <row r="62" spans="1:7" x14ac:dyDescent="0.4">
      <c r="A62" s="52" t="s">
        <v>108</v>
      </c>
    </row>
    <row r="79" spans="1:7" ht="20" x14ac:dyDescent="0.6">
      <c r="A79" s="135" t="s">
        <v>42</v>
      </c>
      <c r="B79" s="135"/>
      <c r="C79" s="135"/>
      <c r="D79" s="135"/>
      <c r="E79" s="135"/>
      <c r="F79" s="135"/>
      <c r="G79" s="135"/>
    </row>
    <row r="80" spans="1:7" x14ac:dyDescent="0.4">
      <c r="A80" s="134" t="s">
        <v>53</v>
      </c>
      <c r="B80" s="134"/>
      <c r="C80" s="134"/>
      <c r="D80" s="134"/>
      <c r="E80" s="134"/>
      <c r="F80" s="134"/>
      <c r="G80" s="134"/>
    </row>
    <row r="81" spans="1:7" x14ac:dyDescent="0.4">
      <c r="A81" s="134" t="s">
        <v>147</v>
      </c>
      <c r="B81" s="134"/>
      <c r="C81" s="134"/>
      <c r="D81" s="134"/>
      <c r="E81" s="134"/>
      <c r="F81" s="134"/>
      <c r="G81" s="134"/>
    </row>
    <row r="82" spans="1:7" x14ac:dyDescent="0.4">
      <c r="A82" s="134" t="s">
        <v>91</v>
      </c>
      <c r="B82" s="134"/>
      <c r="C82" s="134"/>
      <c r="D82" s="134"/>
      <c r="E82" s="134"/>
      <c r="F82" s="134"/>
      <c r="G82" s="134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37" t="s">
        <v>20</v>
      </c>
      <c r="B85" s="137">
        <v>2021</v>
      </c>
      <c r="C85" s="137">
        <v>2022</v>
      </c>
      <c r="D85" s="137" t="s">
        <v>29</v>
      </c>
      <c r="E85" s="137"/>
      <c r="F85" s="137" t="s">
        <v>61</v>
      </c>
      <c r="G85" s="137"/>
    </row>
    <row r="86" spans="1:7" ht="18" customHeight="1" x14ac:dyDescent="0.4">
      <c r="A86" s="137"/>
      <c r="B86" s="137"/>
      <c r="C86" s="137"/>
      <c r="D86" s="33" t="s">
        <v>22</v>
      </c>
      <c r="E86" s="33" t="s">
        <v>24</v>
      </c>
      <c r="F86" s="33">
        <v>2021</v>
      </c>
      <c r="G86" s="33">
        <v>2022</v>
      </c>
    </row>
    <row r="87" spans="1:7" ht="15.95" customHeight="1" x14ac:dyDescent="0.4">
      <c r="A87" s="41" t="s">
        <v>12</v>
      </c>
      <c r="B87" s="75">
        <v>28181852.59</v>
      </c>
      <c r="C87" s="75">
        <v>32012741.039999995</v>
      </c>
      <c r="D87" s="75">
        <f>(C87-B87)</f>
        <v>3830888.4499999955</v>
      </c>
      <c r="E87" s="127">
        <f t="shared" ref="E87:E100" si="8">IFERROR(D87/B87*100,"")</f>
        <v>13.593458548425385</v>
      </c>
      <c r="F87" s="128">
        <f>IFERROR(B87/$B$100*100,0)</f>
        <v>0.42399442182292663</v>
      </c>
      <c r="G87" s="128">
        <f>IFERROR(C87/$C$100*100,0)</f>
        <v>0.42936818325178272</v>
      </c>
    </row>
    <row r="88" spans="1:7" ht="15.95" customHeight="1" x14ac:dyDescent="0.4">
      <c r="A88" s="41" t="s">
        <v>13</v>
      </c>
      <c r="B88" s="75">
        <v>876393548.98000014</v>
      </c>
      <c r="C88" s="75">
        <v>1166718862.1500001</v>
      </c>
      <c r="D88" s="75">
        <f t="shared" ref="D88:D99" si="9">(C88-B88)</f>
        <v>290325313.16999996</v>
      </c>
      <c r="E88" s="127">
        <f t="shared" si="8"/>
        <v>33.127276382613516</v>
      </c>
      <c r="F88" s="128">
        <f>IFERROR(B88/$B$100*100,0)</f>
        <v>13.18529273057694</v>
      </c>
      <c r="G88" s="128">
        <f>IFERROR(C88/$C$100*100,0)</f>
        <v>15.648518119113636</v>
      </c>
    </row>
    <row r="89" spans="1:7" ht="15.95" customHeight="1" x14ac:dyDescent="0.4">
      <c r="A89" s="43" t="s">
        <v>30</v>
      </c>
      <c r="B89" s="44">
        <f>(B87+B88)</f>
        <v>904575401.57000017</v>
      </c>
      <c r="C89" s="44">
        <f>(C87+C88)</f>
        <v>1198731603.1900001</v>
      </c>
      <c r="D89" s="44">
        <f t="shared" si="9"/>
        <v>294156201.61999989</v>
      </c>
      <c r="E89" s="129">
        <f t="shared" si="8"/>
        <v>32.518704478306191</v>
      </c>
      <c r="F89" s="130">
        <f>(F87+F88)</f>
        <v>13.609287152399867</v>
      </c>
      <c r="G89" s="130">
        <f>(G87+G88)</f>
        <v>16.077886302365417</v>
      </c>
    </row>
    <row r="90" spans="1:7" ht="15.95" customHeight="1" x14ac:dyDescent="0.4">
      <c r="A90" s="41" t="s">
        <v>14</v>
      </c>
      <c r="B90" s="75">
        <v>1596601121.6300001</v>
      </c>
      <c r="C90" s="75">
        <v>1961578435.7799995</v>
      </c>
      <c r="D90" s="72">
        <f t="shared" si="9"/>
        <v>364977314.14999938</v>
      </c>
      <c r="E90" s="127">
        <f t="shared" si="8"/>
        <v>22.85964285039379</v>
      </c>
      <c r="F90" s="128">
        <f t="shared" ref="F90:F98" si="10">IFERROR(B90/$B$100*100,0)</f>
        <v>24.020776039668728</v>
      </c>
      <c r="G90" s="128">
        <f t="shared" ref="G90:G98" si="11">IFERROR(C90/$C$100*100,0)</f>
        <v>26.309504963175499</v>
      </c>
    </row>
    <row r="91" spans="1:7" ht="15.95" customHeight="1" x14ac:dyDescent="0.4">
      <c r="A91" s="41" t="s">
        <v>15</v>
      </c>
      <c r="B91" s="75">
        <v>131451675.72000001</v>
      </c>
      <c r="C91" s="75">
        <v>55824488.470000006</v>
      </c>
      <c r="D91" s="72">
        <f t="shared" si="9"/>
        <v>-75627187.25</v>
      </c>
      <c r="E91" s="127">
        <f t="shared" si="8"/>
        <v>-57.532311273909102</v>
      </c>
      <c r="F91" s="128">
        <f t="shared" si="10"/>
        <v>1.9776832295380427</v>
      </c>
      <c r="G91" s="128">
        <f t="shared" si="11"/>
        <v>0.74874123291642991</v>
      </c>
    </row>
    <row r="92" spans="1:7" ht="15.95" customHeight="1" x14ac:dyDescent="0.4">
      <c r="A92" s="41" t="s">
        <v>27</v>
      </c>
      <c r="B92" s="75">
        <v>1946166956.3599999</v>
      </c>
      <c r="C92" s="75">
        <v>1494199874.0599999</v>
      </c>
      <c r="D92" s="72">
        <f t="shared" si="9"/>
        <v>-451967082.29999995</v>
      </c>
      <c r="E92" s="127">
        <f t="shared" si="8"/>
        <v>-23.223448575313061</v>
      </c>
      <c r="F92" s="128">
        <f t="shared" si="10"/>
        <v>29.279974792201656</v>
      </c>
      <c r="G92" s="128">
        <f t="shared" si="11"/>
        <v>20.040829510305024</v>
      </c>
    </row>
    <row r="93" spans="1:7" ht="15.95" customHeight="1" x14ac:dyDescent="0.4">
      <c r="A93" s="41" t="s">
        <v>35</v>
      </c>
      <c r="B93" s="75">
        <v>22156047.18</v>
      </c>
      <c r="C93" s="75">
        <v>273608839.40999997</v>
      </c>
      <c r="D93" s="72">
        <f t="shared" si="9"/>
        <v>251452792.22999996</v>
      </c>
      <c r="E93" s="127">
        <f t="shared" si="8"/>
        <v>1134.9172087744216</v>
      </c>
      <c r="F93" s="128">
        <f t="shared" si="10"/>
        <v>0.33333651093253358</v>
      </c>
      <c r="G93" s="128">
        <f t="shared" si="11"/>
        <v>3.6697554311987917</v>
      </c>
    </row>
    <row r="94" spans="1:7" ht="15.95" customHeight="1" x14ac:dyDescent="0.4">
      <c r="A94" s="41" t="s">
        <v>16</v>
      </c>
      <c r="B94" s="75">
        <v>52966673.660000004</v>
      </c>
      <c r="C94" s="75">
        <v>104890147.59</v>
      </c>
      <c r="D94" s="72">
        <f t="shared" si="9"/>
        <v>51923473.93</v>
      </c>
      <c r="E94" s="127">
        <f t="shared" si="8"/>
        <v>98.030460178231237</v>
      </c>
      <c r="F94" s="128">
        <f t="shared" si="10"/>
        <v>0.79688069131140604</v>
      </c>
      <c r="G94" s="128">
        <f t="shared" si="11"/>
        <v>1.4068302384808737</v>
      </c>
    </row>
    <row r="95" spans="1:7" ht="15.95" customHeight="1" x14ac:dyDescent="0.4">
      <c r="A95" s="99" t="s">
        <v>67</v>
      </c>
      <c r="B95" s="75">
        <v>1521037066.25</v>
      </c>
      <c r="C95" s="75">
        <v>1654683358.8700001</v>
      </c>
      <c r="D95" s="72">
        <f t="shared" si="9"/>
        <v>133646292.62000012</v>
      </c>
      <c r="E95" s="127">
        <f t="shared" si="8"/>
        <v>8.786524377705982</v>
      </c>
      <c r="F95" s="128">
        <f t="shared" si="10"/>
        <v>22.883918983550018</v>
      </c>
      <c r="G95" s="128">
        <f t="shared" si="11"/>
        <v>22.193300685100269</v>
      </c>
    </row>
    <row r="96" spans="1:7" ht="15.95" customHeight="1" x14ac:dyDescent="0.4">
      <c r="A96" s="41" t="s">
        <v>34</v>
      </c>
      <c r="B96" s="75">
        <v>69479449.879999995</v>
      </c>
      <c r="C96" s="75">
        <v>72522520.379999995</v>
      </c>
      <c r="D96" s="72">
        <f t="shared" si="9"/>
        <v>3043070.5</v>
      </c>
      <c r="E96" s="127">
        <f t="shared" si="8"/>
        <v>4.379813751052688</v>
      </c>
      <c r="F96" s="128">
        <f t="shared" si="10"/>
        <v>1.0453145011090843</v>
      </c>
      <c r="G96" s="128">
        <f t="shared" si="11"/>
        <v>0.97270217447149865</v>
      </c>
    </row>
    <row r="97" spans="1:7" ht="15.95" customHeight="1" x14ac:dyDescent="0.4">
      <c r="A97" s="41" t="s">
        <v>17</v>
      </c>
      <c r="B97" s="75">
        <v>118842747.35999997</v>
      </c>
      <c r="C97" s="75">
        <v>169007987.81999996</v>
      </c>
      <c r="D97" s="72">
        <f t="shared" si="9"/>
        <v>50165240.459999993</v>
      </c>
      <c r="E97" s="127">
        <f t="shared" si="8"/>
        <v>42.211444597488814</v>
      </c>
      <c r="F97" s="128">
        <f t="shared" si="10"/>
        <v>1.7879825960281672</v>
      </c>
      <c r="G97" s="128">
        <f t="shared" si="11"/>
        <v>2.2668053508645385</v>
      </c>
    </row>
    <row r="98" spans="1:7" ht="15.95" customHeight="1" x14ac:dyDescent="0.4">
      <c r="A98" s="41" t="s">
        <v>18</v>
      </c>
      <c r="B98" s="75">
        <v>283473652.25999999</v>
      </c>
      <c r="C98" s="75">
        <v>470731325.30999988</v>
      </c>
      <c r="D98" s="72">
        <f t="shared" si="9"/>
        <v>187257673.04999989</v>
      </c>
      <c r="E98" s="127">
        <f t="shared" si="8"/>
        <v>66.058228536262163</v>
      </c>
      <c r="F98" s="128">
        <f t="shared" si="10"/>
        <v>4.2648455032605099</v>
      </c>
      <c r="G98" s="128">
        <f t="shared" si="11"/>
        <v>6.3136441111216568</v>
      </c>
    </row>
    <row r="99" spans="1:7" ht="15.95" customHeight="1" x14ac:dyDescent="0.4">
      <c r="A99" s="43" t="s">
        <v>31</v>
      </c>
      <c r="B99" s="44">
        <f>SUM(B90:B98)</f>
        <v>5742175390.2999992</v>
      </c>
      <c r="C99" s="44">
        <f>SUM(C90:C98)</f>
        <v>6257046977.6899986</v>
      </c>
      <c r="D99" s="44">
        <f t="shared" si="9"/>
        <v>514871587.38999939</v>
      </c>
      <c r="E99" s="105">
        <f t="shared" si="8"/>
        <v>8.9664900911899874</v>
      </c>
      <c r="F99" s="120">
        <f>SUM(F90:F98)</f>
        <v>86.390712847600156</v>
      </c>
      <c r="G99" s="120">
        <f>SUM(G90:G98)</f>
        <v>83.922113697634586</v>
      </c>
    </row>
    <row r="100" spans="1:7" ht="19.5" customHeight="1" x14ac:dyDescent="0.4">
      <c r="A100" s="39" t="s">
        <v>19</v>
      </c>
      <c r="B100" s="46">
        <f>(B89+B99)</f>
        <v>6646750791.8699989</v>
      </c>
      <c r="C100" s="46">
        <f>(C89+C99)</f>
        <v>7455778580.8799992</v>
      </c>
      <c r="D100" s="46">
        <f>(C100-B100)</f>
        <v>809027789.01000023</v>
      </c>
      <c r="E100" s="104">
        <f t="shared" si="8"/>
        <v>12.171778577881481</v>
      </c>
      <c r="F100" s="121">
        <f>(F89+F99)</f>
        <v>100.00000000000003</v>
      </c>
      <c r="G100" s="121">
        <f>(G89+G99)</f>
        <v>100</v>
      </c>
    </row>
    <row r="101" spans="1:7" x14ac:dyDescent="0.4">
      <c r="A101" s="52" t="s">
        <v>108</v>
      </c>
    </row>
    <row r="118" spans="1:7" ht="20" x14ac:dyDescent="0.6">
      <c r="A118" s="135" t="s">
        <v>42</v>
      </c>
      <c r="B118" s="135"/>
      <c r="C118" s="135"/>
      <c r="D118" s="135"/>
      <c r="E118" s="135"/>
      <c r="F118" s="135"/>
      <c r="G118" s="135"/>
    </row>
    <row r="119" spans="1:7" x14ac:dyDescent="0.4">
      <c r="A119" s="134" t="s">
        <v>53</v>
      </c>
      <c r="B119" s="134"/>
      <c r="C119" s="134"/>
      <c r="D119" s="134"/>
      <c r="E119" s="134"/>
      <c r="F119" s="134"/>
      <c r="G119" s="134"/>
    </row>
    <row r="120" spans="1:7" x14ac:dyDescent="0.4">
      <c r="A120" s="134" t="s">
        <v>148</v>
      </c>
      <c r="B120" s="134"/>
      <c r="C120" s="134"/>
      <c r="D120" s="134"/>
      <c r="E120" s="134"/>
      <c r="F120" s="134"/>
      <c r="G120" s="134"/>
    </row>
    <row r="121" spans="1:7" x14ac:dyDescent="0.4">
      <c r="A121" s="134" t="s">
        <v>91</v>
      </c>
      <c r="B121" s="134"/>
      <c r="C121" s="134"/>
      <c r="D121" s="134"/>
      <c r="E121" s="134"/>
      <c r="F121" s="134"/>
      <c r="G121" s="134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37" t="s">
        <v>20</v>
      </c>
      <c r="B124" s="137">
        <v>2021</v>
      </c>
      <c r="C124" s="137">
        <v>2022</v>
      </c>
      <c r="D124" s="137" t="s">
        <v>29</v>
      </c>
      <c r="E124" s="137"/>
      <c r="F124" s="137" t="s">
        <v>61</v>
      </c>
      <c r="G124" s="137"/>
    </row>
    <row r="125" spans="1:7" ht="18.75" customHeight="1" x14ac:dyDescent="0.4">
      <c r="A125" s="137"/>
      <c r="B125" s="137"/>
      <c r="C125" s="137"/>
      <c r="D125" s="33" t="s">
        <v>22</v>
      </c>
      <c r="E125" s="33" t="s">
        <v>24</v>
      </c>
      <c r="F125" s="33">
        <v>2021</v>
      </c>
      <c r="G125" s="33">
        <v>2022</v>
      </c>
    </row>
    <row r="126" spans="1:7" ht="15.95" customHeight="1" x14ac:dyDescent="0.4">
      <c r="A126" s="41" t="s">
        <v>12</v>
      </c>
      <c r="B126" s="75">
        <v>31253536.859999999</v>
      </c>
      <c r="C126" s="75">
        <v>37203140.619999997</v>
      </c>
      <c r="D126" s="72">
        <f>(C126-B126)</f>
        <v>5949603.7599999979</v>
      </c>
      <c r="E126" s="127">
        <f t="shared" ref="E126:E139" si="12">IFERROR(D126/B126*100,"")</f>
        <v>19.036577481298217</v>
      </c>
      <c r="F126" s="128">
        <f>IFERROR(B126/$B$139*100,0)</f>
        <v>0.335960101724392</v>
      </c>
      <c r="G126" s="128">
        <f>IFERROR(C126/$C$139*100,0)</f>
        <v>0.36612999879503594</v>
      </c>
    </row>
    <row r="127" spans="1:7" ht="15.95" customHeight="1" x14ac:dyDescent="0.4">
      <c r="A127" s="41" t="s">
        <v>13</v>
      </c>
      <c r="B127" s="75">
        <v>997050085.85000014</v>
      </c>
      <c r="C127" s="75">
        <v>1198107695.74</v>
      </c>
      <c r="D127" s="72">
        <f t="shared" ref="D127:D138" si="13">(C127-B127)</f>
        <v>201057609.88999987</v>
      </c>
      <c r="E127" s="127">
        <f t="shared" si="12"/>
        <v>20.165246735683819</v>
      </c>
      <c r="F127" s="128">
        <f>IFERROR(B127/$B$139*100,0)</f>
        <v>10.717796509462957</v>
      </c>
      <c r="G127" s="128">
        <f>IFERROR(C127/$C$139*100,0)</f>
        <v>11.791025216881529</v>
      </c>
    </row>
    <row r="128" spans="1:7" ht="15.95" customHeight="1" x14ac:dyDescent="0.4">
      <c r="A128" s="43" t="s">
        <v>30</v>
      </c>
      <c r="B128" s="44">
        <f>(B126+B127)</f>
        <v>1028303622.7100002</v>
      </c>
      <c r="C128" s="44">
        <f>(C126+C127)</f>
        <v>1235310836.3599999</v>
      </c>
      <c r="D128" s="44">
        <f t="shared" si="13"/>
        <v>207007213.64999974</v>
      </c>
      <c r="E128" s="129">
        <f t="shared" si="12"/>
        <v>20.130942756425497</v>
      </c>
      <c r="F128" s="130">
        <f>(F126+F127)</f>
        <v>11.05375661118735</v>
      </c>
      <c r="G128" s="130">
        <f>(G126+G127)</f>
        <v>12.157155215676564</v>
      </c>
    </row>
    <row r="129" spans="1:7" ht="15.95" customHeight="1" x14ac:dyDescent="0.4">
      <c r="A129" s="37" t="s">
        <v>14</v>
      </c>
      <c r="B129" s="75">
        <v>1860653355.4100006</v>
      </c>
      <c r="C129" s="75">
        <v>2042639087.51</v>
      </c>
      <c r="D129" s="72">
        <f t="shared" si="13"/>
        <v>181985732.09999943</v>
      </c>
      <c r="E129" s="127">
        <f t="shared" si="12"/>
        <v>9.7807434990973015</v>
      </c>
      <c r="F129" s="128">
        <f t="shared" ref="F129:F137" si="14">IFERROR(B129/$B$139*100,0)</f>
        <v>20.001105582306732</v>
      </c>
      <c r="G129" s="128">
        <f t="shared" ref="G129:G137" si="15">IFERROR(C129/$C$139*100,0)</f>
        <v>20.102373998142571</v>
      </c>
    </row>
    <row r="130" spans="1:7" ht="15.95" customHeight="1" x14ac:dyDescent="0.4">
      <c r="A130" s="37" t="s">
        <v>15</v>
      </c>
      <c r="B130" s="75">
        <v>53273951.200000003</v>
      </c>
      <c r="C130" s="75">
        <v>59999999.459999986</v>
      </c>
      <c r="D130" s="72">
        <f t="shared" si="13"/>
        <v>6726048.259999983</v>
      </c>
      <c r="E130" s="127">
        <f t="shared" si="12"/>
        <v>12.625397794785648</v>
      </c>
      <c r="F130" s="128">
        <f t="shared" si="14"/>
        <v>0.57266869169354861</v>
      </c>
      <c r="G130" s="128">
        <f t="shared" si="15"/>
        <v>0.59048239917095346</v>
      </c>
    </row>
    <row r="131" spans="1:7" ht="15.95" customHeight="1" x14ac:dyDescent="0.4">
      <c r="A131" s="37" t="s">
        <v>27</v>
      </c>
      <c r="B131" s="75">
        <v>3656034370.1699991</v>
      </c>
      <c r="C131" s="75">
        <v>3966846365.9699998</v>
      </c>
      <c r="D131" s="72">
        <f t="shared" si="13"/>
        <v>310811995.80000067</v>
      </c>
      <c r="E131" s="127">
        <f t="shared" si="12"/>
        <v>8.5013422832113168</v>
      </c>
      <c r="F131" s="128">
        <f t="shared" si="14"/>
        <v>39.300565705963635</v>
      </c>
      <c r="G131" s="128">
        <f t="shared" si="15"/>
        <v>39.03921634002868</v>
      </c>
    </row>
    <row r="132" spans="1:7" ht="15.95" customHeight="1" x14ac:dyDescent="0.4">
      <c r="A132" s="37" t="s">
        <v>35</v>
      </c>
      <c r="B132" s="75">
        <v>82704938.239999995</v>
      </c>
      <c r="C132" s="75">
        <v>63270778.340000004</v>
      </c>
      <c r="D132" s="72">
        <f t="shared" si="13"/>
        <v>-19434159.899999991</v>
      </c>
      <c r="E132" s="127">
        <f t="shared" si="12"/>
        <v>-23.49818561450871</v>
      </c>
      <c r="F132" s="128">
        <f t="shared" si="14"/>
        <v>0.88903728204219501</v>
      </c>
      <c r="G132" s="128">
        <f t="shared" si="15"/>
        <v>0.6226713554643224</v>
      </c>
    </row>
    <row r="133" spans="1:7" ht="15.95" customHeight="1" x14ac:dyDescent="0.4">
      <c r="A133" s="37" t="s">
        <v>16</v>
      </c>
      <c r="B133" s="75">
        <v>114214890.06999998</v>
      </c>
      <c r="C133" s="75">
        <v>129555027.95000002</v>
      </c>
      <c r="D133" s="72">
        <f t="shared" si="13"/>
        <v>15340137.88000004</v>
      </c>
      <c r="E133" s="127">
        <f t="shared" si="12"/>
        <v>13.430943960632789</v>
      </c>
      <c r="F133" s="128">
        <f t="shared" si="14"/>
        <v>1.2277537181869356</v>
      </c>
      <c r="G133" s="128">
        <f t="shared" si="15"/>
        <v>1.2749994069512609</v>
      </c>
    </row>
    <row r="134" spans="1:7" ht="15.95" customHeight="1" x14ac:dyDescent="0.4">
      <c r="A134" s="37" t="s">
        <v>67</v>
      </c>
      <c r="B134" s="75">
        <v>1852453291.7599998</v>
      </c>
      <c r="C134" s="75">
        <v>1990070624.3199999</v>
      </c>
      <c r="D134" s="72">
        <f t="shared" si="13"/>
        <v>137617332.56000018</v>
      </c>
      <c r="E134" s="127">
        <f t="shared" si="12"/>
        <v>7.4289232107575112</v>
      </c>
      <c r="F134" s="128">
        <f t="shared" si="14"/>
        <v>19.912958943724949</v>
      </c>
      <c r="G134" s="128">
        <f t="shared" si="15"/>
        <v>19.585028122400438</v>
      </c>
    </row>
    <row r="135" spans="1:7" ht="15.95" customHeight="1" x14ac:dyDescent="0.4">
      <c r="A135" s="37" t="s">
        <v>34</v>
      </c>
      <c r="B135" s="75">
        <v>91637653.670000002</v>
      </c>
      <c r="C135" s="75">
        <v>49725959.149999999</v>
      </c>
      <c r="D135" s="72">
        <f t="shared" si="13"/>
        <v>-41911694.520000003</v>
      </c>
      <c r="E135" s="127">
        <f t="shared" si="12"/>
        <v>-45.736324361740941</v>
      </c>
      <c r="F135" s="128">
        <f t="shared" si="14"/>
        <v>0.98505956579142218</v>
      </c>
      <c r="G135" s="128">
        <f t="shared" si="15"/>
        <v>0.48937173207049284</v>
      </c>
    </row>
    <row r="136" spans="1:7" ht="15.95" customHeight="1" x14ac:dyDescent="0.4">
      <c r="A136" s="37" t="s">
        <v>17</v>
      </c>
      <c r="B136" s="75">
        <v>127633237.39000002</v>
      </c>
      <c r="C136" s="75">
        <v>136528588.47999996</v>
      </c>
      <c r="D136" s="72">
        <f t="shared" si="13"/>
        <v>8895351.089999944</v>
      </c>
      <c r="E136" s="127">
        <f t="shared" si="12"/>
        <v>6.9694628702545849</v>
      </c>
      <c r="F136" s="128">
        <f t="shared" si="14"/>
        <v>1.3719943316827496</v>
      </c>
      <c r="G136" s="128">
        <f t="shared" si="15"/>
        <v>1.3436288201108961</v>
      </c>
    </row>
    <row r="137" spans="1:7" ht="15.95" customHeight="1" x14ac:dyDescent="0.4">
      <c r="A137" s="37" t="s">
        <v>18</v>
      </c>
      <c r="B137" s="75">
        <v>435843218.5</v>
      </c>
      <c r="C137" s="75">
        <v>487236121.54000014</v>
      </c>
      <c r="D137" s="72">
        <f t="shared" si="13"/>
        <v>51392903.040000141</v>
      </c>
      <c r="E137" s="127">
        <f t="shared" si="12"/>
        <v>11.791603232206798</v>
      </c>
      <c r="F137" s="128">
        <f t="shared" si="14"/>
        <v>4.6850995674204929</v>
      </c>
      <c r="G137" s="128">
        <f t="shared" si="15"/>
        <v>4.7950726099838148</v>
      </c>
    </row>
    <row r="138" spans="1:7" ht="15.95" customHeight="1" x14ac:dyDescent="0.4">
      <c r="A138" s="43" t="s">
        <v>31</v>
      </c>
      <c r="B138" s="44">
        <f>SUM(B129:B137)</f>
        <v>8274448906.4099989</v>
      </c>
      <c r="C138" s="44">
        <f>SUM(C129:C137)</f>
        <v>8925872552.7199993</v>
      </c>
      <c r="D138" s="44">
        <f t="shared" si="13"/>
        <v>651423646.31000042</v>
      </c>
      <c r="E138" s="105">
        <f t="shared" si="12"/>
        <v>7.872713381616987</v>
      </c>
      <c r="F138" s="120">
        <f>SUM(F129:F137)</f>
        <v>88.946243388812647</v>
      </c>
      <c r="G138" s="120">
        <f>SUM(G129:G137)</f>
        <v>87.842844784323432</v>
      </c>
    </row>
    <row r="139" spans="1:7" ht="19.5" customHeight="1" x14ac:dyDescent="0.4">
      <c r="A139" s="39" t="s">
        <v>19</v>
      </c>
      <c r="B139" s="46">
        <f>(B128+B138)</f>
        <v>9302752529.1199989</v>
      </c>
      <c r="C139" s="46">
        <f>(C128+C138)</f>
        <v>10161183389.08</v>
      </c>
      <c r="D139" s="46">
        <f>(C139-B139)</f>
        <v>858430859.96000099</v>
      </c>
      <c r="E139" s="104">
        <f t="shared" si="12"/>
        <v>9.2277082215494008</v>
      </c>
      <c r="F139" s="121">
        <f>(F128+F138)</f>
        <v>100</v>
      </c>
      <c r="G139" s="121">
        <f>(G128+G138)</f>
        <v>100</v>
      </c>
    </row>
    <row r="140" spans="1:7" x14ac:dyDescent="0.4">
      <c r="A140" s="52" t="s">
        <v>108</v>
      </c>
    </row>
    <row r="157" spans="1:7" ht="20" x14ac:dyDescent="0.6">
      <c r="A157" s="135" t="s">
        <v>42</v>
      </c>
      <c r="B157" s="135"/>
      <c r="C157" s="135"/>
      <c r="D157" s="135"/>
      <c r="E157" s="135"/>
      <c r="F157" s="135"/>
      <c r="G157" s="135"/>
    </row>
    <row r="158" spans="1:7" x14ac:dyDescent="0.4">
      <c r="A158" s="134" t="s">
        <v>53</v>
      </c>
      <c r="B158" s="134"/>
      <c r="C158" s="134"/>
      <c r="D158" s="134"/>
      <c r="E158" s="134"/>
      <c r="F158" s="134"/>
      <c r="G158" s="134"/>
    </row>
    <row r="159" spans="1:7" x14ac:dyDescent="0.4">
      <c r="A159" s="134" t="s">
        <v>149</v>
      </c>
      <c r="B159" s="134"/>
      <c r="C159" s="134"/>
      <c r="D159" s="134"/>
      <c r="E159" s="134"/>
      <c r="F159" s="134"/>
      <c r="G159" s="134"/>
    </row>
    <row r="160" spans="1:7" x14ac:dyDescent="0.4">
      <c r="A160" s="134" t="s">
        <v>91</v>
      </c>
      <c r="B160" s="134"/>
      <c r="C160" s="134"/>
      <c r="D160" s="134"/>
      <c r="E160" s="134"/>
      <c r="F160" s="134"/>
      <c r="G160" s="134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37" t="s">
        <v>20</v>
      </c>
      <c r="B163" s="137">
        <v>2021</v>
      </c>
      <c r="C163" s="137">
        <v>2022</v>
      </c>
      <c r="D163" s="137" t="s">
        <v>29</v>
      </c>
      <c r="E163" s="137"/>
      <c r="F163" s="137" t="s">
        <v>61</v>
      </c>
      <c r="G163" s="137"/>
    </row>
    <row r="164" spans="1:7" ht="17.25" customHeight="1" x14ac:dyDescent="0.4">
      <c r="A164" s="137"/>
      <c r="B164" s="137"/>
      <c r="C164" s="137"/>
      <c r="D164" s="33" t="s">
        <v>22</v>
      </c>
      <c r="E164" s="33" t="s">
        <v>24</v>
      </c>
      <c r="F164" s="33">
        <v>2021</v>
      </c>
      <c r="G164" s="33">
        <v>2022</v>
      </c>
    </row>
    <row r="165" spans="1:7" ht="15.95" customHeight="1" x14ac:dyDescent="0.4">
      <c r="A165" s="41" t="s">
        <v>12</v>
      </c>
      <c r="B165" s="75">
        <v>27573391.900000002</v>
      </c>
      <c r="C165" s="75">
        <v>28741023.009999998</v>
      </c>
      <c r="D165" s="72">
        <f>(C165-B165)</f>
        <v>1167631.1099999957</v>
      </c>
      <c r="E165" s="127">
        <f t="shared" ref="E165:E178" si="16">IFERROR(D165/B165*100,"")</f>
        <v>4.2346299440947472</v>
      </c>
      <c r="F165" s="128">
        <f>IFERROR(B165/$B$178*100,0)</f>
        <v>0.4208586767018882</v>
      </c>
      <c r="G165" s="128">
        <f>IFERROR(C165/$C$178*100,0)</f>
        <v>0.37055628902964005</v>
      </c>
    </row>
    <row r="166" spans="1:7" ht="15.95" customHeight="1" x14ac:dyDescent="0.4">
      <c r="A166" s="41" t="s">
        <v>13</v>
      </c>
      <c r="B166" s="75">
        <v>970547386.34000027</v>
      </c>
      <c r="C166" s="75">
        <v>1203090339.3199997</v>
      </c>
      <c r="D166" s="72">
        <f t="shared" ref="D166:D177" si="17">(C166-B166)</f>
        <v>232542952.97999942</v>
      </c>
      <c r="E166" s="127">
        <f t="shared" si="16"/>
        <v>23.959979311977193</v>
      </c>
      <c r="F166" s="128">
        <f>IFERROR(B166/$B$178*100,0)</f>
        <v>14.813675813729999</v>
      </c>
      <c r="G166" s="128">
        <f>IFERROR(C166/$C$178*100,0)</f>
        <v>15.511371719465791</v>
      </c>
    </row>
    <row r="167" spans="1:7" ht="15.95" customHeight="1" x14ac:dyDescent="0.4">
      <c r="A167" s="43" t="s">
        <v>30</v>
      </c>
      <c r="B167" s="44">
        <f>(B165+B166)</f>
        <v>998120778.24000025</v>
      </c>
      <c r="C167" s="44">
        <f>(C165+C166)</f>
        <v>1231831362.3299997</v>
      </c>
      <c r="D167" s="44">
        <f t="shared" si="17"/>
        <v>233710584.08999944</v>
      </c>
      <c r="E167" s="129">
        <f t="shared" si="16"/>
        <v>23.415060500203637</v>
      </c>
      <c r="F167" s="130">
        <f>(F165+F166)</f>
        <v>15.234534490431887</v>
      </c>
      <c r="G167" s="130">
        <f>(G165+G166)</f>
        <v>15.88192800849543</v>
      </c>
    </row>
    <row r="168" spans="1:7" ht="15.95" customHeight="1" x14ac:dyDescent="0.4">
      <c r="A168" s="41" t="s">
        <v>14</v>
      </c>
      <c r="B168" s="75">
        <v>1677470350.8099999</v>
      </c>
      <c r="C168" s="75">
        <v>1855692901.5899997</v>
      </c>
      <c r="D168" s="72">
        <f t="shared" si="17"/>
        <v>178222550.77999973</v>
      </c>
      <c r="E168" s="127">
        <f t="shared" si="16"/>
        <v>10.624482912257818</v>
      </c>
      <c r="F168" s="128">
        <f t="shared" ref="F168:F176" si="18">IFERROR(B168/$B$178*100,0)</f>
        <v>25.603594748477377</v>
      </c>
      <c r="G168" s="128">
        <f t="shared" ref="G168:G176" si="19">IFERROR(C168/$C$178*100,0)</f>
        <v>23.925337485467445</v>
      </c>
    </row>
    <row r="169" spans="1:7" ht="15.95" customHeight="1" x14ac:dyDescent="0.4">
      <c r="A169" s="41" t="s">
        <v>15</v>
      </c>
      <c r="B169" s="75">
        <v>41204574.829999998</v>
      </c>
      <c r="C169" s="75">
        <v>64776887.609999999</v>
      </c>
      <c r="D169" s="72">
        <f t="shared" si="17"/>
        <v>23572312.780000001</v>
      </c>
      <c r="E169" s="127">
        <f t="shared" si="16"/>
        <v>57.207999056545546</v>
      </c>
      <c r="F169" s="128">
        <f t="shared" si="18"/>
        <v>0.62891438601058458</v>
      </c>
      <c r="G169" s="128">
        <f t="shared" si="19"/>
        <v>0.83516453395900436</v>
      </c>
    </row>
    <row r="170" spans="1:7" ht="15.95" customHeight="1" x14ac:dyDescent="0.4">
      <c r="A170" s="41" t="s">
        <v>27</v>
      </c>
      <c r="B170" s="75">
        <v>1609851525.4000001</v>
      </c>
      <c r="C170" s="75">
        <v>2062022587.9000001</v>
      </c>
      <c r="D170" s="72">
        <f t="shared" si="17"/>
        <v>452171062.5</v>
      </c>
      <c r="E170" s="127">
        <f t="shared" si="16"/>
        <v>28.087749420720581</v>
      </c>
      <c r="F170" s="128">
        <f t="shared" si="18"/>
        <v>24.571513911799876</v>
      </c>
      <c r="G170" s="128">
        <f t="shared" si="19"/>
        <v>26.585533778726788</v>
      </c>
    </row>
    <row r="171" spans="1:7" ht="15.95" customHeight="1" x14ac:dyDescent="0.4">
      <c r="A171" s="41" t="s">
        <v>35</v>
      </c>
      <c r="B171" s="75">
        <v>25017862.969999999</v>
      </c>
      <c r="C171" s="75">
        <v>47162815.960000001</v>
      </c>
      <c r="D171" s="72">
        <f t="shared" si="17"/>
        <v>22144952.990000002</v>
      </c>
      <c r="E171" s="127">
        <f t="shared" si="16"/>
        <v>88.516565210046011</v>
      </c>
      <c r="F171" s="128">
        <f t="shared" si="18"/>
        <v>0.38185308291590225</v>
      </c>
      <c r="G171" s="128">
        <f t="shared" si="19"/>
        <v>0.60806736267685413</v>
      </c>
    </row>
    <row r="172" spans="1:7" ht="15.95" customHeight="1" x14ac:dyDescent="0.4">
      <c r="A172" s="41" t="s">
        <v>16</v>
      </c>
      <c r="B172" s="75">
        <v>101743794.79000002</v>
      </c>
      <c r="C172" s="75">
        <v>146946689.53000003</v>
      </c>
      <c r="D172" s="72">
        <f t="shared" si="17"/>
        <v>45202894.74000001</v>
      </c>
      <c r="E172" s="127">
        <f t="shared" si="16"/>
        <v>44.428158821183281</v>
      </c>
      <c r="F172" s="128">
        <f t="shared" si="18"/>
        <v>1.5529376651679865</v>
      </c>
      <c r="G172" s="128">
        <f t="shared" si="19"/>
        <v>1.8945748708555614</v>
      </c>
    </row>
    <row r="173" spans="1:7" ht="15.95" customHeight="1" x14ac:dyDescent="0.4">
      <c r="A173" s="41" t="s">
        <v>67</v>
      </c>
      <c r="B173" s="75">
        <v>1552784449.03</v>
      </c>
      <c r="C173" s="75">
        <v>1744544533.6500001</v>
      </c>
      <c r="D173" s="72">
        <f t="shared" si="17"/>
        <v>191760084.62000012</v>
      </c>
      <c r="E173" s="127">
        <f t="shared" si="16"/>
        <v>12.34943360875295</v>
      </c>
      <c r="F173" s="128">
        <f t="shared" si="18"/>
        <v>23.700486715311808</v>
      </c>
      <c r="G173" s="128">
        <f t="shared" si="19"/>
        <v>22.492308231734302</v>
      </c>
    </row>
    <row r="174" spans="1:7" ht="15.95" customHeight="1" x14ac:dyDescent="0.4">
      <c r="A174" s="41" t="s">
        <v>34</v>
      </c>
      <c r="B174" s="75">
        <v>51122993.240000002</v>
      </c>
      <c r="C174" s="75">
        <v>22444431.260000002</v>
      </c>
      <c r="D174" s="72">
        <f t="shared" si="17"/>
        <v>-28678561.98</v>
      </c>
      <c r="E174" s="127">
        <f t="shared" si="16"/>
        <v>-56.097188686442415</v>
      </c>
      <c r="F174" s="128">
        <f t="shared" si="18"/>
        <v>0.7803013630697343</v>
      </c>
      <c r="G174" s="128">
        <f t="shared" si="19"/>
        <v>0.28937470855483127</v>
      </c>
    </row>
    <row r="175" spans="1:7" ht="15.95" customHeight="1" x14ac:dyDescent="0.4">
      <c r="A175" s="41" t="s">
        <v>17</v>
      </c>
      <c r="B175" s="75">
        <v>132272290.40000001</v>
      </c>
      <c r="C175" s="75">
        <v>181251618.34</v>
      </c>
      <c r="D175" s="72">
        <f t="shared" si="17"/>
        <v>48979327.939999998</v>
      </c>
      <c r="E175" s="127">
        <f t="shared" si="16"/>
        <v>37.029167478602908</v>
      </c>
      <c r="F175" s="128">
        <f t="shared" si="18"/>
        <v>2.0189007324148562</v>
      </c>
      <c r="G175" s="128">
        <f t="shared" si="19"/>
        <v>2.3368662642703564</v>
      </c>
    </row>
    <row r="176" spans="1:7" ht="15.95" customHeight="1" x14ac:dyDescent="0.4">
      <c r="A176" s="41" t="s">
        <v>18</v>
      </c>
      <c r="B176" s="75">
        <v>362109949.53000003</v>
      </c>
      <c r="C176" s="75">
        <v>399508932.95999998</v>
      </c>
      <c r="D176" s="72">
        <f t="shared" si="17"/>
        <v>37398983.429999948</v>
      </c>
      <c r="E176" s="127">
        <f t="shared" si="16"/>
        <v>10.328073967186455</v>
      </c>
      <c r="F176" s="128">
        <f t="shared" si="18"/>
        <v>5.526962904399995</v>
      </c>
      <c r="G176" s="128">
        <f t="shared" si="19"/>
        <v>5.1508447552594214</v>
      </c>
    </row>
    <row r="177" spans="1:7" ht="15.95" customHeight="1" x14ac:dyDescent="0.4">
      <c r="A177" s="43" t="s">
        <v>31</v>
      </c>
      <c r="B177" s="44">
        <f>SUM(B168:B176)</f>
        <v>5553577790.999999</v>
      </c>
      <c r="C177" s="44">
        <f>SUM(C168:C176)</f>
        <v>6524351398.8000002</v>
      </c>
      <c r="D177" s="44">
        <f t="shared" si="17"/>
        <v>970773607.80000114</v>
      </c>
      <c r="E177" s="105">
        <f t="shared" si="16"/>
        <v>17.480147831425256</v>
      </c>
      <c r="F177" s="120">
        <f>SUM(F168:F176)</f>
        <v>84.765465509568116</v>
      </c>
      <c r="G177" s="120">
        <f>SUM(G168:G176)</f>
        <v>84.118071991504578</v>
      </c>
    </row>
    <row r="178" spans="1:7" ht="18" customHeight="1" x14ac:dyDescent="0.4">
      <c r="A178" s="39" t="s">
        <v>19</v>
      </c>
      <c r="B178" s="46">
        <f>(B167+B177)</f>
        <v>6551698569.2399998</v>
      </c>
      <c r="C178" s="46">
        <f>(C167+C177)</f>
        <v>7756182761.1300001</v>
      </c>
      <c r="D178" s="46">
        <f>(C178-B178)</f>
        <v>1204484191.8900003</v>
      </c>
      <c r="E178" s="104">
        <f t="shared" si="16"/>
        <v>18.384304148927306</v>
      </c>
      <c r="F178" s="121">
        <f>(F167+F177)</f>
        <v>100</v>
      </c>
      <c r="G178" s="121">
        <f>(G167+G177)</f>
        <v>100.00000000000001</v>
      </c>
    </row>
    <row r="179" spans="1:7" x14ac:dyDescent="0.4">
      <c r="A179" s="52" t="s">
        <v>108</v>
      </c>
    </row>
    <row r="196" spans="1:8" ht="20" x14ac:dyDescent="0.6">
      <c r="A196" s="135" t="s">
        <v>42</v>
      </c>
      <c r="B196" s="135"/>
      <c r="C196" s="135"/>
      <c r="D196" s="135"/>
      <c r="E196" s="135"/>
      <c r="F196" s="135"/>
      <c r="G196" s="135"/>
    </row>
    <row r="197" spans="1:8" x14ac:dyDescent="0.4">
      <c r="A197" s="134" t="s">
        <v>53</v>
      </c>
      <c r="B197" s="134"/>
      <c r="C197" s="134"/>
      <c r="D197" s="134"/>
      <c r="E197" s="134"/>
      <c r="F197" s="134"/>
      <c r="G197" s="134"/>
    </row>
    <row r="198" spans="1:8" x14ac:dyDescent="0.4">
      <c r="A198" s="134" t="s">
        <v>150</v>
      </c>
      <c r="B198" s="134"/>
      <c r="C198" s="134"/>
      <c r="D198" s="134"/>
      <c r="E198" s="134"/>
      <c r="F198" s="134"/>
      <c r="G198" s="134"/>
    </row>
    <row r="199" spans="1:8" x14ac:dyDescent="0.4">
      <c r="A199" s="134" t="s">
        <v>91</v>
      </c>
      <c r="B199" s="134"/>
      <c r="C199" s="134"/>
      <c r="D199" s="134"/>
      <c r="E199" s="134"/>
      <c r="F199" s="134"/>
      <c r="G199" s="134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37" t="s">
        <v>20</v>
      </c>
      <c r="B202" s="137">
        <v>2021</v>
      </c>
      <c r="C202" s="137">
        <v>2022</v>
      </c>
      <c r="D202" s="137" t="s">
        <v>29</v>
      </c>
      <c r="E202" s="137"/>
      <c r="F202" s="137" t="s">
        <v>61</v>
      </c>
      <c r="G202" s="137"/>
    </row>
    <row r="203" spans="1:8" ht="19.5" customHeight="1" x14ac:dyDescent="0.4">
      <c r="A203" s="137"/>
      <c r="B203" s="137"/>
      <c r="C203" s="137"/>
      <c r="D203" s="33" t="s">
        <v>22</v>
      </c>
      <c r="E203" s="33" t="s">
        <v>24</v>
      </c>
      <c r="F203" s="33">
        <v>2021</v>
      </c>
      <c r="G203" s="33">
        <v>2022</v>
      </c>
    </row>
    <row r="204" spans="1:8" ht="15.95" customHeight="1" x14ac:dyDescent="0.4">
      <c r="A204" s="41" t="s">
        <v>12</v>
      </c>
      <c r="B204" s="75">
        <v>25339612.849999998</v>
      </c>
      <c r="C204" s="75">
        <v>34109230.690000005</v>
      </c>
      <c r="D204" s="75">
        <f>(C204-B204)</f>
        <v>8769617.8400000073</v>
      </c>
      <c r="E204" s="127">
        <f t="shared" ref="E204:E217" si="20">IFERROR(D204/B204*100,"")</f>
        <v>34.60833396276616</v>
      </c>
      <c r="F204" s="128">
        <f>IFERROR(B204/$B$217*100,0)</f>
        <v>0.38408018146725015</v>
      </c>
      <c r="G204" s="128">
        <f>IFERROR(C204/$C$217*100,0)</f>
        <v>0.45922483728584768</v>
      </c>
      <c r="H204" s="6"/>
    </row>
    <row r="205" spans="1:8" ht="15.95" customHeight="1" x14ac:dyDescent="0.4">
      <c r="A205" s="41" t="s">
        <v>13</v>
      </c>
      <c r="B205" s="75">
        <v>1049486407.8699998</v>
      </c>
      <c r="C205" s="75">
        <v>1241596601.05</v>
      </c>
      <c r="D205" s="75">
        <f t="shared" ref="D205:D216" si="21">(C205-B205)</f>
        <v>192110193.18000019</v>
      </c>
      <c r="E205" s="127">
        <f t="shared" si="20"/>
        <v>18.305162576607369</v>
      </c>
      <c r="F205" s="128">
        <f>IFERROR(B205/$B$217*100,0)</f>
        <v>15.907383130445973</v>
      </c>
      <c r="G205" s="128">
        <f>IFERROR(C205/$C$217*100,0)</f>
        <v>16.716061475376762</v>
      </c>
      <c r="H205" s="6"/>
    </row>
    <row r="206" spans="1:8" ht="15.95" customHeight="1" x14ac:dyDescent="0.4">
      <c r="A206" s="43" t="s">
        <v>30</v>
      </c>
      <c r="B206" s="44">
        <f>(B204+B205)</f>
        <v>1074826020.7199998</v>
      </c>
      <c r="C206" s="44">
        <f>(C204+C205)</f>
        <v>1275705831.74</v>
      </c>
      <c r="D206" s="44">
        <f t="shared" si="21"/>
        <v>200879811.02000022</v>
      </c>
      <c r="E206" s="129">
        <f t="shared" si="20"/>
        <v>18.68951878234542</v>
      </c>
      <c r="F206" s="130">
        <f>(F204+F205)</f>
        <v>16.291463311913223</v>
      </c>
      <c r="G206" s="130">
        <f>(G204+G205)</f>
        <v>17.17528631266261</v>
      </c>
      <c r="H206" s="2"/>
    </row>
    <row r="207" spans="1:8" ht="15.95" customHeight="1" x14ac:dyDescent="0.4">
      <c r="A207" s="41" t="s">
        <v>14</v>
      </c>
      <c r="B207" s="75">
        <v>1609493729.5799999</v>
      </c>
      <c r="C207" s="75">
        <v>1929333959.6600003</v>
      </c>
      <c r="D207" s="75">
        <f t="shared" si="21"/>
        <v>319840230.0800004</v>
      </c>
      <c r="E207" s="127">
        <f t="shared" si="20"/>
        <v>19.872101655435664</v>
      </c>
      <c r="F207" s="128">
        <f t="shared" ref="F207:F215" si="22">IFERROR(B207/$B$217*100,0)</f>
        <v>24.395583602118357</v>
      </c>
      <c r="G207" s="128">
        <f t="shared" ref="G207:G215" si="23">IFERROR(C207/$C$217*100,0)</f>
        <v>25.975316821046828</v>
      </c>
      <c r="H207" s="6"/>
    </row>
    <row r="208" spans="1:8" ht="15.95" customHeight="1" x14ac:dyDescent="0.4">
      <c r="A208" s="41" t="s">
        <v>15</v>
      </c>
      <c r="B208" s="75">
        <v>46527408.369999997</v>
      </c>
      <c r="C208" s="75">
        <v>56156052.509999998</v>
      </c>
      <c r="D208" s="75">
        <f t="shared" si="21"/>
        <v>9628644.1400000006</v>
      </c>
      <c r="E208" s="127">
        <f t="shared" si="20"/>
        <v>20.694563650375958</v>
      </c>
      <c r="F208" s="128">
        <f t="shared" si="22"/>
        <v>0.70523001103982741</v>
      </c>
      <c r="G208" s="128">
        <f t="shared" si="23"/>
        <v>0.75604912672746838</v>
      </c>
      <c r="H208" s="6"/>
    </row>
    <row r="209" spans="1:8" ht="15.95" customHeight="1" x14ac:dyDescent="0.4">
      <c r="A209" s="41" t="s">
        <v>27</v>
      </c>
      <c r="B209" s="75">
        <v>1796825722.0499997</v>
      </c>
      <c r="C209" s="75">
        <v>1639136354.9800003</v>
      </c>
      <c r="D209" s="75">
        <f t="shared" si="21"/>
        <v>-157689367.06999946</v>
      </c>
      <c r="E209" s="127">
        <f t="shared" si="20"/>
        <v>-8.7759967555502012</v>
      </c>
      <c r="F209" s="128">
        <f t="shared" si="22"/>
        <v>27.235031311458517</v>
      </c>
      <c r="G209" s="128">
        <f t="shared" si="23"/>
        <v>22.068282124160916</v>
      </c>
      <c r="H209" s="6"/>
    </row>
    <row r="210" spans="1:8" ht="15.95" customHeight="1" x14ac:dyDescent="0.4">
      <c r="A210" s="41" t="s">
        <v>35</v>
      </c>
      <c r="B210" s="75">
        <v>39216022.200000003</v>
      </c>
      <c r="C210" s="75">
        <v>50705470.919999994</v>
      </c>
      <c r="D210" s="75">
        <f t="shared" si="21"/>
        <v>11489448.719999991</v>
      </c>
      <c r="E210" s="127">
        <f t="shared" si="20"/>
        <v>29.29784326774476</v>
      </c>
      <c r="F210" s="128">
        <f t="shared" si="22"/>
        <v>0.59440911793566387</v>
      </c>
      <c r="G210" s="128">
        <f t="shared" si="23"/>
        <v>0.68266598693959801</v>
      </c>
      <c r="H210" s="6"/>
    </row>
    <row r="211" spans="1:8" ht="15.95" customHeight="1" x14ac:dyDescent="0.4">
      <c r="A211" s="41" t="s">
        <v>16</v>
      </c>
      <c r="B211" s="75">
        <v>74776036.469999999</v>
      </c>
      <c r="C211" s="75">
        <v>111399690.99000001</v>
      </c>
      <c r="D211" s="75">
        <f t="shared" si="21"/>
        <v>36623654.520000011</v>
      </c>
      <c r="E211" s="127">
        <f t="shared" si="20"/>
        <v>48.977795894134282</v>
      </c>
      <c r="F211" s="128">
        <f t="shared" si="22"/>
        <v>1.1334030171182869</v>
      </c>
      <c r="G211" s="128">
        <f t="shared" si="23"/>
        <v>1.4998140952963388</v>
      </c>
      <c r="H211" s="6"/>
    </row>
    <row r="212" spans="1:8" ht="15.95" customHeight="1" x14ac:dyDescent="0.4">
      <c r="A212" s="41" t="s">
        <v>67</v>
      </c>
      <c r="B212" s="75">
        <v>1470116216.0600004</v>
      </c>
      <c r="C212" s="75">
        <v>1758935657.1900003</v>
      </c>
      <c r="D212" s="75">
        <f t="shared" si="21"/>
        <v>288819441.12999988</v>
      </c>
      <c r="E212" s="127">
        <f t="shared" si="20"/>
        <v>19.646027842890767</v>
      </c>
      <c r="F212" s="128">
        <f t="shared" si="22"/>
        <v>22.282996444528241</v>
      </c>
      <c r="G212" s="128">
        <f t="shared" si="23"/>
        <v>23.68118320552346</v>
      </c>
      <c r="H212" s="6"/>
    </row>
    <row r="213" spans="1:8" ht="15.95" customHeight="1" x14ac:dyDescent="0.4">
      <c r="A213" s="41" t="s">
        <v>34</v>
      </c>
      <c r="B213" s="75">
        <v>33376986.140000001</v>
      </c>
      <c r="C213" s="75">
        <v>49549222.75</v>
      </c>
      <c r="D213" s="75">
        <f t="shared" si="21"/>
        <v>16172236.609999999</v>
      </c>
      <c r="E213" s="127">
        <f t="shared" si="20"/>
        <v>48.453256211227227</v>
      </c>
      <c r="F213" s="128">
        <f t="shared" si="22"/>
        <v>0.50590508108260601</v>
      </c>
      <c r="G213" s="128">
        <f t="shared" si="23"/>
        <v>0.66709900207980832</v>
      </c>
      <c r="H213" s="6"/>
    </row>
    <row r="214" spans="1:8" ht="15.95" customHeight="1" x14ac:dyDescent="0.4">
      <c r="A214" s="41" t="s">
        <v>17</v>
      </c>
      <c r="B214" s="75">
        <v>118511158.99000002</v>
      </c>
      <c r="C214" s="75">
        <v>123095852.19999999</v>
      </c>
      <c r="D214" s="75">
        <f t="shared" si="21"/>
        <v>4584693.2099999636</v>
      </c>
      <c r="E214" s="127">
        <f t="shared" si="20"/>
        <v>3.8685751190626867</v>
      </c>
      <c r="F214" s="128">
        <f t="shared" si="22"/>
        <v>1.796309506393005</v>
      </c>
      <c r="G214" s="128">
        <f t="shared" si="23"/>
        <v>1.6572837192039214</v>
      </c>
      <c r="H214" s="6"/>
    </row>
    <row r="215" spans="1:8" ht="15.95" customHeight="1" x14ac:dyDescent="0.4">
      <c r="A215" s="41" t="s">
        <v>18</v>
      </c>
      <c r="B215" s="75">
        <v>333810619.68000001</v>
      </c>
      <c r="C215" s="75">
        <v>433548519.44</v>
      </c>
      <c r="D215" s="75">
        <f t="shared" si="21"/>
        <v>99737899.75999999</v>
      </c>
      <c r="E215" s="127">
        <f t="shared" si="20"/>
        <v>29.878588001667371</v>
      </c>
      <c r="F215" s="128">
        <f t="shared" si="22"/>
        <v>5.0596685964122621</v>
      </c>
      <c r="G215" s="128">
        <f t="shared" si="23"/>
        <v>5.8370196063590587</v>
      </c>
      <c r="H215" s="6"/>
    </row>
    <row r="216" spans="1:8" ht="15.95" customHeight="1" x14ac:dyDescent="0.4">
      <c r="A216" s="43" t="s">
        <v>31</v>
      </c>
      <c r="B216" s="44">
        <f>SUM(B207:B215)</f>
        <v>5522653899.54</v>
      </c>
      <c r="C216" s="44">
        <f>SUM(C207:C215)</f>
        <v>6151860780.6400003</v>
      </c>
      <c r="D216" s="44">
        <f t="shared" si="21"/>
        <v>629206881.10000038</v>
      </c>
      <c r="E216" s="105">
        <f t="shared" si="20"/>
        <v>11.393197773128769</v>
      </c>
      <c r="F216" s="120">
        <f>SUM(F207:F215)</f>
        <v>83.708536688086767</v>
      </c>
      <c r="G216" s="120">
        <f>SUM(G207:G215)</f>
        <v>82.824713687337393</v>
      </c>
      <c r="H216" s="6"/>
    </row>
    <row r="217" spans="1:8" ht="18" customHeight="1" x14ac:dyDescent="0.4">
      <c r="A217" s="39" t="s">
        <v>19</v>
      </c>
      <c r="B217" s="46">
        <f>(B206+B216)</f>
        <v>6597479920.2600002</v>
      </c>
      <c r="C217" s="46">
        <f>(C206+C216)</f>
        <v>7427566612.3800001</v>
      </c>
      <c r="D217" s="46">
        <f>(C217-B217)</f>
        <v>830086692.11999989</v>
      </c>
      <c r="E217" s="104">
        <f t="shared" si="20"/>
        <v>12.581875233464704</v>
      </c>
      <c r="F217" s="121">
        <f>(F206+F216)</f>
        <v>99.999999999999986</v>
      </c>
      <c r="G217" s="121">
        <f>(G206+G216)</f>
        <v>100</v>
      </c>
    </row>
    <row r="218" spans="1:8" x14ac:dyDescent="0.4">
      <c r="A218" s="52" t="s">
        <v>108</v>
      </c>
    </row>
    <row r="234" spans="1:7" ht="20" x14ac:dyDescent="0.6">
      <c r="A234" s="135" t="s">
        <v>42</v>
      </c>
      <c r="B234" s="135"/>
      <c r="C234" s="135"/>
      <c r="D234" s="135"/>
      <c r="E234" s="135"/>
      <c r="F234" s="135"/>
      <c r="G234" s="135"/>
    </row>
    <row r="235" spans="1:7" x14ac:dyDescent="0.4">
      <c r="A235" s="134" t="s">
        <v>53</v>
      </c>
      <c r="B235" s="134"/>
      <c r="C235" s="134"/>
      <c r="D235" s="134"/>
      <c r="E235" s="134"/>
      <c r="F235" s="134"/>
      <c r="G235" s="134"/>
    </row>
    <row r="236" spans="1:7" x14ac:dyDescent="0.4">
      <c r="A236" s="134" t="s">
        <v>151</v>
      </c>
      <c r="B236" s="134"/>
      <c r="C236" s="134"/>
      <c r="D236" s="134"/>
      <c r="E236" s="134"/>
      <c r="F236" s="134"/>
      <c r="G236" s="134"/>
    </row>
    <row r="237" spans="1:7" x14ac:dyDescent="0.4">
      <c r="A237" s="134" t="s">
        <v>91</v>
      </c>
      <c r="B237" s="134"/>
      <c r="C237" s="134"/>
      <c r="D237" s="134"/>
      <c r="E237" s="134"/>
      <c r="F237" s="134"/>
      <c r="G237" s="134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37" t="s">
        <v>20</v>
      </c>
      <c r="B240" s="137">
        <v>2021</v>
      </c>
      <c r="C240" s="137">
        <v>2022</v>
      </c>
      <c r="D240" s="137" t="s">
        <v>29</v>
      </c>
      <c r="E240" s="137"/>
      <c r="F240" s="137" t="s">
        <v>61</v>
      </c>
      <c r="G240" s="137"/>
    </row>
    <row r="241" spans="1:7" ht="19.5" customHeight="1" x14ac:dyDescent="0.4">
      <c r="A241" s="137"/>
      <c r="B241" s="137"/>
      <c r="C241" s="137"/>
      <c r="D241" s="33" t="s">
        <v>22</v>
      </c>
      <c r="E241" s="33" t="s">
        <v>24</v>
      </c>
      <c r="F241" s="33">
        <v>2021</v>
      </c>
      <c r="G241" s="33">
        <v>2022</v>
      </c>
    </row>
    <row r="242" spans="1:7" ht="15.95" customHeight="1" x14ac:dyDescent="0.4">
      <c r="A242" s="41" t="s">
        <v>12</v>
      </c>
      <c r="B242" s="75">
        <v>25734501.739999998</v>
      </c>
      <c r="C242" s="75">
        <v>32320657.720000003</v>
      </c>
      <c r="D242" s="35">
        <f>(C242-B242)</f>
        <v>6586155.9800000042</v>
      </c>
      <c r="E242" s="127">
        <f t="shared" ref="E242:E255" si="24">IFERROR(D242/B242*100,"")</f>
        <v>25.592708366927198</v>
      </c>
      <c r="F242" s="128">
        <f>IFERROR(B242/$B$255*100,0)</f>
        <v>0.35575538193123424</v>
      </c>
      <c r="G242" s="128">
        <f>IFERROR(C242/$C$255*100,0)</f>
        <v>0.39143137704118558</v>
      </c>
    </row>
    <row r="243" spans="1:7" ht="15.95" customHeight="1" x14ac:dyDescent="0.4">
      <c r="A243" s="41" t="s">
        <v>13</v>
      </c>
      <c r="B243" s="75">
        <v>1133571623.3500001</v>
      </c>
      <c r="C243" s="75">
        <v>1248158331.6200001</v>
      </c>
      <c r="D243" s="35">
        <f t="shared" ref="D243:D254" si="25">(C243-B243)</f>
        <v>114586708.26999998</v>
      </c>
      <c r="E243" s="127">
        <f t="shared" si="24"/>
        <v>10.108466541475901</v>
      </c>
      <c r="F243" s="128">
        <f>IFERROR(B243/$B$255*100,0)</f>
        <v>15.670565915191817</v>
      </c>
      <c r="G243" s="128">
        <f>IFERROR(C243/$C$255*100,0)</f>
        <v>15.116286888218852</v>
      </c>
    </row>
    <row r="244" spans="1:7" ht="15.95" customHeight="1" x14ac:dyDescent="0.4">
      <c r="A244" s="43" t="s">
        <v>30</v>
      </c>
      <c r="B244" s="44">
        <f>(B242+B243)</f>
        <v>1159306125.0900002</v>
      </c>
      <c r="C244" s="44">
        <f>(C242+C243)</f>
        <v>1280478989.3400002</v>
      </c>
      <c r="D244" s="44">
        <f t="shared" si="25"/>
        <v>121172864.25</v>
      </c>
      <c r="E244" s="129">
        <f t="shared" si="24"/>
        <v>10.452188738379435</v>
      </c>
      <c r="F244" s="130">
        <f>(F242+F243)</f>
        <v>16.026321297123051</v>
      </c>
      <c r="G244" s="130">
        <f>(G242+G243)</f>
        <v>15.507718265260037</v>
      </c>
    </row>
    <row r="245" spans="1:7" ht="15.95" customHeight="1" x14ac:dyDescent="0.4">
      <c r="A245" s="41" t="s">
        <v>14</v>
      </c>
      <c r="B245" s="75">
        <v>1614920255.0200002</v>
      </c>
      <c r="C245" s="75">
        <v>2037924228.3999999</v>
      </c>
      <c r="D245" s="35">
        <f t="shared" si="25"/>
        <v>423003973.37999964</v>
      </c>
      <c r="E245" s="127">
        <f t="shared" si="24"/>
        <v>26.193489868313087</v>
      </c>
      <c r="F245" s="128">
        <f t="shared" ref="F245:F253" si="26">IFERROR(B245/$B$255*100,0)</f>
        <v>22.324759885291893</v>
      </c>
      <c r="G245" s="128">
        <f t="shared" ref="G245:G253" si="27">IFERROR(C245/$C$255*100,0)</f>
        <v>24.681041268989606</v>
      </c>
    </row>
    <row r="246" spans="1:7" ht="15.95" customHeight="1" x14ac:dyDescent="0.4">
      <c r="A246" s="41" t="s">
        <v>15</v>
      </c>
      <c r="B246" s="75">
        <v>51403186.57</v>
      </c>
      <c r="C246" s="75">
        <v>66328469.320000008</v>
      </c>
      <c r="D246" s="35">
        <f t="shared" si="25"/>
        <v>14925282.750000007</v>
      </c>
      <c r="E246" s="127">
        <f t="shared" si="24"/>
        <v>29.035714993417784</v>
      </c>
      <c r="F246" s="128">
        <f t="shared" si="26"/>
        <v>0.71060090673015841</v>
      </c>
      <c r="G246" s="128">
        <f t="shared" si="27"/>
        <v>0.8032956602518555</v>
      </c>
    </row>
    <row r="247" spans="1:7" ht="15.95" customHeight="1" x14ac:dyDescent="0.4">
      <c r="A247" s="41" t="s">
        <v>27</v>
      </c>
      <c r="B247" s="75">
        <v>1924856459.1599998</v>
      </c>
      <c r="C247" s="75">
        <v>2352085663.54</v>
      </c>
      <c r="D247" s="35">
        <f t="shared" si="25"/>
        <v>427229204.38000011</v>
      </c>
      <c r="E247" s="127">
        <f t="shared" si="24"/>
        <v>22.195379938431426</v>
      </c>
      <c r="F247" s="128">
        <f t="shared" si="26"/>
        <v>26.609337600925663</v>
      </c>
      <c r="G247" s="128">
        <f t="shared" si="27"/>
        <v>28.485810473732304</v>
      </c>
    </row>
    <row r="248" spans="1:7" ht="15.95" customHeight="1" x14ac:dyDescent="0.4">
      <c r="A248" s="41" t="s">
        <v>35</v>
      </c>
      <c r="B248" s="75">
        <v>88916789.049999997</v>
      </c>
      <c r="C248" s="75">
        <v>45917961.629999995</v>
      </c>
      <c r="D248" s="35">
        <f t="shared" si="25"/>
        <v>-42998827.420000002</v>
      </c>
      <c r="E248" s="127">
        <f t="shared" si="24"/>
        <v>-48.358502234961222</v>
      </c>
      <c r="F248" s="128">
        <f t="shared" si="26"/>
        <v>1.2291913233126281</v>
      </c>
      <c r="G248" s="128">
        <f t="shared" si="27"/>
        <v>0.55610659620435543</v>
      </c>
    </row>
    <row r="249" spans="1:7" ht="15.95" customHeight="1" x14ac:dyDescent="0.4">
      <c r="A249" s="41" t="s">
        <v>16</v>
      </c>
      <c r="B249" s="75">
        <v>89698879.779999986</v>
      </c>
      <c r="C249" s="75">
        <v>88441478.789999992</v>
      </c>
      <c r="D249" s="35">
        <f t="shared" si="25"/>
        <v>-1257400.9899999946</v>
      </c>
      <c r="E249" s="127">
        <f t="shared" si="24"/>
        <v>-1.4018023336344445</v>
      </c>
      <c r="F249" s="128">
        <f t="shared" si="26"/>
        <v>1.2400029950973419</v>
      </c>
      <c r="G249" s="128">
        <f t="shared" si="27"/>
        <v>1.071103506934713</v>
      </c>
    </row>
    <row r="250" spans="1:7" ht="15.95" customHeight="1" x14ac:dyDescent="0.4">
      <c r="A250" s="41" t="s">
        <v>67</v>
      </c>
      <c r="B250" s="75">
        <v>1523486146.1500001</v>
      </c>
      <c r="C250" s="75">
        <v>1690064213.5900002</v>
      </c>
      <c r="D250" s="35">
        <f t="shared" si="25"/>
        <v>166578067.44000006</v>
      </c>
      <c r="E250" s="127">
        <f t="shared" si="24"/>
        <v>10.934006053219406</v>
      </c>
      <c r="F250" s="128">
        <f t="shared" si="26"/>
        <v>21.060768973354811</v>
      </c>
      <c r="G250" s="128">
        <f t="shared" si="27"/>
        <v>20.468152849630876</v>
      </c>
    </row>
    <row r="251" spans="1:7" ht="15.95" customHeight="1" x14ac:dyDescent="0.4">
      <c r="A251" s="41" t="s">
        <v>34</v>
      </c>
      <c r="B251" s="75">
        <v>131261066.31</v>
      </c>
      <c r="C251" s="75">
        <v>104050765.77</v>
      </c>
      <c r="D251" s="35">
        <f t="shared" si="25"/>
        <v>-27210300.540000007</v>
      </c>
      <c r="E251" s="127">
        <f t="shared" si="24"/>
        <v>-20.729909717278456</v>
      </c>
      <c r="F251" s="128">
        <f t="shared" si="26"/>
        <v>1.814561294001378</v>
      </c>
      <c r="G251" s="128">
        <f t="shared" si="27"/>
        <v>1.2601455972951332</v>
      </c>
    </row>
    <row r="252" spans="1:7" ht="15.95" customHeight="1" x14ac:dyDescent="0.4">
      <c r="A252" s="41" t="s">
        <v>17</v>
      </c>
      <c r="B252" s="75">
        <v>93849074.739999995</v>
      </c>
      <c r="C252" s="75">
        <v>149635581.19999999</v>
      </c>
      <c r="D252" s="35">
        <f t="shared" si="25"/>
        <v>55786506.459999993</v>
      </c>
      <c r="E252" s="127">
        <f t="shared" si="24"/>
        <v>59.442787917250371</v>
      </c>
      <c r="F252" s="128">
        <f t="shared" si="26"/>
        <v>1.2973755530742073</v>
      </c>
      <c r="G252" s="128">
        <f t="shared" si="27"/>
        <v>1.8122175022208717</v>
      </c>
    </row>
    <row r="253" spans="1:7" ht="15.95" customHeight="1" x14ac:dyDescent="0.4">
      <c r="A253" s="41" t="s">
        <v>18</v>
      </c>
      <c r="B253" s="75">
        <v>556065173.11000001</v>
      </c>
      <c r="C253" s="75">
        <v>442115802.2700001</v>
      </c>
      <c r="D253" s="35">
        <f t="shared" si="25"/>
        <v>-113949370.83999991</v>
      </c>
      <c r="E253" s="127">
        <f t="shared" si="24"/>
        <v>-20.49208912018279</v>
      </c>
      <c r="F253" s="128">
        <f t="shared" si="26"/>
        <v>7.6870801710888674</v>
      </c>
      <c r="G253" s="128">
        <f t="shared" si="27"/>
        <v>5.3544082794802312</v>
      </c>
    </row>
    <row r="254" spans="1:7" ht="15.95" customHeight="1" x14ac:dyDescent="0.4">
      <c r="A254" s="43" t="s">
        <v>31</v>
      </c>
      <c r="B254" s="44">
        <f>SUM(B245:B253)</f>
        <v>6074457029.8900003</v>
      </c>
      <c r="C254" s="44">
        <f>SUM(C245:C253)</f>
        <v>6976564164.5100012</v>
      </c>
      <c r="D254" s="44">
        <f t="shared" si="25"/>
        <v>902107134.62000084</v>
      </c>
      <c r="E254" s="105">
        <f t="shared" si="24"/>
        <v>14.850827492582274</v>
      </c>
      <c r="F254" s="120">
        <f>SUM(F245:F253)</f>
        <v>83.973678702876953</v>
      </c>
      <c r="G254" s="120">
        <f>SUM(G245:G253)</f>
        <v>84.492281734739947</v>
      </c>
    </row>
    <row r="255" spans="1:7" ht="19.5" customHeight="1" x14ac:dyDescent="0.4">
      <c r="A255" s="39" t="s">
        <v>19</v>
      </c>
      <c r="B255" s="46">
        <f>(B244+B254)</f>
        <v>7233763154.9800005</v>
      </c>
      <c r="C255" s="46">
        <f>(C244+C254)</f>
        <v>8257043153.8500013</v>
      </c>
      <c r="D255" s="46">
        <f>(C255-B255)</f>
        <v>1023279998.8700008</v>
      </c>
      <c r="E255" s="104">
        <f t="shared" si="24"/>
        <v>14.145887513133957</v>
      </c>
      <c r="F255" s="121">
        <f>(F244+F254)</f>
        <v>100</v>
      </c>
      <c r="G255" s="121">
        <f>(G244+G254)</f>
        <v>99.999999999999986</v>
      </c>
    </row>
    <row r="256" spans="1:7" x14ac:dyDescent="0.4">
      <c r="A256" s="52" t="s">
        <v>108</v>
      </c>
    </row>
    <row r="272" spans="1:7" ht="20" x14ac:dyDescent="0.6">
      <c r="A272" s="135" t="s">
        <v>42</v>
      </c>
      <c r="B272" s="135"/>
      <c r="C272" s="135"/>
      <c r="D272" s="135"/>
      <c r="E272" s="135"/>
      <c r="F272" s="135"/>
      <c r="G272" s="135"/>
    </row>
    <row r="273" spans="1:7" x14ac:dyDescent="0.4">
      <c r="A273" s="134" t="s">
        <v>53</v>
      </c>
      <c r="B273" s="134"/>
      <c r="C273" s="134"/>
      <c r="D273" s="134"/>
      <c r="E273" s="134"/>
      <c r="F273" s="134"/>
      <c r="G273" s="134"/>
    </row>
    <row r="274" spans="1:7" x14ac:dyDescent="0.4">
      <c r="A274" s="134" t="s">
        <v>152</v>
      </c>
      <c r="B274" s="134"/>
      <c r="C274" s="134"/>
      <c r="D274" s="134"/>
      <c r="E274" s="134"/>
      <c r="F274" s="134"/>
      <c r="G274" s="134"/>
    </row>
    <row r="275" spans="1:7" x14ac:dyDescent="0.4">
      <c r="A275" s="134" t="s">
        <v>91</v>
      </c>
      <c r="B275" s="134"/>
      <c r="C275" s="134"/>
      <c r="D275" s="134"/>
      <c r="E275" s="134"/>
      <c r="F275" s="134"/>
      <c r="G275" s="134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37" t="s">
        <v>20</v>
      </c>
      <c r="B278" s="137">
        <v>2021</v>
      </c>
      <c r="C278" s="137">
        <v>2022</v>
      </c>
      <c r="D278" s="137" t="s">
        <v>29</v>
      </c>
      <c r="E278" s="137"/>
      <c r="F278" s="137" t="s">
        <v>61</v>
      </c>
      <c r="G278" s="137"/>
    </row>
    <row r="279" spans="1:7" ht="18.75" customHeight="1" x14ac:dyDescent="0.4">
      <c r="A279" s="137"/>
      <c r="B279" s="137"/>
      <c r="C279" s="137"/>
      <c r="D279" s="33" t="s">
        <v>22</v>
      </c>
      <c r="E279" s="33" t="s">
        <v>24</v>
      </c>
      <c r="F279" s="33">
        <v>2021</v>
      </c>
      <c r="G279" s="33">
        <v>2022</v>
      </c>
    </row>
    <row r="280" spans="1:7" ht="15.95" customHeight="1" x14ac:dyDescent="0.4">
      <c r="A280" s="41" t="s">
        <v>12</v>
      </c>
      <c r="B280" s="75">
        <v>28211756.870000001</v>
      </c>
      <c r="C280" s="75">
        <v>34908109.460000001</v>
      </c>
      <c r="D280" s="75">
        <f>(C280-B280)</f>
        <v>6696352.5899999999</v>
      </c>
      <c r="E280" s="127">
        <f t="shared" ref="E280:E293" si="28">IFERROR(D280/B280*100,"")</f>
        <v>23.736035372971791</v>
      </c>
      <c r="F280" s="128">
        <f>IFERROR(B280/$B$293*100,0)</f>
        <v>0.36605752933598407</v>
      </c>
      <c r="G280" s="128">
        <f>IFERROR(C280/$C$293*100,0)</f>
        <v>0.41828121786500516</v>
      </c>
    </row>
    <row r="281" spans="1:7" ht="15.95" customHeight="1" x14ac:dyDescent="0.4">
      <c r="A281" s="41" t="s">
        <v>13</v>
      </c>
      <c r="B281" s="75">
        <v>1070276436.5099999</v>
      </c>
      <c r="C281" s="75">
        <v>1258869280.2199998</v>
      </c>
      <c r="D281" s="75">
        <f t="shared" ref="D281:D292" si="29">(C281-B281)</f>
        <v>188592843.70999992</v>
      </c>
      <c r="E281" s="127">
        <f t="shared" si="28"/>
        <v>17.620947007389137</v>
      </c>
      <c r="F281" s="128">
        <f>IFERROR(B281/$B$293*100,0)</f>
        <v>13.887215527225397</v>
      </c>
      <c r="G281" s="128">
        <f>IFERROR(C281/$C$293*100,0)</f>
        <v>15.084213491040884</v>
      </c>
    </row>
    <row r="282" spans="1:7" ht="15.95" customHeight="1" x14ac:dyDescent="0.4">
      <c r="A282" s="43" t="s">
        <v>30</v>
      </c>
      <c r="B282" s="44">
        <f>(B280+B281)</f>
        <v>1098488193.3799999</v>
      </c>
      <c r="C282" s="44">
        <f>(C280+C281)</f>
        <v>1293777389.6799998</v>
      </c>
      <c r="D282" s="44">
        <f t="shared" si="29"/>
        <v>195289196.29999995</v>
      </c>
      <c r="E282" s="129">
        <f t="shared" si="28"/>
        <v>17.777996839374637</v>
      </c>
      <c r="F282" s="130">
        <f>(F280+F281)</f>
        <v>14.253273056561381</v>
      </c>
      <c r="G282" s="130">
        <f>(G280+G281)</f>
        <v>15.502494708905889</v>
      </c>
    </row>
    <row r="283" spans="1:7" ht="15.95" customHeight="1" x14ac:dyDescent="0.4">
      <c r="A283" s="41" t="s">
        <v>14</v>
      </c>
      <c r="B283" s="75">
        <v>1973527394.9099998</v>
      </c>
      <c r="C283" s="75">
        <v>2058586025.4999998</v>
      </c>
      <c r="D283" s="75">
        <f t="shared" si="29"/>
        <v>85058630.589999914</v>
      </c>
      <c r="E283" s="127">
        <f t="shared" si="28"/>
        <v>4.3099797251042924</v>
      </c>
      <c r="F283" s="128">
        <f t="shared" ref="F283:F291" si="30">IFERROR(B283/$B$293*100,0)</f>
        <v>25.607216366799612</v>
      </c>
      <c r="G283" s="128">
        <f t="shared" ref="G283:G291" si="31">IFERROR(C283/$C$293*100,0)</f>
        <v>24.66670017786808</v>
      </c>
    </row>
    <row r="284" spans="1:7" ht="15.95" customHeight="1" x14ac:dyDescent="0.4">
      <c r="A284" s="41" t="s">
        <v>15</v>
      </c>
      <c r="B284" s="75">
        <v>39727397.649999999</v>
      </c>
      <c r="C284" s="75">
        <v>59088397.520000011</v>
      </c>
      <c r="D284" s="75">
        <f t="shared" si="29"/>
        <v>19360999.870000012</v>
      </c>
      <c r="E284" s="127">
        <f t="shared" si="28"/>
        <v>48.734629035033237</v>
      </c>
      <c r="F284" s="128">
        <f t="shared" si="30"/>
        <v>0.5154770437629671</v>
      </c>
      <c r="G284" s="128">
        <f t="shared" si="31"/>
        <v>0.70801791499702582</v>
      </c>
    </row>
    <row r="285" spans="1:7" ht="15.95" customHeight="1" x14ac:dyDescent="0.4">
      <c r="A285" s="41" t="s">
        <v>27</v>
      </c>
      <c r="B285" s="75">
        <v>2063174251.9400001</v>
      </c>
      <c r="C285" s="75">
        <v>2140195277.8699999</v>
      </c>
      <c r="D285" s="75">
        <f t="shared" si="29"/>
        <v>77021025.929999828</v>
      </c>
      <c r="E285" s="127">
        <f t="shared" si="28"/>
        <v>3.7331323739416127</v>
      </c>
      <c r="F285" s="128">
        <f t="shared" si="30"/>
        <v>26.770416062173215</v>
      </c>
      <c r="G285" s="128">
        <f t="shared" si="31"/>
        <v>25.644570878929418</v>
      </c>
    </row>
    <row r="286" spans="1:7" ht="15.95" customHeight="1" x14ac:dyDescent="0.4">
      <c r="A286" s="41" t="s">
        <v>35</v>
      </c>
      <c r="B286" s="75">
        <v>50956127.840000004</v>
      </c>
      <c r="C286" s="75">
        <v>54096328.650000006</v>
      </c>
      <c r="D286" s="75">
        <f t="shared" si="29"/>
        <v>3140200.8100000024</v>
      </c>
      <c r="E286" s="127">
        <f t="shared" si="28"/>
        <v>6.1625577592161136</v>
      </c>
      <c r="F286" s="128">
        <f t="shared" si="30"/>
        <v>0.66117379174900548</v>
      </c>
      <c r="G286" s="128">
        <f t="shared" si="31"/>
        <v>0.64820119392817932</v>
      </c>
    </row>
    <row r="287" spans="1:7" ht="15.95" customHeight="1" x14ac:dyDescent="0.4">
      <c r="A287" s="41" t="s">
        <v>16</v>
      </c>
      <c r="B287" s="75">
        <v>109960450.52999999</v>
      </c>
      <c r="C287" s="75">
        <v>157735415</v>
      </c>
      <c r="D287" s="75">
        <f t="shared" si="29"/>
        <v>47774964.470000014</v>
      </c>
      <c r="E287" s="127">
        <f t="shared" si="28"/>
        <v>43.447406990175793</v>
      </c>
      <c r="F287" s="128">
        <f t="shared" si="30"/>
        <v>1.426775759877853</v>
      </c>
      <c r="G287" s="128">
        <f t="shared" si="31"/>
        <v>1.8900410966753625</v>
      </c>
    </row>
    <row r="288" spans="1:7" ht="15.95" customHeight="1" x14ac:dyDescent="0.4">
      <c r="A288" s="41" t="s">
        <v>67</v>
      </c>
      <c r="B288" s="75">
        <v>1742797813.8700001</v>
      </c>
      <c r="C288" s="75">
        <v>1835868877.1800003</v>
      </c>
      <c r="D288" s="75">
        <f t="shared" si="29"/>
        <v>93071063.310000181</v>
      </c>
      <c r="E288" s="127">
        <f t="shared" si="28"/>
        <v>5.3403247679849688</v>
      </c>
      <c r="F288" s="128">
        <f t="shared" si="30"/>
        <v>22.613418399185516</v>
      </c>
      <c r="G288" s="128">
        <f t="shared" si="31"/>
        <v>21.998025148489667</v>
      </c>
    </row>
    <row r="289" spans="1:7" ht="15.95" customHeight="1" x14ac:dyDescent="0.4">
      <c r="A289" s="41" t="s">
        <v>34</v>
      </c>
      <c r="B289" s="75">
        <v>114881455.83</v>
      </c>
      <c r="C289" s="75">
        <v>121288450.16</v>
      </c>
      <c r="D289" s="75">
        <f t="shared" si="29"/>
        <v>6406994.3299999982</v>
      </c>
      <c r="E289" s="127">
        <f t="shared" si="28"/>
        <v>5.5770483440608389</v>
      </c>
      <c r="F289" s="128">
        <f t="shared" si="30"/>
        <v>1.49062754515546</v>
      </c>
      <c r="G289" s="128">
        <f t="shared" si="31"/>
        <v>1.4533207736161307</v>
      </c>
    </row>
    <row r="290" spans="1:7" ht="15.95" customHeight="1" x14ac:dyDescent="0.4">
      <c r="A290" s="41" t="s">
        <v>17</v>
      </c>
      <c r="B290" s="75">
        <v>134434100.31999999</v>
      </c>
      <c r="C290" s="75">
        <v>118162702.89</v>
      </c>
      <c r="D290" s="75">
        <f t="shared" si="29"/>
        <v>-16271397.429999992</v>
      </c>
      <c r="E290" s="127">
        <f t="shared" si="28"/>
        <v>-12.103623553301132</v>
      </c>
      <c r="F290" s="128">
        <f t="shared" si="30"/>
        <v>1.7443300269603175</v>
      </c>
      <c r="G290" s="128">
        <f t="shared" si="31"/>
        <v>1.4158669729073881</v>
      </c>
    </row>
    <row r="291" spans="1:7" ht="15.95" customHeight="1" x14ac:dyDescent="0.4">
      <c r="A291" s="41" t="s">
        <v>18</v>
      </c>
      <c r="B291" s="75">
        <v>378971701.90999997</v>
      </c>
      <c r="C291" s="75">
        <v>506808819.81999999</v>
      </c>
      <c r="D291" s="75">
        <f t="shared" si="29"/>
        <v>127837117.91000003</v>
      </c>
      <c r="E291" s="127">
        <f t="shared" si="28"/>
        <v>33.732628918124185</v>
      </c>
      <c r="F291" s="128">
        <f t="shared" si="30"/>
        <v>4.9172919477746655</v>
      </c>
      <c r="G291" s="128">
        <f t="shared" si="31"/>
        <v>6.0727611336828762</v>
      </c>
    </row>
    <row r="292" spans="1:7" ht="15.95" customHeight="1" x14ac:dyDescent="0.4">
      <c r="A292" s="43" t="s">
        <v>31</v>
      </c>
      <c r="B292" s="44">
        <f>SUM(B283:B291)</f>
        <v>6608430694.8000002</v>
      </c>
      <c r="C292" s="44">
        <f>SUM(C283:C291)</f>
        <v>7051830294.5899992</v>
      </c>
      <c r="D292" s="44">
        <f t="shared" si="29"/>
        <v>443399599.78999901</v>
      </c>
      <c r="E292" s="105">
        <f t="shared" si="28"/>
        <v>6.709605052511157</v>
      </c>
      <c r="F292" s="120">
        <f>SUM(F283:F291)</f>
        <v>85.746726943438617</v>
      </c>
      <c r="G292" s="120">
        <f>SUM(G283:G291)</f>
        <v>84.497505291094129</v>
      </c>
    </row>
    <row r="293" spans="1:7" ht="21" customHeight="1" x14ac:dyDescent="0.4">
      <c r="A293" s="39" t="s">
        <v>19</v>
      </c>
      <c r="B293" s="46">
        <f>(B282+B292)</f>
        <v>7706918888.1800003</v>
      </c>
      <c r="C293" s="46">
        <f>(C282+C292)</f>
        <v>8345607684.2699986</v>
      </c>
      <c r="D293" s="46">
        <f>(C293-B293)</f>
        <v>638688796.08999825</v>
      </c>
      <c r="E293" s="104">
        <f t="shared" si="28"/>
        <v>8.2872131568628138</v>
      </c>
      <c r="F293" s="121">
        <f>(F282+F292)</f>
        <v>100</v>
      </c>
      <c r="G293" s="121">
        <f>(G282+G292)</f>
        <v>100.00000000000001</v>
      </c>
    </row>
    <row r="294" spans="1:7" x14ac:dyDescent="0.4">
      <c r="A294" s="52" t="s">
        <v>108</v>
      </c>
    </row>
    <row r="310" spans="1:7" ht="20" x14ac:dyDescent="0.6">
      <c r="A310" s="135" t="s">
        <v>42</v>
      </c>
      <c r="B310" s="135"/>
      <c r="C310" s="135"/>
      <c r="D310" s="135"/>
      <c r="E310" s="135"/>
      <c r="F310" s="135"/>
      <c r="G310" s="135"/>
    </row>
    <row r="311" spans="1:7" x14ac:dyDescent="0.4">
      <c r="A311" s="134" t="s">
        <v>53</v>
      </c>
      <c r="B311" s="134"/>
      <c r="C311" s="134"/>
      <c r="D311" s="134"/>
      <c r="E311" s="134"/>
      <c r="F311" s="134"/>
      <c r="G311" s="134"/>
    </row>
    <row r="312" spans="1:7" x14ac:dyDescent="0.4">
      <c r="A312" s="134" t="s">
        <v>153</v>
      </c>
      <c r="B312" s="134"/>
      <c r="C312" s="134"/>
      <c r="D312" s="134"/>
      <c r="E312" s="134"/>
      <c r="F312" s="134"/>
      <c r="G312" s="134"/>
    </row>
    <row r="313" spans="1:7" x14ac:dyDescent="0.4">
      <c r="A313" s="134" t="s">
        <v>91</v>
      </c>
      <c r="B313" s="134"/>
      <c r="C313" s="134"/>
      <c r="D313" s="134"/>
      <c r="E313" s="134"/>
      <c r="F313" s="134"/>
      <c r="G313" s="134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37" t="s">
        <v>20</v>
      </c>
      <c r="B316" s="137">
        <v>2021</v>
      </c>
      <c r="C316" s="137">
        <v>2022</v>
      </c>
      <c r="D316" s="137" t="s">
        <v>29</v>
      </c>
      <c r="E316" s="137"/>
      <c r="F316" s="137" t="s">
        <v>61</v>
      </c>
      <c r="G316" s="137"/>
    </row>
    <row r="317" spans="1:7" ht="17.25" customHeight="1" x14ac:dyDescent="0.4">
      <c r="A317" s="137"/>
      <c r="B317" s="137"/>
      <c r="C317" s="137"/>
      <c r="D317" s="33" t="s">
        <v>22</v>
      </c>
      <c r="E317" s="33" t="s">
        <v>24</v>
      </c>
      <c r="F317" s="33">
        <v>2021</v>
      </c>
      <c r="G317" s="33">
        <v>2022</v>
      </c>
    </row>
    <row r="318" spans="1:7" ht="15.95" customHeight="1" x14ac:dyDescent="0.4">
      <c r="A318" s="41" t="s">
        <v>12</v>
      </c>
      <c r="B318" s="75">
        <v>26386982.32</v>
      </c>
      <c r="C318" s="75">
        <v>33134251.589999996</v>
      </c>
      <c r="D318" s="75">
        <f>(C318-B318)</f>
        <v>6747269.2699999958</v>
      </c>
      <c r="E318" s="127">
        <f t="shared" ref="E318:E331" si="32">IFERROR(D318/B318*100,"")</f>
        <v>25.570446776272355</v>
      </c>
      <c r="F318" s="128">
        <f>IFERROR(B318/B$331*100,0)</f>
        <v>0.37380908718871303</v>
      </c>
      <c r="G318" s="128">
        <f>IFERROR(C318/C$331*100,0)</f>
        <v>0.40359240667059892</v>
      </c>
    </row>
    <row r="319" spans="1:7" ht="15.95" customHeight="1" x14ac:dyDescent="0.4">
      <c r="A319" s="41" t="s">
        <v>13</v>
      </c>
      <c r="B319" s="75">
        <v>1073666069.53</v>
      </c>
      <c r="C319" s="75">
        <v>1300934398.5600002</v>
      </c>
      <c r="D319" s="75">
        <f t="shared" ref="D319:D330" si="33">(C319-B319)</f>
        <v>227268329.03000021</v>
      </c>
      <c r="E319" s="127">
        <f t="shared" si="32"/>
        <v>21.167505938740106</v>
      </c>
      <c r="F319" s="128">
        <f>IFERROR(B319/B$331*100,0)</f>
        <v>15.210005014188472</v>
      </c>
      <c r="G319" s="128">
        <f>IFERROR(C319/C$331*100,0)</f>
        <v>15.846057165626739</v>
      </c>
    </row>
    <row r="320" spans="1:7" ht="15.95" customHeight="1" x14ac:dyDescent="0.4">
      <c r="A320" s="43" t="s">
        <v>30</v>
      </c>
      <c r="B320" s="44">
        <f>(B318+B319)</f>
        <v>1100053051.8499999</v>
      </c>
      <c r="C320" s="44">
        <f>(C318+C319)</f>
        <v>1334068650.1500001</v>
      </c>
      <c r="D320" s="44">
        <f t="shared" si="33"/>
        <v>234015598.30000019</v>
      </c>
      <c r="E320" s="129">
        <f t="shared" si="32"/>
        <v>21.273119319695311</v>
      </c>
      <c r="F320" s="130">
        <f>(F318+F319)</f>
        <v>15.583814101377184</v>
      </c>
      <c r="G320" s="130">
        <f>(G318+G319)</f>
        <v>16.249649572297336</v>
      </c>
    </row>
    <row r="321" spans="1:8" ht="15.95" customHeight="1" x14ac:dyDescent="0.4">
      <c r="A321" s="41" t="s">
        <v>14</v>
      </c>
      <c r="B321" s="75">
        <v>1834187950.0000002</v>
      </c>
      <c r="C321" s="75">
        <v>2365231461.3099999</v>
      </c>
      <c r="D321" s="75">
        <f t="shared" si="33"/>
        <v>531043511.3099997</v>
      </c>
      <c r="E321" s="127">
        <f t="shared" si="32"/>
        <v>28.952513362112082</v>
      </c>
      <c r="F321" s="128">
        <f t="shared" ref="F321:F329" si="34">IFERROR(B321/B$331*100,0)</f>
        <v>25.98387777000022</v>
      </c>
      <c r="G321" s="128">
        <f t="shared" ref="G321:G329" si="35">IFERROR(C321/C$331*100,0)</f>
        <v>28.809748583282264</v>
      </c>
    </row>
    <row r="322" spans="1:8" ht="15.95" customHeight="1" x14ac:dyDescent="0.4">
      <c r="A322" s="41" t="s">
        <v>15</v>
      </c>
      <c r="B322" s="75">
        <v>46991339.62999998</v>
      </c>
      <c r="C322" s="75">
        <v>63838776.610000007</v>
      </c>
      <c r="D322" s="75">
        <f t="shared" si="33"/>
        <v>16847436.980000027</v>
      </c>
      <c r="E322" s="127">
        <f t="shared" si="32"/>
        <v>35.852216839641592</v>
      </c>
      <c r="F322" s="128">
        <f t="shared" si="34"/>
        <v>0.66569907691002261</v>
      </c>
      <c r="G322" s="128">
        <f t="shared" si="35"/>
        <v>0.77758948081122614</v>
      </c>
      <c r="H322" t="s">
        <v>62</v>
      </c>
    </row>
    <row r="323" spans="1:8" ht="15.95" customHeight="1" x14ac:dyDescent="0.4">
      <c r="A323" s="41" t="s">
        <v>27</v>
      </c>
      <c r="B323" s="75">
        <v>1908462353.2399995</v>
      </c>
      <c r="C323" s="75">
        <v>1894287466.3900001</v>
      </c>
      <c r="D323" s="75">
        <f t="shared" si="33"/>
        <v>-14174886.849999428</v>
      </c>
      <c r="E323" s="127">
        <f t="shared" si="32"/>
        <v>-0.7427386149868086</v>
      </c>
      <c r="F323" s="128">
        <f t="shared" si="34"/>
        <v>27.036080198452467</v>
      </c>
      <c r="G323" s="128">
        <f t="shared" si="35"/>
        <v>23.073405940969725</v>
      </c>
    </row>
    <row r="324" spans="1:8" ht="15.95" customHeight="1" x14ac:dyDescent="0.4">
      <c r="A324" s="41" t="s">
        <v>35</v>
      </c>
      <c r="B324" s="75">
        <v>109563768.51999998</v>
      </c>
      <c r="C324" s="75">
        <v>67046423.119999997</v>
      </c>
      <c r="D324" s="75">
        <f t="shared" si="33"/>
        <v>-42517345.399999984</v>
      </c>
      <c r="E324" s="127">
        <f t="shared" si="32"/>
        <v>-38.806026822853198</v>
      </c>
      <c r="F324" s="128">
        <f t="shared" si="34"/>
        <v>1.5521264160765407</v>
      </c>
      <c r="G324" s="128">
        <f t="shared" si="35"/>
        <v>0.8166602825525322</v>
      </c>
    </row>
    <row r="325" spans="1:8" ht="15.95" customHeight="1" x14ac:dyDescent="0.4">
      <c r="A325" s="41" t="s">
        <v>16</v>
      </c>
      <c r="B325" s="75">
        <v>85554742.729999989</v>
      </c>
      <c r="C325" s="75">
        <v>107126995.57999998</v>
      </c>
      <c r="D325" s="75">
        <f t="shared" si="33"/>
        <v>21572252.849999994</v>
      </c>
      <c r="E325" s="127">
        <f t="shared" si="32"/>
        <v>25.214561065397987</v>
      </c>
      <c r="F325" s="128">
        <f t="shared" si="34"/>
        <v>1.2120044610150962</v>
      </c>
      <c r="G325" s="128">
        <f t="shared" si="35"/>
        <v>1.3048624879329231</v>
      </c>
    </row>
    <row r="326" spans="1:8" ht="15.95" customHeight="1" x14ac:dyDescent="0.4">
      <c r="A326" s="41" t="s">
        <v>67</v>
      </c>
      <c r="B326" s="75">
        <v>1537401472.6200001</v>
      </c>
      <c r="C326" s="75">
        <v>1766977924.6499999</v>
      </c>
      <c r="D326" s="75">
        <f t="shared" si="33"/>
        <v>229576452.02999973</v>
      </c>
      <c r="E326" s="127">
        <f t="shared" si="32"/>
        <v>14.932758691765882</v>
      </c>
      <c r="F326" s="128">
        <f t="shared" si="34"/>
        <v>21.779475733649008</v>
      </c>
      <c r="G326" s="128">
        <f t="shared" si="35"/>
        <v>21.522709550456266</v>
      </c>
    </row>
    <row r="327" spans="1:8" ht="15.95" customHeight="1" x14ac:dyDescent="0.4">
      <c r="A327" s="41" t="s">
        <v>34</v>
      </c>
      <c r="B327" s="75">
        <v>54269693.460000001</v>
      </c>
      <c r="C327" s="75">
        <v>73494033.879999995</v>
      </c>
      <c r="D327" s="75">
        <f t="shared" si="33"/>
        <v>19224340.419999994</v>
      </c>
      <c r="E327" s="127">
        <f t="shared" si="32"/>
        <v>35.423712931361003</v>
      </c>
      <c r="F327" s="128">
        <f t="shared" si="34"/>
        <v>0.76880729779083989</v>
      </c>
      <c r="G327" s="128">
        <f t="shared" si="35"/>
        <v>0.89519553290624776</v>
      </c>
    </row>
    <row r="328" spans="1:8" ht="15.95" customHeight="1" x14ac:dyDescent="0.4">
      <c r="A328" s="41" t="s">
        <v>17</v>
      </c>
      <c r="B328" s="75">
        <v>84763340.960000008</v>
      </c>
      <c r="C328" s="75">
        <v>184652958.26000002</v>
      </c>
      <c r="D328" s="75">
        <f t="shared" si="33"/>
        <v>99889617.300000012</v>
      </c>
      <c r="E328" s="127">
        <f t="shared" si="32"/>
        <v>117.84530454874134</v>
      </c>
      <c r="F328" s="128">
        <f t="shared" si="34"/>
        <v>1.2007931307593058</v>
      </c>
      <c r="G328" s="128">
        <f t="shared" si="35"/>
        <v>2.2491690093127308</v>
      </c>
    </row>
    <row r="329" spans="1:8" ht="15.95" customHeight="1" x14ac:dyDescent="0.4">
      <c r="A329" s="41" t="s">
        <v>18</v>
      </c>
      <c r="B329" s="75">
        <v>297698477.52999991</v>
      </c>
      <c r="C329" s="75">
        <v>353105584.93999994</v>
      </c>
      <c r="D329" s="75">
        <f t="shared" si="33"/>
        <v>55407107.410000026</v>
      </c>
      <c r="E329" s="127">
        <f t="shared" si="32"/>
        <v>18.611820883234614</v>
      </c>
      <c r="F329" s="128">
        <f t="shared" si="34"/>
        <v>4.2173218139693232</v>
      </c>
      <c r="G329" s="128">
        <f t="shared" si="35"/>
        <v>4.3010095594787563</v>
      </c>
    </row>
    <row r="330" spans="1:8" ht="15.95" customHeight="1" x14ac:dyDescent="0.4">
      <c r="A330" s="43" t="s">
        <v>31</v>
      </c>
      <c r="B330" s="44">
        <f>SUM(B321:B329)</f>
        <v>5958893138.6899996</v>
      </c>
      <c r="C330" s="44">
        <f>SUM(C321:C329)</f>
        <v>6875761624.7399998</v>
      </c>
      <c r="D330" s="44">
        <f t="shared" si="33"/>
        <v>916868486.05000019</v>
      </c>
      <c r="E330" s="105">
        <f t="shared" si="32"/>
        <v>15.386556944559743</v>
      </c>
      <c r="F330" s="120">
        <f>SUM(F321:F329)</f>
        <v>84.416185898622828</v>
      </c>
      <c r="G330" s="120">
        <f>SUM(G321:G329)</f>
        <v>83.750350427702671</v>
      </c>
    </row>
    <row r="331" spans="1:8" ht="19.5" customHeight="1" x14ac:dyDescent="0.4">
      <c r="A331" s="39" t="s">
        <v>19</v>
      </c>
      <c r="B331" s="46">
        <f>(B320+B330)</f>
        <v>7058946190.539999</v>
      </c>
      <c r="C331" s="46">
        <f>(C320+C330)</f>
        <v>8209830274.8899994</v>
      </c>
      <c r="D331" s="46">
        <f>(C331-B331)</f>
        <v>1150884084.3500004</v>
      </c>
      <c r="E331" s="104">
        <f t="shared" si="32"/>
        <v>16.303907882062486</v>
      </c>
      <c r="F331" s="121">
        <f>(F320+F330)</f>
        <v>100.00000000000001</v>
      </c>
      <c r="G331" s="121">
        <f>(G320+G330)</f>
        <v>100</v>
      </c>
    </row>
    <row r="332" spans="1:8" x14ac:dyDescent="0.4">
      <c r="A332" s="52" t="s">
        <v>108</v>
      </c>
    </row>
    <row r="334" spans="1:8" x14ac:dyDescent="0.4">
      <c r="C334" s="2"/>
    </row>
    <row r="349" spans="1:7" ht="20" x14ac:dyDescent="0.6">
      <c r="A349" s="135" t="s">
        <v>42</v>
      </c>
      <c r="B349" s="135"/>
      <c r="C349" s="135"/>
      <c r="D349" s="135"/>
      <c r="E349" s="135"/>
      <c r="F349" s="135"/>
      <c r="G349" s="135"/>
    </row>
    <row r="350" spans="1:7" x14ac:dyDescent="0.4">
      <c r="A350" s="134" t="s">
        <v>53</v>
      </c>
      <c r="B350" s="134"/>
      <c r="C350" s="134"/>
      <c r="D350" s="134"/>
      <c r="E350" s="134"/>
      <c r="F350" s="134"/>
      <c r="G350" s="134"/>
    </row>
    <row r="351" spans="1:7" x14ac:dyDescent="0.4">
      <c r="A351" s="134" t="s">
        <v>154</v>
      </c>
      <c r="B351" s="134"/>
      <c r="C351" s="134"/>
      <c r="D351" s="134"/>
      <c r="E351" s="134"/>
      <c r="F351" s="134"/>
      <c r="G351" s="134"/>
    </row>
    <row r="352" spans="1:7" x14ac:dyDescent="0.4">
      <c r="A352" s="134" t="s">
        <v>91</v>
      </c>
      <c r="B352" s="134"/>
      <c r="C352" s="134"/>
      <c r="D352" s="134"/>
      <c r="E352" s="134"/>
      <c r="F352" s="134"/>
      <c r="G352" s="134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37" t="s">
        <v>20</v>
      </c>
      <c r="B355" s="137">
        <v>2021</v>
      </c>
      <c r="C355" s="137">
        <v>2022</v>
      </c>
      <c r="D355" s="137" t="s">
        <v>29</v>
      </c>
      <c r="E355" s="137"/>
      <c r="F355" s="137" t="s">
        <v>61</v>
      </c>
      <c r="G355" s="137"/>
    </row>
    <row r="356" spans="1:7" ht="19.5" customHeight="1" x14ac:dyDescent="0.4">
      <c r="A356" s="137"/>
      <c r="B356" s="137"/>
      <c r="C356" s="137"/>
      <c r="D356" s="33" t="s">
        <v>22</v>
      </c>
      <c r="E356" s="33" t="s">
        <v>24</v>
      </c>
      <c r="F356" s="33">
        <v>2021</v>
      </c>
      <c r="G356" s="33">
        <v>2022</v>
      </c>
    </row>
    <row r="357" spans="1:7" ht="15.95" customHeight="1" x14ac:dyDescent="0.4">
      <c r="A357" s="37" t="s">
        <v>12</v>
      </c>
      <c r="B357" s="75">
        <v>28792457.98</v>
      </c>
      <c r="C357" s="75">
        <v>33469562.59</v>
      </c>
      <c r="D357" s="35">
        <f>(C357-B357)</f>
        <v>4677104.6099999994</v>
      </c>
      <c r="E357" s="127">
        <f t="shared" ref="E357:E370" si="36">IFERROR(D357/B357*100,"")</f>
        <v>16.244200523792859</v>
      </c>
      <c r="F357" s="128">
        <f>IFERROR(B357/B$370*100,0)</f>
        <v>0.41603542918782366</v>
      </c>
      <c r="G357" s="128">
        <f>IFERROR(C357/C$370*100,0)</f>
        <v>0.4217799065198039</v>
      </c>
    </row>
    <row r="358" spans="1:7" ht="15.95" customHeight="1" x14ac:dyDescent="0.4">
      <c r="A358" s="37" t="s">
        <v>13</v>
      </c>
      <c r="B358" s="75">
        <v>1142486665.3400002</v>
      </c>
      <c r="C358" s="75">
        <v>1345344374.8300004</v>
      </c>
      <c r="D358" s="35">
        <f t="shared" ref="D358:D369" si="37">(C358-B358)</f>
        <v>202857709.49000025</v>
      </c>
      <c r="E358" s="127">
        <f t="shared" si="36"/>
        <v>17.755805441250423</v>
      </c>
      <c r="F358" s="128">
        <f>IFERROR(B358/B$370*100,0)</f>
        <v>16.508313756548979</v>
      </c>
      <c r="G358" s="128">
        <f>IFERROR(C358/C$370*100,0)</f>
        <v>16.953888271676444</v>
      </c>
    </row>
    <row r="359" spans="1:7" ht="15.95" customHeight="1" x14ac:dyDescent="0.4">
      <c r="A359" s="43" t="s">
        <v>30</v>
      </c>
      <c r="B359" s="44">
        <f>(B357+B358)</f>
        <v>1171279123.3200002</v>
      </c>
      <c r="C359" s="44">
        <f>(C357+C358)</f>
        <v>1378813937.4200003</v>
      </c>
      <c r="D359" s="44">
        <f t="shared" si="37"/>
        <v>207534814.10000014</v>
      </c>
      <c r="E359" s="129">
        <f t="shared" si="36"/>
        <v>17.718647072931773</v>
      </c>
      <c r="F359" s="130">
        <f>(F357+F358)</f>
        <v>16.924349185736801</v>
      </c>
      <c r="G359" s="130">
        <f>(G357+G358)</f>
        <v>17.375668178196246</v>
      </c>
    </row>
    <row r="360" spans="1:7" ht="15.95" customHeight="1" x14ac:dyDescent="0.4">
      <c r="A360" s="41" t="s">
        <v>14</v>
      </c>
      <c r="B360" s="75">
        <v>1842472641.7500002</v>
      </c>
      <c r="C360" s="75">
        <v>2191160534.4200001</v>
      </c>
      <c r="D360" s="75">
        <f t="shared" si="37"/>
        <v>348687892.66999984</v>
      </c>
      <c r="E360" s="127">
        <f t="shared" si="36"/>
        <v>18.924997026757062</v>
      </c>
      <c r="F360" s="128">
        <f t="shared" ref="F360:F368" si="38">IFERROR(B360/B$370*100,0)</f>
        <v>26.622732133871285</v>
      </c>
      <c r="G360" s="128">
        <f t="shared" ref="G360:G368" si="39">IFERROR(C360/C$370*100,0)</f>
        <v>27.612774528869373</v>
      </c>
    </row>
    <row r="361" spans="1:7" ht="15.95" customHeight="1" x14ac:dyDescent="0.4">
      <c r="A361" s="41" t="s">
        <v>15</v>
      </c>
      <c r="B361" s="75">
        <v>51034873.830000006</v>
      </c>
      <c r="C361" s="75">
        <v>59699374.030000001</v>
      </c>
      <c r="D361" s="75">
        <f t="shared" si="37"/>
        <v>8664500.1999999955</v>
      </c>
      <c r="E361" s="127">
        <f t="shared" si="36"/>
        <v>16.977606780927736</v>
      </c>
      <c r="F361" s="128">
        <f t="shared" si="38"/>
        <v>0.73742629587786535</v>
      </c>
      <c r="G361" s="128">
        <f t="shared" si="39"/>
        <v>0.75232523072134394</v>
      </c>
    </row>
    <row r="362" spans="1:7" ht="15.95" customHeight="1" x14ac:dyDescent="0.4">
      <c r="A362" s="41" t="s">
        <v>27</v>
      </c>
      <c r="B362" s="75">
        <v>1622641415.8000004</v>
      </c>
      <c r="C362" s="75">
        <v>1892969826.21</v>
      </c>
      <c r="D362" s="75">
        <f t="shared" si="37"/>
        <v>270328410.40999961</v>
      </c>
      <c r="E362" s="127">
        <f t="shared" si="36"/>
        <v>16.659775091265086</v>
      </c>
      <c r="F362" s="128">
        <f t="shared" si="38"/>
        <v>23.446289938469889</v>
      </c>
      <c r="G362" s="128">
        <f t="shared" si="39"/>
        <v>23.85500659582009</v>
      </c>
    </row>
    <row r="363" spans="1:7" ht="15.95" customHeight="1" x14ac:dyDescent="0.4">
      <c r="A363" s="41" t="s">
        <v>35</v>
      </c>
      <c r="B363" s="75">
        <v>26740691.789999992</v>
      </c>
      <c r="C363" s="75">
        <v>42522369.579999991</v>
      </c>
      <c r="D363" s="75">
        <f t="shared" si="37"/>
        <v>15781677.789999999</v>
      </c>
      <c r="E363" s="127">
        <f t="shared" si="36"/>
        <v>59.017462651814235</v>
      </c>
      <c r="F363" s="128">
        <f t="shared" si="38"/>
        <v>0.3863885185960757</v>
      </c>
      <c r="G363" s="128">
        <f t="shared" si="39"/>
        <v>0.53586242778719717</v>
      </c>
    </row>
    <row r="364" spans="1:7" ht="15.95" customHeight="1" x14ac:dyDescent="0.4">
      <c r="A364" s="41" t="s">
        <v>16</v>
      </c>
      <c r="B364" s="75">
        <v>85089447.650000006</v>
      </c>
      <c r="C364" s="75">
        <v>86205433.01000002</v>
      </c>
      <c r="D364" s="75">
        <f t="shared" si="37"/>
        <v>1115985.3600000143</v>
      </c>
      <c r="E364" s="127">
        <f t="shared" si="36"/>
        <v>1.3115437822447944</v>
      </c>
      <c r="F364" s="128">
        <f t="shared" si="38"/>
        <v>1.2294964499735499</v>
      </c>
      <c r="G364" s="128">
        <f t="shared" si="39"/>
        <v>1.0863517973587304</v>
      </c>
    </row>
    <row r="365" spans="1:7" ht="15.95" customHeight="1" x14ac:dyDescent="0.4">
      <c r="A365" s="41" t="s">
        <v>67</v>
      </c>
      <c r="B365" s="75">
        <v>1602240866.7699997</v>
      </c>
      <c r="C365" s="75">
        <v>1678036874.21</v>
      </c>
      <c r="D365" s="75">
        <f t="shared" si="37"/>
        <v>75796007.440000296</v>
      </c>
      <c r="E365" s="127">
        <f t="shared" si="36"/>
        <v>4.7306250272344812</v>
      </c>
      <c r="F365" s="128">
        <f t="shared" si="38"/>
        <v>23.151513050117419</v>
      </c>
      <c r="G365" s="128">
        <f t="shared" si="39"/>
        <v>21.146444147212794</v>
      </c>
    </row>
    <row r="366" spans="1:7" ht="15.95" customHeight="1" x14ac:dyDescent="0.4">
      <c r="A366" s="41" t="s">
        <v>34</v>
      </c>
      <c r="B366" s="75">
        <v>26349944.309999999</v>
      </c>
      <c r="C366" s="75">
        <v>44430928.280000001</v>
      </c>
      <c r="D366" s="75">
        <f t="shared" si="37"/>
        <v>18080983.970000003</v>
      </c>
      <c r="E366" s="127">
        <f t="shared" si="36"/>
        <v>68.618680014204571</v>
      </c>
      <c r="F366" s="128">
        <f t="shared" si="38"/>
        <v>0.38074242906600581</v>
      </c>
      <c r="G366" s="128">
        <f t="shared" si="39"/>
        <v>0.55991388373045692</v>
      </c>
    </row>
    <row r="367" spans="1:7" ht="15.95" customHeight="1" x14ac:dyDescent="0.4">
      <c r="A367" s="41" t="s">
        <v>17</v>
      </c>
      <c r="B367" s="75">
        <v>83019707.340000018</v>
      </c>
      <c r="C367" s="75">
        <v>155425926.73000002</v>
      </c>
      <c r="D367" s="75">
        <f t="shared" si="37"/>
        <v>72406219.390000001</v>
      </c>
      <c r="E367" s="127">
        <f t="shared" si="36"/>
        <v>87.215700596807224</v>
      </c>
      <c r="F367" s="128">
        <f t="shared" si="38"/>
        <v>1.1995898230792321</v>
      </c>
      <c r="G367" s="128">
        <f t="shared" si="39"/>
        <v>1.958661176722994</v>
      </c>
    </row>
    <row r="368" spans="1:7" ht="15.95" customHeight="1" x14ac:dyDescent="0.4">
      <c r="A368" s="41" t="s">
        <v>18</v>
      </c>
      <c r="B368" s="75">
        <v>409805816.57999998</v>
      </c>
      <c r="C368" s="75">
        <v>406049416.99000013</v>
      </c>
      <c r="D368" s="75">
        <f t="shared" si="37"/>
        <v>-3756399.5899998546</v>
      </c>
      <c r="E368" s="127">
        <f t="shared" si="36"/>
        <v>-0.91662915410732126</v>
      </c>
      <c r="F368" s="128">
        <f t="shared" si="38"/>
        <v>5.921472175211866</v>
      </c>
      <c r="G368" s="128">
        <f t="shared" si="39"/>
        <v>5.1169920335807753</v>
      </c>
    </row>
    <row r="369" spans="1:7" ht="15.95" customHeight="1" x14ac:dyDescent="0.4">
      <c r="A369" s="43" t="s">
        <v>31</v>
      </c>
      <c r="B369" s="44">
        <f>SUM(B360:B368)</f>
        <v>5749395405.8200006</v>
      </c>
      <c r="C369" s="44">
        <f>SUM(C360:C368)</f>
        <v>6556500683.460001</v>
      </c>
      <c r="D369" s="44">
        <f t="shared" si="37"/>
        <v>807105277.64000034</v>
      </c>
      <c r="E369" s="105">
        <f t="shared" si="36"/>
        <v>14.03808958456716</v>
      </c>
      <c r="F369" s="120">
        <f>SUM(F360:F368)</f>
        <v>83.075650814263184</v>
      </c>
      <c r="G369" s="120">
        <f>SUM(G360:G368)</f>
        <v>82.62433182180375</v>
      </c>
    </row>
    <row r="370" spans="1:7" ht="18.75" customHeight="1" x14ac:dyDescent="0.4">
      <c r="A370" s="39" t="s">
        <v>19</v>
      </c>
      <c r="B370" s="46">
        <f>(B359+B369)</f>
        <v>6920674529.1400013</v>
      </c>
      <c r="C370" s="46">
        <f>(C359+C369)</f>
        <v>7935314620.8800011</v>
      </c>
      <c r="D370" s="46">
        <f>(C370-B370)</f>
        <v>1014640091.7399998</v>
      </c>
      <c r="E370" s="104">
        <f t="shared" si="36"/>
        <v>14.66099998587976</v>
      </c>
      <c r="F370" s="121">
        <f>(F359+F369)</f>
        <v>99.999999999999986</v>
      </c>
      <c r="G370" s="121">
        <f>(G359+G369)</f>
        <v>100</v>
      </c>
    </row>
    <row r="371" spans="1:7" x14ac:dyDescent="0.4">
      <c r="A371" s="52" t="s">
        <v>108</v>
      </c>
    </row>
    <row r="387" spans="1:7" ht="20" x14ac:dyDescent="0.6">
      <c r="A387" s="135" t="s">
        <v>42</v>
      </c>
      <c r="B387" s="135"/>
      <c r="C387" s="135"/>
      <c r="D387" s="135"/>
      <c r="E387" s="135"/>
      <c r="F387" s="135"/>
      <c r="G387" s="135"/>
    </row>
    <row r="388" spans="1:7" x14ac:dyDescent="0.4">
      <c r="A388" s="134" t="s">
        <v>53</v>
      </c>
      <c r="B388" s="134"/>
      <c r="C388" s="134"/>
      <c r="D388" s="134"/>
      <c r="E388" s="134"/>
      <c r="F388" s="134"/>
      <c r="G388" s="134"/>
    </row>
    <row r="389" spans="1:7" x14ac:dyDescent="0.4">
      <c r="A389" s="134" t="s">
        <v>155</v>
      </c>
      <c r="B389" s="134"/>
      <c r="C389" s="134"/>
      <c r="D389" s="134"/>
      <c r="E389" s="134"/>
      <c r="F389" s="134"/>
      <c r="G389" s="134"/>
    </row>
    <row r="390" spans="1:7" x14ac:dyDescent="0.4">
      <c r="A390" s="134" t="s">
        <v>91</v>
      </c>
      <c r="B390" s="134"/>
      <c r="C390" s="134"/>
      <c r="D390" s="134"/>
      <c r="E390" s="134"/>
      <c r="F390" s="134"/>
      <c r="G390" s="134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37" t="s">
        <v>20</v>
      </c>
      <c r="B393" s="137">
        <v>2021</v>
      </c>
      <c r="C393" s="137">
        <v>2022</v>
      </c>
      <c r="D393" s="137" t="s">
        <v>29</v>
      </c>
      <c r="E393" s="137"/>
      <c r="F393" s="137" t="s">
        <v>61</v>
      </c>
      <c r="G393" s="137"/>
    </row>
    <row r="394" spans="1:7" ht="21" customHeight="1" x14ac:dyDescent="0.4">
      <c r="A394" s="137"/>
      <c r="B394" s="137"/>
      <c r="C394" s="137"/>
      <c r="D394" s="33" t="s">
        <v>22</v>
      </c>
      <c r="E394" s="33" t="s">
        <v>24</v>
      </c>
      <c r="F394" s="33">
        <v>2021</v>
      </c>
      <c r="G394" s="33">
        <v>2022</v>
      </c>
    </row>
    <row r="395" spans="1:7" ht="15.95" customHeight="1" x14ac:dyDescent="0.4">
      <c r="A395" s="41" t="s">
        <v>12</v>
      </c>
      <c r="B395" s="75">
        <v>0</v>
      </c>
      <c r="C395" s="75">
        <v>0</v>
      </c>
      <c r="D395" s="75">
        <f>(C395-B395)</f>
        <v>0</v>
      </c>
      <c r="E395" s="127" t="str">
        <f t="shared" ref="E395:E407" si="40">IFERROR(D395/B395*100,"")</f>
        <v/>
      </c>
      <c r="F395" s="128">
        <f>IFERROR(B395/B$408*100,0)</f>
        <v>0</v>
      </c>
      <c r="G395" s="128">
        <f>IFERROR(C395/C$408*100,0)</f>
        <v>0</v>
      </c>
    </row>
    <row r="396" spans="1:7" ht="15.95" customHeight="1" x14ac:dyDescent="0.4">
      <c r="A396" s="41" t="s">
        <v>13</v>
      </c>
      <c r="B396" s="75">
        <v>0</v>
      </c>
      <c r="C396" s="75">
        <v>0</v>
      </c>
      <c r="D396" s="75">
        <f t="shared" ref="D396:D407" si="41">(C396-B396)</f>
        <v>0</v>
      </c>
      <c r="E396" s="127" t="str">
        <f t="shared" si="40"/>
        <v/>
      </c>
      <c r="F396" s="128">
        <f>IFERROR(B396/B$408*100,0)</f>
        <v>0</v>
      </c>
      <c r="G396" s="128">
        <f>IFERROR(C396/C$408*100,0)</f>
        <v>0</v>
      </c>
    </row>
    <row r="397" spans="1:7" ht="15.95" customHeight="1" x14ac:dyDescent="0.4">
      <c r="A397" s="43" t="s">
        <v>30</v>
      </c>
      <c r="B397" s="44">
        <f>(B395+B396)</f>
        <v>0</v>
      </c>
      <c r="C397" s="44">
        <f>(C395+C396)</f>
        <v>0</v>
      </c>
      <c r="D397" s="44">
        <f t="shared" si="41"/>
        <v>0</v>
      </c>
      <c r="E397" s="129" t="str">
        <f t="shared" si="40"/>
        <v/>
      </c>
      <c r="F397" s="130">
        <f>(F395+F396)</f>
        <v>0</v>
      </c>
      <c r="G397" s="130">
        <f>(G395+G396)</f>
        <v>0</v>
      </c>
    </row>
    <row r="398" spans="1:7" ht="15.95" customHeight="1" x14ac:dyDescent="0.4">
      <c r="A398" s="41" t="s">
        <v>14</v>
      </c>
      <c r="B398" s="75">
        <v>0</v>
      </c>
      <c r="C398" s="75">
        <v>0</v>
      </c>
      <c r="D398" s="75">
        <f t="shared" si="41"/>
        <v>0</v>
      </c>
      <c r="E398" s="127" t="str">
        <f t="shared" si="40"/>
        <v/>
      </c>
      <c r="F398" s="128">
        <f t="shared" ref="F398:F406" si="42">IFERROR(B398/B$408*100,0)</f>
        <v>0</v>
      </c>
      <c r="G398" s="128">
        <f t="shared" ref="G398:G406" si="43">IFERROR(C398/C$408*100,0)</f>
        <v>0</v>
      </c>
    </row>
    <row r="399" spans="1:7" ht="15.95" customHeight="1" x14ac:dyDescent="0.4">
      <c r="A399" s="41" t="s">
        <v>15</v>
      </c>
      <c r="B399" s="75">
        <v>0</v>
      </c>
      <c r="C399" s="75">
        <v>0</v>
      </c>
      <c r="D399" s="75">
        <f t="shared" si="41"/>
        <v>0</v>
      </c>
      <c r="E399" s="127" t="str">
        <f t="shared" si="40"/>
        <v/>
      </c>
      <c r="F399" s="128">
        <f t="shared" si="42"/>
        <v>0</v>
      </c>
      <c r="G399" s="128">
        <f t="shared" si="43"/>
        <v>0</v>
      </c>
    </row>
    <row r="400" spans="1:7" ht="15.95" customHeight="1" x14ac:dyDescent="0.4">
      <c r="A400" s="41" t="s">
        <v>27</v>
      </c>
      <c r="B400" s="75">
        <v>0</v>
      </c>
      <c r="C400" s="75">
        <v>0</v>
      </c>
      <c r="D400" s="75">
        <f t="shared" si="41"/>
        <v>0</v>
      </c>
      <c r="E400" s="127" t="str">
        <f t="shared" si="40"/>
        <v/>
      </c>
      <c r="F400" s="128">
        <f t="shared" si="42"/>
        <v>0</v>
      </c>
      <c r="G400" s="128">
        <f t="shared" si="43"/>
        <v>0</v>
      </c>
    </row>
    <row r="401" spans="1:7" ht="15.95" customHeight="1" x14ac:dyDescent="0.4">
      <c r="A401" s="41" t="s">
        <v>35</v>
      </c>
      <c r="B401" s="75">
        <v>0</v>
      </c>
      <c r="C401" s="75">
        <v>0</v>
      </c>
      <c r="D401" s="75">
        <f t="shared" si="41"/>
        <v>0</v>
      </c>
      <c r="E401" s="127" t="str">
        <f t="shared" si="40"/>
        <v/>
      </c>
      <c r="F401" s="128">
        <f t="shared" si="42"/>
        <v>0</v>
      </c>
      <c r="G401" s="128">
        <f t="shared" si="43"/>
        <v>0</v>
      </c>
    </row>
    <row r="402" spans="1:7" ht="15.95" customHeight="1" x14ac:dyDescent="0.4">
      <c r="A402" s="41" t="s">
        <v>16</v>
      </c>
      <c r="B402" s="75">
        <v>0</v>
      </c>
      <c r="C402" s="75">
        <v>0</v>
      </c>
      <c r="D402" s="75">
        <f t="shared" si="41"/>
        <v>0</v>
      </c>
      <c r="E402" s="127" t="str">
        <f t="shared" si="40"/>
        <v/>
      </c>
      <c r="F402" s="128">
        <f t="shared" si="42"/>
        <v>0</v>
      </c>
      <c r="G402" s="128">
        <f t="shared" si="43"/>
        <v>0</v>
      </c>
    </row>
    <row r="403" spans="1:7" ht="15.95" customHeight="1" x14ac:dyDescent="0.4">
      <c r="A403" s="41" t="s">
        <v>67</v>
      </c>
      <c r="B403" s="75">
        <v>0</v>
      </c>
      <c r="C403" s="75">
        <v>0</v>
      </c>
      <c r="D403" s="75">
        <f t="shared" si="41"/>
        <v>0</v>
      </c>
      <c r="E403" s="127" t="str">
        <f t="shared" si="40"/>
        <v/>
      </c>
      <c r="F403" s="128">
        <f t="shared" si="42"/>
        <v>0</v>
      </c>
      <c r="G403" s="128">
        <f t="shared" si="43"/>
        <v>0</v>
      </c>
    </row>
    <row r="404" spans="1:7" ht="15.95" customHeight="1" x14ac:dyDescent="0.4">
      <c r="A404" s="41" t="s">
        <v>34</v>
      </c>
      <c r="B404" s="75">
        <v>0</v>
      </c>
      <c r="C404" s="75">
        <v>0</v>
      </c>
      <c r="D404" s="75">
        <f t="shared" si="41"/>
        <v>0</v>
      </c>
      <c r="E404" s="127" t="str">
        <f t="shared" si="40"/>
        <v/>
      </c>
      <c r="F404" s="128">
        <f t="shared" si="42"/>
        <v>0</v>
      </c>
      <c r="G404" s="128">
        <f t="shared" si="43"/>
        <v>0</v>
      </c>
    </row>
    <row r="405" spans="1:7" ht="15.95" customHeight="1" x14ac:dyDescent="0.4">
      <c r="A405" s="41" t="s">
        <v>17</v>
      </c>
      <c r="B405" s="75">
        <v>0</v>
      </c>
      <c r="C405" s="75">
        <v>0</v>
      </c>
      <c r="D405" s="75">
        <f t="shared" si="41"/>
        <v>0</v>
      </c>
      <c r="E405" s="127" t="str">
        <f t="shared" si="40"/>
        <v/>
      </c>
      <c r="F405" s="128">
        <f t="shared" si="42"/>
        <v>0</v>
      </c>
      <c r="G405" s="128">
        <f t="shared" si="43"/>
        <v>0</v>
      </c>
    </row>
    <row r="406" spans="1:7" ht="15.95" customHeight="1" x14ac:dyDescent="0.4">
      <c r="A406" s="41" t="s">
        <v>18</v>
      </c>
      <c r="B406" s="75">
        <v>0</v>
      </c>
      <c r="C406" s="75">
        <v>0</v>
      </c>
      <c r="D406" s="75">
        <f t="shared" si="41"/>
        <v>0</v>
      </c>
      <c r="E406" s="127" t="str">
        <f t="shared" si="40"/>
        <v/>
      </c>
      <c r="F406" s="128">
        <f t="shared" si="42"/>
        <v>0</v>
      </c>
      <c r="G406" s="128">
        <f t="shared" si="43"/>
        <v>0</v>
      </c>
    </row>
    <row r="407" spans="1:7" ht="15.95" customHeight="1" x14ac:dyDescent="0.4">
      <c r="A407" s="43" t="s">
        <v>31</v>
      </c>
      <c r="B407" s="44">
        <f>SUM(B398:B406)</f>
        <v>0</v>
      </c>
      <c r="C407" s="44">
        <f>SUM(C398:C406)</f>
        <v>0</v>
      </c>
      <c r="D407" s="44">
        <f t="shared" si="41"/>
        <v>0</v>
      </c>
      <c r="E407" s="105" t="str">
        <f t="shared" si="40"/>
        <v/>
      </c>
      <c r="F407" s="120">
        <f>SUM(F398:F406)</f>
        <v>0</v>
      </c>
      <c r="G407" s="120">
        <f>SUM(G398:G406)</f>
        <v>0</v>
      </c>
    </row>
    <row r="408" spans="1:7" ht="19.5" customHeight="1" x14ac:dyDescent="0.4">
      <c r="A408" s="39" t="s">
        <v>19</v>
      </c>
      <c r="B408" s="46">
        <f>(B397+B407)</f>
        <v>0</v>
      </c>
      <c r="C408" s="46">
        <f>(C397+C407)</f>
        <v>0</v>
      </c>
      <c r="D408" s="46">
        <f>(C408-B408)</f>
        <v>0</v>
      </c>
      <c r="E408" s="104" t="str">
        <f>IFERROR(D408/B408*100,"")</f>
        <v/>
      </c>
      <c r="F408" s="121">
        <f>(F397+F407)</f>
        <v>0</v>
      </c>
      <c r="G408" s="121">
        <f>(G397+G407)</f>
        <v>0</v>
      </c>
    </row>
    <row r="409" spans="1:7" x14ac:dyDescent="0.4">
      <c r="A409" s="52" t="s">
        <v>108</v>
      </c>
    </row>
    <row r="425" spans="1:7" ht="20" x14ac:dyDescent="0.6">
      <c r="A425" s="135" t="s">
        <v>42</v>
      </c>
      <c r="B425" s="135"/>
      <c r="C425" s="135"/>
      <c r="D425" s="135"/>
      <c r="E425" s="135"/>
      <c r="F425" s="135"/>
      <c r="G425" s="135"/>
    </row>
    <row r="426" spans="1:7" x14ac:dyDescent="0.4">
      <c r="A426" s="134" t="s">
        <v>53</v>
      </c>
      <c r="B426" s="134"/>
      <c r="C426" s="134"/>
      <c r="D426" s="134"/>
      <c r="E426" s="134"/>
      <c r="F426" s="134"/>
      <c r="G426" s="134"/>
    </row>
    <row r="427" spans="1:7" x14ac:dyDescent="0.4">
      <c r="A427" s="134" t="s">
        <v>156</v>
      </c>
      <c r="B427" s="134"/>
      <c r="C427" s="134"/>
      <c r="D427" s="134"/>
      <c r="E427" s="134"/>
      <c r="F427" s="134"/>
      <c r="G427" s="134"/>
    </row>
    <row r="428" spans="1:7" x14ac:dyDescent="0.4">
      <c r="A428" s="134" t="s">
        <v>91</v>
      </c>
      <c r="B428" s="134"/>
      <c r="C428" s="134"/>
      <c r="D428" s="134"/>
      <c r="E428" s="134"/>
      <c r="F428" s="134"/>
      <c r="G428" s="134"/>
    </row>
    <row r="429" spans="1:7" x14ac:dyDescent="0.4">
      <c r="A429" s="96"/>
      <c r="B429" s="1"/>
      <c r="C429" s="1"/>
      <c r="D429" s="1"/>
      <c r="E429" s="1"/>
      <c r="F429" s="1"/>
      <c r="G429" s="1"/>
    </row>
    <row r="430" spans="1:7" x14ac:dyDescent="0.4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37" t="s">
        <v>20</v>
      </c>
      <c r="B431" s="137">
        <v>2021</v>
      </c>
      <c r="C431" s="137">
        <v>2022</v>
      </c>
      <c r="D431" s="137" t="s">
        <v>29</v>
      </c>
      <c r="E431" s="137"/>
      <c r="F431" s="137" t="s">
        <v>61</v>
      </c>
      <c r="G431" s="137"/>
    </row>
    <row r="432" spans="1:7" ht="19.5" customHeight="1" x14ac:dyDescent="0.4">
      <c r="A432" s="137"/>
      <c r="B432" s="137"/>
      <c r="C432" s="137"/>
      <c r="D432" s="33" t="s">
        <v>22</v>
      </c>
      <c r="E432" s="33" t="s">
        <v>24</v>
      </c>
      <c r="F432" s="33">
        <v>2021</v>
      </c>
      <c r="G432" s="33">
        <v>2022</v>
      </c>
    </row>
    <row r="433" spans="1:7" ht="15.95" customHeight="1" x14ac:dyDescent="0.4">
      <c r="A433" s="41" t="s">
        <v>12</v>
      </c>
      <c r="B433" s="75">
        <v>0</v>
      </c>
      <c r="C433" s="75">
        <v>0</v>
      </c>
      <c r="D433" s="75">
        <f>(C433-B433)</f>
        <v>0</v>
      </c>
      <c r="E433" s="127" t="str">
        <f t="shared" ref="E433:E445" si="44">IFERROR(D433/B433*100,"")</f>
        <v/>
      </c>
      <c r="F433" s="128">
        <f>IFERROR(B433/B$446*100,0)</f>
        <v>0</v>
      </c>
      <c r="G433" s="128">
        <f>IFERROR(C433/C$446*100,0)</f>
        <v>0</v>
      </c>
    </row>
    <row r="434" spans="1:7" ht="15.95" customHeight="1" x14ac:dyDescent="0.4">
      <c r="A434" s="41" t="s">
        <v>13</v>
      </c>
      <c r="B434" s="75">
        <v>0</v>
      </c>
      <c r="C434" s="75">
        <v>0</v>
      </c>
      <c r="D434" s="75">
        <f t="shared" ref="D434:D445" si="45">(C434-B434)</f>
        <v>0</v>
      </c>
      <c r="E434" s="127" t="str">
        <f t="shared" si="44"/>
        <v/>
      </c>
      <c r="F434" s="128">
        <f>IFERROR(B434/B$446*100,0)</f>
        <v>0</v>
      </c>
      <c r="G434" s="128">
        <f>IFERROR(C434/C$446*100,0)</f>
        <v>0</v>
      </c>
    </row>
    <row r="435" spans="1:7" ht="15.95" customHeight="1" x14ac:dyDescent="0.4">
      <c r="A435" s="43" t="s">
        <v>30</v>
      </c>
      <c r="B435" s="44">
        <f>(B433+B434)</f>
        <v>0</v>
      </c>
      <c r="C435" s="44">
        <f>(C433+C434)</f>
        <v>0</v>
      </c>
      <c r="D435" s="44">
        <f t="shared" si="45"/>
        <v>0</v>
      </c>
      <c r="E435" s="129" t="str">
        <f t="shared" si="44"/>
        <v/>
      </c>
      <c r="F435" s="130">
        <f>(F433+F434)</f>
        <v>0</v>
      </c>
      <c r="G435" s="130">
        <f>(G433+G434)</f>
        <v>0</v>
      </c>
    </row>
    <row r="436" spans="1:7" ht="15.95" customHeight="1" x14ac:dyDescent="0.4">
      <c r="A436" s="41" t="s">
        <v>14</v>
      </c>
      <c r="B436" s="75">
        <v>0</v>
      </c>
      <c r="C436" s="75">
        <v>0</v>
      </c>
      <c r="D436" s="75">
        <f t="shared" si="45"/>
        <v>0</v>
      </c>
      <c r="E436" s="127" t="str">
        <f t="shared" si="44"/>
        <v/>
      </c>
      <c r="F436" s="128">
        <f t="shared" ref="F436:F444" si="46">IFERROR(B436/B$446*100,0)</f>
        <v>0</v>
      </c>
      <c r="G436" s="128">
        <f t="shared" ref="G436:G444" si="47">IFERROR(C436/C$446*100,0)</f>
        <v>0</v>
      </c>
    </row>
    <row r="437" spans="1:7" ht="15.95" customHeight="1" x14ac:dyDescent="0.4">
      <c r="A437" s="41" t="s">
        <v>15</v>
      </c>
      <c r="B437" s="75">
        <v>0</v>
      </c>
      <c r="C437" s="75">
        <v>0</v>
      </c>
      <c r="D437" s="75">
        <f t="shared" si="45"/>
        <v>0</v>
      </c>
      <c r="E437" s="127" t="str">
        <f t="shared" si="44"/>
        <v/>
      </c>
      <c r="F437" s="128">
        <f t="shared" si="46"/>
        <v>0</v>
      </c>
      <c r="G437" s="128">
        <f t="shared" si="47"/>
        <v>0</v>
      </c>
    </row>
    <row r="438" spans="1:7" ht="15.95" customHeight="1" x14ac:dyDescent="0.4">
      <c r="A438" s="41" t="s">
        <v>27</v>
      </c>
      <c r="B438" s="75">
        <v>0</v>
      </c>
      <c r="C438" s="75">
        <v>0</v>
      </c>
      <c r="D438" s="75">
        <f t="shared" si="45"/>
        <v>0</v>
      </c>
      <c r="E438" s="127" t="str">
        <f t="shared" si="44"/>
        <v/>
      </c>
      <c r="F438" s="128">
        <f t="shared" si="46"/>
        <v>0</v>
      </c>
      <c r="G438" s="128">
        <f t="shared" si="47"/>
        <v>0</v>
      </c>
    </row>
    <row r="439" spans="1:7" ht="15.95" customHeight="1" x14ac:dyDescent="0.4">
      <c r="A439" s="41" t="s">
        <v>35</v>
      </c>
      <c r="B439" s="75">
        <v>0</v>
      </c>
      <c r="C439" s="75">
        <v>0</v>
      </c>
      <c r="D439" s="75">
        <f t="shared" si="45"/>
        <v>0</v>
      </c>
      <c r="E439" s="127" t="str">
        <f t="shared" si="44"/>
        <v/>
      </c>
      <c r="F439" s="128">
        <f t="shared" si="46"/>
        <v>0</v>
      </c>
      <c r="G439" s="128">
        <f t="shared" si="47"/>
        <v>0</v>
      </c>
    </row>
    <row r="440" spans="1:7" ht="15.95" customHeight="1" x14ac:dyDescent="0.4">
      <c r="A440" s="41" t="s">
        <v>16</v>
      </c>
      <c r="B440" s="75">
        <v>0</v>
      </c>
      <c r="C440" s="75">
        <v>0</v>
      </c>
      <c r="D440" s="75">
        <f t="shared" si="45"/>
        <v>0</v>
      </c>
      <c r="E440" s="127" t="str">
        <f t="shared" si="44"/>
        <v/>
      </c>
      <c r="F440" s="128">
        <f t="shared" si="46"/>
        <v>0</v>
      </c>
      <c r="G440" s="128">
        <f t="shared" si="47"/>
        <v>0</v>
      </c>
    </row>
    <row r="441" spans="1:7" ht="15.95" customHeight="1" x14ac:dyDescent="0.4">
      <c r="A441" s="41" t="s">
        <v>67</v>
      </c>
      <c r="B441" s="75">
        <v>0</v>
      </c>
      <c r="C441" s="75">
        <v>0</v>
      </c>
      <c r="D441" s="75">
        <f t="shared" si="45"/>
        <v>0</v>
      </c>
      <c r="E441" s="127" t="str">
        <f t="shared" si="44"/>
        <v/>
      </c>
      <c r="F441" s="128">
        <f t="shared" si="46"/>
        <v>0</v>
      </c>
      <c r="G441" s="128">
        <f t="shared" si="47"/>
        <v>0</v>
      </c>
    </row>
    <row r="442" spans="1:7" ht="15.95" customHeight="1" x14ac:dyDescent="0.4">
      <c r="A442" s="41" t="s">
        <v>34</v>
      </c>
      <c r="B442" s="75">
        <v>0</v>
      </c>
      <c r="C442" s="75">
        <v>0</v>
      </c>
      <c r="D442" s="75">
        <f t="shared" si="45"/>
        <v>0</v>
      </c>
      <c r="E442" s="127" t="str">
        <f t="shared" si="44"/>
        <v/>
      </c>
      <c r="F442" s="128">
        <f t="shared" si="46"/>
        <v>0</v>
      </c>
      <c r="G442" s="128">
        <f t="shared" si="47"/>
        <v>0</v>
      </c>
    </row>
    <row r="443" spans="1:7" ht="15.95" customHeight="1" x14ac:dyDescent="0.4">
      <c r="A443" s="41" t="s">
        <v>17</v>
      </c>
      <c r="B443" s="75">
        <v>0</v>
      </c>
      <c r="C443" s="75">
        <v>0</v>
      </c>
      <c r="D443" s="75">
        <f t="shared" si="45"/>
        <v>0</v>
      </c>
      <c r="E443" s="127" t="str">
        <f t="shared" si="44"/>
        <v/>
      </c>
      <c r="F443" s="128">
        <f t="shared" si="46"/>
        <v>0</v>
      </c>
      <c r="G443" s="128">
        <f t="shared" si="47"/>
        <v>0</v>
      </c>
    </row>
    <row r="444" spans="1:7" ht="15.95" customHeight="1" x14ac:dyDescent="0.4">
      <c r="A444" s="41" t="s">
        <v>18</v>
      </c>
      <c r="B444" s="75">
        <v>0</v>
      </c>
      <c r="C444" s="75">
        <v>0</v>
      </c>
      <c r="D444" s="75">
        <f t="shared" si="45"/>
        <v>0</v>
      </c>
      <c r="E444" s="127" t="str">
        <f t="shared" si="44"/>
        <v/>
      </c>
      <c r="F444" s="128">
        <f t="shared" si="46"/>
        <v>0</v>
      </c>
      <c r="G444" s="128">
        <f t="shared" si="47"/>
        <v>0</v>
      </c>
    </row>
    <row r="445" spans="1:7" ht="15.95" customHeight="1" x14ac:dyDescent="0.4">
      <c r="A445" s="43" t="s">
        <v>31</v>
      </c>
      <c r="B445" s="44">
        <f>SUM(B436:B444)</f>
        <v>0</v>
      </c>
      <c r="C445" s="44">
        <f>SUM(C436:C444)</f>
        <v>0</v>
      </c>
      <c r="D445" s="44">
        <f t="shared" si="45"/>
        <v>0</v>
      </c>
      <c r="E445" s="105" t="str">
        <f t="shared" si="44"/>
        <v/>
      </c>
      <c r="F445" s="120">
        <f>SUM(F436:F444)</f>
        <v>0</v>
      </c>
      <c r="G445" s="120">
        <f>SUM(G436:G444)</f>
        <v>0</v>
      </c>
    </row>
    <row r="446" spans="1:7" ht="21.75" customHeight="1" x14ac:dyDescent="0.4">
      <c r="A446" s="39" t="s">
        <v>19</v>
      </c>
      <c r="B446" s="46">
        <f>(B435+B445)</f>
        <v>0</v>
      </c>
      <c r="C446" s="46">
        <f>(C435+C445)</f>
        <v>0</v>
      </c>
      <c r="D446" s="46">
        <f>(C446-B446)</f>
        <v>0</v>
      </c>
      <c r="E446" s="104" t="str">
        <f>IFERROR(D446/B446*100,"")</f>
        <v/>
      </c>
      <c r="F446" s="121">
        <f>(F435+F445)</f>
        <v>0</v>
      </c>
      <c r="G446" s="121">
        <f>(G435+G445)</f>
        <v>0</v>
      </c>
    </row>
    <row r="447" spans="1:7" x14ac:dyDescent="0.4">
      <c r="A447" s="52" t="s">
        <v>108</v>
      </c>
    </row>
    <row r="463" spans="1:7" ht="20" x14ac:dyDescent="0.6">
      <c r="A463" s="135" t="s">
        <v>42</v>
      </c>
      <c r="B463" s="135"/>
      <c r="C463" s="135"/>
      <c r="D463" s="135"/>
      <c r="E463" s="135"/>
      <c r="F463" s="135"/>
      <c r="G463" s="135"/>
    </row>
    <row r="464" spans="1:7" x14ac:dyDescent="0.4">
      <c r="A464" s="134" t="s">
        <v>53</v>
      </c>
      <c r="B464" s="134"/>
      <c r="C464" s="134"/>
      <c r="D464" s="134"/>
      <c r="E464" s="134"/>
      <c r="F464" s="134"/>
      <c r="G464" s="134"/>
    </row>
    <row r="465" spans="1:7" x14ac:dyDescent="0.4">
      <c r="A465" s="134" t="s">
        <v>157</v>
      </c>
      <c r="B465" s="134"/>
      <c r="C465" s="134"/>
      <c r="D465" s="134"/>
      <c r="E465" s="134"/>
      <c r="F465" s="134"/>
      <c r="G465" s="134"/>
    </row>
    <row r="466" spans="1:7" x14ac:dyDescent="0.4">
      <c r="A466" s="134" t="s">
        <v>91</v>
      </c>
      <c r="B466" s="134"/>
      <c r="C466" s="134"/>
      <c r="D466" s="134"/>
      <c r="E466" s="134"/>
      <c r="F466" s="134"/>
      <c r="G466" s="134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37" t="s">
        <v>20</v>
      </c>
      <c r="B469" s="137">
        <v>2021</v>
      </c>
      <c r="C469" s="137">
        <v>2022</v>
      </c>
      <c r="D469" s="137" t="s">
        <v>29</v>
      </c>
      <c r="E469" s="137"/>
      <c r="F469" s="137" t="s">
        <v>61</v>
      </c>
      <c r="G469" s="137"/>
    </row>
    <row r="470" spans="1:7" ht="19.5" customHeight="1" x14ac:dyDescent="0.4">
      <c r="A470" s="137"/>
      <c r="B470" s="137"/>
      <c r="C470" s="137"/>
      <c r="D470" s="33" t="s">
        <v>22</v>
      </c>
      <c r="E470" s="33" t="s">
        <v>24</v>
      </c>
      <c r="F470" s="33">
        <v>2021</v>
      </c>
      <c r="G470" s="33">
        <v>2022</v>
      </c>
    </row>
    <row r="471" spans="1:7" ht="15.95" customHeight="1" x14ac:dyDescent="0.4">
      <c r="A471" s="41" t="s">
        <v>12</v>
      </c>
      <c r="B471" s="75">
        <v>0</v>
      </c>
      <c r="C471" s="75">
        <v>0</v>
      </c>
      <c r="D471" s="75">
        <f>(C471-B471)</f>
        <v>0</v>
      </c>
      <c r="E471" s="127" t="str">
        <f>IFERROR(D471/B471*100,"")</f>
        <v/>
      </c>
      <c r="F471" s="128">
        <f>IFERROR(B471/B$484*100,0)</f>
        <v>0</v>
      </c>
      <c r="G471" s="128">
        <f>IFERROR(C471/C$484*100,0)</f>
        <v>0</v>
      </c>
    </row>
    <row r="472" spans="1:7" ht="15.95" customHeight="1" x14ac:dyDescent="0.4">
      <c r="A472" s="41" t="s">
        <v>13</v>
      </c>
      <c r="B472" s="75">
        <v>0</v>
      </c>
      <c r="C472" s="75">
        <v>0</v>
      </c>
      <c r="D472" s="75">
        <f t="shared" ref="D472:D483" si="48">(C472-B472)</f>
        <v>0</v>
      </c>
      <c r="E472" s="127" t="str">
        <f t="shared" ref="E472:E483" si="49">IFERROR(D472/B472*100,"")</f>
        <v/>
      </c>
      <c r="F472" s="128">
        <f>IFERROR(B472/B$484*100,0)</f>
        <v>0</v>
      </c>
      <c r="G472" s="128">
        <f>IFERROR(C472/C$484*100,0)</f>
        <v>0</v>
      </c>
    </row>
    <row r="473" spans="1:7" ht="15.95" customHeight="1" x14ac:dyDescent="0.4">
      <c r="A473" s="43" t="s">
        <v>30</v>
      </c>
      <c r="B473" s="44">
        <f>(B471+B472)</f>
        <v>0</v>
      </c>
      <c r="C473" s="44">
        <f>(C471+C472)</f>
        <v>0</v>
      </c>
      <c r="D473" s="44">
        <f t="shared" si="48"/>
        <v>0</v>
      </c>
      <c r="E473" s="129" t="str">
        <f t="shared" si="49"/>
        <v/>
      </c>
      <c r="F473" s="130">
        <f>(F471+F472)</f>
        <v>0</v>
      </c>
      <c r="G473" s="130">
        <f>(G471+G472)</f>
        <v>0</v>
      </c>
    </row>
    <row r="474" spans="1:7" ht="15.95" customHeight="1" x14ac:dyDescent="0.4">
      <c r="A474" s="41" t="s">
        <v>14</v>
      </c>
      <c r="B474" s="75">
        <v>0</v>
      </c>
      <c r="C474" s="75">
        <v>0</v>
      </c>
      <c r="D474" s="75">
        <f t="shared" si="48"/>
        <v>0</v>
      </c>
      <c r="E474" s="127" t="str">
        <f t="shared" si="49"/>
        <v/>
      </c>
      <c r="F474" s="128">
        <f t="shared" ref="F474:F482" si="50">IFERROR(B474/B$484*100,0)</f>
        <v>0</v>
      </c>
      <c r="G474" s="128">
        <f t="shared" ref="G474:G482" si="51">IFERROR(C474/C$484*100,0)</f>
        <v>0</v>
      </c>
    </row>
    <row r="475" spans="1:7" ht="15.95" customHeight="1" x14ac:dyDescent="0.4">
      <c r="A475" s="41" t="s">
        <v>15</v>
      </c>
      <c r="B475" s="75">
        <v>0</v>
      </c>
      <c r="C475" s="75">
        <v>0</v>
      </c>
      <c r="D475" s="75">
        <f t="shared" si="48"/>
        <v>0</v>
      </c>
      <c r="E475" s="127" t="str">
        <f t="shared" si="49"/>
        <v/>
      </c>
      <c r="F475" s="128">
        <f t="shared" si="50"/>
        <v>0</v>
      </c>
      <c r="G475" s="128">
        <f t="shared" si="51"/>
        <v>0</v>
      </c>
    </row>
    <row r="476" spans="1:7" ht="15.95" customHeight="1" x14ac:dyDescent="0.4">
      <c r="A476" s="41" t="s">
        <v>27</v>
      </c>
      <c r="B476" s="75">
        <v>0</v>
      </c>
      <c r="C476" s="75">
        <v>0</v>
      </c>
      <c r="D476" s="75">
        <f t="shared" si="48"/>
        <v>0</v>
      </c>
      <c r="E476" s="127" t="str">
        <f t="shared" si="49"/>
        <v/>
      </c>
      <c r="F476" s="128">
        <f t="shared" si="50"/>
        <v>0</v>
      </c>
      <c r="G476" s="128">
        <f t="shared" si="51"/>
        <v>0</v>
      </c>
    </row>
    <row r="477" spans="1:7" ht="15.95" customHeight="1" x14ac:dyDescent="0.4">
      <c r="A477" s="41" t="s">
        <v>35</v>
      </c>
      <c r="B477" s="75">
        <v>0</v>
      </c>
      <c r="C477" s="75">
        <v>0</v>
      </c>
      <c r="D477" s="75">
        <f t="shared" si="48"/>
        <v>0</v>
      </c>
      <c r="E477" s="127" t="str">
        <f t="shared" si="49"/>
        <v/>
      </c>
      <c r="F477" s="128">
        <f t="shared" si="50"/>
        <v>0</v>
      </c>
      <c r="G477" s="128">
        <f t="shared" si="51"/>
        <v>0</v>
      </c>
    </row>
    <row r="478" spans="1:7" ht="15.95" customHeight="1" x14ac:dyDescent="0.4">
      <c r="A478" s="41" t="s">
        <v>16</v>
      </c>
      <c r="B478" s="75">
        <v>0</v>
      </c>
      <c r="C478" s="75">
        <v>0</v>
      </c>
      <c r="D478" s="75">
        <f t="shared" si="48"/>
        <v>0</v>
      </c>
      <c r="E478" s="127" t="str">
        <f t="shared" si="49"/>
        <v/>
      </c>
      <c r="F478" s="128">
        <f t="shared" si="50"/>
        <v>0</v>
      </c>
      <c r="G478" s="128">
        <f t="shared" si="51"/>
        <v>0</v>
      </c>
    </row>
    <row r="479" spans="1:7" ht="15.95" customHeight="1" x14ac:dyDescent="0.4">
      <c r="A479" s="41" t="s">
        <v>67</v>
      </c>
      <c r="B479" s="75">
        <v>0</v>
      </c>
      <c r="C479" s="75">
        <v>0</v>
      </c>
      <c r="D479" s="75">
        <f t="shared" si="48"/>
        <v>0</v>
      </c>
      <c r="E479" s="127" t="str">
        <f t="shared" si="49"/>
        <v/>
      </c>
      <c r="F479" s="128">
        <f t="shared" si="50"/>
        <v>0</v>
      </c>
      <c r="G479" s="128">
        <f t="shared" si="51"/>
        <v>0</v>
      </c>
    </row>
    <row r="480" spans="1:7" ht="15.95" customHeight="1" x14ac:dyDescent="0.4">
      <c r="A480" s="41" t="s">
        <v>34</v>
      </c>
      <c r="B480" s="75">
        <v>0</v>
      </c>
      <c r="C480" s="75">
        <v>0</v>
      </c>
      <c r="D480" s="75">
        <f t="shared" si="48"/>
        <v>0</v>
      </c>
      <c r="E480" s="127" t="str">
        <f t="shared" si="49"/>
        <v/>
      </c>
      <c r="F480" s="128">
        <f t="shared" si="50"/>
        <v>0</v>
      </c>
      <c r="G480" s="128">
        <f t="shared" si="51"/>
        <v>0</v>
      </c>
    </row>
    <row r="481" spans="1:7" ht="15.95" customHeight="1" x14ac:dyDescent="0.4">
      <c r="A481" s="41" t="s">
        <v>17</v>
      </c>
      <c r="B481" s="75">
        <v>0</v>
      </c>
      <c r="C481" s="75">
        <v>0</v>
      </c>
      <c r="D481" s="75">
        <f t="shared" si="48"/>
        <v>0</v>
      </c>
      <c r="E481" s="127" t="str">
        <f t="shared" si="49"/>
        <v/>
      </c>
      <c r="F481" s="128">
        <f t="shared" si="50"/>
        <v>0</v>
      </c>
      <c r="G481" s="128">
        <f t="shared" si="51"/>
        <v>0</v>
      </c>
    </row>
    <row r="482" spans="1:7" ht="15.95" customHeight="1" x14ac:dyDescent="0.4">
      <c r="A482" s="41" t="s">
        <v>18</v>
      </c>
      <c r="B482" s="75">
        <v>0</v>
      </c>
      <c r="C482" s="75">
        <v>0</v>
      </c>
      <c r="D482" s="75">
        <f t="shared" si="48"/>
        <v>0</v>
      </c>
      <c r="E482" s="127" t="str">
        <f t="shared" si="49"/>
        <v/>
      </c>
      <c r="F482" s="128">
        <f t="shared" si="50"/>
        <v>0</v>
      </c>
      <c r="G482" s="128">
        <f t="shared" si="51"/>
        <v>0</v>
      </c>
    </row>
    <row r="483" spans="1:7" ht="15.95" customHeight="1" x14ac:dyDescent="0.4">
      <c r="A483" s="43" t="s">
        <v>31</v>
      </c>
      <c r="B483" s="44">
        <f>SUM(B474:B482)</f>
        <v>0</v>
      </c>
      <c r="C483" s="44">
        <f>SUM(C474:C482)</f>
        <v>0</v>
      </c>
      <c r="D483" s="44">
        <f t="shared" si="48"/>
        <v>0</v>
      </c>
      <c r="E483" s="105" t="str">
        <f t="shared" si="49"/>
        <v/>
      </c>
      <c r="F483" s="120">
        <f>SUM(F474:F482)</f>
        <v>0</v>
      </c>
      <c r="G483" s="120">
        <f>SUM(G474:G482)</f>
        <v>0</v>
      </c>
    </row>
    <row r="484" spans="1:7" ht="18.75" customHeight="1" x14ac:dyDescent="0.4">
      <c r="A484" s="39" t="s">
        <v>19</v>
      </c>
      <c r="B484" s="46">
        <f>(B473+B483)</f>
        <v>0</v>
      </c>
      <c r="C484" s="46">
        <f>(C473+C483)</f>
        <v>0</v>
      </c>
      <c r="D484" s="46">
        <f>(C484-B484)</f>
        <v>0</v>
      </c>
      <c r="E484" s="104" t="str">
        <f>IFERROR(D484/B484*100,"")</f>
        <v/>
      </c>
      <c r="F484" s="121">
        <f>(F473+F483)</f>
        <v>0</v>
      </c>
      <c r="G484" s="121">
        <f>(G473+G483)</f>
        <v>0</v>
      </c>
    </row>
    <row r="485" spans="1:7" x14ac:dyDescent="0.4">
      <c r="A485" s="52" t="s">
        <v>108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0" x14ac:dyDescent="0.6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x14ac:dyDescent="0.4">
      <c r="A3" s="134" t="s">
        <v>59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4">
      <c r="A4" s="134" t="str">
        <f>"Comparativo Enero"&amp;'P.N.C. x Comp. x Ramos'!A1&amp;",  2021 - 2022"</f>
        <v>Comparativo Enero - Septiembre,  2021 - 2022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4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5"/>
      <c r="B7" s="138" t="s">
        <v>33</v>
      </c>
      <c r="C7" s="137">
        <v>2021</v>
      </c>
      <c r="D7" s="137"/>
      <c r="E7" s="137" t="s">
        <v>52</v>
      </c>
      <c r="F7" s="137"/>
      <c r="G7" s="137">
        <v>2022</v>
      </c>
      <c r="H7" s="137"/>
      <c r="I7" s="137"/>
      <c r="J7" s="137"/>
      <c r="K7" s="137" t="s">
        <v>29</v>
      </c>
      <c r="L7" s="137"/>
      <c r="M7" s="137" t="s">
        <v>61</v>
      </c>
      <c r="N7" s="137"/>
    </row>
    <row r="8" spans="1:14" ht="32.25" customHeight="1" x14ac:dyDescent="0.4">
      <c r="A8" s="62"/>
      <c r="B8" s="139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2021</v>
      </c>
      <c r="N8" s="33">
        <v>2022</v>
      </c>
    </row>
    <row r="9" spans="1:14" ht="15.95" customHeight="1" x14ac:dyDescent="0.4">
      <c r="A9" s="63"/>
      <c r="B9" s="35" t="s">
        <v>84</v>
      </c>
      <c r="C9" s="35">
        <f t="shared" ref="C9:C41" si="0">SUMIF($B$60:$B$1436,$B9,$C$60:$C$1436)</f>
        <v>9603035871.3300018</v>
      </c>
      <c r="D9" s="35">
        <f t="shared" ref="D9:D41" si="1">SUMIF($B$60:$B$1436,$B9,$D$60:$D$1436)</f>
        <v>4995916997.1400003</v>
      </c>
      <c r="E9" s="34">
        <f t="shared" ref="E9:E41" si="2">IF(F9=0,"ND",RANK(F9,$F$9:$F$41,0))</f>
        <v>1</v>
      </c>
      <c r="F9" s="44">
        <f t="shared" ref="F9:F41" si="3">(C9+D9)</f>
        <v>14598952868.470001</v>
      </c>
      <c r="G9" s="35">
        <f t="shared" ref="G9:G41" si="4">SUMIF($B$60:$B$1436,$B9,$G$60:$G$1436)</f>
        <v>10497825960.93</v>
      </c>
      <c r="H9" s="35">
        <f t="shared" ref="H9:H41" si="5">SUMIF($B$60:$B$1436,$B9,$H$60:$H$1436)</f>
        <v>5469132875.1200008</v>
      </c>
      <c r="I9" s="34">
        <f t="shared" ref="I9:I41" si="6">IF(J9=0,"ND",RANK(J9,$J$9:$J$41,0))</f>
        <v>1</v>
      </c>
      <c r="J9" s="44">
        <f t="shared" ref="J9:J41" si="7">(G9+H9)</f>
        <v>15966958836.050001</v>
      </c>
      <c r="K9" s="35">
        <f t="shared" ref="K9:K41" si="8">J9-F9</f>
        <v>1368005967.5799999</v>
      </c>
      <c r="L9" s="122">
        <f t="shared" ref="L9:L41" si="9">IFERROR(K9/F9*100,0)</f>
        <v>9.3705759577766869</v>
      </c>
      <c r="M9" s="122">
        <f t="shared" ref="M9:M41" si="10">IFERROR(F9/$F$43*100,0)</f>
        <v>22.972048116327283</v>
      </c>
      <c r="N9" s="122">
        <f t="shared" ref="N9:N41" si="11">IFERROR(J9/$J$43*100,0)</f>
        <v>22.196417520762008</v>
      </c>
    </row>
    <row r="10" spans="1:14" ht="15.95" customHeight="1" x14ac:dyDescent="0.4">
      <c r="A10" s="64"/>
      <c r="B10" s="37" t="s">
        <v>92</v>
      </c>
      <c r="C10" s="35">
        <f t="shared" si="0"/>
        <v>1130049667.1400001</v>
      </c>
      <c r="D10" s="35">
        <f t="shared" si="1"/>
        <v>8688167456.710001</v>
      </c>
      <c r="E10" s="34">
        <f t="shared" si="2"/>
        <v>2</v>
      </c>
      <c r="F10" s="44">
        <f t="shared" si="3"/>
        <v>9818217123.8500004</v>
      </c>
      <c r="G10" s="35">
        <f t="shared" si="4"/>
        <v>1337493409.6300001</v>
      </c>
      <c r="H10" s="35">
        <f t="shared" si="5"/>
        <v>10219382083.76</v>
      </c>
      <c r="I10" s="34">
        <f t="shared" si="6"/>
        <v>2</v>
      </c>
      <c r="J10" s="44">
        <f t="shared" si="7"/>
        <v>11556875493.389999</v>
      </c>
      <c r="K10" s="35">
        <f t="shared" si="8"/>
        <v>1738658369.539999</v>
      </c>
      <c r="L10" s="122">
        <f t="shared" si="9"/>
        <v>17.708493788719778</v>
      </c>
      <c r="M10" s="122">
        <f t="shared" si="10"/>
        <v>15.449365322135474</v>
      </c>
      <c r="N10" s="122">
        <f t="shared" si="11"/>
        <v>16.0657540562813</v>
      </c>
    </row>
    <row r="11" spans="1:14" ht="15.95" customHeight="1" x14ac:dyDescent="0.4">
      <c r="A11" s="64"/>
      <c r="B11" s="37" t="s">
        <v>93</v>
      </c>
      <c r="C11" s="35">
        <f t="shared" si="0"/>
        <v>7903520660.0500002</v>
      </c>
      <c r="D11" s="35">
        <f t="shared" si="1"/>
        <v>913124659.8499999</v>
      </c>
      <c r="E11" s="34">
        <f t="shared" si="2"/>
        <v>3</v>
      </c>
      <c r="F11" s="44">
        <f t="shared" si="3"/>
        <v>8816645319.8999996</v>
      </c>
      <c r="G11" s="35">
        <f t="shared" si="4"/>
        <v>8948448716.9700012</v>
      </c>
      <c r="H11" s="35">
        <f t="shared" si="5"/>
        <v>1529690318.3899999</v>
      </c>
      <c r="I11" s="34">
        <f t="shared" si="6"/>
        <v>3</v>
      </c>
      <c r="J11" s="44">
        <f t="shared" si="7"/>
        <v>10478139035.360001</v>
      </c>
      <c r="K11" s="35">
        <f t="shared" si="8"/>
        <v>1661493715.460001</v>
      </c>
      <c r="L11" s="122">
        <f t="shared" si="9"/>
        <v>18.844964895092843</v>
      </c>
      <c r="M11" s="122">
        <f t="shared" si="10"/>
        <v>13.873351214850571</v>
      </c>
      <c r="N11" s="122">
        <f t="shared" si="11"/>
        <v>14.566151967795848</v>
      </c>
    </row>
    <row r="12" spans="1:14" ht="15.95" customHeight="1" x14ac:dyDescent="0.4">
      <c r="A12" s="64"/>
      <c r="B12" s="37" t="s">
        <v>111</v>
      </c>
      <c r="C12" s="35">
        <f t="shared" si="0"/>
        <v>5870204292.1800003</v>
      </c>
      <c r="D12" s="35">
        <f t="shared" si="1"/>
        <v>1344332088.6099999</v>
      </c>
      <c r="E12" s="34">
        <f t="shared" si="2"/>
        <v>4</v>
      </c>
      <c r="F12" s="44">
        <f t="shared" si="3"/>
        <v>7214536380.79</v>
      </c>
      <c r="G12" s="35">
        <f t="shared" si="4"/>
        <v>6724551199.1099997</v>
      </c>
      <c r="H12" s="35">
        <f t="shared" si="5"/>
        <v>1470706644.3600001</v>
      </c>
      <c r="I12" s="34">
        <f t="shared" si="6"/>
        <v>4</v>
      </c>
      <c r="J12" s="44">
        <f t="shared" si="7"/>
        <v>8195257843.4699993</v>
      </c>
      <c r="K12" s="35">
        <f t="shared" si="8"/>
        <v>980721462.67999935</v>
      </c>
      <c r="L12" s="122">
        <f t="shared" si="9"/>
        <v>13.593686564411076</v>
      </c>
      <c r="M12" s="122">
        <f t="shared" si="10"/>
        <v>11.352367417696216</v>
      </c>
      <c r="N12" s="122">
        <f t="shared" si="11"/>
        <v>11.392611871288606</v>
      </c>
    </row>
    <row r="13" spans="1:14" ht="15.95" customHeight="1" x14ac:dyDescent="0.4">
      <c r="A13" s="64"/>
      <c r="B13" s="37" t="s">
        <v>113</v>
      </c>
      <c r="C13" s="35">
        <f t="shared" si="0"/>
        <v>4092160236.4099998</v>
      </c>
      <c r="D13" s="35">
        <f t="shared" si="1"/>
        <v>339187153.51000005</v>
      </c>
      <c r="E13" s="34">
        <f t="shared" si="2"/>
        <v>6</v>
      </c>
      <c r="F13" s="44">
        <f t="shared" si="3"/>
        <v>4431347389.9200001</v>
      </c>
      <c r="G13" s="35">
        <f t="shared" si="4"/>
        <v>4645346643.54</v>
      </c>
      <c r="H13" s="35">
        <f t="shared" si="5"/>
        <v>300470106.08999997</v>
      </c>
      <c r="I13" s="34">
        <f t="shared" si="6"/>
        <v>6</v>
      </c>
      <c r="J13" s="44">
        <f t="shared" si="7"/>
        <v>4945816749.6300001</v>
      </c>
      <c r="K13" s="35">
        <f t="shared" si="8"/>
        <v>514469359.71000004</v>
      </c>
      <c r="L13" s="122">
        <f t="shared" si="9"/>
        <v>11.609772704353198</v>
      </c>
      <c r="M13" s="122">
        <f t="shared" si="10"/>
        <v>6.9729059596636738</v>
      </c>
      <c r="N13" s="122">
        <f t="shared" si="11"/>
        <v>6.8754115723093703</v>
      </c>
    </row>
    <row r="14" spans="1:14" ht="15.95" customHeight="1" x14ac:dyDescent="0.4">
      <c r="A14" s="64"/>
      <c r="B14" s="37" t="s">
        <v>112</v>
      </c>
      <c r="C14" s="35">
        <f t="shared" si="0"/>
        <v>4687015248.7399998</v>
      </c>
      <c r="D14" s="35">
        <f t="shared" si="1"/>
        <v>1043609206.25</v>
      </c>
      <c r="E14" s="34">
        <f t="shared" si="2"/>
        <v>5</v>
      </c>
      <c r="F14" s="44">
        <f t="shared" si="3"/>
        <v>5730624454.9899998</v>
      </c>
      <c r="G14" s="35">
        <f t="shared" si="4"/>
        <v>4705201402.9299994</v>
      </c>
      <c r="H14" s="35">
        <f t="shared" si="5"/>
        <v>1197419478.4100001</v>
      </c>
      <c r="I14" s="34">
        <f t="shared" si="6"/>
        <v>5</v>
      </c>
      <c r="J14" s="44">
        <f t="shared" si="7"/>
        <v>5902620881.3399992</v>
      </c>
      <c r="K14" s="35">
        <f t="shared" si="8"/>
        <v>171996426.34999943</v>
      </c>
      <c r="L14" s="122">
        <f t="shared" si="9"/>
        <v>3.0013557457989029</v>
      </c>
      <c r="M14" s="122">
        <f t="shared" si="10"/>
        <v>9.0173714445609185</v>
      </c>
      <c r="N14" s="122">
        <f t="shared" si="11"/>
        <v>8.2055098215185591</v>
      </c>
    </row>
    <row r="15" spans="1:14" ht="15.95" customHeight="1" x14ac:dyDescent="0.4">
      <c r="A15" s="64"/>
      <c r="B15" s="37" t="s">
        <v>94</v>
      </c>
      <c r="C15" s="35">
        <f t="shared" si="0"/>
        <v>507912547.92999995</v>
      </c>
      <c r="D15" s="35">
        <f t="shared" si="1"/>
        <v>1590843210.8400002</v>
      </c>
      <c r="E15" s="34">
        <f t="shared" si="2"/>
        <v>7</v>
      </c>
      <c r="F15" s="44">
        <f t="shared" si="3"/>
        <v>2098755758.77</v>
      </c>
      <c r="G15" s="35">
        <f t="shared" si="4"/>
        <v>638702603.18999994</v>
      </c>
      <c r="H15" s="35">
        <f t="shared" si="5"/>
        <v>2009539901.6299999</v>
      </c>
      <c r="I15" s="34">
        <f t="shared" si="6"/>
        <v>7</v>
      </c>
      <c r="J15" s="44">
        <f t="shared" si="7"/>
        <v>2648242504.8199997</v>
      </c>
      <c r="K15" s="35">
        <f t="shared" si="8"/>
        <v>549486746.04999971</v>
      </c>
      <c r="L15" s="122">
        <f t="shared" si="9"/>
        <v>26.181547984031873</v>
      </c>
      <c r="M15" s="122">
        <f t="shared" si="10"/>
        <v>3.302477835859758</v>
      </c>
      <c r="N15" s="122">
        <f t="shared" si="11"/>
        <v>3.6814459745770232</v>
      </c>
    </row>
    <row r="16" spans="1:14" ht="15.95" customHeight="1" x14ac:dyDescent="0.4">
      <c r="A16" s="64"/>
      <c r="B16" s="37" t="s">
        <v>114</v>
      </c>
      <c r="C16" s="35">
        <f t="shared" si="0"/>
        <v>90023235.400000006</v>
      </c>
      <c r="D16" s="35">
        <f t="shared" si="1"/>
        <v>1816056159.3400002</v>
      </c>
      <c r="E16" s="34">
        <f t="shared" si="2"/>
        <v>8</v>
      </c>
      <c r="F16" s="44">
        <f t="shared" si="3"/>
        <v>1906079394.7400002</v>
      </c>
      <c r="G16" s="35">
        <f t="shared" si="4"/>
        <v>107490697.91</v>
      </c>
      <c r="H16" s="35">
        <f t="shared" si="5"/>
        <v>1868507832.3099999</v>
      </c>
      <c r="I16" s="34">
        <f t="shared" si="6"/>
        <v>8</v>
      </c>
      <c r="J16" s="44">
        <f t="shared" si="7"/>
        <v>1975998530.22</v>
      </c>
      <c r="K16" s="35">
        <f t="shared" si="8"/>
        <v>69919135.479999781</v>
      </c>
      <c r="L16" s="122">
        <f t="shared" si="9"/>
        <v>3.6682173718968896</v>
      </c>
      <c r="M16" s="122">
        <f t="shared" si="10"/>
        <v>2.9992937140084202</v>
      </c>
      <c r="N16" s="122">
        <f t="shared" si="11"/>
        <v>2.746928131244907</v>
      </c>
    </row>
    <row r="17" spans="1:14" ht="15.95" customHeight="1" x14ac:dyDescent="0.4">
      <c r="A17" s="64"/>
      <c r="B17" s="37" t="s">
        <v>77</v>
      </c>
      <c r="C17" s="35">
        <f t="shared" si="0"/>
        <v>363105784.5</v>
      </c>
      <c r="D17" s="35">
        <f t="shared" si="1"/>
        <v>833853306.31999993</v>
      </c>
      <c r="E17" s="34">
        <f t="shared" si="2"/>
        <v>9</v>
      </c>
      <c r="F17" s="44">
        <f t="shared" si="3"/>
        <v>1196959090.8199999</v>
      </c>
      <c r="G17" s="35">
        <f t="shared" si="4"/>
        <v>469067716.72999996</v>
      </c>
      <c r="H17" s="35">
        <f t="shared" si="5"/>
        <v>956462785.38999987</v>
      </c>
      <c r="I17" s="34">
        <f t="shared" si="6"/>
        <v>9</v>
      </c>
      <c r="J17" s="44">
        <f t="shared" si="7"/>
        <v>1425530502.1199999</v>
      </c>
      <c r="K17" s="35">
        <f t="shared" si="8"/>
        <v>228571411.29999995</v>
      </c>
      <c r="L17" s="122">
        <f t="shared" si="9"/>
        <v>19.096008631624386</v>
      </c>
      <c r="M17" s="122">
        <f t="shared" si="10"/>
        <v>1.8834639768567245</v>
      </c>
      <c r="N17" s="122">
        <f t="shared" si="11"/>
        <v>1.9816967362749665</v>
      </c>
    </row>
    <row r="18" spans="1:14" ht="15.95" customHeight="1" x14ac:dyDescent="0.4">
      <c r="A18" s="64"/>
      <c r="B18" s="37" t="s">
        <v>115</v>
      </c>
      <c r="C18" s="35">
        <f t="shared" si="0"/>
        <v>949351697.63999999</v>
      </c>
      <c r="D18" s="35">
        <f t="shared" si="1"/>
        <v>151955.64000000001</v>
      </c>
      <c r="E18" s="34">
        <f t="shared" si="2"/>
        <v>10</v>
      </c>
      <c r="F18" s="44">
        <f t="shared" si="3"/>
        <v>949503653.27999997</v>
      </c>
      <c r="G18" s="35">
        <f t="shared" si="4"/>
        <v>1069321635.33</v>
      </c>
      <c r="H18" s="35">
        <f t="shared" si="5"/>
        <v>156345.26999999999</v>
      </c>
      <c r="I18" s="34">
        <f t="shared" si="6"/>
        <v>10</v>
      </c>
      <c r="J18" s="44">
        <f t="shared" si="7"/>
        <v>1069477980.6</v>
      </c>
      <c r="K18" s="35">
        <f t="shared" si="8"/>
        <v>119974327.32000005</v>
      </c>
      <c r="L18" s="122">
        <f t="shared" si="9"/>
        <v>12.635478221232363</v>
      </c>
      <c r="M18" s="122">
        <f t="shared" si="10"/>
        <v>1.494082747323962</v>
      </c>
      <c r="N18" s="122">
        <f t="shared" si="11"/>
        <v>1.4867314452557077</v>
      </c>
    </row>
    <row r="19" spans="1:14" ht="15.95" customHeight="1" x14ac:dyDescent="0.4">
      <c r="A19" s="64"/>
      <c r="B19" s="37" t="s">
        <v>85</v>
      </c>
      <c r="C19" s="35">
        <f t="shared" si="0"/>
        <v>891879062.48000002</v>
      </c>
      <c r="D19" s="35">
        <f t="shared" si="1"/>
        <v>5938280.7199999997</v>
      </c>
      <c r="E19" s="34">
        <f t="shared" si="2"/>
        <v>11</v>
      </c>
      <c r="F19" s="44">
        <f t="shared" si="3"/>
        <v>897817343.20000005</v>
      </c>
      <c r="G19" s="35">
        <f t="shared" si="4"/>
        <v>1015806819.49</v>
      </c>
      <c r="H19" s="35">
        <f t="shared" si="5"/>
        <v>8852907.4600000009</v>
      </c>
      <c r="I19" s="34">
        <f t="shared" si="6"/>
        <v>11</v>
      </c>
      <c r="J19" s="44">
        <f t="shared" si="7"/>
        <v>1024659726.95</v>
      </c>
      <c r="K19" s="35">
        <f t="shared" si="8"/>
        <v>126842383.75</v>
      </c>
      <c r="L19" s="122">
        <f t="shared" si="9"/>
        <v>14.127860718073059</v>
      </c>
      <c r="M19" s="122">
        <f t="shared" si="10"/>
        <v>1.4127522291141579</v>
      </c>
      <c r="N19" s="122">
        <f t="shared" si="11"/>
        <v>1.4244274911476305</v>
      </c>
    </row>
    <row r="20" spans="1:14" ht="15.95" customHeight="1" x14ac:dyDescent="0.4">
      <c r="A20" s="64"/>
      <c r="B20" s="37" t="s">
        <v>116</v>
      </c>
      <c r="C20" s="35">
        <f t="shared" si="0"/>
        <v>657900330.67000008</v>
      </c>
      <c r="D20" s="35">
        <f t="shared" si="1"/>
        <v>2493485.36</v>
      </c>
      <c r="E20" s="34">
        <f t="shared" si="2"/>
        <v>12</v>
      </c>
      <c r="F20" s="44">
        <f t="shared" si="3"/>
        <v>660393816.03000009</v>
      </c>
      <c r="G20" s="35">
        <f t="shared" si="4"/>
        <v>765163094.97000003</v>
      </c>
      <c r="H20" s="35">
        <f t="shared" si="5"/>
        <v>18646878.560000002</v>
      </c>
      <c r="I20" s="34">
        <f t="shared" si="6"/>
        <v>12</v>
      </c>
      <c r="J20" s="44">
        <f t="shared" si="7"/>
        <v>783809973.52999997</v>
      </c>
      <c r="K20" s="35">
        <f t="shared" si="8"/>
        <v>123416157.49999988</v>
      </c>
      <c r="L20" s="122">
        <f t="shared" si="9"/>
        <v>18.688266683344199</v>
      </c>
      <c r="M20" s="122">
        <f t="shared" si="10"/>
        <v>1.0391566199470892</v>
      </c>
      <c r="N20" s="122">
        <f t="shared" si="11"/>
        <v>1.0896109652471089</v>
      </c>
    </row>
    <row r="21" spans="1:14" ht="15.95" customHeight="1" x14ac:dyDescent="0.4">
      <c r="A21" s="64"/>
      <c r="B21" s="37" t="s">
        <v>119</v>
      </c>
      <c r="C21" s="35">
        <f t="shared" si="0"/>
        <v>498094988.00999999</v>
      </c>
      <c r="D21" s="35">
        <f t="shared" si="1"/>
        <v>5825589.8899999997</v>
      </c>
      <c r="E21" s="34">
        <f t="shared" si="2"/>
        <v>15</v>
      </c>
      <c r="F21" s="44">
        <f t="shared" si="3"/>
        <v>503920577.89999998</v>
      </c>
      <c r="G21" s="35">
        <f t="shared" si="4"/>
        <v>585771626.30000007</v>
      </c>
      <c r="H21" s="35">
        <f t="shared" si="5"/>
        <v>5485412.4299999997</v>
      </c>
      <c r="I21" s="34">
        <f t="shared" si="6"/>
        <v>14</v>
      </c>
      <c r="J21" s="44">
        <f t="shared" si="7"/>
        <v>591257038.73000002</v>
      </c>
      <c r="K21" s="35">
        <f t="shared" si="8"/>
        <v>87336460.830000043</v>
      </c>
      <c r="L21" s="122">
        <f t="shared" si="9"/>
        <v>17.331394005372697</v>
      </c>
      <c r="M21" s="122">
        <f t="shared" si="10"/>
        <v>0.79293959413538717</v>
      </c>
      <c r="N21" s="122">
        <f t="shared" si="11"/>
        <v>0.82193410958821456</v>
      </c>
    </row>
    <row r="22" spans="1:14" ht="15.95" customHeight="1" x14ac:dyDescent="0.4">
      <c r="A22" s="64"/>
      <c r="B22" s="37" t="s">
        <v>120</v>
      </c>
      <c r="C22" s="35">
        <f t="shared" si="0"/>
        <v>469401950.11999989</v>
      </c>
      <c r="D22" s="35">
        <f t="shared" si="1"/>
        <v>0</v>
      </c>
      <c r="E22" s="34">
        <f t="shared" si="2"/>
        <v>16</v>
      </c>
      <c r="F22" s="44">
        <f t="shared" si="3"/>
        <v>469401950.11999989</v>
      </c>
      <c r="G22" s="35">
        <f t="shared" si="4"/>
        <v>548948689.10000002</v>
      </c>
      <c r="H22" s="35">
        <f t="shared" si="5"/>
        <v>0</v>
      </c>
      <c r="I22" s="34">
        <f t="shared" si="6"/>
        <v>15</v>
      </c>
      <c r="J22" s="44">
        <f t="shared" si="7"/>
        <v>548948689.10000002</v>
      </c>
      <c r="K22" s="35">
        <f t="shared" si="8"/>
        <v>79546738.980000138</v>
      </c>
      <c r="L22" s="122">
        <f t="shared" si="9"/>
        <v>16.946401470991859</v>
      </c>
      <c r="M22" s="122">
        <f t="shared" si="10"/>
        <v>0.73862312463130708</v>
      </c>
      <c r="N22" s="122">
        <f t="shared" si="11"/>
        <v>0.76311929064588835</v>
      </c>
    </row>
    <row r="23" spans="1:14" ht="15.95" customHeight="1" x14ac:dyDescent="0.4">
      <c r="A23" s="64"/>
      <c r="B23" s="37" t="s">
        <v>117</v>
      </c>
      <c r="C23" s="35">
        <f t="shared" si="0"/>
        <v>548259380.47000003</v>
      </c>
      <c r="D23" s="35">
        <f t="shared" si="1"/>
        <v>0</v>
      </c>
      <c r="E23" s="34">
        <f t="shared" si="2"/>
        <v>14</v>
      </c>
      <c r="F23" s="44">
        <f t="shared" si="3"/>
        <v>548259380.47000003</v>
      </c>
      <c r="G23" s="35">
        <f t="shared" si="4"/>
        <v>506824190.23000002</v>
      </c>
      <c r="H23" s="35">
        <f t="shared" si="5"/>
        <v>25899.64</v>
      </c>
      <c r="I23" s="34">
        <f t="shared" si="6"/>
        <v>16</v>
      </c>
      <c r="J23" s="44">
        <f t="shared" si="7"/>
        <v>506850089.87</v>
      </c>
      <c r="K23" s="35">
        <f t="shared" si="8"/>
        <v>-41409290.600000024</v>
      </c>
      <c r="L23" s="122">
        <f t="shared" si="9"/>
        <v>-7.5528649531726302</v>
      </c>
      <c r="M23" s="122">
        <f t="shared" si="10"/>
        <v>0.86270850942918131</v>
      </c>
      <c r="N23" s="122">
        <f t="shared" si="11"/>
        <v>0.70459605556128679</v>
      </c>
    </row>
    <row r="24" spans="1:14" ht="15.95" customHeight="1" x14ac:dyDescent="0.4">
      <c r="A24" s="64"/>
      <c r="B24" s="37" t="s">
        <v>118</v>
      </c>
      <c r="C24" s="35">
        <f t="shared" si="0"/>
        <v>26394262.509999998</v>
      </c>
      <c r="D24" s="35">
        <f t="shared" si="1"/>
        <v>608670491.2299999</v>
      </c>
      <c r="E24" s="34">
        <f t="shared" si="2"/>
        <v>13</v>
      </c>
      <c r="F24" s="44">
        <f t="shared" si="3"/>
        <v>635064753.73999989</v>
      </c>
      <c r="G24" s="35">
        <f t="shared" si="4"/>
        <v>24371652.91</v>
      </c>
      <c r="H24" s="35">
        <f t="shared" si="5"/>
        <v>588657377.83999991</v>
      </c>
      <c r="I24" s="34">
        <f t="shared" si="6"/>
        <v>13</v>
      </c>
      <c r="J24" s="44">
        <f t="shared" si="7"/>
        <v>613029030.74999988</v>
      </c>
      <c r="K24" s="35">
        <f t="shared" si="8"/>
        <v>-22035722.99000001</v>
      </c>
      <c r="L24" s="122">
        <f t="shared" si="9"/>
        <v>-3.4698387621463862</v>
      </c>
      <c r="M24" s="122">
        <f t="shared" si="10"/>
        <v>0.99930030676424408</v>
      </c>
      <c r="N24" s="122">
        <f t="shared" si="11"/>
        <v>0.85220037570042595</v>
      </c>
    </row>
    <row r="25" spans="1:14" ht="15.95" customHeight="1" x14ac:dyDescent="0.4">
      <c r="A25" s="64"/>
      <c r="B25" s="37" t="s">
        <v>80</v>
      </c>
      <c r="C25" s="35">
        <f t="shared" si="0"/>
        <v>366119423.69000006</v>
      </c>
      <c r="D25" s="35">
        <f t="shared" si="1"/>
        <v>0</v>
      </c>
      <c r="E25" s="34">
        <f t="shared" si="2"/>
        <v>17</v>
      </c>
      <c r="F25" s="44">
        <f t="shared" si="3"/>
        <v>366119423.69000006</v>
      </c>
      <c r="G25" s="35">
        <f t="shared" si="4"/>
        <v>434267887.47000009</v>
      </c>
      <c r="H25" s="35">
        <f t="shared" si="5"/>
        <v>0</v>
      </c>
      <c r="I25" s="34">
        <f t="shared" si="6"/>
        <v>18</v>
      </c>
      <c r="J25" s="44">
        <f t="shared" si="7"/>
        <v>434267887.47000009</v>
      </c>
      <c r="K25" s="35">
        <f t="shared" si="8"/>
        <v>68148463.780000031</v>
      </c>
      <c r="L25" s="122">
        <f t="shared" si="9"/>
        <v>18.613725295739176</v>
      </c>
      <c r="M25" s="122">
        <f t="shared" si="10"/>
        <v>0.57610385437254541</v>
      </c>
      <c r="N25" s="122">
        <f t="shared" si="11"/>
        <v>0.6036961355709245</v>
      </c>
    </row>
    <row r="26" spans="1:14" ht="15.95" customHeight="1" x14ac:dyDescent="0.4">
      <c r="A26" s="64"/>
      <c r="B26" s="37" t="s">
        <v>121</v>
      </c>
      <c r="C26" s="35">
        <f t="shared" si="0"/>
        <v>349335766.75</v>
      </c>
      <c r="D26" s="35">
        <f t="shared" si="1"/>
        <v>5413187.4199999999</v>
      </c>
      <c r="E26" s="34">
        <f t="shared" si="2"/>
        <v>19</v>
      </c>
      <c r="F26" s="44">
        <f t="shared" si="3"/>
        <v>354748954.17000002</v>
      </c>
      <c r="G26" s="35">
        <f t="shared" si="4"/>
        <v>454869562.27999997</v>
      </c>
      <c r="H26" s="35">
        <f t="shared" si="5"/>
        <v>5834235.3799999999</v>
      </c>
      <c r="I26" s="34">
        <f t="shared" si="6"/>
        <v>17</v>
      </c>
      <c r="J26" s="44">
        <f t="shared" si="7"/>
        <v>460703797.65999997</v>
      </c>
      <c r="K26" s="35">
        <f t="shared" si="8"/>
        <v>105954843.48999995</v>
      </c>
      <c r="L26" s="122">
        <f t="shared" si="9"/>
        <v>29.867556266064447</v>
      </c>
      <c r="M26" s="122">
        <f t="shared" si="10"/>
        <v>0.55821195655822986</v>
      </c>
      <c r="N26" s="122">
        <f t="shared" si="11"/>
        <v>0.64044593283311668</v>
      </c>
    </row>
    <row r="27" spans="1:14" ht="15.95" customHeight="1" x14ac:dyDescent="0.4">
      <c r="A27" s="64"/>
      <c r="B27" s="37" t="s">
        <v>122</v>
      </c>
      <c r="C27" s="35">
        <f t="shared" si="0"/>
        <v>193691010.96000001</v>
      </c>
      <c r="D27" s="35">
        <f t="shared" si="1"/>
        <v>137357749.53</v>
      </c>
      <c r="E27" s="34">
        <f t="shared" si="2"/>
        <v>20</v>
      </c>
      <c r="F27" s="44">
        <f t="shared" si="3"/>
        <v>331048760.49000001</v>
      </c>
      <c r="G27" s="35">
        <f t="shared" si="4"/>
        <v>244740683.63</v>
      </c>
      <c r="H27" s="35">
        <f t="shared" si="5"/>
        <v>185761375.81</v>
      </c>
      <c r="I27" s="34">
        <f t="shared" si="6"/>
        <v>19</v>
      </c>
      <c r="J27" s="44">
        <f t="shared" si="7"/>
        <v>430502059.44</v>
      </c>
      <c r="K27" s="35">
        <f t="shared" si="8"/>
        <v>99453298.949999988</v>
      </c>
      <c r="L27" s="122">
        <f t="shared" si="9"/>
        <v>30.0418883317354</v>
      </c>
      <c r="M27" s="122">
        <f t="shared" si="10"/>
        <v>0.52091873460673699</v>
      </c>
      <c r="N27" s="122">
        <f t="shared" si="11"/>
        <v>0.59846108159956046</v>
      </c>
    </row>
    <row r="28" spans="1:14" ht="15.95" customHeight="1" x14ac:dyDescent="0.4">
      <c r="A28" s="64"/>
      <c r="B28" s="37" t="s">
        <v>123</v>
      </c>
      <c r="C28" s="35">
        <f t="shared" si="0"/>
        <v>328703832.55999994</v>
      </c>
      <c r="D28" s="35">
        <f t="shared" si="1"/>
        <v>0</v>
      </c>
      <c r="E28" s="34">
        <f t="shared" si="2"/>
        <v>21</v>
      </c>
      <c r="F28" s="44">
        <f t="shared" si="3"/>
        <v>328703832.55999994</v>
      </c>
      <c r="G28" s="35">
        <f t="shared" si="4"/>
        <v>379834835.28999996</v>
      </c>
      <c r="H28" s="35">
        <f t="shared" si="5"/>
        <v>0</v>
      </c>
      <c r="I28" s="34">
        <f t="shared" si="6"/>
        <v>20</v>
      </c>
      <c r="J28" s="44">
        <f t="shared" si="7"/>
        <v>379834835.28999996</v>
      </c>
      <c r="K28" s="35">
        <f t="shared" si="8"/>
        <v>51131002.730000019</v>
      </c>
      <c r="L28" s="122">
        <f t="shared" si="9"/>
        <v>15.555341211504379</v>
      </c>
      <c r="M28" s="122">
        <f t="shared" si="10"/>
        <v>0.51722889481325285</v>
      </c>
      <c r="N28" s="122">
        <f t="shared" si="11"/>
        <v>0.52802619957855479</v>
      </c>
    </row>
    <row r="29" spans="1:14" ht="15.95" customHeight="1" x14ac:dyDescent="0.4">
      <c r="A29" s="64"/>
      <c r="B29" s="37" t="s">
        <v>78</v>
      </c>
      <c r="C29" s="35">
        <f t="shared" si="0"/>
        <v>353077316.01999992</v>
      </c>
      <c r="D29" s="35">
        <f t="shared" si="1"/>
        <v>3527616.4499999997</v>
      </c>
      <c r="E29" s="34">
        <f t="shared" si="2"/>
        <v>18</v>
      </c>
      <c r="F29" s="44">
        <f t="shared" si="3"/>
        <v>356604932.46999991</v>
      </c>
      <c r="G29" s="35">
        <f t="shared" si="4"/>
        <v>328214917.35000002</v>
      </c>
      <c r="H29" s="35">
        <f t="shared" si="5"/>
        <v>1366694.67</v>
      </c>
      <c r="I29" s="34">
        <f t="shared" si="6"/>
        <v>21</v>
      </c>
      <c r="J29" s="44">
        <f t="shared" si="7"/>
        <v>329581612.02000004</v>
      </c>
      <c r="K29" s="35">
        <f t="shared" si="8"/>
        <v>-27023320.449999869</v>
      </c>
      <c r="L29" s="122">
        <f t="shared" si="9"/>
        <v>-7.5779435418418553</v>
      </c>
      <c r="M29" s="122">
        <f t="shared" si="10"/>
        <v>0.56113241415505788</v>
      </c>
      <c r="N29" s="122">
        <f t="shared" si="11"/>
        <v>0.45816683957653853</v>
      </c>
    </row>
    <row r="30" spans="1:14" ht="15.95" customHeight="1" x14ac:dyDescent="0.4">
      <c r="A30" s="64"/>
      <c r="B30" s="37" t="s">
        <v>124</v>
      </c>
      <c r="C30" s="35">
        <f t="shared" si="0"/>
        <v>0</v>
      </c>
      <c r="D30" s="35">
        <f t="shared" si="1"/>
        <v>276407334.39999998</v>
      </c>
      <c r="E30" s="34">
        <f t="shared" si="2"/>
        <v>23</v>
      </c>
      <c r="F30" s="44">
        <f t="shared" si="3"/>
        <v>276407334.39999998</v>
      </c>
      <c r="G30" s="35">
        <f t="shared" si="4"/>
        <v>0</v>
      </c>
      <c r="H30" s="35">
        <f t="shared" si="5"/>
        <v>305909557.88999999</v>
      </c>
      <c r="I30" s="34">
        <f t="shared" si="6"/>
        <v>22</v>
      </c>
      <c r="J30" s="44">
        <f t="shared" si="7"/>
        <v>305909557.88999999</v>
      </c>
      <c r="K30" s="35">
        <f t="shared" si="8"/>
        <v>29502223.49000001</v>
      </c>
      <c r="L30" s="122">
        <f t="shared" si="9"/>
        <v>10.673458992700308</v>
      </c>
      <c r="M30" s="122">
        <f t="shared" si="10"/>
        <v>0.43493822075802202</v>
      </c>
      <c r="N30" s="122">
        <f t="shared" si="11"/>
        <v>0.42525920810840695</v>
      </c>
    </row>
    <row r="31" spans="1:14" ht="15.95" customHeight="1" x14ac:dyDescent="0.4">
      <c r="A31" s="64"/>
      <c r="B31" s="37" t="s">
        <v>87</v>
      </c>
      <c r="C31" s="35">
        <f t="shared" si="0"/>
        <v>14388722.67</v>
      </c>
      <c r="D31" s="35">
        <f t="shared" si="1"/>
        <v>290037061.45999998</v>
      </c>
      <c r="E31" s="34">
        <f t="shared" si="2"/>
        <v>22</v>
      </c>
      <c r="F31" s="44">
        <f t="shared" si="3"/>
        <v>304425784.13</v>
      </c>
      <c r="G31" s="35">
        <f t="shared" si="4"/>
        <v>3866519.29</v>
      </c>
      <c r="H31" s="35">
        <f t="shared" si="5"/>
        <v>294708529</v>
      </c>
      <c r="I31" s="34">
        <f t="shared" si="6"/>
        <v>23</v>
      </c>
      <c r="J31" s="44">
        <f t="shared" si="7"/>
        <v>298575048.29000002</v>
      </c>
      <c r="K31" s="35">
        <f t="shared" si="8"/>
        <v>-5850735.8399999738</v>
      </c>
      <c r="L31" s="122">
        <f t="shared" si="9"/>
        <v>-1.921892344539881</v>
      </c>
      <c r="M31" s="122">
        <f t="shared" si="10"/>
        <v>0.47902639483059939</v>
      </c>
      <c r="N31" s="122">
        <f t="shared" si="11"/>
        <v>0.41506316269592253</v>
      </c>
    </row>
    <row r="32" spans="1:14" ht="15.95" customHeight="1" x14ac:dyDescent="0.4">
      <c r="A32" s="64"/>
      <c r="B32" s="37" t="s">
        <v>126</v>
      </c>
      <c r="C32" s="35">
        <f t="shared" si="0"/>
        <v>166524272.20000002</v>
      </c>
      <c r="D32" s="35">
        <f t="shared" si="1"/>
        <v>3390135.75</v>
      </c>
      <c r="E32" s="34">
        <f t="shared" si="2"/>
        <v>25</v>
      </c>
      <c r="F32" s="44">
        <f t="shared" si="3"/>
        <v>169914407.95000002</v>
      </c>
      <c r="G32" s="35">
        <f t="shared" si="4"/>
        <v>234436925.72999999</v>
      </c>
      <c r="H32" s="35">
        <f t="shared" si="5"/>
        <v>231371.75</v>
      </c>
      <c r="I32" s="34">
        <f t="shared" si="6"/>
        <v>24</v>
      </c>
      <c r="J32" s="44">
        <f t="shared" si="7"/>
        <v>234668297.47999999</v>
      </c>
      <c r="K32" s="35">
        <f t="shared" si="8"/>
        <v>64753889.529999971</v>
      </c>
      <c r="L32" s="122">
        <f t="shared" si="9"/>
        <v>38.109710831029005</v>
      </c>
      <c r="M32" s="122">
        <f t="shared" si="10"/>
        <v>0.26736725505256975</v>
      </c>
      <c r="N32" s="122">
        <f t="shared" si="11"/>
        <v>0.32622339440069881</v>
      </c>
    </row>
    <row r="33" spans="1:14" ht="15.95" customHeight="1" x14ac:dyDescent="0.4">
      <c r="A33" s="64"/>
      <c r="B33" s="37" t="s">
        <v>125</v>
      </c>
      <c r="C33" s="35">
        <f t="shared" si="0"/>
        <v>204066948.17000002</v>
      </c>
      <c r="D33" s="35">
        <f t="shared" si="1"/>
        <v>5244466.8000000007</v>
      </c>
      <c r="E33" s="34">
        <f t="shared" si="2"/>
        <v>24</v>
      </c>
      <c r="F33" s="44">
        <f t="shared" si="3"/>
        <v>209311414.97000003</v>
      </c>
      <c r="G33" s="35">
        <f t="shared" si="4"/>
        <v>220173466.16999996</v>
      </c>
      <c r="H33" s="35">
        <f t="shared" si="5"/>
        <v>4836167.4000000004</v>
      </c>
      <c r="I33" s="34">
        <f t="shared" si="6"/>
        <v>25</v>
      </c>
      <c r="J33" s="44">
        <f t="shared" si="7"/>
        <v>225009633.56999996</v>
      </c>
      <c r="K33" s="35">
        <f t="shared" si="8"/>
        <v>15698218.599999934</v>
      </c>
      <c r="L33" s="122">
        <f t="shared" si="9"/>
        <v>7.4999342975393439</v>
      </c>
      <c r="M33" s="122">
        <f t="shared" si="10"/>
        <v>0.32936005337561636</v>
      </c>
      <c r="N33" s="122">
        <f t="shared" si="11"/>
        <v>0.31279643319660061</v>
      </c>
    </row>
    <row r="34" spans="1:14" ht="15.95" customHeight="1" x14ac:dyDescent="0.4">
      <c r="A34" s="64"/>
      <c r="B34" s="37" t="s">
        <v>127</v>
      </c>
      <c r="C34" s="35">
        <f t="shared" si="0"/>
        <v>132903072.37</v>
      </c>
      <c r="D34" s="35">
        <f t="shared" si="1"/>
        <v>3763770.5</v>
      </c>
      <c r="E34" s="34">
        <f t="shared" si="2"/>
        <v>26</v>
      </c>
      <c r="F34" s="44">
        <f t="shared" si="3"/>
        <v>136666842.87</v>
      </c>
      <c r="G34" s="35">
        <f t="shared" si="4"/>
        <v>178089768.72000003</v>
      </c>
      <c r="H34" s="35">
        <f t="shared" si="5"/>
        <v>2408896.9699999997</v>
      </c>
      <c r="I34" s="34">
        <f t="shared" si="6"/>
        <v>26</v>
      </c>
      <c r="J34" s="44">
        <f t="shared" si="7"/>
        <v>180498665.69000003</v>
      </c>
      <c r="K34" s="35">
        <f t="shared" si="8"/>
        <v>43831822.820000023</v>
      </c>
      <c r="L34" s="122">
        <f t="shared" si="9"/>
        <v>32.072024127822765</v>
      </c>
      <c r="M34" s="122">
        <f t="shared" si="10"/>
        <v>0.21505085457853168</v>
      </c>
      <c r="N34" s="122">
        <f t="shared" si="11"/>
        <v>0.25091965143356082</v>
      </c>
    </row>
    <row r="35" spans="1:14" ht="15.95" customHeight="1" x14ac:dyDescent="0.4">
      <c r="A35" s="64"/>
      <c r="B35" s="37" t="s">
        <v>110</v>
      </c>
      <c r="C35" s="35">
        <f t="shared" si="0"/>
        <v>80651070.120000005</v>
      </c>
      <c r="D35" s="35">
        <f t="shared" si="1"/>
        <v>7568570</v>
      </c>
      <c r="E35" s="34">
        <f t="shared" si="2"/>
        <v>27</v>
      </c>
      <c r="F35" s="44">
        <f t="shared" si="3"/>
        <v>88219640.120000005</v>
      </c>
      <c r="G35" s="35">
        <f t="shared" si="4"/>
        <v>150317661.15000001</v>
      </c>
      <c r="H35" s="35">
        <f t="shared" si="5"/>
        <v>20000000</v>
      </c>
      <c r="I35" s="34">
        <f t="shared" si="6"/>
        <v>27</v>
      </c>
      <c r="J35" s="44">
        <f t="shared" si="7"/>
        <v>170317661.15000001</v>
      </c>
      <c r="K35" s="35">
        <f t="shared" si="8"/>
        <v>82098021.030000001</v>
      </c>
      <c r="L35" s="122">
        <f t="shared" si="9"/>
        <v>93.060933957933713</v>
      </c>
      <c r="M35" s="122">
        <f t="shared" si="10"/>
        <v>0.13881720393923752</v>
      </c>
      <c r="N35" s="122">
        <f t="shared" si="11"/>
        <v>0.23676656004834382</v>
      </c>
    </row>
    <row r="36" spans="1:14" ht="15.95" customHeight="1" x14ac:dyDescent="0.4">
      <c r="A36" s="64"/>
      <c r="B36" s="37" t="s">
        <v>128</v>
      </c>
      <c r="C36" s="35">
        <f t="shared" si="0"/>
        <v>76210236.219999999</v>
      </c>
      <c r="D36" s="35">
        <f t="shared" si="1"/>
        <v>0</v>
      </c>
      <c r="E36" s="34">
        <f t="shared" si="2"/>
        <v>28</v>
      </c>
      <c r="F36" s="44">
        <f t="shared" si="3"/>
        <v>76210236.219999999</v>
      </c>
      <c r="G36" s="35">
        <f t="shared" si="4"/>
        <v>71938043.469999999</v>
      </c>
      <c r="H36" s="35">
        <f t="shared" si="5"/>
        <v>0</v>
      </c>
      <c r="I36" s="34">
        <f t="shared" si="6"/>
        <v>28</v>
      </c>
      <c r="J36" s="44">
        <f t="shared" si="7"/>
        <v>71938043.469999999</v>
      </c>
      <c r="K36" s="35">
        <f t="shared" si="8"/>
        <v>-4272192.75</v>
      </c>
      <c r="L36" s="122">
        <f t="shared" si="9"/>
        <v>-5.6057991182014471</v>
      </c>
      <c r="M36" s="122">
        <f t="shared" si="10"/>
        <v>0.11991991680331972</v>
      </c>
      <c r="N36" s="122">
        <f t="shared" si="11"/>
        <v>0.10000444448329673</v>
      </c>
    </row>
    <row r="37" spans="1:14" ht="15.95" customHeight="1" x14ac:dyDescent="0.4">
      <c r="A37" s="64"/>
      <c r="B37" s="37" t="s">
        <v>79</v>
      </c>
      <c r="C37" s="35">
        <f t="shared" si="0"/>
        <v>39267632.850000001</v>
      </c>
      <c r="D37" s="35">
        <f t="shared" si="1"/>
        <v>0</v>
      </c>
      <c r="E37" s="34">
        <f t="shared" si="2"/>
        <v>29</v>
      </c>
      <c r="F37" s="44">
        <f t="shared" si="3"/>
        <v>39267632.850000001</v>
      </c>
      <c r="G37" s="35">
        <f t="shared" si="4"/>
        <v>45268384.770000003</v>
      </c>
      <c r="H37" s="35">
        <f t="shared" si="5"/>
        <v>0</v>
      </c>
      <c r="I37" s="34">
        <f t="shared" si="6"/>
        <v>30</v>
      </c>
      <c r="J37" s="44">
        <f t="shared" si="7"/>
        <v>45268384.770000003</v>
      </c>
      <c r="K37" s="35">
        <f t="shared" si="8"/>
        <v>6000751.9200000018</v>
      </c>
      <c r="L37" s="122">
        <f t="shared" si="9"/>
        <v>15.28167471393683</v>
      </c>
      <c r="M37" s="122">
        <f t="shared" si="10"/>
        <v>6.1789222786840271E-2</v>
      </c>
      <c r="N37" s="122">
        <f t="shared" si="11"/>
        <v>6.2929702466371251E-2</v>
      </c>
    </row>
    <row r="38" spans="1:14" ht="15.95" customHeight="1" x14ac:dyDescent="0.4">
      <c r="A38" s="64"/>
      <c r="B38" s="37" t="s">
        <v>129</v>
      </c>
      <c r="C38" s="35">
        <f t="shared" si="0"/>
        <v>285682.88</v>
      </c>
      <c r="D38" s="35">
        <f t="shared" si="1"/>
        <v>15317760.939999999</v>
      </c>
      <c r="E38" s="34">
        <f t="shared" si="2"/>
        <v>30</v>
      </c>
      <c r="F38" s="44">
        <f t="shared" si="3"/>
        <v>15603443.82</v>
      </c>
      <c r="G38" s="35">
        <f t="shared" si="4"/>
        <v>847880.85000000009</v>
      </c>
      <c r="H38" s="35">
        <f t="shared" si="5"/>
        <v>55046597.159999996</v>
      </c>
      <c r="I38" s="34">
        <f t="shared" si="6"/>
        <v>29</v>
      </c>
      <c r="J38" s="44">
        <f t="shared" si="7"/>
        <v>55894478.009999998</v>
      </c>
      <c r="K38" s="35">
        <f t="shared" si="8"/>
        <v>40291034.189999998</v>
      </c>
      <c r="L38" s="122">
        <f t="shared" si="9"/>
        <v>258.21885639345993</v>
      </c>
      <c r="M38" s="122">
        <f t="shared" si="10"/>
        <v>2.4552655621458631E-2</v>
      </c>
      <c r="N38" s="122">
        <f t="shared" si="11"/>
        <v>7.7701532505605908E-2</v>
      </c>
    </row>
    <row r="39" spans="1:14" ht="15.95" customHeight="1" x14ac:dyDescent="0.4">
      <c r="A39" s="64"/>
      <c r="B39" s="37" t="s">
        <v>130</v>
      </c>
      <c r="C39" s="35">
        <f t="shared" si="0"/>
        <v>8036231.8400000017</v>
      </c>
      <c r="D39" s="35">
        <f t="shared" si="1"/>
        <v>0</v>
      </c>
      <c r="E39" s="34">
        <f t="shared" si="2"/>
        <v>31</v>
      </c>
      <c r="F39" s="44">
        <f t="shared" si="3"/>
        <v>8036231.8400000017</v>
      </c>
      <c r="G39" s="35">
        <f t="shared" si="4"/>
        <v>27822346.650000006</v>
      </c>
      <c r="H39" s="35">
        <f t="shared" si="5"/>
        <v>343068.66000000003</v>
      </c>
      <c r="I39" s="34">
        <f t="shared" si="6"/>
        <v>32</v>
      </c>
      <c r="J39" s="44">
        <f t="shared" si="7"/>
        <v>28165415.310000006</v>
      </c>
      <c r="K39" s="35">
        <f t="shared" si="8"/>
        <v>20129183.470000006</v>
      </c>
      <c r="L39" s="122">
        <f t="shared" si="9"/>
        <v>250.4803727763036</v>
      </c>
      <c r="M39" s="122">
        <f t="shared" si="10"/>
        <v>1.2645338755846584E-2</v>
      </c>
      <c r="N39" s="122">
        <f t="shared" si="11"/>
        <v>3.9154063355816927E-2</v>
      </c>
    </row>
    <row r="40" spans="1:14" ht="15.95" customHeight="1" x14ac:dyDescent="0.4">
      <c r="A40" s="64"/>
      <c r="B40" s="37" t="s">
        <v>132</v>
      </c>
      <c r="C40" s="35">
        <f t="shared" si="0"/>
        <v>5374007.4699999997</v>
      </c>
      <c r="D40" s="35">
        <f t="shared" si="1"/>
        <v>202867</v>
      </c>
      <c r="E40" s="34">
        <f t="shared" si="2"/>
        <v>33</v>
      </c>
      <c r="F40" s="44">
        <f t="shared" si="3"/>
        <v>5576874.4699999997</v>
      </c>
      <c r="G40" s="35">
        <f t="shared" si="4"/>
        <v>20186195.030000001</v>
      </c>
      <c r="H40" s="35">
        <f t="shared" si="5"/>
        <v>416750.75999999995</v>
      </c>
      <c r="I40" s="34">
        <f t="shared" si="6"/>
        <v>33</v>
      </c>
      <c r="J40" s="44">
        <f t="shared" si="7"/>
        <v>20602945.790000003</v>
      </c>
      <c r="K40" s="35">
        <f t="shared" si="8"/>
        <v>15026071.320000004</v>
      </c>
      <c r="L40" s="122">
        <f t="shared" si="9"/>
        <v>269.4353513035054</v>
      </c>
      <c r="M40" s="122">
        <f t="shared" si="10"/>
        <v>8.7754395686999442E-3</v>
      </c>
      <c r="N40" s="122">
        <f t="shared" si="11"/>
        <v>2.8641120178750226E-2</v>
      </c>
    </row>
    <row r="41" spans="1:14" ht="15.95" customHeight="1" x14ac:dyDescent="0.4">
      <c r="A41" s="64"/>
      <c r="B41" s="37" t="s">
        <v>131</v>
      </c>
      <c r="C41" s="35">
        <f t="shared" si="0"/>
        <v>7596533.9100000001</v>
      </c>
      <c r="D41" s="35">
        <f t="shared" si="1"/>
        <v>0</v>
      </c>
      <c r="E41" s="34">
        <f t="shared" si="2"/>
        <v>32</v>
      </c>
      <c r="F41" s="44">
        <f t="shared" si="3"/>
        <v>7596533.9100000001</v>
      </c>
      <c r="G41" s="35">
        <f t="shared" si="4"/>
        <v>10356676.76</v>
      </c>
      <c r="H41" s="35">
        <f t="shared" si="5"/>
        <v>19278431.780000001</v>
      </c>
      <c r="I41" s="34">
        <f t="shared" si="6"/>
        <v>31</v>
      </c>
      <c r="J41" s="44">
        <f t="shared" si="7"/>
        <v>29635108.539999999</v>
      </c>
      <c r="K41" s="35">
        <f t="shared" si="8"/>
        <v>22038574.629999999</v>
      </c>
      <c r="L41" s="122">
        <f t="shared" si="9"/>
        <v>290.11355561763031</v>
      </c>
      <c r="M41" s="122">
        <f t="shared" si="10"/>
        <v>1.1953456119084011E-2</v>
      </c>
      <c r="N41" s="122">
        <f t="shared" si="11"/>
        <v>4.1197152769116077E-2</v>
      </c>
    </row>
    <row r="42" spans="1:14" ht="15.95" customHeight="1" x14ac:dyDescent="0.4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22"/>
      <c r="M42" s="122"/>
      <c r="N42" s="122"/>
    </row>
    <row r="43" spans="1:14" ht="24" customHeight="1" x14ac:dyDescent="0.4">
      <c r="A43" s="11"/>
      <c r="B43" s="39" t="s">
        <v>21</v>
      </c>
      <c r="C43" s="46">
        <f>SUM(C9:C41)</f>
        <v>40614540976.260002</v>
      </c>
      <c r="D43" s="46">
        <f>SUM(D9:D41)</f>
        <v>22936400561.66</v>
      </c>
      <c r="E43" s="46"/>
      <c r="F43" s="46">
        <f>SUM(F9:F41)</f>
        <v>63550941537.919991</v>
      </c>
      <c r="G43" s="46">
        <f>SUM(G9:G41)</f>
        <v>45395567813.88002</v>
      </c>
      <c r="H43" s="46">
        <f>SUM(H9:H41)</f>
        <v>26539278523.890003</v>
      </c>
      <c r="I43" s="46"/>
      <c r="J43" s="46">
        <f>SUM(J9:J41)</f>
        <v>71934846337.769974</v>
      </c>
      <c r="K43" s="46">
        <f t="shared" ref="K43" si="12">J43-F43</f>
        <v>8383904799.8499832</v>
      </c>
      <c r="L43" s="121">
        <f t="shared" ref="L43" si="13">IFERROR(K43/F43*100,0)</f>
        <v>13.192416346573591</v>
      </c>
      <c r="M43" s="125">
        <f>SUM(M9:M41)</f>
        <v>100.00000000000006</v>
      </c>
      <c r="N43" s="125">
        <f>SUM(N9:N41)</f>
        <v>100.00000000000001</v>
      </c>
    </row>
    <row r="44" spans="1:14" x14ac:dyDescent="0.4">
      <c r="A44" s="5"/>
      <c r="B44" s="52" t="s">
        <v>108</v>
      </c>
      <c r="C44" s="5"/>
      <c r="D44" s="5"/>
      <c r="E44" s="5"/>
      <c r="F44" s="5"/>
      <c r="G44" s="23"/>
      <c r="H44" s="23"/>
      <c r="I44" s="5"/>
      <c r="J44" s="5"/>
      <c r="K44" s="126"/>
      <c r="L44" s="5"/>
      <c r="M44" s="5"/>
      <c r="N44" s="5"/>
    </row>
    <row r="45" spans="1:14" x14ac:dyDescent="0.4">
      <c r="B45" s="3"/>
      <c r="F45" s="13"/>
    </row>
    <row r="46" spans="1:14" x14ac:dyDescent="0.4">
      <c r="B46" s="3"/>
      <c r="F46" s="13"/>
    </row>
    <row r="47" spans="1:14" x14ac:dyDescent="0.4">
      <c r="B47" s="3"/>
      <c r="F47" s="13"/>
    </row>
    <row r="48" spans="1:14" x14ac:dyDescent="0.4">
      <c r="B48" s="3"/>
      <c r="F48" s="13"/>
    </row>
    <row r="49" spans="1:14" x14ac:dyDescent="0.4">
      <c r="B49" s="3"/>
      <c r="F49" s="13"/>
    </row>
    <row r="50" spans="1:14" x14ac:dyDescent="0.4">
      <c r="F50" s="12"/>
    </row>
    <row r="52" spans="1:14" x14ac:dyDescent="0.4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</row>
    <row r="53" spans="1:14" ht="20" x14ac:dyDescent="0.6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spans="1:14" x14ac:dyDescent="0.4">
      <c r="A54" s="134" t="s">
        <v>59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</row>
    <row r="55" spans="1:14" x14ac:dyDescent="0.4">
      <c r="A55" s="134" t="s">
        <v>158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1:14" x14ac:dyDescent="0.4">
      <c r="A56" s="134" t="s">
        <v>91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</row>
    <row r="57" spans="1:14" x14ac:dyDescent="0.4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5"/>
      <c r="B58" s="138" t="s">
        <v>33</v>
      </c>
      <c r="C58" s="137" t="s">
        <v>107</v>
      </c>
      <c r="D58" s="137"/>
      <c r="E58" s="137" t="s">
        <v>52</v>
      </c>
      <c r="F58" s="137"/>
      <c r="G58" s="137" t="s">
        <v>171</v>
      </c>
      <c r="H58" s="137"/>
      <c r="I58" s="137"/>
      <c r="J58" s="137"/>
      <c r="K58" s="137" t="s">
        <v>29</v>
      </c>
      <c r="L58" s="137"/>
      <c r="M58" s="137" t="s">
        <v>61</v>
      </c>
      <c r="N58" s="137"/>
    </row>
    <row r="59" spans="1:14" ht="31.5" customHeight="1" x14ac:dyDescent="0.4">
      <c r="A59" s="62"/>
      <c r="B59" s="139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33">
        <v>2021</v>
      </c>
      <c r="N59" s="33">
        <v>2022</v>
      </c>
    </row>
    <row r="60" spans="1:14" ht="15.95" customHeight="1" x14ac:dyDescent="0.4">
      <c r="A60" s="96" t="s">
        <v>23</v>
      </c>
      <c r="B60" s="35" t="s">
        <v>84</v>
      </c>
      <c r="C60" s="35">
        <f>IFERROR(IF($J60&gt;0,VLOOKUP($A60&amp;$B60,'PNC AA'!$A:$E,4,0),""),"")</f>
        <v>649910138.59000027</v>
      </c>
      <c r="D60" s="35">
        <f>IFERROR(IF($J60&gt;0,VLOOKUP($A60&amp;$B60,'PNC AA'!$A:$E,5,0),""),"")</f>
        <v>578102611.87</v>
      </c>
      <c r="E60" s="34">
        <f t="shared" ref="E60:E92" si="14">IF(F60=0,"ND",RANK(F60,$F$60:$F$92))</f>
        <v>1</v>
      </c>
      <c r="F60" s="44">
        <f t="shared" ref="F60:F92" si="15">SUM(C60:D60)</f>
        <v>1228012750.4600003</v>
      </c>
      <c r="G60" s="35">
        <f>IFERROR(VLOOKUP($A60&amp;$B60,'PNC Exon. &amp; no Exon.'!$A:$AJ,3,0),0)</f>
        <v>722974961.87000012</v>
      </c>
      <c r="H60" s="35">
        <f>IFERROR(VLOOKUP($A60&amp;$B60,'PNC Exon. &amp; no Exon.'!$A:$AJ,4,0),0)</f>
        <v>449155022.14999998</v>
      </c>
      <c r="I60" s="34">
        <f t="shared" ref="I60:I92" si="16">IF(J60=0,"ND",RANK(J60,$J$60:$J$92))</f>
        <v>1</v>
      </c>
      <c r="J60" s="44">
        <f t="shared" ref="J60:J92" si="17">(G60+H60)</f>
        <v>1172129984.02</v>
      </c>
      <c r="K60" s="35">
        <f t="shared" ref="K60:K93" si="18">J60-F60</f>
        <v>-55882766.440000296</v>
      </c>
      <c r="L60" s="122">
        <f t="shared" ref="L60:L93" si="19">IFERROR(K60/F60*100,0)</f>
        <v>-4.5506666294032545</v>
      </c>
      <c r="M60" s="122">
        <f t="shared" ref="M60:M92" si="20">IFERROR(F60/$F$93*100,0)</f>
        <v>22.198523204726602</v>
      </c>
      <c r="N60" s="122">
        <f t="shared" ref="N60:N92" si="21">IFERROR(J60/$J$93*100,0)</f>
        <v>18.353706814265767</v>
      </c>
    </row>
    <row r="61" spans="1:14" ht="15.95" customHeight="1" x14ac:dyDescent="0.4">
      <c r="A61" s="96" t="s">
        <v>23</v>
      </c>
      <c r="B61" s="37" t="s">
        <v>92</v>
      </c>
      <c r="C61" s="35">
        <f>IFERROR(IF($J61&gt;0,VLOOKUP($A61&amp;$B61,'PNC AA'!$A:$E,4,0),""),"")</f>
        <v>97757403</v>
      </c>
      <c r="D61" s="35">
        <f>IFERROR(IF($J61&gt;0,VLOOKUP($A61&amp;$B61,'PNC AA'!$A:$E,5,0),""),"")</f>
        <v>778430909.95000005</v>
      </c>
      <c r="E61" s="34">
        <f t="shared" si="14"/>
        <v>2</v>
      </c>
      <c r="F61" s="44">
        <f t="shared" si="15"/>
        <v>876188312.95000005</v>
      </c>
      <c r="G61" s="35">
        <f>IFERROR(VLOOKUP($A61&amp;$B61,'PNC Exon. &amp; no Exon.'!$A:$AJ,3,0),0)</f>
        <v>119152242.25</v>
      </c>
      <c r="H61" s="35">
        <f>IFERROR(VLOOKUP($A61&amp;$B61,'PNC Exon. &amp; no Exon.'!$A:$AJ,4,0),0)</f>
        <v>992379258.21000004</v>
      </c>
      <c r="I61" s="34">
        <f t="shared" si="16"/>
        <v>2</v>
      </c>
      <c r="J61" s="44">
        <f t="shared" si="17"/>
        <v>1111531500.46</v>
      </c>
      <c r="K61" s="35">
        <f t="shared" si="18"/>
        <v>235343187.50999999</v>
      </c>
      <c r="L61" s="122">
        <f t="shared" si="19"/>
        <v>26.859886628438733</v>
      </c>
      <c r="M61" s="122">
        <f t="shared" si="20"/>
        <v>15.838668278847297</v>
      </c>
      <c r="N61" s="122">
        <f t="shared" si="21"/>
        <v>17.40483014033677</v>
      </c>
    </row>
    <row r="62" spans="1:14" ht="15.95" customHeight="1" x14ac:dyDescent="0.4">
      <c r="A62" s="96" t="s">
        <v>23</v>
      </c>
      <c r="B62" s="37" t="s">
        <v>93</v>
      </c>
      <c r="C62" s="35">
        <f>IFERROR(IF($J62&gt;0,VLOOKUP($A62&amp;$B62,'PNC AA'!$A:$E,4,0),""),"")</f>
        <v>586809634.31999993</v>
      </c>
      <c r="D62" s="35">
        <f>IFERROR(IF($J62&gt;0,VLOOKUP($A62&amp;$B62,'PNC AA'!$A:$E,5,0),""),"")</f>
        <v>75146401.590000004</v>
      </c>
      <c r="E62" s="34">
        <f t="shared" si="14"/>
        <v>3</v>
      </c>
      <c r="F62" s="44">
        <f t="shared" si="15"/>
        <v>661956035.90999997</v>
      </c>
      <c r="G62" s="35">
        <f>IFERROR(VLOOKUP($A62&amp;$B62,'PNC Exon. &amp; no Exon.'!$A:$AJ,3,0),0)</f>
        <v>657367020.95000005</v>
      </c>
      <c r="H62" s="35">
        <f>IFERROR(VLOOKUP($A62&amp;$B62,'PNC Exon. &amp; no Exon.'!$A:$AJ,4,0),0)</f>
        <v>97544489.5</v>
      </c>
      <c r="I62" s="34">
        <f t="shared" si="16"/>
        <v>3</v>
      </c>
      <c r="J62" s="44">
        <f t="shared" si="17"/>
        <v>754911510.45000005</v>
      </c>
      <c r="K62" s="35">
        <f t="shared" si="18"/>
        <v>92955474.540000081</v>
      </c>
      <c r="L62" s="122">
        <f t="shared" si="19"/>
        <v>14.042545047906835</v>
      </c>
      <c r="M62" s="122">
        <f t="shared" si="20"/>
        <v>11.966037338091635</v>
      </c>
      <c r="N62" s="122">
        <f t="shared" si="21"/>
        <v>11.820723573672709</v>
      </c>
    </row>
    <row r="63" spans="1:14" ht="15.95" customHeight="1" x14ac:dyDescent="0.4">
      <c r="A63" s="96" t="s">
        <v>23</v>
      </c>
      <c r="B63" s="37" t="s">
        <v>111</v>
      </c>
      <c r="C63" s="35">
        <f>IFERROR(IF($J63&gt;0,VLOOKUP($A63&amp;$B63,'PNC AA'!$A:$E,4,0),""),"")</f>
        <v>431993627.86999995</v>
      </c>
      <c r="D63" s="35">
        <f>IFERROR(IF($J63&gt;0,VLOOKUP($A63&amp;$B63,'PNC AA'!$A:$E,5,0),""),"")</f>
        <v>97327212.329999998</v>
      </c>
      <c r="E63" s="34">
        <f t="shared" si="14"/>
        <v>4</v>
      </c>
      <c r="F63" s="44">
        <f t="shared" si="15"/>
        <v>529320840.19999993</v>
      </c>
      <c r="G63" s="35">
        <f>IFERROR(VLOOKUP($A63&amp;$B63,'PNC Exon. &amp; no Exon.'!$A:$AJ,3,0),0)</f>
        <v>616210431.9000001</v>
      </c>
      <c r="H63" s="35">
        <f>IFERROR(VLOOKUP($A63&amp;$B63,'PNC Exon. &amp; no Exon.'!$A:$AJ,4,0),0)</f>
        <v>115216571.16</v>
      </c>
      <c r="I63" s="34">
        <f t="shared" si="16"/>
        <v>4</v>
      </c>
      <c r="J63" s="44">
        <f t="shared" si="17"/>
        <v>731427003.06000006</v>
      </c>
      <c r="K63" s="35">
        <f t="shared" si="18"/>
        <v>202106162.86000013</v>
      </c>
      <c r="L63" s="122">
        <f t="shared" si="19"/>
        <v>38.182166185566366</v>
      </c>
      <c r="M63" s="122">
        <f t="shared" si="20"/>
        <v>9.5684193421636738</v>
      </c>
      <c r="N63" s="122">
        <f t="shared" si="21"/>
        <v>11.452993228753758</v>
      </c>
    </row>
    <row r="64" spans="1:14" ht="15.95" customHeight="1" x14ac:dyDescent="0.4">
      <c r="A64" s="96" t="s">
        <v>23</v>
      </c>
      <c r="B64" s="37" t="s">
        <v>112</v>
      </c>
      <c r="C64" s="35">
        <f>IFERROR(IF($J64&gt;0,VLOOKUP($A64&amp;$B64,'PNC AA'!$A:$E,4,0),""),"")</f>
        <v>358388608.91000003</v>
      </c>
      <c r="D64" s="35">
        <f>IFERROR(IF($J64&gt;0,VLOOKUP($A64&amp;$B64,'PNC AA'!$A:$E,5,0),""),"")</f>
        <v>86048322.129999995</v>
      </c>
      <c r="E64" s="34">
        <f t="shared" si="14"/>
        <v>5</v>
      </c>
      <c r="F64" s="44">
        <f t="shared" si="15"/>
        <v>444436931.04000002</v>
      </c>
      <c r="G64" s="35">
        <f>IFERROR(VLOOKUP($A64&amp;$B64,'PNC Exon. &amp; no Exon.'!$A:$AJ,3,0),0)</f>
        <v>410245324.10999995</v>
      </c>
      <c r="H64" s="35">
        <f>IFERROR(VLOOKUP($A64&amp;$B64,'PNC Exon. &amp; no Exon.'!$A:$AJ,4,0),0)</f>
        <v>143381226.70000002</v>
      </c>
      <c r="I64" s="34">
        <f t="shared" si="16"/>
        <v>5</v>
      </c>
      <c r="J64" s="44">
        <f t="shared" si="17"/>
        <v>553626550.80999994</v>
      </c>
      <c r="K64" s="35">
        <f t="shared" si="18"/>
        <v>109189619.76999992</v>
      </c>
      <c r="L64" s="122">
        <f t="shared" si="19"/>
        <v>24.56807977556948</v>
      </c>
      <c r="M64" s="122">
        <f t="shared" si="20"/>
        <v>8.0339911153473587</v>
      </c>
      <c r="N64" s="122">
        <f t="shared" si="21"/>
        <v>8.6689185812915532</v>
      </c>
    </row>
    <row r="65" spans="1:14" ht="15.95" customHeight="1" x14ac:dyDescent="0.4">
      <c r="A65" s="96" t="s">
        <v>23</v>
      </c>
      <c r="B65" s="37" t="s">
        <v>113</v>
      </c>
      <c r="C65" s="35">
        <f>IFERROR(IF($J65&gt;0,VLOOKUP($A65&amp;$B65,'PNC AA'!$A:$E,4,0),""),"")</f>
        <v>359881730.31999999</v>
      </c>
      <c r="D65" s="35">
        <f>IFERROR(IF($J65&gt;0,VLOOKUP($A65&amp;$B65,'PNC AA'!$A:$E,5,0),""),"")</f>
        <v>29402125.66</v>
      </c>
      <c r="E65" s="34">
        <f t="shared" si="14"/>
        <v>6</v>
      </c>
      <c r="F65" s="44">
        <f t="shared" si="15"/>
        <v>389283855.98000002</v>
      </c>
      <c r="G65" s="35">
        <f>IFERROR(VLOOKUP($A65&amp;$B65,'PNC Exon. &amp; no Exon.'!$A:$AJ,3,0),0)</f>
        <v>491533342.75</v>
      </c>
      <c r="H65" s="35">
        <f>IFERROR(VLOOKUP($A65&amp;$B65,'PNC Exon. &amp; no Exon.'!$A:$AJ,4,0),0)</f>
        <v>31527525.530000001</v>
      </c>
      <c r="I65" s="34">
        <f t="shared" si="16"/>
        <v>6</v>
      </c>
      <c r="J65" s="44">
        <f t="shared" si="17"/>
        <v>523060868.27999997</v>
      </c>
      <c r="K65" s="35">
        <f t="shared" si="18"/>
        <v>133777012.29999995</v>
      </c>
      <c r="L65" s="122">
        <f t="shared" si="19"/>
        <v>34.364901149888148</v>
      </c>
      <c r="M65" s="122">
        <f t="shared" si="20"/>
        <v>7.037000802280315</v>
      </c>
      <c r="N65" s="122">
        <f t="shared" si="21"/>
        <v>8.1903082024242444</v>
      </c>
    </row>
    <row r="66" spans="1:14" ht="15.95" customHeight="1" x14ac:dyDescent="0.4">
      <c r="A66" s="96" t="s">
        <v>23</v>
      </c>
      <c r="B66" s="37" t="s">
        <v>114</v>
      </c>
      <c r="C66" s="35">
        <f>IFERROR(IF($J66&gt;0,VLOOKUP($A66&amp;$B66,'PNC AA'!$A:$E,4,0),""),"")</f>
        <v>12138978.560000001</v>
      </c>
      <c r="D66" s="35">
        <f>IFERROR(IF($J66&gt;0,VLOOKUP($A66&amp;$B66,'PNC AA'!$A:$E,5,0),""),"")</f>
        <v>225088027.88</v>
      </c>
      <c r="E66" s="34">
        <f t="shared" si="14"/>
        <v>7</v>
      </c>
      <c r="F66" s="44">
        <f t="shared" si="15"/>
        <v>237227006.44</v>
      </c>
      <c r="G66" s="35">
        <f>IFERROR(VLOOKUP($A66&amp;$B66,'PNC Exon. &amp; no Exon.'!$A:$AJ,3,0),0)</f>
        <v>7371699.9300000006</v>
      </c>
      <c r="H66" s="35">
        <f>IFERROR(VLOOKUP($A66&amp;$B66,'PNC Exon. &amp; no Exon.'!$A:$AJ,4,0),0)</f>
        <v>229301536.27000001</v>
      </c>
      <c r="I66" s="34">
        <f t="shared" si="16"/>
        <v>7</v>
      </c>
      <c r="J66" s="44">
        <f t="shared" si="17"/>
        <v>236673236.20000002</v>
      </c>
      <c r="K66" s="35">
        <f t="shared" si="18"/>
        <v>-553770.23999997973</v>
      </c>
      <c r="L66" s="122">
        <f t="shared" si="19"/>
        <v>-0.23343473760018152</v>
      </c>
      <c r="M66" s="122">
        <f t="shared" si="20"/>
        <v>4.2883017340606173</v>
      </c>
      <c r="N66" s="122">
        <f t="shared" si="21"/>
        <v>3.7059295873486957</v>
      </c>
    </row>
    <row r="67" spans="1:14" ht="15.95" customHeight="1" x14ac:dyDescent="0.4">
      <c r="A67" s="96" t="s">
        <v>23</v>
      </c>
      <c r="B67" s="37" t="s">
        <v>94</v>
      </c>
      <c r="C67" s="35">
        <f>IFERROR(IF($J67&gt;0,VLOOKUP($A67&amp;$B67,'PNC AA'!$A:$E,4,0),""),"")</f>
        <v>34724034.710000001</v>
      </c>
      <c r="D67" s="35">
        <f>IFERROR(IF($J67&gt;0,VLOOKUP($A67&amp;$B67,'PNC AA'!$A:$E,5,0),""),"")</f>
        <v>142260981.09</v>
      </c>
      <c r="E67" s="34">
        <f t="shared" si="14"/>
        <v>8</v>
      </c>
      <c r="F67" s="44">
        <f t="shared" si="15"/>
        <v>176985015.80000001</v>
      </c>
      <c r="G67" s="35">
        <f>IFERROR(VLOOKUP($A67&amp;$B67,'PNC Exon. &amp; no Exon.'!$A:$AJ,3,0),0)</f>
        <v>54111897.489999995</v>
      </c>
      <c r="H67" s="35">
        <f>IFERROR(VLOOKUP($A67&amp;$B67,'PNC Exon. &amp; no Exon.'!$A:$AJ,4,0),0)</f>
        <v>177031133.89999998</v>
      </c>
      <c r="I67" s="34">
        <f t="shared" si="16"/>
        <v>8</v>
      </c>
      <c r="J67" s="44">
        <f t="shared" si="17"/>
        <v>231143031.38999999</v>
      </c>
      <c r="K67" s="35">
        <f t="shared" si="18"/>
        <v>54158015.589999974</v>
      </c>
      <c r="L67" s="122">
        <f t="shared" si="19"/>
        <v>30.600339438453165</v>
      </c>
      <c r="M67" s="122">
        <f t="shared" si="20"/>
        <v>3.1993201851149475</v>
      </c>
      <c r="N67" s="122">
        <f t="shared" si="21"/>
        <v>3.6193353025088233</v>
      </c>
    </row>
    <row r="68" spans="1:14" ht="15.95" customHeight="1" x14ac:dyDescent="0.4">
      <c r="A68" s="96" t="s">
        <v>23</v>
      </c>
      <c r="B68" s="37" t="s">
        <v>77</v>
      </c>
      <c r="C68" s="35">
        <f>IFERROR(IF($J68&gt;0,VLOOKUP($A68&amp;$B68,'PNC AA'!$A:$E,4,0),""),"")</f>
        <v>41267364.840000004</v>
      </c>
      <c r="D68" s="35">
        <f>IFERROR(IF($J68&gt;0,VLOOKUP($A68&amp;$B68,'PNC AA'!$A:$E,5,0),""),"")</f>
        <v>88632560.469999999</v>
      </c>
      <c r="E68" s="34">
        <f t="shared" si="14"/>
        <v>9</v>
      </c>
      <c r="F68" s="44">
        <f t="shared" si="15"/>
        <v>129899925.31</v>
      </c>
      <c r="G68" s="35">
        <f>IFERROR(VLOOKUP($A68&amp;$B68,'PNC Exon. &amp; no Exon.'!$A:$AJ,3,0),0)</f>
        <v>50509112.829999998</v>
      </c>
      <c r="H68" s="35">
        <f>IFERROR(VLOOKUP($A68&amp;$B68,'PNC Exon. &amp; no Exon.'!$A:$AJ,4,0),0)</f>
        <v>94392799.879999995</v>
      </c>
      <c r="I68" s="34">
        <f t="shared" si="16"/>
        <v>9</v>
      </c>
      <c r="J68" s="44">
        <f t="shared" si="17"/>
        <v>144901912.70999998</v>
      </c>
      <c r="K68" s="35">
        <f t="shared" si="18"/>
        <v>15001987.399999976</v>
      </c>
      <c r="L68" s="122">
        <f t="shared" si="19"/>
        <v>11.548880697351015</v>
      </c>
      <c r="M68" s="122">
        <f t="shared" si="20"/>
        <v>2.3481730993478096</v>
      </c>
      <c r="N68" s="122">
        <f t="shared" si="21"/>
        <v>2.2689354073040171</v>
      </c>
    </row>
    <row r="69" spans="1:14" ht="15.95" customHeight="1" x14ac:dyDescent="0.4">
      <c r="A69" s="96" t="s">
        <v>23</v>
      </c>
      <c r="B69" s="37" t="s">
        <v>115</v>
      </c>
      <c r="C69" s="35">
        <f>IFERROR(IF($J69&gt;0,VLOOKUP($A69&amp;$B69,'PNC AA'!$A:$E,4,0),""),"")</f>
        <v>111258994.74999999</v>
      </c>
      <c r="D69" s="35">
        <f>IFERROR(IF($J69&gt;0,VLOOKUP($A69&amp;$B69,'PNC AA'!$A:$E,5,0),""),"")</f>
        <v>3407.73</v>
      </c>
      <c r="E69" s="34">
        <f t="shared" si="14"/>
        <v>10</v>
      </c>
      <c r="F69" s="44">
        <f t="shared" si="15"/>
        <v>111262402.47999999</v>
      </c>
      <c r="G69" s="35">
        <f>IFERROR(VLOOKUP($A69&amp;$B69,'PNC Exon. &amp; no Exon.'!$A:$AJ,3,0),0)</f>
        <v>124309870.28999999</v>
      </c>
      <c r="H69" s="35">
        <f>IFERROR(VLOOKUP($A69&amp;$B69,'PNC Exon. &amp; no Exon.'!$A:$AJ,4,0),0)</f>
        <v>1893.37</v>
      </c>
      <c r="I69" s="34">
        <f t="shared" si="16"/>
        <v>10</v>
      </c>
      <c r="J69" s="44">
        <f t="shared" si="17"/>
        <v>124311763.66</v>
      </c>
      <c r="K69" s="35">
        <f t="shared" si="18"/>
        <v>13049361.180000007</v>
      </c>
      <c r="L69" s="122">
        <f t="shared" si="19"/>
        <v>11.728455335436154</v>
      </c>
      <c r="M69" s="122">
        <f t="shared" si="20"/>
        <v>2.011266595025766</v>
      </c>
      <c r="N69" s="122">
        <f t="shared" si="21"/>
        <v>1.9465261488789003</v>
      </c>
    </row>
    <row r="70" spans="1:14" ht="15.95" customHeight="1" x14ac:dyDescent="0.4">
      <c r="A70" s="96" t="s">
        <v>23</v>
      </c>
      <c r="B70" s="37" t="s">
        <v>85</v>
      </c>
      <c r="C70" s="35">
        <f>IFERROR(IF($J70&gt;0,VLOOKUP($A70&amp;$B70,'PNC AA'!$A:$E,4,0),""),"")</f>
        <v>101317079.70999999</v>
      </c>
      <c r="D70" s="35">
        <f>IFERROR(IF($J70&gt;0,VLOOKUP($A70&amp;$B70,'PNC AA'!$A:$E,5,0),""),"")</f>
        <v>7041.32</v>
      </c>
      <c r="E70" s="34">
        <f t="shared" si="14"/>
        <v>11</v>
      </c>
      <c r="F70" s="44">
        <f t="shared" si="15"/>
        <v>101324121.02999999</v>
      </c>
      <c r="G70" s="35">
        <f>IFERROR(VLOOKUP($A70&amp;$B70,'PNC Exon. &amp; no Exon.'!$A:$AJ,3,0),0)</f>
        <v>109610713.66</v>
      </c>
      <c r="H70" s="35">
        <f>IFERROR(VLOOKUP($A70&amp;$B70,'PNC Exon. &amp; no Exon.'!$A:$AJ,4,0),0)</f>
        <v>2625.54</v>
      </c>
      <c r="I70" s="34">
        <f t="shared" si="16"/>
        <v>11</v>
      </c>
      <c r="J70" s="44">
        <f t="shared" si="17"/>
        <v>109613339.2</v>
      </c>
      <c r="K70" s="35">
        <f t="shared" si="18"/>
        <v>8289218.1700000167</v>
      </c>
      <c r="L70" s="122">
        <f t="shared" si="19"/>
        <v>8.1808932421390068</v>
      </c>
      <c r="M70" s="122">
        <f t="shared" si="20"/>
        <v>1.8316144120168445</v>
      </c>
      <c r="N70" s="122">
        <f t="shared" si="21"/>
        <v>1.7163720048433959</v>
      </c>
    </row>
    <row r="71" spans="1:14" ht="15.95" customHeight="1" x14ac:dyDescent="0.4">
      <c r="A71" s="96" t="s">
        <v>23</v>
      </c>
      <c r="B71" s="37" t="s">
        <v>116</v>
      </c>
      <c r="C71" s="35">
        <f>IFERROR(IF($J71&gt;0,VLOOKUP($A71&amp;$B71,'PNC AA'!$A:$E,4,0),""),"")</f>
        <v>84997369.059999987</v>
      </c>
      <c r="D71" s="35">
        <f>IFERROR(IF($J71&gt;0,VLOOKUP($A71&amp;$B71,'PNC AA'!$A:$E,5,0),""),"")</f>
        <v>1736571.8800000001</v>
      </c>
      <c r="E71" s="34">
        <f t="shared" si="14"/>
        <v>12</v>
      </c>
      <c r="F71" s="44">
        <f t="shared" si="15"/>
        <v>86733940.939999983</v>
      </c>
      <c r="G71" s="35">
        <f>IFERROR(VLOOKUP($A71&amp;$B71,'PNC Exon. &amp; no Exon.'!$A:$AJ,3,0),0)</f>
        <v>96348872.069999993</v>
      </c>
      <c r="H71" s="35">
        <f>IFERROR(VLOOKUP($A71&amp;$B71,'PNC Exon. &amp; no Exon.'!$A:$AJ,4,0),0)</f>
        <v>2964242.74</v>
      </c>
      <c r="I71" s="34">
        <f t="shared" si="16"/>
        <v>12</v>
      </c>
      <c r="J71" s="44">
        <f t="shared" si="17"/>
        <v>99313114.809999987</v>
      </c>
      <c r="K71" s="35">
        <f t="shared" si="18"/>
        <v>12579173.870000005</v>
      </c>
      <c r="L71" s="122">
        <f t="shared" si="19"/>
        <v>14.503173421696486</v>
      </c>
      <c r="M71" s="122">
        <f t="shared" si="20"/>
        <v>1.5678708546574578</v>
      </c>
      <c r="N71" s="122">
        <f t="shared" si="21"/>
        <v>1.555086736867533</v>
      </c>
    </row>
    <row r="72" spans="1:14" ht="15.95" customHeight="1" x14ac:dyDescent="0.4">
      <c r="A72" s="96" t="s">
        <v>23</v>
      </c>
      <c r="B72" s="37" t="s">
        <v>117</v>
      </c>
      <c r="C72" s="35">
        <f>IFERROR(IF($J72&gt;0,VLOOKUP($A72&amp;$B72,'PNC AA'!$A:$E,4,0),""),"")</f>
        <v>65271610.649999999</v>
      </c>
      <c r="D72" s="35">
        <f>IFERROR(IF($J72&gt;0,VLOOKUP($A72&amp;$B72,'PNC AA'!$A:$E,5,0),""),"")</f>
        <v>0</v>
      </c>
      <c r="E72" s="34">
        <f t="shared" si="14"/>
        <v>14</v>
      </c>
      <c r="F72" s="44">
        <f t="shared" si="15"/>
        <v>65271610.649999999</v>
      </c>
      <c r="G72" s="35">
        <f>IFERROR(VLOOKUP($A72&amp;$B72,'PNC Exon. &amp; no Exon.'!$A:$AJ,3,0),0)</f>
        <v>59275909.290000007</v>
      </c>
      <c r="H72" s="35">
        <f>IFERROR(VLOOKUP($A72&amp;$B72,'PNC Exon. &amp; no Exon.'!$A:$AJ,4,0),0)</f>
        <v>2500</v>
      </c>
      <c r="I72" s="34">
        <f t="shared" si="16"/>
        <v>14</v>
      </c>
      <c r="J72" s="44">
        <f t="shared" si="17"/>
        <v>59278409.290000007</v>
      </c>
      <c r="K72" s="35">
        <f t="shared" si="18"/>
        <v>-5993201.359999992</v>
      </c>
      <c r="L72" s="122">
        <f t="shared" si="19"/>
        <v>-9.1819418891572759</v>
      </c>
      <c r="M72" s="122">
        <f t="shared" si="20"/>
        <v>1.1799009115183456</v>
      </c>
      <c r="N72" s="122">
        <f t="shared" si="21"/>
        <v>0.92820639294058371</v>
      </c>
    </row>
    <row r="73" spans="1:14" ht="15.95" customHeight="1" x14ac:dyDescent="0.4">
      <c r="A73" s="96" t="s">
        <v>23</v>
      </c>
      <c r="B73" s="37" t="s">
        <v>119</v>
      </c>
      <c r="C73" s="35">
        <f>IFERROR(IF($J73&gt;0,VLOOKUP($A73&amp;$B73,'PNC AA'!$A:$E,4,0),""),"")</f>
        <v>53020459.789999992</v>
      </c>
      <c r="D73" s="35">
        <f>IFERROR(IF($J73&gt;0,VLOOKUP($A73&amp;$B73,'PNC AA'!$A:$E,5,0),""),"")</f>
        <v>141506.13</v>
      </c>
      <c r="E73" s="34">
        <f t="shared" si="14"/>
        <v>15</v>
      </c>
      <c r="F73" s="44">
        <f t="shared" si="15"/>
        <v>53161965.919999994</v>
      </c>
      <c r="G73" s="35">
        <f>IFERROR(VLOOKUP($A73&amp;$B73,'PNC Exon. &amp; no Exon.'!$A:$AJ,3,0),0)</f>
        <v>61349047.900000006</v>
      </c>
      <c r="H73" s="35">
        <f>IFERROR(VLOOKUP($A73&amp;$B73,'PNC Exon. &amp; no Exon.'!$A:$AJ,4,0),0)</f>
        <v>376498.85</v>
      </c>
      <c r="I73" s="34">
        <f t="shared" si="16"/>
        <v>13</v>
      </c>
      <c r="J73" s="44">
        <f t="shared" si="17"/>
        <v>61725546.750000007</v>
      </c>
      <c r="K73" s="35">
        <f t="shared" si="18"/>
        <v>8563580.8300000131</v>
      </c>
      <c r="L73" s="122">
        <f t="shared" si="19"/>
        <v>16.108472818493567</v>
      </c>
      <c r="M73" s="122">
        <f t="shared" si="20"/>
        <v>0.96099746003609943</v>
      </c>
      <c r="N73" s="122">
        <f t="shared" si="21"/>
        <v>0.96652470583025785</v>
      </c>
    </row>
    <row r="74" spans="1:14" ht="15.95" customHeight="1" x14ac:dyDescent="0.4">
      <c r="A74" s="96" t="s">
        <v>23</v>
      </c>
      <c r="B74" s="37" t="s">
        <v>120</v>
      </c>
      <c r="C74" s="35">
        <f>IFERROR(IF($J74&gt;0,VLOOKUP($A74&amp;$B74,'PNC AA'!$A:$E,4,0),""),"")</f>
        <v>46893247.00999999</v>
      </c>
      <c r="D74" s="35">
        <f>IFERROR(IF($J74&gt;0,VLOOKUP($A74&amp;$B74,'PNC AA'!$A:$E,5,0),""),"")</f>
        <v>0</v>
      </c>
      <c r="E74" s="34">
        <f t="shared" si="14"/>
        <v>16</v>
      </c>
      <c r="F74" s="44">
        <f t="shared" si="15"/>
        <v>46893247.00999999</v>
      </c>
      <c r="G74" s="35">
        <f>IFERROR(VLOOKUP($A74&amp;$B74,'PNC Exon. &amp; no Exon.'!$A:$AJ,3,0),0)</f>
        <v>58711453.159999996</v>
      </c>
      <c r="H74" s="35">
        <f>IFERROR(VLOOKUP($A74&amp;$B74,'PNC Exon. &amp; no Exon.'!$A:$AJ,4,0),0)</f>
        <v>0</v>
      </c>
      <c r="I74" s="34">
        <f t="shared" si="16"/>
        <v>15</v>
      </c>
      <c r="J74" s="44">
        <f t="shared" si="17"/>
        <v>58711453.159999996</v>
      </c>
      <c r="K74" s="35">
        <f t="shared" si="18"/>
        <v>11818206.150000006</v>
      </c>
      <c r="L74" s="122">
        <f t="shared" si="19"/>
        <v>25.202362607732777</v>
      </c>
      <c r="M74" s="122">
        <f t="shared" si="20"/>
        <v>0.84767917231032697</v>
      </c>
      <c r="N74" s="122">
        <f t="shared" si="21"/>
        <v>0.91932875417318116</v>
      </c>
    </row>
    <row r="75" spans="1:14" ht="15.95" customHeight="1" x14ac:dyDescent="0.4">
      <c r="A75" s="96" t="s">
        <v>23</v>
      </c>
      <c r="B75" s="37" t="s">
        <v>118</v>
      </c>
      <c r="C75" s="35">
        <f>IFERROR(IF($J75&gt;0,VLOOKUP($A75&amp;$B75,'PNC AA'!$A:$E,4,0),""),"")</f>
        <v>3209010.18</v>
      </c>
      <c r="D75" s="35">
        <f>IFERROR(IF($J75&gt;0,VLOOKUP($A75&amp;$B75,'PNC AA'!$A:$E,5,0),""),"")</f>
        <v>36291248.390000001</v>
      </c>
      <c r="E75" s="34">
        <f t="shared" si="14"/>
        <v>19</v>
      </c>
      <c r="F75" s="44">
        <f t="shared" si="15"/>
        <v>39500258.57</v>
      </c>
      <c r="G75" s="35">
        <f>IFERROR(VLOOKUP($A75&amp;$B75,'PNC Exon. &amp; no Exon.'!$A:$AJ,3,0),0)</f>
        <v>2779214.3299999996</v>
      </c>
      <c r="H75" s="35">
        <f>IFERROR(VLOOKUP($A75&amp;$B75,'PNC Exon. &amp; no Exon.'!$A:$AJ,4,0),0)</f>
        <v>51151066.210000001</v>
      </c>
      <c r="I75" s="34">
        <f t="shared" si="16"/>
        <v>16</v>
      </c>
      <c r="J75" s="44">
        <f t="shared" si="17"/>
        <v>53930280.539999999</v>
      </c>
      <c r="K75" s="35">
        <f t="shared" si="18"/>
        <v>14430021.969999999</v>
      </c>
      <c r="L75" s="122">
        <f t="shared" si="19"/>
        <v>36.531462052148278</v>
      </c>
      <c r="M75" s="122">
        <f t="shared" si="20"/>
        <v>0.71403770533358724</v>
      </c>
      <c r="N75" s="122">
        <f t="shared" si="21"/>
        <v>0.84446313202186041</v>
      </c>
    </row>
    <row r="76" spans="1:14" ht="15.95" customHeight="1" x14ac:dyDescent="0.4">
      <c r="A76" s="96" t="s">
        <v>23</v>
      </c>
      <c r="B76" s="37" t="s">
        <v>80</v>
      </c>
      <c r="C76" s="35">
        <f>IFERROR(IF($J76&gt;0,VLOOKUP($A76&amp;$B76,'PNC AA'!$A:$E,4,0),""),"")</f>
        <v>40664455.359999999</v>
      </c>
      <c r="D76" s="35">
        <f>IFERROR(IF($J76&gt;0,VLOOKUP($A76&amp;$B76,'PNC AA'!$A:$E,5,0),""),"")</f>
        <v>0</v>
      </c>
      <c r="E76" s="34">
        <f t="shared" si="14"/>
        <v>18</v>
      </c>
      <c r="F76" s="44">
        <f t="shared" si="15"/>
        <v>40664455.359999999</v>
      </c>
      <c r="G76" s="35">
        <f>IFERROR(VLOOKUP($A76&amp;$B76,'PNC Exon. &amp; no Exon.'!$A:$AJ,3,0),0)</f>
        <v>48014595.689999998</v>
      </c>
      <c r="H76" s="35">
        <f>IFERROR(VLOOKUP($A76&amp;$B76,'PNC Exon. &amp; no Exon.'!$A:$AJ,4,0),0)</f>
        <v>0</v>
      </c>
      <c r="I76" s="34">
        <f t="shared" si="16"/>
        <v>17</v>
      </c>
      <c r="J76" s="44">
        <f t="shared" si="17"/>
        <v>48014595.689999998</v>
      </c>
      <c r="K76" s="35">
        <f t="shared" si="18"/>
        <v>7350140.3299999982</v>
      </c>
      <c r="L76" s="122">
        <f t="shared" si="19"/>
        <v>18.075098424237197</v>
      </c>
      <c r="M76" s="122">
        <f t="shared" si="20"/>
        <v>0.73508264110318944</v>
      </c>
      <c r="N76" s="122">
        <f t="shared" si="21"/>
        <v>0.75183283775183429</v>
      </c>
    </row>
    <row r="77" spans="1:14" ht="15.95" customHeight="1" x14ac:dyDescent="0.4">
      <c r="A77" s="96" t="s">
        <v>23</v>
      </c>
      <c r="B77" s="37" t="s">
        <v>121</v>
      </c>
      <c r="C77" s="35">
        <f>IFERROR(IF($J77&gt;0,VLOOKUP($A77&amp;$B77,'PNC AA'!$A:$E,4,0),""),"")</f>
        <v>41052878.259999998</v>
      </c>
      <c r="D77" s="35">
        <f>IFERROR(IF($J77&gt;0,VLOOKUP($A77&amp;$B77,'PNC AA'!$A:$E,5,0),""),"")</f>
        <v>19100</v>
      </c>
      <c r="E77" s="34">
        <f t="shared" si="14"/>
        <v>17</v>
      </c>
      <c r="F77" s="44">
        <f t="shared" si="15"/>
        <v>41071978.259999998</v>
      </c>
      <c r="G77" s="35">
        <f>IFERROR(VLOOKUP($A77&amp;$B77,'PNC Exon. &amp; no Exon.'!$A:$AJ,3,0),0)</f>
        <v>41939177.849999994</v>
      </c>
      <c r="H77" s="35">
        <f>IFERROR(VLOOKUP($A77&amp;$B77,'PNC Exon. &amp; no Exon.'!$A:$AJ,4,0),0)</f>
        <v>37466</v>
      </c>
      <c r="I77" s="34">
        <f t="shared" si="16"/>
        <v>18</v>
      </c>
      <c r="J77" s="44">
        <f t="shared" si="17"/>
        <v>41976643.849999994</v>
      </c>
      <c r="K77" s="35">
        <f t="shared" si="18"/>
        <v>904665.58999999613</v>
      </c>
      <c r="L77" s="122">
        <f t="shared" si="19"/>
        <v>2.202634565769261</v>
      </c>
      <c r="M77" s="122">
        <f t="shared" si="20"/>
        <v>0.74244934519377714</v>
      </c>
      <c r="N77" s="122">
        <f t="shared" si="21"/>
        <v>0.65728803526333679</v>
      </c>
    </row>
    <row r="78" spans="1:14" ht="15.95" customHeight="1" x14ac:dyDescent="0.4">
      <c r="A78" s="96" t="s">
        <v>23</v>
      </c>
      <c r="B78" s="37" t="s">
        <v>122</v>
      </c>
      <c r="C78" s="35">
        <f>IFERROR(IF($J78&gt;0,VLOOKUP($A78&amp;$B78,'PNC AA'!$A:$E,4,0),""),"")</f>
        <v>16575144.15</v>
      </c>
      <c r="D78" s="35">
        <f>IFERROR(IF($J78&gt;0,VLOOKUP($A78&amp;$B78,'PNC AA'!$A:$E,5,0),""),"")</f>
        <v>12055818.23</v>
      </c>
      <c r="E78" s="34">
        <f t="shared" si="14"/>
        <v>22</v>
      </c>
      <c r="F78" s="44">
        <f t="shared" si="15"/>
        <v>28630962.380000003</v>
      </c>
      <c r="G78" s="35">
        <f>IFERROR(VLOOKUP($A78&amp;$B78,'PNC Exon. &amp; no Exon.'!$A:$AJ,3,0),0)</f>
        <v>22014706.629999999</v>
      </c>
      <c r="H78" s="35">
        <f>IFERROR(VLOOKUP($A78&amp;$B78,'PNC Exon. &amp; no Exon.'!$A:$AJ,4,0),0)</f>
        <v>19417199.899999999</v>
      </c>
      <c r="I78" s="34">
        <f t="shared" si="16"/>
        <v>19</v>
      </c>
      <c r="J78" s="44">
        <f t="shared" si="17"/>
        <v>41431906.530000001</v>
      </c>
      <c r="K78" s="35">
        <f t="shared" si="18"/>
        <v>12800944.149999999</v>
      </c>
      <c r="L78" s="122">
        <f t="shared" si="19"/>
        <v>44.710142747216999</v>
      </c>
      <c r="M78" s="122">
        <f t="shared" si="20"/>
        <v>0.51755576847879514</v>
      </c>
      <c r="N78" s="122">
        <f t="shared" si="21"/>
        <v>0.64875830801604017</v>
      </c>
    </row>
    <row r="79" spans="1:14" ht="15.95" customHeight="1" x14ac:dyDescent="0.4">
      <c r="A79" s="96" t="s">
        <v>23</v>
      </c>
      <c r="B79" s="37" t="s">
        <v>78</v>
      </c>
      <c r="C79" s="35">
        <f>IFERROR(IF($J79&gt;0,VLOOKUP($A79&amp;$B79,'PNC AA'!$A:$E,4,0),""),"")</f>
        <v>75290301.159999996</v>
      </c>
      <c r="D79" s="35">
        <f>IFERROR(IF($J79&gt;0,VLOOKUP($A79&amp;$B79,'PNC AA'!$A:$E,5,0),""),"")</f>
        <v>346006.15</v>
      </c>
      <c r="E79" s="34">
        <f t="shared" si="14"/>
        <v>13</v>
      </c>
      <c r="F79" s="44">
        <f t="shared" si="15"/>
        <v>75636307.310000002</v>
      </c>
      <c r="G79" s="35">
        <f>IFERROR(VLOOKUP($A79&amp;$B79,'PNC Exon. &amp; no Exon.'!$A:$AJ,3,0),0)</f>
        <v>38754924.979999997</v>
      </c>
      <c r="H79" s="35">
        <f>IFERROR(VLOOKUP($A79&amp;$B79,'PNC Exon. &amp; no Exon.'!$A:$AJ,4,0),0)</f>
        <v>282528.67</v>
      </c>
      <c r="I79" s="34">
        <f t="shared" si="16"/>
        <v>20</v>
      </c>
      <c r="J79" s="44">
        <f t="shared" si="17"/>
        <v>39037453.649999999</v>
      </c>
      <c r="K79" s="35">
        <f t="shared" si="18"/>
        <v>-36598853.660000004</v>
      </c>
      <c r="L79" s="122">
        <f t="shared" si="19"/>
        <v>-48.387943517651358</v>
      </c>
      <c r="M79" s="122">
        <f t="shared" si="20"/>
        <v>1.3672613108552225</v>
      </c>
      <c r="N79" s="122">
        <f t="shared" si="21"/>
        <v>0.61126495255270574</v>
      </c>
    </row>
    <row r="80" spans="1:14" ht="15.95" customHeight="1" x14ac:dyDescent="0.4">
      <c r="A80" s="96" t="s">
        <v>23</v>
      </c>
      <c r="B80" s="37" t="s">
        <v>123</v>
      </c>
      <c r="C80" s="35">
        <f>IFERROR(IF($J80&gt;0,VLOOKUP($A80&amp;$B80,'PNC AA'!$A:$E,4,0),""),"")</f>
        <v>34305431.890000001</v>
      </c>
      <c r="D80" s="35">
        <f>IFERROR(IF($J80&gt;0,VLOOKUP($A80&amp;$B80,'PNC AA'!$A:$E,5,0),""),"")</f>
        <v>0</v>
      </c>
      <c r="E80" s="34">
        <f t="shared" si="14"/>
        <v>20</v>
      </c>
      <c r="F80" s="44">
        <f t="shared" si="15"/>
        <v>34305431.890000001</v>
      </c>
      <c r="G80" s="35">
        <f>IFERROR(VLOOKUP($A80&amp;$B80,'PNC Exon. &amp; no Exon.'!$A:$AJ,3,0),0)</f>
        <v>36519666.299999997</v>
      </c>
      <c r="H80" s="35">
        <f>IFERROR(VLOOKUP($A80&amp;$B80,'PNC Exon. &amp; no Exon.'!$A:$AJ,4,0),0)</f>
        <v>0</v>
      </c>
      <c r="I80" s="34">
        <f t="shared" si="16"/>
        <v>21</v>
      </c>
      <c r="J80" s="44">
        <f t="shared" si="17"/>
        <v>36519666.299999997</v>
      </c>
      <c r="K80" s="35">
        <f t="shared" si="18"/>
        <v>2214234.4099999964</v>
      </c>
      <c r="L80" s="122">
        <f t="shared" si="19"/>
        <v>6.4544717498380884</v>
      </c>
      <c r="M80" s="122">
        <f t="shared" si="20"/>
        <v>0.620131937207551</v>
      </c>
      <c r="N80" s="122">
        <f t="shared" si="21"/>
        <v>0.57184037381777708</v>
      </c>
    </row>
    <row r="81" spans="1:14" ht="15.95" customHeight="1" x14ac:dyDescent="0.4">
      <c r="A81" s="96" t="s">
        <v>23</v>
      </c>
      <c r="B81" s="37" t="s">
        <v>124</v>
      </c>
      <c r="C81" s="35">
        <f>IFERROR(IF($J81&gt;0,VLOOKUP($A81&amp;$B81,'PNC AA'!$A:$E,4,0),""),"")</f>
        <v>0</v>
      </c>
      <c r="D81" s="35">
        <f>IFERROR(IF($J81&gt;0,VLOOKUP($A81&amp;$B81,'PNC AA'!$A:$E,5,0),""),"")</f>
        <v>23554065.359999999</v>
      </c>
      <c r="E81" s="34">
        <f t="shared" si="14"/>
        <v>24</v>
      </c>
      <c r="F81" s="44">
        <f t="shared" si="15"/>
        <v>23554065.359999999</v>
      </c>
      <c r="G81" s="35">
        <f>IFERROR(VLOOKUP($A81&amp;$B81,'PNC Exon. &amp; no Exon.'!$A:$AJ,3,0),0)</f>
        <v>0</v>
      </c>
      <c r="H81" s="35">
        <f>IFERROR(VLOOKUP($A81&amp;$B81,'PNC Exon. &amp; no Exon.'!$A:$AJ,4,0),0)</f>
        <v>32914827.539999999</v>
      </c>
      <c r="I81" s="34">
        <f t="shared" si="16"/>
        <v>22</v>
      </c>
      <c r="J81" s="44">
        <f t="shared" si="17"/>
        <v>32914827.539999999</v>
      </c>
      <c r="K81" s="35">
        <f t="shared" si="18"/>
        <v>9360762.1799999997</v>
      </c>
      <c r="L81" s="122">
        <f t="shared" si="19"/>
        <v>39.741598899936143</v>
      </c>
      <c r="M81" s="122">
        <f t="shared" si="20"/>
        <v>0.42578178953251689</v>
      </c>
      <c r="N81" s="122">
        <f t="shared" si="21"/>
        <v>0.51539428454802894</v>
      </c>
    </row>
    <row r="82" spans="1:14" ht="15.95" customHeight="1" x14ac:dyDescent="0.4">
      <c r="A82" s="96" t="s">
        <v>23</v>
      </c>
      <c r="B82" s="37" t="s">
        <v>126</v>
      </c>
      <c r="C82" s="35">
        <f>IFERROR(IF($J82&gt;0,VLOOKUP($A82&amp;$B82,'PNC AA'!$A:$E,4,0),""),"")</f>
        <v>11993106.220000001</v>
      </c>
      <c r="D82" s="35">
        <f>IFERROR(IF($J82&gt;0,VLOOKUP($A82&amp;$B82,'PNC AA'!$A:$E,5,0),""),"")</f>
        <v>995108.64</v>
      </c>
      <c r="E82" s="34">
        <f t="shared" si="14"/>
        <v>26</v>
      </c>
      <c r="F82" s="44">
        <f t="shared" si="15"/>
        <v>12988214.860000001</v>
      </c>
      <c r="G82" s="35">
        <f>IFERROR(VLOOKUP($A82&amp;$B82,'PNC Exon. &amp; no Exon.'!$A:$AJ,3,0),0)</f>
        <v>29836884.039999999</v>
      </c>
      <c r="H82" s="35">
        <f>IFERROR(VLOOKUP($A82&amp;$B82,'PNC Exon. &amp; no Exon.'!$A:$AJ,4,0),0)</f>
        <v>0</v>
      </c>
      <c r="I82" s="34">
        <f t="shared" si="16"/>
        <v>23</v>
      </c>
      <c r="J82" s="44">
        <f t="shared" si="17"/>
        <v>29836884.039999999</v>
      </c>
      <c r="K82" s="35">
        <f t="shared" si="18"/>
        <v>16848669.18</v>
      </c>
      <c r="L82" s="122">
        <f t="shared" si="19"/>
        <v>129.72274759550751</v>
      </c>
      <c r="M82" s="122">
        <f t="shared" si="20"/>
        <v>0.2347851753572458</v>
      </c>
      <c r="N82" s="122">
        <f t="shared" si="21"/>
        <v>0.46719854400726735</v>
      </c>
    </row>
    <row r="83" spans="1:14" ht="15.95" customHeight="1" x14ac:dyDescent="0.4">
      <c r="A83" s="96" t="s">
        <v>23</v>
      </c>
      <c r="B83" s="37" t="s">
        <v>87</v>
      </c>
      <c r="C83" s="35">
        <f>IFERROR(IF($J83&gt;0,VLOOKUP($A83&amp;$B83,'PNC AA'!$A:$E,4,0),""),"")</f>
        <v>1863666.12</v>
      </c>
      <c r="D83" s="35">
        <f>IFERROR(IF($J83&gt;0,VLOOKUP($A83&amp;$B83,'PNC AA'!$A:$E,5,0),""),"")</f>
        <v>31060365.109999999</v>
      </c>
      <c r="E83" s="34">
        <f t="shared" si="14"/>
        <v>21</v>
      </c>
      <c r="F83" s="44">
        <f t="shared" si="15"/>
        <v>32924031.23</v>
      </c>
      <c r="G83" s="35">
        <f>IFERROR(VLOOKUP($A83&amp;$B83,'PNC Exon. &amp; no Exon.'!$A:$AJ,3,0),0)</f>
        <v>523668.22</v>
      </c>
      <c r="H83" s="35">
        <f>IFERROR(VLOOKUP($A83&amp;$B83,'PNC Exon. &amp; no Exon.'!$A:$AJ,4,0),0)</f>
        <v>26623984.41</v>
      </c>
      <c r="I83" s="34">
        <f t="shared" si="16"/>
        <v>24</v>
      </c>
      <c r="J83" s="44">
        <f t="shared" si="17"/>
        <v>27147652.629999999</v>
      </c>
      <c r="K83" s="35">
        <f t="shared" si="18"/>
        <v>-5776378.6000000015</v>
      </c>
      <c r="L83" s="122">
        <f t="shared" si="19"/>
        <v>-17.544566640845098</v>
      </c>
      <c r="M83" s="122">
        <f t="shared" si="20"/>
        <v>0.59516065364836335</v>
      </c>
      <c r="N83" s="122">
        <f t="shared" si="21"/>
        <v>0.42508942170192721</v>
      </c>
    </row>
    <row r="84" spans="1:14" ht="15.95" customHeight="1" x14ac:dyDescent="0.4">
      <c r="A84" s="96" t="s">
        <v>23</v>
      </c>
      <c r="B84" s="37" t="s">
        <v>125</v>
      </c>
      <c r="C84" s="35">
        <f>IFERROR(IF($J84&gt;0,VLOOKUP($A84&amp;$B84,'PNC AA'!$A:$E,4,0),""),"")</f>
        <v>24256875.25</v>
      </c>
      <c r="D84" s="35">
        <f>IFERROR(IF($J84&gt;0,VLOOKUP($A84&amp;$B84,'PNC AA'!$A:$E,5,0),""),"")</f>
        <v>821402.48</v>
      </c>
      <c r="E84" s="34">
        <f t="shared" si="14"/>
        <v>23</v>
      </c>
      <c r="F84" s="44">
        <f t="shared" si="15"/>
        <v>25078277.73</v>
      </c>
      <c r="G84" s="35">
        <f>IFERROR(VLOOKUP($A84&amp;$B84,'PNC Exon. &amp; no Exon.'!$A:$AJ,3,0),0)</f>
        <v>18522146.75</v>
      </c>
      <c r="H84" s="35">
        <f>IFERROR(VLOOKUP($A84&amp;$B84,'PNC Exon. &amp; no Exon.'!$A:$AJ,4,0),0)</f>
        <v>447910</v>
      </c>
      <c r="I84" s="34">
        <f t="shared" si="16"/>
        <v>25</v>
      </c>
      <c r="J84" s="44">
        <f t="shared" si="17"/>
        <v>18970056.75</v>
      </c>
      <c r="K84" s="35">
        <f t="shared" si="18"/>
        <v>-6108220.9800000004</v>
      </c>
      <c r="L84" s="122">
        <f t="shared" si="19"/>
        <v>-24.35662068090511</v>
      </c>
      <c r="M84" s="122">
        <f t="shared" si="20"/>
        <v>0.45333464975461318</v>
      </c>
      <c r="N84" s="122">
        <f t="shared" si="21"/>
        <v>0.29704116828867205</v>
      </c>
    </row>
    <row r="85" spans="1:14" ht="15.95" customHeight="1" x14ac:dyDescent="0.4">
      <c r="A85" s="96" t="s">
        <v>23</v>
      </c>
      <c r="B85" s="37" t="s">
        <v>127</v>
      </c>
      <c r="C85" s="35">
        <f>IFERROR(IF($J85&gt;0,VLOOKUP($A85&amp;$B85,'PNC AA'!$A:$E,4,0),""),"")</f>
        <v>13309374.07</v>
      </c>
      <c r="D85" s="35">
        <f>IFERROR(IF($J85&gt;0,VLOOKUP($A85&amp;$B85,'PNC AA'!$A:$E,5,0),""),"")</f>
        <v>1723744.22</v>
      </c>
      <c r="E85" s="34">
        <f t="shared" si="14"/>
        <v>25</v>
      </c>
      <c r="F85" s="44">
        <f t="shared" si="15"/>
        <v>15033118.290000001</v>
      </c>
      <c r="G85" s="35">
        <f>IFERROR(VLOOKUP($A85&amp;$B85,'PNC Exon. &amp; no Exon.'!$A:$AJ,3,0),0)</f>
        <v>16240339.209999999</v>
      </c>
      <c r="H85" s="35">
        <f>IFERROR(VLOOKUP($A85&amp;$B85,'PNC Exon. &amp; no Exon.'!$A:$AJ,4,0),0)</f>
        <v>162755.09</v>
      </c>
      <c r="I85" s="34">
        <f t="shared" si="16"/>
        <v>26</v>
      </c>
      <c r="J85" s="44">
        <f t="shared" si="17"/>
        <v>16403094.299999999</v>
      </c>
      <c r="K85" s="35">
        <f t="shared" si="18"/>
        <v>1369976.0099999979</v>
      </c>
      <c r="L85" s="122">
        <f t="shared" si="19"/>
        <v>9.1130528182652775</v>
      </c>
      <c r="M85" s="122">
        <f t="shared" si="20"/>
        <v>0.27175045623505101</v>
      </c>
      <c r="N85" s="122">
        <f t="shared" si="21"/>
        <v>0.25684658504889596</v>
      </c>
    </row>
    <row r="86" spans="1:14" ht="15.95" customHeight="1" x14ac:dyDescent="0.4">
      <c r="A86" s="96" t="s">
        <v>23</v>
      </c>
      <c r="B86" s="37" t="s">
        <v>110</v>
      </c>
      <c r="C86" s="35">
        <f>IFERROR(IF($J86&gt;0,VLOOKUP($A86&amp;$B86,'PNC AA'!$A:$E,4,0),""),"")</f>
        <v>7518638.1600000001</v>
      </c>
      <c r="D86" s="35">
        <f>IFERROR(IF($J86&gt;0,VLOOKUP($A86&amp;$B86,'PNC AA'!$A:$E,5,0),""),"")</f>
        <v>23610</v>
      </c>
      <c r="E86" s="34">
        <f t="shared" si="14"/>
        <v>27</v>
      </c>
      <c r="F86" s="44">
        <f t="shared" si="15"/>
        <v>7542248.1600000001</v>
      </c>
      <c r="G86" s="35">
        <f>IFERROR(VLOOKUP($A86&amp;$B86,'PNC Exon. &amp; no Exon.'!$A:$AJ,3,0),0)</f>
        <v>8447734.25</v>
      </c>
      <c r="H86" s="35">
        <f>IFERROR(VLOOKUP($A86&amp;$B86,'PNC Exon. &amp; no Exon.'!$A:$AJ,4,0),0)</f>
        <v>0</v>
      </c>
      <c r="I86" s="34">
        <f t="shared" si="16"/>
        <v>27</v>
      </c>
      <c r="J86" s="44">
        <f t="shared" si="17"/>
        <v>8447734.25</v>
      </c>
      <c r="K86" s="35">
        <f t="shared" si="18"/>
        <v>905486.08999999985</v>
      </c>
      <c r="L86" s="122">
        <f t="shared" si="19"/>
        <v>12.005519717611623</v>
      </c>
      <c r="M86" s="122">
        <f t="shared" si="20"/>
        <v>0.1363396029339681</v>
      </c>
      <c r="N86" s="122">
        <f t="shared" si="21"/>
        <v>0.13227819421321599</v>
      </c>
    </row>
    <row r="87" spans="1:14" ht="15.95" customHeight="1" x14ac:dyDescent="0.4">
      <c r="A87" s="96" t="s">
        <v>23</v>
      </c>
      <c r="B87" s="37" t="s">
        <v>79</v>
      </c>
      <c r="C87" s="35">
        <f>IFERROR(IF($J87&gt;0,VLOOKUP($A87&amp;$B87,'PNC AA'!$A:$E,4,0),""),"")</f>
        <v>5543299.4699999997</v>
      </c>
      <c r="D87" s="35">
        <f>IFERROR(IF($J87&gt;0,VLOOKUP($A87&amp;$B87,'PNC AA'!$A:$E,5,0),""),"")</f>
        <v>0</v>
      </c>
      <c r="E87" s="34">
        <f t="shared" si="14"/>
        <v>29</v>
      </c>
      <c r="F87" s="44">
        <f t="shared" si="15"/>
        <v>5543299.4699999997</v>
      </c>
      <c r="G87" s="35">
        <f>IFERROR(VLOOKUP($A87&amp;$B87,'PNC Exon. &amp; no Exon.'!$A:$AJ,3,0),0)</f>
        <v>6784950.0800000001</v>
      </c>
      <c r="H87" s="35">
        <f>IFERROR(VLOOKUP($A87&amp;$B87,'PNC Exon. &amp; no Exon.'!$A:$AJ,4,0),0)</f>
        <v>0</v>
      </c>
      <c r="I87" s="34">
        <f t="shared" si="16"/>
        <v>28</v>
      </c>
      <c r="J87" s="44">
        <f t="shared" si="17"/>
        <v>6784950.0800000001</v>
      </c>
      <c r="K87" s="35">
        <f t="shared" si="18"/>
        <v>1241650.6100000003</v>
      </c>
      <c r="L87" s="122">
        <f t="shared" si="19"/>
        <v>22.399125587923546</v>
      </c>
      <c r="M87" s="122">
        <f t="shared" si="20"/>
        <v>0.10020503603846891</v>
      </c>
      <c r="N87" s="122">
        <f t="shared" si="21"/>
        <v>0.10624161672808485</v>
      </c>
    </row>
    <row r="88" spans="1:14" ht="15.95" customHeight="1" x14ac:dyDescent="0.4">
      <c r="A88" s="96" t="s">
        <v>23</v>
      </c>
      <c r="B88" s="37" t="s">
        <v>128</v>
      </c>
      <c r="C88" s="35">
        <f>IFERROR(IF($J88&gt;0,VLOOKUP($A88&amp;$B88,'PNC AA'!$A:$E,4,0),""),"")</f>
        <v>6613461.1399999997</v>
      </c>
      <c r="D88" s="35">
        <f>IFERROR(IF($J88&gt;0,VLOOKUP($A88&amp;$B88,'PNC AA'!$A:$E,5,0),""),"")</f>
        <v>0</v>
      </c>
      <c r="E88" s="34">
        <f t="shared" si="14"/>
        <v>28</v>
      </c>
      <c r="F88" s="44">
        <f t="shared" si="15"/>
        <v>6613461.1399999997</v>
      </c>
      <c r="G88" s="35">
        <f>IFERROR(VLOOKUP($A88&amp;$B88,'PNC Exon. &amp; no Exon.'!$A:$AJ,3,0),0)</f>
        <v>6216867.3999999994</v>
      </c>
      <c r="H88" s="35">
        <f>IFERROR(VLOOKUP($A88&amp;$B88,'PNC Exon. &amp; no Exon.'!$A:$AJ,4,0),0)</f>
        <v>0</v>
      </c>
      <c r="I88" s="34">
        <f t="shared" si="16"/>
        <v>29</v>
      </c>
      <c r="J88" s="44">
        <f t="shared" si="17"/>
        <v>6216867.3999999994</v>
      </c>
      <c r="K88" s="35">
        <f t="shared" si="18"/>
        <v>-396593.74000000022</v>
      </c>
      <c r="L88" s="122">
        <f t="shared" si="19"/>
        <v>-5.9967652580778639</v>
      </c>
      <c r="M88" s="122">
        <f t="shared" si="20"/>
        <v>0.11955011910491527</v>
      </c>
      <c r="N88" s="122">
        <f t="shared" si="21"/>
        <v>9.7346337964527116E-2</v>
      </c>
    </row>
    <row r="89" spans="1:14" ht="15.95" customHeight="1" x14ac:dyDescent="0.4">
      <c r="A89" s="96" t="s">
        <v>23</v>
      </c>
      <c r="B89" s="37" t="s">
        <v>129</v>
      </c>
      <c r="C89" s="35">
        <f>IFERROR(IF($J89&gt;0,VLOOKUP($A89&amp;$B89,'PNC AA'!$A:$E,4,0),""),"")</f>
        <v>70266.490000000005</v>
      </c>
      <c r="D89" s="35">
        <f>IFERROR(IF($J89&gt;0,VLOOKUP($A89&amp;$B89,'PNC AA'!$A:$E,5,0),""),"")</f>
        <v>1283481.28</v>
      </c>
      <c r="E89" s="34">
        <f t="shared" si="14"/>
        <v>31</v>
      </c>
      <c r="F89" s="44">
        <f t="shared" si="15"/>
        <v>1353747.77</v>
      </c>
      <c r="G89" s="35">
        <f>IFERROR(VLOOKUP($A89&amp;$B89,'PNC Exon. &amp; no Exon.'!$A:$AJ,3,0),0)</f>
        <v>52093.120000000003</v>
      </c>
      <c r="H89" s="35">
        <f>IFERROR(VLOOKUP($A89&amp;$B89,'PNC Exon. &amp; no Exon.'!$A:$AJ,4,0),0)</f>
        <v>4389411.5199999996</v>
      </c>
      <c r="I89" s="34">
        <f t="shared" si="16"/>
        <v>30</v>
      </c>
      <c r="J89" s="44">
        <f t="shared" si="17"/>
        <v>4441504.6399999997</v>
      </c>
      <c r="K89" s="35">
        <f t="shared" si="18"/>
        <v>3087756.8699999996</v>
      </c>
      <c r="L89" s="122">
        <f t="shared" si="19"/>
        <v>228.08952586492532</v>
      </c>
      <c r="M89" s="122">
        <f t="shared" si="20"/>
        <v>2.4471408195423896E-2</v>
      </c>
      <c r="N89" s="122">
        <f t="shared" si="21"/>
        <v>6.9546957323949901E-2</v>
      </c>
    </row>
    <row r="90" spans="1:14" ht="15.95" customHeight="1" x14ac:dyDescent="0.4">
      <c r="A90" s="96" t="s">
        <v>23</v>
      </c>
      <c r="B90" s="37" t="s">
        <v>132</v>
      </c>
      <c r="C90" s="35">
        <f>IFERROR(IF($J90&gt;0,VLOOKUP($A90&amp;$B90,'PNC AA'!$A:$E,4,0),""),"")</f>
        <v>395215.55999999994</v>
      </c>
      <c r="D90" s="35">
        <f>IFERROR(IF($J90&gt;0,VLOOKUP($A90&amp;$B90,'PNC AA'!$A:$E,5,0),""),"")</f>
        <v>21068</v>
      </c>
      <c r="E90" s="34">
        <f t="shared" si="14"/>
        <v>33</v>
      </c>
      <c r="F90" s="44">
        <f t="shared" si="15"/>
        <v>416283.55999999994</v>
      </c>
      <c r="G90" s="35">
        <f>IFERROR(VLOOKUP($A90&amp;$B90,'PNC Exon. &amp; no Exon.'!$A:$AJ,3,0),0)</f>
        <v>993567.03</v>
      </c>
      <c r="H90" s="35">
        <f>IFERROR(VLOOKUP($A90&amp;$B90,'PNC Exon. &amp; no Exon.'!$A:$AJ,4,0),0)</f>
        <v>17785</v>
      </c>
      <c r="I90" s="34">
        <f t="shared" si="16"/>
        <v>31</v>
      </c>
      <c r="J90" s="44">
        <f t="shared" si="17"/>
        <v>1011352.03</v>
      </c>
      <c r="K90" s="35">
        <f t="shared" si="18"/>
        <v>595068.47000000009</v>
      </c>
      <c r="L90" s="122">
        <f t="shared" si="19"/>
        <v>142.94786707406851</v>
      </c>
      <c r="M90" s="122">
        <f t="shared" si="20"/>
        <v>7.5250686631263917E-3</v>
      </c>
      <c r="N90" s="122">
        <f t="shared" si="21"/>
        <v>1.583617764044486E-2</v>
      </c>
    </row>
    <row r="91" spans="1:14" ht="15.95" customHeight="1" x14ac:dyDescent="0.4">
      <c r="A91" s="96" t="s">
        <v>23</v>
      </c>
      <c r="B91" s="37" t="s">
        <v>130</v>
      </c>
      <c r="C91" s="35">
        <f>IFERROR(IF($J91&gt;0,VLOOKUP($A91&amp;$B91,'PNC AA'!$A:$E,4,0),""),"")</f>
        <v>1928660.14</v>
      </c>
      <c r="D91" s="35">
        <f>IFERROR(IF($J91&gt;0,VLOOKUP($A91&amp;$B91,'PNC AA'!$A:$E,5,0),""),"")</f>
        <v>0</v>
      </c>
      <c r="E91" s="34">
        <f t="shared" si="14"/>
        <v>30</v>
      </c>
      <c r="F91" s="44">
        <f t="shared" si="15"/>
        <v>1928660.14</v>
      </c>
      <c r="G91" s="35">
        <f>IFERROR(VLOOKUP($A91&amp;$B91,'PNC Exon. &amp; no Exon.'!$A:$AJ,3,0),0)</f>
        <v>750284.49</v>
      </c>
      <c r="H91" s="35">
        <f>IFERROR(VLOOKUP($A91&amp;$B91,'PNC Exon. &amp; no Exon.'!$A:$AJ,4,0),0)</f>
        <v>0</v>
      </c>
      <c r="I91" s="34">
        <f t="shared" si="16"/>
        <v>32</v>
      </c>
      <c r="J91" s="44">
        <f t="shared" si="17"/>
        <v>750284.49</v>
      </c>
      <c r="K91" s="35">
        <f t="shared" si="18"/>
        <v>-1178375.6499999999</v>
      </c>
      <c r="L91" s="122">
        <f t="shared" si="19"/>
        <v>-61.098149205281956</v>
      </c>
      <c r="M91" s="122">
        <f t="shared" si="20"/>
        <v>3.4863975846980262E-2</v>
      </c>
      <c r="N91" s="122">
        <f t="shared" si="21"/>
        <v>1.1748271731367936E-2</v>
      </c>
    </row>
    <row r="92" spans="1:14" ht="15.95" customHeight="1" x14ac:dyDescent="0.4">
      <c r="A92" s="96" t="s">
        <v>23</v>
      </c>
      <c r="B92" s="37" t="s">
        <v>131</v>
      </c>
      <c r="C92" s="35">
        <f>IFERROR(IF($J92&gt;0,VLOOKUP($A92&amp;$B92,'PNC AA'!$A:$E,4,0),""),"")</f>
        <v>1214200.99</v>
      </c>
      <c r="D92" s="35">
        <f>IFERROR(IF($J92&gt;0,VLOOKUP($A92&amp;$B92,'PNC AA'!$A:$E,5,0),""),"")</f>
        <v>0</v>
      </c>
      <c r="E92" s="34">
        <f t="shared" si="14"/>
        <v>32</v>
      </c>
      <c r="F92" s="44">
        <f t="shared" si="15"/>
        <v>1214200.99</v>
      </c>
      <c r="G92" s="35">
        <f>IFERROR(VLOOKUP($A92&amp;$B92,'PNC Exon. &amp; no Exon.'!$A:$AJ,3,0),0)</f>
        <v>144281.45000000001</v>
      </c>
      <c r="H92" s="35">
        <f>IFERROR(VLOOKUP($A92&amp;$B92,'PNC Exon. &amp; no Exon.'!$A:$AJ,4,0),0)</f>
        <v>0</v>
      </c>
      <c r="I92" s="34">
        <f t="shared" si="16"/>
        <v>33</v>
      </c>
      <c r="J92" s="44">
        <f t="shared" si="17"/>
        <v>144281.45000000001</v>
      </c>
      <c r="K92" s="35">
        <f t="shared" si="18"/>
        <v>-1069919.54</v>
      </c>
      <c r="L92" s="122">
        <f t="shared" si="19"/>
        <v>-88.117169135235187</v>
      </c>
      <c r="M92" s="122">
        <f t="shared" si="20"/>
        <v>2.1948850972125927E-2</v>
      </c>
      <c r="N92" s="122">
        <f t="shared" si="21"/>
        <v>2.2592199398867707E-3</v>
      </c>
    </row>
    <row r="93" spans="1:14" ht="20.25" customHeight="1" x14ac:dyDescent="0.4">
      <c r="A93" s="11"/>
      <c r="B93" s="39" t="s">
        <v>21</v>
      </c>
      <c r="C93" s="46">
        <f>SUM(C60:C92)</f>
        <v>3321434266.6999989</v>
      </c>
      <c r="D93" s="46">
        <f>SUM(D60:D92)</f>
        <v>2210522697.8900003</v>
      </c>
      <c r="E93" s="46"/>
      <c r="F93" s="46">
        <f>SUM(F60:F92)</f>
        <v>5531956964.5899992</v>
      </c>
      <c r="G93" s="46">
        <f>SUM(G60:G92)</f>
        <v>3917617002.2699995</v>
      </c>
      <c r="H93" s="46">
        <f>SUM(H60:H92)</f>
        <v>2468722258.1399999</v>
      </c>
      <c r="I93" s="46"/>
      <c r="J93" s="46">
        <f>SUM(J60:J92)</f>
        <v>6386339260.4099989</v>
      </c>
      <c r="K93" s="46">
        <f t="shared" si="18"/>
        <v>854382295.81999969</v>
      </c>
      <c r="L93" s="121">
        <f t="shared" si="19"/>
        <v>15.44448558238779</v>
      </c>
      <c r="M93" s="125">
        <f>SUM(M60:M92)</f>
        <v>99.999999999999986</v>
      </c>
      <c r="N93" s="125">
        <f>SUM(N60:N92)</f>
        <v>99.999999999999972</v>
      </c>
    </row>
    <row r="94" spans="1:14" x14ac:dyDescent="0.4">
      <c r="A94" s="5"/>
      <c r="B94" s="52" t="s">
        <v>108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4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4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4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0" x14ac:dyDescent="0.6">
      <c r="A99" s="135" t="s">
        <v>42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</row>
    <row r="100" spans="1:14" x14ac:dyDescent="0.4">
      <c r="A100" s="134" t="s">
        <v>59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</row>
    <row r="101" spans="1:14" x14ac:dyDescent="0.4">
      <c r="A101" s="134" t="s">
        <v>147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x14ac:dyDescent="0.4">
      <c r="A102" s="134" t="s">
        <v>91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</row>
    <row r="103" spans="1:14" x14ac:dyDescent="0.4">
      <c r="A103" s="1"/>
      <c r="B103" s="9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38" t="s">
        <v>33</v>
      </c>
      <c r="C104" s="137" t="s">
        <v>107</v>
      </c>
      <c r="D104" s="137"/>
      <c r="E104" s="137" t="s">
        <v>52</v>
      </c>
      <c r="F104" s="137"/>
      <c r="G104" s="137" t="s">
        <v>171</v>
      </c>
      <c r="H104" s="137"/>
      <c r="I104" s="137"/>
      <c r="J104" s="137"/>
      <c r="K104" s="137" t="s">
        <v>29</v>
      </c>
      <c r="L104" s="137"/>
      <c r="M104" s="137" t="s">
        <v>61</v>
      </c>
      <c r="N104" s="137"/>
    </row>
    <row r="105" spans="1:14" ht="31.5" customHeight="1" x14ac:dyDescent="0.4">
      <c r="A105" s="62"/>
      <c r="B105" s="139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33">
        <v>2021</v>
      </c>
      <c r="N105" s="33">
        <v>2022</v>
      </c>
    </row>
    <row r="106" spans="1:14" ht="15.95" customHeight="1" x14ac:dyDescent="0.4">
      <c r="A106" s="96" t="s">
        <v>1</v>
      </c>
      <c r="B106" s="35" t="s">
        <v>84</v>
      </c>
      <c r="C106" s="35">
        <f>IFERROR(IF($J106&gt;0,VLOOKUP($A106&amp;$B106,'PNC AA'!$A:$E,4,0),""),"")</f>
        <v>823182121.91999984</v>
      </c>
      <c r="D106" s="35">
        <f>IFERROR(IF($J106&gt;0,VLOOKUP($A106&amp;$B106,'PNC AA'!$A:$E,5,0),""),"")</f>
        <v>446784940.27999997</v>
      </c>
      <c r="E106" s="34">
        <f t="shared" ref="E106:E138" si="22">IF(F106=0,"ND",RANK(F106,$F$106:$F$138))</f>
        <v>1</v>
      </c>
      <c r="F106" s="44">
        <f t="shared" ref="F106:F138" si="23">SUM(C106:D106)</f>
        <v>1269967062.1999998</v>
      </c>
      <c r="G106" s="35">
        <f>IFERROR(VLOOKUP($A106&amp;$B106,'PNC Exon. &amp; no Exon.'!$A:$AJ,3,0),0)</f>
        <v>871248857.37999988</v>
      </c>
      <c r="H106" s="35">
        <f>IFERROR(VLOOKUP($A106&amp;$B106,'PNC Exon. &amp; no Exon.'!$A:$AJ,4,0),0)</f>
        <v>575127981.66999996</v>
      </c>
      <c r="I106" s="34">
        <f t="shared" ref="I106:I138" si="24">IF(J106=0,"ND",RANK(J106,$J$106:$J$138))</f>
        <v>1</v>
      </c>
      <c r="J106" s="120">
        <f t="shared" ref="J106:J138" si="25">(G106+H106)</f>
        <v>1446376839.0499997</v>
      </c>
      <c r="K106" s="35">
        <f t="shared" ref="K106:K139" si="26">J106-F106</f>
        <v>176409776.8499999</v>
      </c>
      <c r="L106" s="122">
        <f t="shared" ref="L106:L139" si="27">IFERROR(K106/F106*100,0)</f>
        <v>13.890893874397047</v>
      </c>
      <c r="M106" s="122">
        <f t="shared" ref="M106:M138" si="28">IFERROR(F106/$F$139*100,0)</f>
        <v>19.106584584957893</v>
      </c>
      <c r="N106" s="122">
        <f t="shared" ref="N106:N138" si="29">IFERROR(J106/$J$139*100,0)</f>
        <v>19.399407095580418</v>
      </c>
    </row>
    <row r="107" spans="1:14" ht="15.95" customHeight="1" x14ac:dyDescent="0.4">
      <c r="A107" s="96" t="s">
        <v>1</v>
      </c>
      <c r="B107" s="37" t="s">
        <v>92</v>
      </c>
      <c r="C107" s="35">
        <f>IFERROR(IF($J107&gt;0,VLOOKUP($A107&amp;$B107,'PNC AA'!$A:$E,4,0),""),"")</f>
        <v>131154179.19000001</v>
      </c>
      <c r="D107" s="35">
        <f>IFERROR(IF($J107&gt;0,VLOOKUP($A107&amp;$B107,'PNC AA'!$A:$E,5,0),""),"")</f>
        <v>933461661.28999984</v>
      </c>
      <c r="E107" s="34">
        <f t="shared" si="22"/>
        <v>3</v>
      </c>
      <c r="F107" s="44">
        <f t="shared" si="23"/>
        <v>1064615840.4799999</v>
      </c>
      <c r="G107" s="35">
        <f>IFERROR(VLOOKUP($A107&amp;$B107,'PNC Exon. &amp; no Exon.'!$A:$AJ,3,0),0)</f>
        <v>133188055.23</v>
      </c>
      <c r="H107" s="35">
        <f>IFERROR(VLOOKUP($A107&amp;$B107,'PNC Exon. &amp; no Exon.'!$A:$AJ,4,0),0)</f>
        <v>1163240742.0699997</v>
      </c>
      <c r="I107" s="34">
        <f t="shared" si="24"/>
        <v>2</v>
      </c>
      <c r="J107" s="120">
        <f t="shared" si="25"/>
        <v>1296428797.2999997</v>
      </c>
      <c r="K107" s="35">
        <f t="shared" si="26"/>
        <v>231812956.81999981</v>
      </c>
      <c r="L107" s="122">
        <f t="shared" si="27"/>
        <v>21.774329105932054</v>
      </c>
      <c r="M107" s="122">
        <f t="shared" si="28"/>
        <v>16.017086751352092</v>
      </c>
      <c r="N107" s="122">
        <f t="shared" si="29"/>
        <v>17.388241660295968</v>
      </c>
    </row>
    <row r="108" spans="1:14" ht="15.95" customHeight="1" x14ac:dyDescent="0.4">
      <c r="A108" s="96" t="s">
        <v>1</v>
      </c>
      <c r="B108" s="37" t="s">
        <v>93</v>
      </c>
      <c r="C108" s="35">
        <f>IFERROR(IF($J108&gt;0,VLOOKUP($A108&amp;$B108,'PNC AA'!$A:$E,4,0),""),"")</f>
        <v>1193748499.0599999</v>
      </c>
      <c r="D108" s="35">
        <f>IFERROR(IF($J108&gt;0,VLOOKUP($A108&amp;$B108,'PNC AA'!$A:$E,5,0),""),"")</f>
        <v>74976781.060000002</v>
      </c>
      <c r="E108" s="34">
        <f t="shared" si="22"/>
        <v>2</v>
      </c>
      <c r="F108" s="44">
        <f t="shared" si="23"/>
        <v>1268725280.1199999</v>
      </c>
      <c r="G108" s="35">
        <f>IFERROR(VLOOKUP($A108&amp;$B108,'PNC Exon. &amp; no Exon.'!$A:$AJ,3,0),0)</f>
        <v>952718747.39999998</v>
      </c>
      <c r="H108" s="35">
        <f>IFERROR(VLOOKUP($A108&amp;$B108,'PNC Exon. &amp; no Exon.'!$A:$AJ,4,0),0)</f>
        <v>113202591</v>
      </c>
      <c r="I108" s="34">
        <f t="shared" si="24"/>
        <v>3</v>
      </c>
      <c r="J108" s="120">
        <f t="shared" si="25"/>
        <v>1065921338.4</v>
      </c>
      <c r="K108" s="35">
        <f t="shared" si="26"/>
        <v>-202803941.71999991</v>
      </c>
      <c r="L108" s="122">
        <f t="shared" si="27"/>
        <v>-15.984858574018332</v>
      </c>
      <c r="M108" s="122">
        <f t="shared" si="28"/>
        <v>19.087902041879566</v>
      </c>
      <c r="N108" s="122">
        <f t="shared" si="29"/>
        <v>14.296579851948742</v>
      </c>
    </row>
    <row r="109" spans="1:14" ht="15.95" customHeight="1" x14ac:dyDescent="0.4">
      <c r="A109" s="96" t="s">
        <v>1</v>
      </c>
      <c r="B109" s="37" t="s">
        <v>111</v>
      </c>
      <c r="C109" s="35">
        <f>IFERROR(IF($J109&gt;0,VLOOKUP($A109&amp;$B109,'PNC AA'!$A:$E,4,0),""),"")</f>
        <v>469428730.74000001</v>
      </c>
      <c r="D109" s="35">
        <f>IFERROR(IF($J109&gt;0,VLOOKUP($A109&amp;$B109,'PNC AA'!$A:$E,5,0),""),"")</f>
        <v>260014797.13</v>
      </c>
      <c r="E109" s="34">
        <f t="shared" si="22"/>
        <v>4</v>
      </c>
      <c r="F109" s="44">
        <f t="shared" si="23"/>
        <v>729443527.87</v>
      </c>
      <c r="G109" s="35">
        <f>IFERROR(VLOOKUP($A109&amp;$B109,'PNC Exon. &amp; no Exon.'!$A:$AJ,3,0),0)</f>
        <v>683445872.75</v>
      </c>
      <c r="H109" s="35">
        <f>IFERROR(VLOOKUP($A109&amp;$B109,'PNC Exon. &amp; no Exon.'!$A:$AJ,4,0),0)</f>
        <v>149196515.18999997</v>
      </c>
      <c r="I109" s="34">
        <f t="shared" si="24"/>
        <v>4</v>
      </c>
      <c r="J109" s="120">
        <f t="shared" si="25"/>
        <v>832642387.93999994</v>
      </c>
      <c r="K109" s="35">
        <f t="shared" si="26"/>
        <v>103198860.06999993</v>
      </c>
      <c r="L109" s="122">
        <f t="shared" si="27"/>
        <v>14.147614740149129</v>
      </c>
      <c r="M109" s="122">
        <f t="shared" si="28"/>
        <v>10.974437747270771</v>
      </c>
      <c r="N109" s="122">
        <f t="shared" si="29"/>
        <v>11.167745647319421</v>
      </c>
    </row>
    <row r="110" spans="1:14" ht="15.95" customHeight="1" x14ac:dyDescent="0.4">
      <c r="A110" s="96" t="s">
        <v>1</v>
      </c>
      <c r="B110" s="37" t="s">
        <v>113</v>
      </c>
      <c r="C110" s="35">
        <f>IFERROR(IF($J110&gt;0,VLOOKUP($A110&amp;$B110,'PNC AA'!$A:$E,4,0),""),"")</f>
        <v>472461006.64000005</v>
      </c>
      <c r="D110" s="35">
        <f>IFERROR(IF($J110&gt;0,VLOOKUP($A110&amp;$B110,'PNC AA'!$A:$E,5,0),""),"")</f>
        <v>44251557.43</v>
      </c>
      <c r="E110" s="34">
        <f t="shared" si="22"/>
        <v>5</v>
      </c>
      <c r="F110" s="44">
        <f t="shared" si="23"/>
        <v>516712564.07000005</v>
      </c>
      <c r="G110" s="35">
        <f>IFERROR(VLOOKUP($A110&amp;$B110,'PNC Exon. &amp; no Exon.'!$A:$AJ,3,0),0)</f>
        <v>650787669.20000005</v>
      </c>
      <c r="H110" s="35">
        <f>IFERROR(VLOOKUP($A110&amp;$B110,'PNC Exon. &amp; no Exon.'!$A:$AJ,4,0),0)</f>
        <v>48571484.880000003</v>
      </c>
      <c r="I110" s="34">
        <f t="shared" si="24"/>
        <v>5</v>
      </c>
      <c r="J110" s="120">
        <f t="shared" si="25"/>
        <v>699359154.08000004</v>
      </c>
      <c r="K110" s="35">
        <f t="shared" si="26"/>
        <v>182646590.00999999</v>
      </c>
      <c r="L110" s="122">
        <f t="shared" si="27"/>
        <v>35.34781282873093</v>
      </c>
      <c r="M110" s="122">
        <f t="shared" si="28"/>
        <v>7.7739121000597642</v>
      </c>
      <c r="N110" s="122">
        <f t="shared" si="29"/>
        <v>9.3800955392301244</v>
      </c>
    </row>
    <row r="111" spans="1:14" ht="15.95" customHeight="1" x14ac:dyDescent="0.4">
      <c r="A111" s="96" t="s">
        <v>1</v>
      </c>
      <c r="B111" s="37" t="s">
        <v>112</v>
      </c>
      <c r="C111" s="35">
        <f>IFERROR(IF($J111&gt;0,VLOOKUP($A111&amp;$B111,'PNC AA'!$A:$E,4,0),""),"")</f>
        <v>397673945.24999994</v>
      </c>
      <c r="D111" s="35">
        <f>IFERROR(IF($J111&gt;0,VLOOKUP($A111&amp;$B111,'PNC AA'!$A:$E,5,0),""),"")</f>
        <v>76311079.530000001</v>
      </c>
      <c r="E111" s="34">
        <f t="shared" si="22"/>
        <v>6</v>
      </c>
      <c r="F111" s="44">
        <f t="shared" si="23"/>
        <v>473985024.77999997</v>
      </c>
      <c r="G111" s="35">
        <f>IFERROR(VLOOKUP($A111&amp;$B111,'PNC Exon. &amp; no Exon.'!$A:$AJ,3,0),0)</f>
        <v>449196303.88999999</v>
      </c>
      <c r="H111" s="35">
        <f>IFERROR(VLOOKUP($A111&amp;$B111,'PNC Exon. &amp; no Exon.'!$A:$AJ,4,0),0)</f>
        <v>74171191.349999979</v>
      </c>
      <c r="I111" s="34">
        <f t="shared" si="24"/>
        <v>6</v>
      </c>
      <c r="J111" s="120">
        <f t="shared" si="25"/>
        <v>523367495.23999995</v>
      </c>
      <c r="K111" s="35">
        <f t="shared" si="26"/>
        <v>49382470.459999979</v>
      </c>
      <c r="L111" s="122">
        <f t="shared" si="27"/>
        <v>10.41857187005451</v>
      </c>
      <c r="M111" s="122">
        <f t="shared" si="28"/>
        <v>7.1310786220502926</v>
      </c>
      <c r="N111" s="122">
        <f t="shared" si="29"/>
        <v>7.0196222911199602</v>
      </c>
    </row>
    <row r="112" spans="1:14" ht="15.95" customHeight="1" x14ac:dyDescent="0.4">
      <c r="A112" s="96" t="s">
        <v>1</v>
      </c>
      <c r="B112" s="37" t="s">
        <v>94</v>
      </c>
      <c r="C112" s="35">
        <f>IFERROR(IF($J112&gt;0,VLOOKUP($A112&amp;$B112,'PNC AA'!$A:$E,4,0),""),"")</f>
        <v>50805212.769999996</v>
      </c>
      <c r="D112" s="35">
        <f>IFERROR(IF($J112&gt;0,VLOOKUP($A112&amp;$B112,'PNC AA'!$A:$E,5,0),""),"")</f>
        <v>127290292.83</v>
      </c>
      <c r="E112" s="34">
        <f t="shared" si="22"/>
        <v>8</v>
      </c>
      <c r="F112" s="44">
        <f t="shared" si="23"/>
        <v>178095505.59999999</v>
      </c>
      <c r="G112" s="35">
        <f>IFERROR(VLOOKUP($A112&amp;$B112,'PNC Exon. &amp; no Exon.'!$A:$AJ,3,0),0)</f>
        <v>65526344.359999999</v>
      </c>
      <c r="H112" s="35">
        <f>IFERROR(VLOOKUP($A112&amp;$B112,'PNC Exon. &amp; no Exon.'!$A:$AJ,4,0),0)</f>
        <v>214084961.58000001</v>
      </c>
      <c r="I112" s="34">
        <f t="shared" si="24"/>
        <v>7</v>
      </c>
      <c r="J112" s="120">
        <f t="shared" si="25"/>
        <v>279611305.94</v>
      </c>
      <c r="K112" s="35">
        <f t="shared" si="26"/>
        <v>101515800.34</v>
      </c>
      <c r="L112" s="122">
        <f t="shared" si="27"/>
        <v>57.000764841311081</v>
      </c>
      <c r="M112" s="122">
        <f t="shared" si="28"/>
        <v>2.6794370840236446</v>
      </c>
      <c r="N112" s="122">
        <f t="shared" si="29"/>
        <v>3.7502630061607554</v>
      </c>
    </row>
    <row r="113" spans="1:14" ht="15.95" customHeight="1" x14ac:dyDescent="0.4">
      <c r="A113" s="96" t="s">
        <v>1</v>
      </c>
      <c r="B113" s="37" t="s">
        <v>114</v>
      </c>
      <c r="C113" s="35">
        <f>IFERROR(IF($J113&gt;0,VLOOKUP($A113&amp;$B113,'PNC AA'!$A:$E,4,0),""),"")</f>
        <v>11305694.939999999</v>
      </c>
      <c r="D113" s="35">
        <f>IFERROR(IF($J113&gt;0,VLOOKUP($A113&amp;$B113,'PNC AA'!$A:$E,5,0),""),"")</f>
        <v>183950022.82999998</v>
      </c>
      <c r="E113" s="34">
        <f t="shared" si="22"/>
        <v>7</v>
      </c>
      <c r="F113" s="44">
        <f t="shared" si="23"/>
        <v>195255717.76999998</v>
      </c>
      <c r="G113" s="35">
        <f>IFERROR(VLOOKUP($A113&amp;$B113,'PNC Exon. &amp; no Exon.'!$A:$AJ,3,0),0)</f>
        <v>15876587.83</v>
      </c>
      <c r="H113" s="35">
        <f>IFERROR(VLOOKUP($A113&amp;$B113,'PNC Exon. &amp; no Exon.'!$A:$AJ,4,0),0)</f>
        <v>197861457.5</v>
      </c>
      <c r="I113" s="34">
        <f t="shared" si="24"/>
        <v>8</v>
      </c>
      <c r="J113" s="120">
        <f t="shared" si="25"/>
        <v>213738045.33000001</v>
      </c>
      <c r="K113" s="35">
        <f t="shared" si="26"/>
        <v>18482327.560000032</v>
      </c>
      <c r="L113" s="122">
        <f t="shared" si="27"/>
        <v>9.4657036275737401</v>
      </c>
      <c r="M113" s="122">
        <f t="shared" si="28"/>
        <v>2.937611532071096</v>
      </c>
      <c r="N113" s="122">
        <f t="shared" si="29"/>
        <v>2.8667434663111018</v>
      </c>
    </row>
    <row r="114" spans="1:14" ht="15.95" customHeight="1" x14ac:dyDescent="0.4">
      <c r="A114" s="96" t="s">
        <v>1</v>
      </c>
      <c r="B114" s="37" t="s">
        <v>77</v>
      </c>
      <c r="C114" s="35">
        <f>IFERROR(IF($J114&gt;0,VLOOKUP($A114&amp;$B114,'PNC AA'!$A:$E,4,0),""),"")</f>
        <v>41378056.359999999</v>
      </c>
      <c r="D114" s="35">
        <f>IFERROR(IF($J114&gt;0,VLOOKUP($A114&amp;$B114,'PNC AA'!$A:$E,5,0),""),"")</f>
        <v>88924068.900000006</v>
      </c>
      <c r="E114" s="34">
        <f t="shared" si="22"/>
        <v>9</v>
      </c>
      <c r="F114" s="44">
        <f t="shared" si="23"/>
        <v>130302125.26000001</v>
      </c>
      <c r="G114" s="35">
        <f>IFERROR(VLOOKUP($A114&amp;$B114,'PNC Exon. &amp; no Exon.'!$A:$AJ,3,0),0)</f>
        <v>47917298.770000003</v>
      </c>
      <c r="H114" s="35">
        <f>IFERROR(VLOOKUP($A114&amp;$B114,'PNC Exon. &amp; no Exon.'!$A:$AJ,4,0),0)</f>
        <v>94883709.079999998</v>
      </c>
      <c r="I114" s="34">
        <f t="shared" si="24"/>
        <v>9</v>
      </c>
      <c r="J114" s="120">
        <f t="shared" si="25"/>
        <v>142801007.84999999</v>
      </c>
      <c r="K114" s="35">
        <f t="shared" si="26"/>
        <v>12498882.589999989</v>
      </c>
      <c r="L114" s="122">
        <f t="shared" si="27"/>
        <v>9.5922323331719905</v>
      </c>
      <c r="M114" s="122">
        <f t="shared" si="28"/>
        <v>1.9603883061085965</v>
      </c>
      <c r="N114" s="122">
        <f t="shared" si="29"/>
        <v>1.9153064472194306</v>
      </c>
    </row>
    <row r="115" spans="1:14" ht="15.95" customHeight="1" x14ac:dyDescent="0.4">
      <c r="A115" s="96" t="s">
        <v>1</v>
      </c>
      <c r="B115" s="37" t="s">
        <v>115</v>
      </c>
      <c r="C115" s="35">
        <f>IFERROR(IF($J115&gt;0,VLOOKUP($A115&amp;$B115,'PNC AA'!$A:$E,4,0),""),"")</f>
        <v>104464452.92999999</v>
      </c>
      <c r="D115" s="35">
        <f>IFERROR(IF($J115&gt;0,VLOOKUP($A115&amp;$B115,'PNC AA'!$A:$E,5,0),""),"")</f>
        <v>6329.01</v>
      </c>
      <c r="E115" s="34">
        <f t="shared" si="22"/>
        <v>10</v>
      </c>
      <c r="F115" s="44">
        <f t="shared" si="23"/>
        <v>104470781.94</v>
      </c>
      <c r="G115" s="35">
        <f>IFERROR(VLOOKUP($A115&amp;$B115,'PNC Exon. &amp; no Exon.'!$A:$AJ,3,0),0)</f>
        <v>118913467.98999999</v>
      </c>
      <c r="H115" s="35">
        <f>IFERROR(VLOOKUP($A115&amp;$B115,'PNC Exon. &amp; no Exon.'!$A:$AJ,4,0),0)</f>
        <v>2901.46</v>
      </c>
      <c r="I115" s="34">
        <f t="shared" si="24"/>
        <v>10</v>
      </c>
      <c r="J115" s="120">
        <f t="shared" si="25"/>
        <v>118916369.44999999</v>
      </c>
      <c r="K115" s="35">
        <f t="shared" si="26"/>
        <v>14445587.50999999</v>
      </c>
      <c r="L115" s="122">
        <f t="shared" si="27"/>
        <v>13.827394838775522</v>
      </c>
      <c r="M115" s="122">
        <f t="shared" si="28"/>
        <v>1.5717571669421375</v>
      </c>
      <c r="N115" s="122">
        <f t="shared" si="29"/>
        <v>1.5949557535809276</v>
      </c>
    </row>
    <row r="116" spans="1:14" ht="15.95" customHeight="1" x14ac:dyDescent="0.4">
      <c r="A116" s="96" t="s">
        <v>1</v>
      </c>
      <c r="B116" s="37" t="s">
        <v>85</v>
      </c>
      <c r="C116" s="35">
        <f>IFERROR(IF($J116&gt;0,VLOOKUP($A116&amp;$B116,'PNC AA'!$A:$E,4,0),""),"")</f>
        <v>92615396.230000004</v>
      </c>
      <c r="D116" s="35">
        <f>IFERROR(IF($J116&gt;0,VLOOKUP($A116&amp;$B116,'PNC AA'!$A:$E,5,0),""),"")</f>
        <v>8816.99</v>
      </c>
      <c r="E116" s="34">
        <f t="shared" si="22"/>
        <v>11</v>
      </c>
      <c r="F116" s="44">
        <f t="shared" si="23"/>
        <v>92624213.219999999</v>
      </c>
      <c r="G116" s="35">
        <f>IFERROR(VLOOKUP($A116&amp;$B116,'PNC Exon. &amp; no Exon.'!$A:$AJ,3,0),0)</f>
        <v>105461434.02</v>
      </c>
      <c r="H116" s="35">
        <f>IFERROR(VLOOKUP($A116&amp;$B116,'PNC Exon. &amp; no Exon.'!$A:$AJ,4,0),0)</f>
        <v>1176731.6200000001</v>
      </c>
      <c r="I116" s="34">
        <f t="shared" si="24"/>
        <v>11</v>
      </c>
      <c r="J116" s="44">
        <f t="shared" si="25"/>
        <v>106638165.64</v>
      </c>
      <c r="K116" s="35">
        <f t="shared" si="26"/>
        <v>14013952.420000002</v>
      </c>
      <c r="L116" s="122">
        <f t="shared" si="27"/>
        <v>15.129901710165376</v>
      </c>
      <c r="M116" s="122">
        <f t="shared" si="28"/>
        <v>1.3935261922756859</v>
      </c>
      <c r="N116" s="122">
        <f t="shared" si="29"/>
        <v>1.4302753828214352</v>
      </c>
    </row>
    <row r="117" spans="1:14" ht="15.95" customHeight="1" x14ac:dyDescent="0.4">
      <c r="A117" s="96" t="s">
        <v>1</v>
      </c>
      <c r="B117" s="37" t="s">
        <v>116</v>
      </c>
      <c r="C117" s="35">
        <f>IFERROR(IF($J117&gt;0,VLOOKUP($A117&amp;$B117,'PNC AA'!$A:$E,4,0),""),"")</f>
        <v>70780108.150000021</v>
      </c>
      <c r="D117" s="35">
        <f>IFERROR(IF($J117&gt;0,VLOOKUP($A117&amp;$B117,'PNC AA'!$A:$E,5,0),""),"")</f>
        <v>32759.54</v>
      </c>
      <c r="E117" s="34">
        <f t="shared" si="22"/>
        <v>13</v>
      </c>
      <c r="F117" s="44">
        <f t="shared" si="23"/>
        <v>70812867.690000027</v>
      </c>
      <c r="G117" s="35">
        <f>IFERROR(VLOOKUP($A117&amp;$B117,'PNC Exon. &amp; no Exon.'!$A:$AJ,3,0),0)</f>
        <v>76006578.460000008</v>
      </c>
      <c r="H117" s="35">
        <f>IFERROR(VLOOKUP($A117&amp;$B117,'PNC Exon. &amp; no Exon.'!$A:$AJ,4,0),0)</f>
        <v>2906508.99</v>
      </c>
      <c r="I117" s="34">
        <f t="shared" si="24"/>
        <v>12</v>
      </c>
      <c r="J117" s="44">
        <f t="shared" si="25"/>
        <v>78913087.450000003</v>
      </c>
      <c r="K117" s="35">
        <f t="shared" si="26"/>
        <v>8100219.7599999756</v>
      </c>
      <c r="L117" s="122">
        <f t="shared" si="27"/>
        <v>11.438909373732175</v>
      </c>
      <c r="M117" s="122">
        <f t="shared" si="28"/>
        <v>1.0653756987040206</v>
      </c>
      <c r="N117" s="122">
        <f t="shared" si="29"/>
        <v>1.058415115121162</v>
      </c>
    </row>
    <row r="118" spans="1:14" ht="15.95" customHeight="1" x14ac:dyDescent="0.4">
      <c r="A118" s="96" t="s">
        <v>1</v>
      </c>
      <c r="B118" s="37" t="s">
        <v>118</v>
      </c>
      <c r="C118" s="35">
        <f>IFERROR(IF($J118&gt;0,VLOOKUP($A118&amp;$B118,'PNC AA'!$A:$E,4,0),""),"")</f>
        <v>4397789.01</v>
      </c>
      <c r="D118" s="35">
        <f>IFERROR(IF($J118&gt;0,VLOOKUP($A118&amp;$B118,'PNC AA'!$A:$E,5,0),""),"")</f>
        <v>69479449.879999995</v>
      </c>
      <c r="E118" s="34">
        <f t="shared" si="22"/>
        <v>12</v>
      </c>
      <c r="F118" s="44">
        <f t="shared" si="23"/>
        <v>73877238.890000001</v>
      </c>
      <c r="G118" s="35">
        <f>IFERROR(VLOOKUP($A118&amp;$B118,'PNC Exon. &amp; no Exon.'!$A:$AJ,3,0),0)</f>
        <v>1840570.95</v>
      </c>
      <c r="H118" s="35">
        <f>IFERROR(VLOOKUP($A118&amp;$B118,'PNC Exon. &amp; no Exon.'!$A:$AJ,4,0),0)</f>
        <v>72522520.379999995</v>
      </c>
      <c r="I118" s="34">
        <f t="shared" si="24"/>
        <v>13</v>
      </c>
      <c r="J118" s="44">
        <f t="shared" si="25"/>
        <v>74363091.329999998</v>
      </c>
      <c r="K118" s="35">
        <f t="shared" si="26"/>
        <v>485852.43999999762</v>
      </c>
      <c r="L118" s="122">
        <f t="shared" si="27"/>
        <v>0.65764834650007797</v>
      </c>
      <c r="M118" s="122">
        <f t="shared" si="28"/>
        <v>1.1114789948250092</v>
      </c>
      <c r="N118" s="122">
        <f t="shared" si="29"/>
        <v>0.99738867676007326</v>
      </c>
    </row>
    <row r="119" spans="1:14" ht="15.95" customHeight="1" x14ac:dyDescent="0.4">
      <c r="A119" s="96" t="s">
        <v>1</v>
      </c>
      <c r="B119" s="37" t="s">
        <v>117</v>
      </c>
      <c r="C119" s="35">
        <f>IFERROR(IF($J119&gt;0,VLOOKUP($A119&amp;$B119,'PNC AA'!$A:$E,4,0),""),"")</f>
        <v>62847543.090000004</v>
      </c>
      <c r="D119" s="35">
        <f>IFERROR(IF($J119&gt;0,VLOOKUP($A119&amp;$B119,'PNC AA'!$A:$E,5,0),""),"")</f>
        <v>0</v>
      </c>
      <c r="E119" s="34">
        <f t="shared" si="22"/>
        <v>14</v>
      </c>
      <c r="F119" s="44">
        <f t="shared" si="23"/>
        <v>62847543.090000004</v>
      </c>
      <c r="G119" s="35">
        <f>IFERROR(VLOOKUP($A119&amp;$B119,'PNC Exon. &amp; no Exon.'!$A:$AJ,3,0),0)</f>
        <v>55708667.539999999</v>
      </c>
      <c r="H119" s="35">
        <f>IFERROR(VLOOKUP($A119&amp;$B119,'PNC Exon. &amp; no Exon.'!$A:$AJ,4,0),0)</f>
        <v>23399.64</v>
      </c>
      <c r="I119" s="34">
        <f t="shared" si="24"/>
        <v>16</v>
      </c>
      <c r="J119" s="44">
        <f t="shared" si="25"/>
        <v>55732067.18</v>
      </c>
      <c r="K119" s="35">
        <f t="shared" si="26"/>
        <v>-7115475.9100000039</v>
      </c>
      <c r="L119" s="122">
        <f t="shared" si="27"/>
        <v>-11.321804417732574</v>
      </c>
      <c r="M119" s="122">
        <f t="shared" si="28"/>
        <v>0.9455378283005923</v>
      </c>
      <c r="N119" s="122">
        <f t="shared" si="29"/>
        <v>0.74750164017641718</v>
      </c>
    </row>
    <row r="120" spans="1:14" ht="15.95" customHeight="1" x14ac:dyDescent="0.4">
      <c r="A120" s="96" t="s">
        <v>1</v>
      </c>
      <c r="B120" s="37" t="s">
        <v>119</v>
      </c>
      <c r="C120" s="35">
        <f>IFERROR(IF($J120&gt;0,VLOOKUP($A120&amp;$B120,'PNC AA'!$A:$E,4,0),""),"")</f>
        <v>50657057.729999997</v>
      </c>
      <c r="D120" s="35">
        <f>IFERROR(IF($J120&gt;0,VLOOKUP($A120&amp;$B120,'PNC AA'!$A:$E,5,0),""),"")</f>
        <v>2528938.96</v>
      </c>
      <c r="E120" s="34">
        <f t="shared" si="22"/>
        <v>15</v>
      </c>
      <c r="F120" s="44">
        <f t="shared" si="23"/>
        <v>53185996.689999998</v>
      </c>
      <c r="G120" s="35">
        <f>IFERROR(VLOOKUP($A120&amp;$B120,'PNC Exon. &amp; no Exon.'!$A:$AJ,3,0),0)</f>
        <v>59764500.209999993</v>
      </c>
      <c r="H120" s="35">
        <f>IFERROR(VLOOKUP($A120&amp;$B120,'PNC Exon. &amp; no Exon.'!$A:$AJ,4,0),0)</f>
        <v>789906.25</v>
      </c>
      <c r="I120" s="34">
        <f t="shared" si="24"/>
        <v>14</v>
      </c>
      <c r="J120" s="44">
        <f t="shared" si="25"/>
        <v>60554406.459999993</v>
      </c>
      <c r="K120" s="35">
        <f t="shared" si="26"/>
        <v>7368409.7699999958</v>
      </c>
      <c r="L120" s="122">
        <f t="shared" si="27"/>
        <v>13.854040966737022</v>
      </c>
      <c r="M120" s="122">
        <f t="shared" si="28"/>
        <v>0.80018039423194065</v>
      </c>
      <c r="N120" s="122">
        <f t="shared" si="29"/>
        <v>0.81218085815060248</v>
      </c>
    </row>
    <row r="121" spans="1:14" ht="15.95" customHeight="1" x14ac:dyDescent="0.4">
      <c r="A121" s="96" t="s">
        <v>1</v>
      </c>
      <c r="B121" s="37" t="s">
        <v>120</v>
      </c>
      <c r="C121" s="35">
        <f>IFERROR(IF($J121&gt;0,VLOOKUP($A121&amp;$B121,'PNC AA'!$A:$E,4,0),""),"")</f>
        <v>48142178.440000005</v>
      </c>
      <c r="D121" s="35">
        <f>IFERROR(IF($J121&gt;0,VLOOKUP($A121&amp;$B121,'PNC AA'!$A:$E,5,0),""),"")</f>
        <v>0</v>
      </c>
      <c r="E121" s="34">
        <f t="shared" si="22"/>
        <v>16</v>
      </c>
      <c r="F121" s="44">
        <f t="shared" si="23"/>
        <v>48142178.440000005</v>
      </c>
      <c r="G121" s="35">
        <f>IFERROR(VLOOKUP($A121&amp;$B121,'PNC Exon. &amp; no Exon.'!$A:$AJ,3,0),0)</f>
        <v>59300537.659999996</v>
      </c>
      <c r="H121" s="35">
        <f>IFERROR(VLOOKUP($A121&amp;$B121,'PNC Exon. &amp; no Exon.'!$A:$AJ,4,0),0)</f>
        <v>0</v>
      </c>
      <c r="I121" s="34">
        <f t="shared" si="24"/>
        <v>15</v>
      </c>
      <c r="J121" s="44">
        <f t="shared" si="25"/>
        <v>59300537.659999996</v>
      </c>
      <c r="K121" s="35">
        <f t="shared" si="26"/>
        <v>11158359.219999991</v>
      </c>
      <c r="L121" s="122">
        <f t="shared" si="27"/>
        <v>23.177927508840813</v>
      </c>
      <c r="M121" s="122">
        <f t="shared" si="28"/>
        <v>0.72429642614080425</v>
      </c>
      <c r="N121" s="122">
        <f t="shared" si="29"/>
        <v>0.79536344885661558</v>
      </c>
    </row>
    <row r="122" spans="1:14" ht="15.95" customHeight="1" x14ac:dyDescent="0.4">
      <c r="A122" s="96" t="s">
        <v>1</v>
      </c>
      <c r="B122" s="37" t="s">
        <v>123</v>
      </c>
      <c r="C122" s="35">
        <f>IFERROR(IF($J122&gt;0,VLOOKUP($A122&amp;$B122,'PNC AA'!$A:$E,4,0),""),"")</f>
        <v>40806448.090000004</v>
      </c>
      <c r="D122" s="35">
        <f>IFERROR(IF($J122&gt;0,VLOOKUP($A122&amp;$B122,'PNC AA'!$A:$E,5,0),""),"")</f>
        <v>0</v>
      </c>
      <c r="E122" s="34">
        <f t="shared" si="22"/>
        <v>17</v>
      </c>
      <c r="F122" s="44">
        <f t="shared" si="23"/>
        <v>40806448.090000004</v>
      </c>
      <c r="G122" s="35">
        <f>IFERROR(VLOOKUP($A122&amp;$B122,'PNC Exon. &amp; no Exon.'!$A:$AJ,3,0),0)</f>
        <v>55229158.960000001</v>
      </c>
      <c r="H122" s="35">
        <f>IFERROR(VLOOKUP($A122&amp;$B122,'PNC Exon. &amp; no Exon.'!$A:$AJ,4,0),0)</f>
        <v>0</v>
      </c>
      <c r="I122" s="34">
        <f t="shared" si="24"/>
        <v>17</v>
      </c>
      <c r="J122" s="44">
        <f t="shared" si="25"/>
        <v>55229158.960000001</v>
      </c>
      <c r="K122" s="35">
        <f t="shared" si="26"/>
        <v>14422710.869999997</v>
      </c>
      <c r="L122" s="122">
        <f t="shared" si="27"/>
        <v>35.344195697185455</v>
      </c>
      <c r="M122" s="122">
        <f t="shared" si="28"/>
        <v>0.61393076659219092</v>
      </c>
      <c r="N122" s="122">
        <f t="shared" si="29"/>
        <v>0.74075642618508852</v>
      </c>
    </row>
    <row r="123" spans="1:14" ht="15.95" customHeight="1" x14ac:dyDescent="0.4">
      <c r="A123" s="96" t="s">
        <v>1</v>
      </c>
      <c r="B123" s="37" t="s">
        <v>80</v>
      </c>
      <c r="C123" s="35">
        <f>IFERROR(IF($J123&gt;0,VLOOKUP($A123&amp;$B123,'PNC AA'!$A:$E,4,0),""),"")</f>
        <v>38409176.18</v>
      </c>
      <c r="D123" s="35">
        <f>IFERROR(IF($J123&gt;0,VLOOKUP($A123&amp;$B123,'PNC AA'!$A:$E,5,0),""),"")</f>
        <v>0</v>
      </c>
      <c r="E123" s="34">
        <f t="shared" si="22"/>
        <v>18</v>
      </c>
      <c r="F123" s="44">
        <f t="shared" si="23"/>
        <v>38409176.18</v>
      </c>
      <c r="G123" s="35">
        <f>IFERROR(VLOOKUP($A123&amp;$B123,'PNC Exon. &amp; no Exon.'!$A:$AJ,3,0),0)</f>
        <v>45634315.609999999</v>
      </c>
      <c r="H123" s="35">
        <f>IFERROR(VLOOKUP($A123&amp;$B123,'PNC Exon. &amp; no Exon.'!$A:$AJ,4,0),0)</f>
        <v>0</v>
      </c>
      <c r="I123" s="34">
        <f t="shared" si="24"/>
        <v>18</v>
      </c>
      <c r="J123" s="44">
        <f t="shared" si="25"/>
        <v>45634315.609999999</v>
      </c>
      <c r="K123" s="35">
        <f t="shared" si="26"/>
        <v>7225139.4299999997</v>
      </c>
      <c r="L123" s="122">
        <f t="shared" si="27"/>
        <v>18.810972138897878</v>
      </c>
      <c r="M123" s="122">
        <f t="shared" si="28"/>
        <v>0.57786394258951823</v>
      </c>
      <c r="N123" s="122">
        <f t="shared" si="29"/>
        <v>0.61206640077841223</v>
      </c>
    </row>
    <row r="124" spans="1:14" ht="15.95" customHeight="1" x14ac:dyDescent="0.4">
      <c r="A124" s="96" t="s">
        <v>1</v>
      </c>
      <c r="B124" s="37" t="s">
        <v>121</v>
      </c>
      <c r="C124" s="35">
        <f>IFERROR(IF($J124&gt;0,VLOOKUP($A124&amp;$B124,'PNC AA'!$A:$E,4,0),""),"")</f>
        <v>37052162.140000001</v>
      </c>
      <c r="D124" s="35">
        <f>IFERROR(IF($J124&gt;0,VLOOKUP($A124&amp;$B124,'PNC AA'!$A:$E,5,0),""),"")</f>
        <v>40862.730000000003</v>
      </c>
      <c r="E124" s="34">
        <f t="shared" si="22"/>
        <v>19</v>
      </c>
      <c r="F124" s="44">
        <f t="shared" si="23"/>
        <v>37093024.869999997</v>
      </c>
      <c r="G124" s="35">
        <f>IFERROR(VLOOKUP($A124&amp;$B124,'PNC Exon. &amp; no Exon.'!$A:$AJ,3,0),0)</f>
        <v>42532246.229999997</v>
      </c>
      <c r="H124" s="35">
        <f>IFERROR(VLOOKUP($A124&amp;$B124,'PNC Exon. &amp; no Exon.'!$A:$AJ,4,0),0)</f>
        <v>62238.97</v>
      </c>
      <c r="I124" s="34">
        <f t="shared" si="24"/>
        <v>19</v>
      </c>
      <c r="J124" s="44">
        <f t="shared" si="25"/>
        <v>42594485.199999996</v>
      </c>
      <c r="K124" s="35">
        <f t="shared" si="26"/>
        <v>5501460.3299999982</v>
      </c>
      <c r="L124" s="122">
        <f t="shared" si="27"/>
        <v>14.831522501281516</v>
      </c>
      <c r="M124" s="122">
        <f t="shared" si="28"/>
        <v>0.55806251853718492</v>
      </c>
      <c r="N124" s="122">
        <f t="shared" si="29"/>
        <v>0.57129493235262618</v>
      </c>
    </row>
    <row r="125" spans="1:14" ht="15.95" customHeight="1" x14ac:dyDescent="0.4">
      <c r="A125" s="96" t="s">
        <v>1</v>
      </c>
      <c r="B125" s="37" t="s">
        <v>122</v>
      </c>
      <c r="C125" s="35">
        <f>IFERROR(IF($J125&gt;0,VLOOKUP($A125&amp;$B125,'PNC AA'!$A:$E,4,0),""),"")</f>
        <v>18109217.52</v>
      </c>
      <c r="D125" s="35">
        <f>IFERROR(IF($J125&gt;0,VLOOKUP($A125&amp;$B125,'PNC AA'!$A:$E,5,0),""),"")</f>
        <v>11982265.209999999</v>
      </c>
      <c r="E125" s="34">
        <f t="shared" si="22"/>
        <v>22</v>
      </c>
      <c r="F125" s="44">
        <f t="shared" si="23"/>
        <v>30091482.729999997</v>
      </c>
      <c r="G125" s="35">
        <f>IFERROR(VLOOKUP($A125&amp;$B125,'PNC Exon. &amp; no Exon.'!$A:$AJ,3,0),0)</f>
        <v>21245269.93</v>
      </c>
      <c r="H125" s="35">
        <f>IFERROR(VLOOKUP($A125&amp;$B125,'PNC Exon. &amp; no Exon.'!$A:$AJ,4,0),0)</f>
        <v>18095819.579999998</v>
      </c>
      <c r="I125" s="34">
        <f t="shared" si="24"/>
        <v>20</v>
      </c>
      <c r="J125" s="44">
        <f t="shared" si="25"/>
        <v>39341089.509999998</v>
      </c>
      <c r="K125" s="35">
        <f t="shared" si="26"/>
        <v>9249606.7800000012</v>
      </c>
      <c r="L125" s="122">
        <f t="shared" si="27"/>
        <v>30.738288515037233</v>
      </c>
      <c r="M125" s="122">
        <f t="shared" si="28"/>
        <v>0.4527247022230248</v>
      </c>
      <c r="N125" s="122">
        <f t="shared" si="29"/>
        <v>0.52765903766091449</v>
      </c>
    </row>
    <row r="126" spans="1:14" ht="15.95" customHeight="1" x14ac:dyDescent="0.4">
      <c r="A126" s="96" t="s">
        <v>1</v>
      </c>
      <c r="B126" s="37" t="s">
        <v>87</v>
      </c>
      <c r="C126" s="35">
        <f>IFERROR(IF($J126&gt;0,VLOOKUP($A126&amp;$B126,'PNC AA'!$A:$E,4,0),""),"")</f>
        <v>2598458.9299999997</v>
      </c>
      <c r="D126" s="35">
        <f>IFERROR(IF($J126&gt;0,VLOOKUP($A126&amp;$B126,'PNC AA'!$A:$E,5,0),""),"")</f>
        <v>29803477.140000001</v>
      </c>
      <c r="E126" s="34">
        <f t="shared" si="22"/>
        <v>21</v>
      </c>
      <c r="F126" s="44">
        <f t="shared" si="23"/>
        <v>32401936.07</v>
      </c>
      <c r="G126" s="35">
        <f>IFERROR(VLOOKUP($A126&amp;$B126,'PNC Exon. &amp; no Exon.'!$A:$AJ,3,0),0)</f>
        <v>674644.38</v>
      </c>
      <c r="H126" s="35">
        <f>IFERROR(VLOOKUP($A126&amp;$B126,'PNC Exon. &amp; no Exon.'!$A:$AJ,4,0),0)</f>
        <v>35682858.329999998</v>
      </c>
      <c r="I126" s="34">
        <f t="shared" si="24"/>
        <v>21</v>
      </c>
      <c r="J126" s="44">
        <f t="shared" si="25"/>
        <v>36357502.710000001</v>
      </c>
      <c r="K126" s="35">
        <f t="shared" si="26"/>
        <v>3955566.6400000006</v>
      </c>
      <c r="L126" s="122">
        <f t="shared" si="27"/>
        <v>12.207809531672842</v>
      </c>
      <c r="M126" s="122">
        <f t="shared" si="28"/>
        <v>0.4874853456162756</v>
      </c>
      <c r="N126" s="122">
        <f t="shared" si="29"/>
        <v>0.48764193190013905</v>
      </c>
    </row>
    <row r="127" spans="1:14" ht="15.95" customHeight="1" x14ac:dyDescent="0.4">
      <c r="A127" s="96" t="s">
        <v>1</v>
      </c>
      <c r="B127" s="37" t="s">
        <v>124</v>
      </c>
      <c r="C127" s="35">
        <f>IFERROR(IF($J127&gt;0,VLOOKUP($A127&amp;$B127,'PNC AA'!$A:$E,4,0),""),"")</f>
        <v>0</v>
      </c>
      <c r="D127" s="35">
        <f>IFERROR(IF($J127&gt;0,VLOOKUP($A127&amp;$B127,'PNC AA'!$A:$E,5,0),""),"")</f>
        <v>35576328.640000001</v>
      </c>
      <c r="E127" s="34">
        <f t="shared" si="22"/>
        <v>20</v>
      </c>
      <c r="F127" s="44">
        <f t="shared" si="23"/>
        <v>35576328.640000001</v>
      </c>
      <c r="G127" s="35">
        <f>IFERROR(VLOOKUP($A127&amp;$B127,'PNC Exon. &amp; no Exon.'!$A:$AJ,3,0),0)</f>
        <v>0</v>
      </c>
      <c r="H127" s="35">
        <f>IFERROR(VLOOKUP($A127&amp;$B127,'PNC Exon. &amp; no Exon.'!$A:$AJ,4,0),0)</f>
        <v>35905251.359999999</v>
      </c>
      <c r="I127" s="34">
        <f t="shared" si="24"/>
        <v>22</v>
      </c>
      <c r="J127" s="44">
        <f t="shared" si="25"/>
        <v>35905251.359999999</v>
      </c>
      <c r="K127" s="35">
        <f t="shared" si="26"/>
        <v>328922.71999999881</v>
      </c>
      <c r="L127" s="122">
        <f t="shared" si="27"/>
        <v>0.9245549852217656</v>
      </c>
      <c r="M127" s="122">
        <f t="shared" si="28"/>
        <v>0.53524390719620984</v>
      </c>
      <c r="N127" s="122">
        <f t="shared" si="29"/>
        <v>0.48157614889580225</v>
      </c>
    </row>
    <row r="128" spans="1:14" ht="15.95" customHeight="1" x14ac:dyDescent="0.4">
      <c r="A128" s="96" t="s">
        <v>1</v>
      </c>
      <c r="B128" s="37" t="s">
        <v>78</v>
      </c>
      <c r="C128" s="35">
        <f>IFERROR(IF($J128&gt;0,VLOOKUP($A128&amp;$B128,'PNC AA'!$A:$E,4,0),""),"")</f>
        <v>26934317.159999996</v>
      </c>
      <c r="D128" s="35">
        <f>IFERROR(IF($J128&gt;0,VLOOKUP($A128&amp;$B128,'PNC AA'!$A:$E,5,0),""),"")</f>
        <v>1329847.05</v>
      </c>
      <c r="E128" s="34">
        <f t="shared" si="22"/>
        <v>23</v>
      </c>
      <c r="F128" s="44">
        <f t="shared" si="23"/>
        <v>28264164.209999997</v>
      </c>
      <c r="G128" s="35">
        <f>IFERROR(VLOOKUP($A128&amp;$B128,'PNC Exon. &amp; no Exon.'!$A:$AJ,3,0),0)</f>
        <v>32741104.920000006</v>
      </c>
      <c r="H128" s="35">
        <f>IFERROR(VLOOKUP($A128&amp;$B128,'PNC Exon. &amp; no Exon.'!$A:$AJ,4,0),0)</f>
        <v>282528.93</v>
      </c>
      <c r="I128" s="34">
        <f t="shared" si="24"/>
        <v>23</v>
      </c>
      <c r="J128" s="44">
        <f t="shared" si="25"/>
        <v>33023633.850000005</v>
      </c>
      <c r="K128" s="35">
        <f t="shared" si="26"/>
        <v>4759469.640000008</v>
      </c>
      <c r="L128" s="122">
        <f t="shared" si="27"/>
        <v>16.839237150752489</v>
      </c>
      <c r="M128" s="122">
        <f t="shared" si="28"/>
        <v>0.42523279561754335</v>
      </c>
      <c r="N128" s="122">
        <f t="shared" si="29"/>
        <v>0.44292669761797365</v>
      </c>
    </row>
    <row r="129" spans="1:14" ht="15.95" customHeight="1" x14ac:dyDescent="0.4">
      <c r="A129" s="96" t="s">
        <v>1</v>
      </c>
      <c r="B129" s="37" t="s">
        <v>125</v>
      </c>
      <c r="C129" s="35">
        <f>IFERROR(IF($J129&gt;0,VLOOKUP($A129&amp;$B129,'PNC AA'!$A:$E,4,0),""),"")</f>
        <v>20339481.189999994</v>
      </c>
      <c r="D129" s="35">
        <f>IFERROR(IF($J129&gt;0,VLOOKUP($A129&amp;$B129,'PNC AA'!$A:$E,5,0),""),"")</f>
        <v>754784.62</v>
      </c>
      <c r="E129" s="34">
        <f t="shared" si="22"/>
        <v>24</v>
      </c>
      <c r="F129" s="44">
        <f t="shared" si="23"/>
        <v>21094265.809999995</v>
      </c>
      <c r="G129" s="35">
        <f>IFERROR(VLOOKUP($A129&amp;$B129,'PNC Exon. &amp; no Exon.'!$A:$AJ,3,0),0)</f>
        <v>22564694.52</v>
      </c>
      <c r="H129" s="35">
        <f>IFERROR(VLOOKUP($A129&amp;$B129,'PNC Exon. &amp; no Exon.'!$A:$AJ,4,0),0)</f>
        <v>690745</v>
      </c>
      <c r="I129" s="34">
        <f t="shared" si="24"/>
        <v>24</v>
      </c>
      <c r="J129" s="44">
        <f t="shared" si="25"/>
        <v>23255439.52</v>
      </c>
      <c r="K129" s="35">
        <f t="shared" si="26"/>
        <v>2161173.7100000046</v>
      </c>
      <c r="L129" s="122">
        <f t="shared" si="27"/>
        <v>10.245313723957503</v>
      </c>
      <c r="M129" s="122">
        <f t="shared" si="28"/>
        <v>0.31736206863361771</v>
      </c>
      <c r="N129" s="122">
        <f t="shared" si="29"/>
        <v>0.31191161684491947</v>
      </c>
    </row>
    <row r="130" spans="1:14" ht="15.95" customHeight="1" x14ac:dyDescent="0.4">
      <c r="A130" s="96" t="s">
        <v>1</v>
      </c>
      <c r="B130" s="37" t="s">
        <v>126</v>
      </c>
      <c r="C130" s="35">
        <f>IFERROR(IF($J130&gt;0,VLOOKUP($A130&amp;$B130,'PNC AA'!$A:$E,4,0),""),"")</f>
        <v>13467624.779999999</v>
      </c>
      <c r="D130" s="35">
        <f>IFERROR(IF($J130&gt;0,VLOOKUP($A130&amp;$B130,'PNC AA'!$A:$E,5,0),""),"")</f>
        <v>802957.62</v>
      </c>
      <c r="E130" s="34">
        <f t="shared" si="22"/>
        <v>26</v>
      </c>
      <c r="F130" s="44">
        <f t="shared" si="23"/>
        <v>14270582.399999999</v>
      </c>
      <c r="G130" s="35">
        <f>IFERROR(VLOOKUP($A130&amp;$B130,'PNC Exon. &amp; no Exon.'!$A:$AJ,3,0),0)</f>
        <v>23062619.829999998</v>
      </c>
      <c r="H130" s="35">
        <f>IFERROR(VLOOKUP($A130&amp;$B130,'PNC Exon. &amp; no Exon.'!$A:$AJ,4,0),0)</f>
        <v>149734.13</v>
      </c>
      <c r="I130" s="34">
        <f t="shared" si="24"/>
        <v>25</v>
      </c>
      <c r="J130" s="44">
        <f t="shared" si="25"/>
        <v>23212353.959999997</v>
      </c>
      <c r="K130" s="35">
        <f t="shared" si="26"/>
        <v>8941771.5599999987</v>
      </c>
      <c r="L130" s="122">
        <f t="shared" si="27"/>
        <v>62.658771095424946</v>
      </c>
      <c r="M130" s="122">
        <f t="shared" si="28"/>
        <v>0.21470012712760528</v>
      </c>
      <c r="N130" s="122">
        <f t="shared" si="29"/>
        <v>0.31133373541332099</v>
      </c>
    </row>
    <row r="131" spans="1:14" ht="15.95" customHeight="1" x14ac:dyDescent="0.4">
      <c r="A131" s="96" t="s">
        <v>1</v>
      </c>
      <c r="B131" s="37" t="s">
        <v>127</v>
      </c>
      <c r="C131" s="35">
        <f>IFERROR(IF($J131&gt;0,VLOOKUP($A131&amp;$B131,'PNC AA'!$A:$E,4,0),""),"")</f>
        <v>15601338.039999999</v>
      </c>
      <c r="D131" s="35">
        <f>IFERROR(IF($J131&gt;0,VLOOKUP($A131&amp;$B131,'PNC AA'!$A:$E,5,0),""),"")</f>
        <v>23088.73</v>
      </c>
      <c r="E131" s="34">
        <f t="shared" si="22"/>
        <v>25</v>
      </c>
      <c r="F131" s="44">
        <f t="shared" si="23"/>
        <v>15624426.77</v>
      </c>
      <c r="G131" s="35">
        <f>IFERROR(VLOOKUP($A131&amp;$B131,'PNC Exon. &amp; no Exon.'!$A:$AJ,3,0),0)</f>
        <v>19800369.859999999</v>
      </c>
      <c r="H131" s="35">
        <f>IFERROR(VLOOKUP($A131&amp;$B131,'PNC Exon. &amp; no Exon.'!$A:$AJ,4,0),0)</f>
        <v>164376.48000000001</v>
      </c>
      <c r="I131" s="34">
        <f t="shared" si="24"/>
        <v>26</v>
      </c>
      <c r="J131" s="44">
        <f t="shared" si="25"/>
        <v>19964746.34</v>
      </c>
      <c r="K131" s="35">
        <f t="shared" si="26"/>
        <v>4340319.57</v>
      </c>
      <c r="L131" s="122">
        <f t="shared" si="27"/>
        <v>27.779064370756434</v>
      </c>
      <c r="M131" s="122">
        <f t="shared" si="28"/>
        <v>0.23506864119399637</v>
      </c>
      <c r="N131" s="122">
        <f t="shared" si="29"/>
        <v>0.26777547272123492</v>
      </c>
    </row>
    <row r="132" spans="1:14" ht="15.95" customHeight="1" x14ac:dyDescent="0.4">
      <c r="A132" s="96" t="s">
        <v>1</v>
      </c>
      <c r="B132" s="37" t="s">
        <v>110</v>
      </c>
      <c r="C132" s="35">
        <f>IFERROR(IF($J132&gt;0,VLOOKUP($A132&amp;$B132,'PNC AA'!$A:$E,4,0),""),"")</f>
        <v>5358035.2100000009</v>
      </c>
      <c r="D132" s="35">
        <f>IFERROR(IF($J132&gt;0,VLOOKUP($A132&amp;$B132,'PNC AA'!$A:$E,5,0),""),"")</f>
        <v>22730</v>
      </c>
      <c r="E132" s="34">
        <f t="shared" si="22"/>
        <v>28</v>
      </c>
      <c r="F132" s="44">
        <f t="shared" si="23"/>
        <v>5380765.2100000009</v>
      </c>
      <c r="G132" s="35">
        <f>IFERROR(VLOOKUP($A132&amp;$B132,'PNC Exon. &amp; no Exon.'!$A:$AJ,3,0),0)</f>
        <v>15934697.85</v>
      </c>
      <c r="H132" s="35">
        <f>IFERROR(VLOOKUP($A132&amp;$B132,'PNC Exon. &amp; no Exon.'!$A:$AJ,4,0),0)</f>
        <v>2500000</v>
      </c>
      <c r="I132" s="34">
        <f t="shared" si="24"/>
        <v>27</v>
      </c>
      <c r="J132" s="44">
        <f t="shared" si="25"/>
        <v>18434697.850000001</v>
      </c>
      <c r="K132" s="35">
        <f t="shared" si="26"/>
        <v>13053932.640000001</v>
      </c>
      <c r="L132" s="122">
        <f t="shared" si="27"/>
        <v>242.60364707494824</v>
      </c>
      <c r="M132" s="122">
        <f t="shared" si="28"/>
        <v>8.0953316567570224E-2</v>
      </c>
      <c r="N132" s="122">
        <f t="shared" si="29"/>
        <v>0.24725382667981763</v>
      </c>
    </row>
    <row r="133" spans="1:14" ht="15.95" customHeight="1" x14ac:dyDescent="0.4">
      <c r="A133" s="96" t="s">
        <v>1</v>
      </c>
      <c r="B133" s="37" t="s">
        <v>130</v>
      </c>
      <c r="C133" s="35">
        <f>IFERROR(IF($J133&gt;0,VLOOKUP($A133&amp;$B133,'PNC AA'!$A:$E,4,0),""),"")</f>
        <v>493254.19</v>
      </c>
      <c r="D133" s="35">
        <f>IFERROR(IF($J133&gt;0,VLOOKUP($A133&amp;$B133,'PNC AA'!$A:$E,5,0),""),"")</f>
        <v>0</v>
      </c>
      <c r="E133" s="34">
        <f t="shared" si="22"/>
        <v>32</v>
      </c>
      <c r="F133" s="44">
        <f t="shared" si="23"/>
        <v>493254.19</v>
      </c>
      <c r="G133" s="35">
        <f>IFERROR(VLOOKUP($A133&amp;$B133,'PNC Exon. &amp; no Exon.'!$A:$AJ,3,0),0)</f>
        <v>9572669.8300000001</v>
      </c>
      <c r="H133" s="35">
        <f>IFERROR(VLOOKUP($A133&amp;$B133,'PNC Exon. &amp; no Exon.'!$A:$AJ,4,0),0)</f>
        <v>0</v>
      </c>
      <c r="I133" s="34">
        <f t="shared" si="24"/>
        <v>28</v>
      </c>
      <c r="J133" s="44">
        <f t="shared" si="25"/>
        <v>9572669.8300000001</v>
      </c>
      <c r="K133" s="35">
        <f t="shared" si="26"/>
        <v>9079415.6400000006</v>
      </c>
      <c r="L133" s="122">
        <f t="shared" si="27"/>
        <v>1840.71738751981</v>
      </c>
      <c r="M133" s="122">
        <f t="shared" si="28"/>
        <v>7.4209821527132609E-3</v>
      </c>
      <c r="N133" s="122">
        <f t="shared" si="29"/>
        <v>0.12839262494394174</v>
      </c>
    </row>
    <row r="134" spans="1:14" ht="15.95" customHeight="1" x14ac:dyDescent="0.4">
      <c r="A134" s="96" t="s">
        <v>1</v>
      </c>
      <c r="B134" s="37" t="s">
        <v>128</v>
      </c>
      <c r="C134" s="35">
        <f>IFERROR(IF($J134&gt;0,VLOOKUP($A134&amp;$B134,'PNC AA'!$A:$E,4,0),""),"")</f>
        <v>7229320.6400000006</v>
      </c>
      <c r="D134" s="35">
        <f>IFERROR(IF($J134&gt;0,VLOOKUP($A134&amp;$B134,'PNC AA'!$A:$E,5,0),""),"")</f>
        <v>0</v>
      </c>
      <c r="E134" s="34">
        <f t="shared" si="22"/>
        <v>27</v>
      </c>
      <c r="F134" s="44">
        <f t="shared" si="23"/>
        <v>7229320.6400000006</v>
      </c>
      <c r="G134" s="35">
        <f>IFERROR(VLOOKUP($A134&amp;$B134,'PNC Exon. &amp; no Exon.'!$A:$AJ,3,0),0)</f>
        <v>7547020.4199999999</v>
      </c>
      <c r="H134" s="35">
        <f>IFERROR(VLOOKUP($A134&amp;$B134,'PNC Exon. &amp; no Exon.'!$A:$AJ,4,0),0)</f>
        <v>0</v>
      </c>
      <c r="I134" s="34">
        <f t="shared" si="24"/>
        <v>29</v>
      </c>
      <c r="J134" s="44">
        <f t="shared" si="25"/>
        <v>7547020.4199999999</v>
      </c>
      <c r="K134" s="35">
        <f t="shared" si="26"/>
        <v>317699.77999999933</v>
      </c>
      <c r="L134" s="122">
        <f t="shared" si="27"/>
        <v>4.394600762928663</v>
      </c>
      <c r="M134" s="122">
        <f t="shared" si="28"/>
        <v>0.10876473131567643</v>
      </c>
      <c r="N134" s="122">
        <f t="shared" si="29"/>
        <v>0.10122377345478024</v>
      </c>
    </row>
    <row r="135" spans="1:14" ht="15.95" customHeight="1" x14ac:dyDescent="0.4">
      <c r="A135" s="96" t="s">
        <v>1</v>
      </c>
      <c r="B135" s="37" t="s">
        <v>79</v>
      </c>
      <c r="C135" s="35">
        <f>IFERROR(IF($J135&gt;0,VLOOKUP($A135&amp;$B135,'PNC AA'!$A:$E,4,0),""),"")</f>
        <v>4175201.97</v>
      </c>
      <c r="D135" s="35">
        <f>IFERROR(IF($J135&gt;0,VLOOKUP($A135&amp;$B135,'PNC AA'!$A:$E,5,0),""),"")</f>
        <v>0</v>
      </c>
      <c r="E135" s="34">
        <f t="shared" si="22"/>
        <v>29</v>
      </c>
      <c r="F135" s="44">
        <f t="shared" si="23"/>
        <v>4175201.97</v>
      </c>
      <c r="G135" s="35">
        <f>IFERROR(VLOOKUP($A135&amp;$B135,'PNC Exon. &amp; no Exon.'!$A:$AJ,3,0),0)</f>
        <v>5770543.1699999999</v>
      </c>
      <c r="H135" s="35">
        <f>IFERROR(VLOOKUP($A135&amp;$B135,'PNC Exon. &amp; no Exon.'!$A:$AJ,4,0),0)</f>
        <v>0</v>
      </c>
      <c r="I135" s="34">
        <f t="shared" si="24"/>
        <v>30</v>
      </c>
      <c r="J135" s="44">
        <f t="shared" si="25"/>
        <v>5770543.1699999999</v>
      </c>
      <c r="K135" s="35">
        <f t="shared" si="26"/>
        <v>1595341.1999999997</v>
      </c>
      <c r="L135" s="122">
        <f t="shared" si="27"/>
        <v>38.209916824694339</v>
      </c>
      <c r="M135" s="122">
        <f t="shared" si="28"/>
        <v>6.2815683944505873E-2</v>
      </c>
      <c r="N135" s="122">
        <f t="shared" si="29"/>
        <v>7.7396922499794879E-2</v>
      </c>
    </row>
    <row r="136" spans="1:14" ht="15.95" customHeight="1" x14ac:dyDescent="0.4">
      <c r="A136" s="96" t="s">
        <v>1</v>
      </c>
      <c r="B136" s="37" t="s">
        <v>131</v>
      </c>
      <c r="C136" s="35">
        <f>IFERROR(IF($J136&gt;0,VLOOKUP($A136&amp;$B136,'PNC AA'!$A:$E,4,0),""),"")</f>
        <v>996876.24</v>
      </c>
      <c r="D136" s="35">
        <f>IFERROR(IF($J136&gt;0,VLOOKUP($A136&amp;$B136,'PNC AA'!$A:$E,5,0),""),"")</f>
        <v>0</v>
      </c>
      <c r="E136" s="34">
        <f t="shared" si="22"/>
        <v>31</v>
      </c>
      <c r="F136" s="44">
        <f t="shared" si="23"/>
        <v>996876.24</v>
      </c>
      <c r="G136" s="35">
        <f>IFERROR(VLOOKUP($A136&amp;$B136,'PNC Exon. &amp; no Exon.'!$A:$AJ,3,0),0)</f>
        <v>2392598.4500000002</v>
      </c>
      <c r="H136" s="35">
        <f>IFERROR(VLOOKUP($A136&amp;$B136,'PNC Exon. &amp; no Exon.'!$A:$AJ,4,0),0)</f>
        <v>0</v>
      </c>
      <c r="I136" s="34">
        <f t="shared" si="24"/>
        <v>31</v>
      </c>
      <c r="J136" s="44">
        <f t="shared" si="25"/>
        <v>2392598.4500000002</v>
      </c>
      <c r="K136" s="35">
        <f t="shared" si="26"/>
        <v>1395722.2100000002</v>
      </c>
      <c r="L136" s="122">
        <f t="shared" si="27"/>
        <v>140.00957731724054</v>
      </c>
      <c r="M136" s="122">
        <f t="shared" si="28"/>
        <v>1.4997948188750108E-2</v>
      </c>
      <c r="N136" s="122">
        <f t="shared" si="29"/>
        <v>3.2090524470988299E-2</v>
      </c>
    </row>
    <row r="137" spans="1:14" ht="15.95" customHeight="1" x14ac:dyDescent="0.4">
      <c r="A137" s="96" t="s">
        <v>1</v>
      </c>
      <c r="B137" s="37" t="s">
        <v>129</v>
      </c>
      <c r="C137" s="35">
        <f>IFERROR(IF($J137&gt;0,VLOOKUP($A137&amp;$B137,'PNC AA'!$A:$E,4,0),""),"")</f>
        <v>41182.99</v>
      </c>
      <c r="D137" s="35">
        <f>IFERROR(IF($J137&gt;0,VLOOKUP($A137&amp;$B137,'PNC AA'!$A:$E,5,0),""),"")</f>
        <v>1252753.04</v>
      </c>
      <c r="E137" s="34">
        <f t="shared" si="22"/>
        <v>30</v>
      </c>
      <c r="F137" s="44">
        <f t="shared" si="23"/>
        <v>1293936.03</v>
      </c>
      <c r="G137" s="35">
        <f>IFERROR(VLOOKUP($A137&amp;$B137,'PNC Exon. &amp; no Exon.'!$A:$AJ,3,0),0)</f>
        <v>33356.639999999999</v>
      </c>
      <c r="H137" s="35">
        <f>IFERROR(VLOOKUP($A137&amp;$B137,'PNC Exon. &amp; no Exon.'!$A:$AJ,4,0),0)</f>
        <v>1624933.02</v>
      </c>
      <c r="I137" s="34">
        <f t="shared" si="24"/>
        <v>32</v>
      </c>
      <c r="J137" s="44">
        <f t="shared" si="25"/>
        <v>1658289.66</v>
      </c>
      <c r="K137" s="35">
        <f t="shared" si="26"/>
        <v>364353.62999999989</v>
      </c>
      <c r="L137" s="122">
        <f t="shared" si="27"/>
        <v>28.158550465589855</v>
      </c>
      <c r="M137" s="122">
        <f t="shared" si="28"/>
        <v>1.9467196386882494E-2</v>
      </c>
      <c r="N137" s="122">
        <f t="shared" si="29"/>
        <v>2.2241669894175871E-2</v>
      </c>
    </row>
    <row r="138" spans="1:14" ht="15.95" customHeight="1" x14ac:dyDescent="0.4">
      <c r="A138" s="96" t="s">
        <v>1</v>
      </c>
      <c r="B138" s="37" t="s">
        <v>132</v>
      </c>
      <c r="C138" s="35">
        <f>IFERROR(IF($J138&gt;0,VLOOKUP($A138&amp;$B138,'PNC AA'!$A:$E,4,0),""),"")</f>
        <v>462095.70999999996</v>
      </c>
      <c r="D138" s="35">
        <f>IFERROR(IF($J138&gt;0,VLOOKUP($A138&amp;$B138,'PNC AA'!$A:$E,5,0),""),"")</f>
        <v>24038</v>
      </c>
      <c r="E138" s="34">
        <f t="shared" si="22"/>
        <v>33</v>
      </c>
      <c r="F138" s="44">
        <f t="shared" si="23"/>
        <v>486133.70999999996</v>
      </c>
      <c r="G138" s="35">
        <f>IFERROR(VLOOKUP($A138&amp;$B138,'PNC Exon. &amp; no Exon.'!$A:$AJ,3,0),0)</f>
        <v>1199973.18</v>
      </c>
      <c r="H138" s="35">
        <f>IFERROR(VLOOKUP($A138&amp;$B138,'PNC Exon. &amp; no Exon.'!$A:$AJ,4,0),0)</f>
        <v>20715</v>
      </c>
      <c r="I138" s="34">
        <f t="shared" si="24"/>
        <v>33</v>
      </c>
      <c r="J138" s="44">
        <f t="shared" si="25"/>
        <v>1220688.18</v>
      </c>
      <c r="K138" s="35">
        <f t="shared" si="26"/>
        <v>734554.47</v>
      </c>
      <c r="L138" s="122">
        <f t="shared" si="27"/>
        <v>151.10132354326961</v>
      </c>
      <c r="M138" s="122">
        <f t="shared" si="28"/>
        <v>7.3138549228386369E-3</v>
      </c>
      <c r="N138" s="122">
        <f t="shared" si="29"/>
        <v>1.6372377032901682E-2</v>
      </c>
    </row>
    <row r="139" spans="1:14" ht="21" customHeight="1" x14ac:dyDescent="0.4">
      <c r="A139" s="7"/>
      <c r="B139" s="39" t="s">
        <v>21</v>
      </c>
      <c r="C139" s="46">
        <f>SUM(C106:C138)</f>
        <v>4257116163.4299994</v>
      </c>
      <c r="D139" s="46">
        <f>SUM(D106:D138)</f>
        <v>2389634628.4399996</v>
      </c>
      <c r="E139" s="46"/>
      <c r="F139" s="46">
        <f>SUM(F106:F138)</f>
        <v>6646750791.8699989</v>
      </c>
      <c r="G139" s="46">
        <f>SUM(G106:G138)</f>
        <v>4652836777.4200001</v>
      </c>
      <c r="H139" s="46">
        <f>SUM(H106:H138)</f>
        <v>2802941803.4599991</v>
      </c>
      <c r="I139" s="46"/>
      <c r="J139" s="46">
        <f>SUM(J106:J138)</f>
        <v>7455778580.8800001</v>
      </c>
      <c r="K139" s="46">
        <f t="shared" si="26"/>
        <v>809027789.01000118</v>
      </c>
      <c r="L139" s="121">
        <f t="shared" si="27"/>
        <v>12.171778577881495</v>
      </c>
      <c r="M139" s="125">
        <f>SUM(M106:M138)</f>
        <v>100</v>
      </c>
      <c r="N139" s="125">
        <f>SUM(N106:N138)</f>
        <v>100.00000000000003</v>
      </c>
    </row>
    <row r="140" spans="1:14" x14ac:dyDescent="0.4">
      <c r="B140" s="52" t="s">
        <v>108</v>
      </c>
    </row>
    <row r="145" spans="1:14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0" x14ac:dyDescent="0.6">
      <c r="A146" s="135" t="s">
        <v>42</v>
      </c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spans="1:14" x14ac:dyDescent="0.4">
      <c r="A147" s="134" t="s">
        <v>59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1:14" x14ac:dyDescent="0.4">
      <c r="A148" s="134" t="s">
        <v>148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1:14" x14ac:dyDescent="0.4">
      <c r="A149" s="134" t="s">
        <v>91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1:14" x14ac:dyDescent="0.4">
      <c r="A150" s="1"/>
      <c r="B150" s="9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38" t="s">
        <v>33</v>
      </c>
      <c r="C151" s="137" t="s">
        <v>107</v>
      </c>
      <c r="D151" s="137"/>
      <c r="E151" s="137" t="s">
        <v>52</v>
      </c>
      <c r="F151" s="137"/>
      <c r="G151" s="137" t="s">
        <v>171</v>
      </c>
      <c r="H151" s="137"/>
      <c r="I151" s="137"/>
      <c r="J151" s="137"/>
      <c r="K151" s="137" t="s">
        <v>29</v>
      </c>
      <c r="L151" s="137"/>
      <c r="M151" s="137" t="s">
        <v>61</v>
      </c>
      <c r="N151" s="137"/>
    </row>
    <row r="152" spans="1:14" ht="34.5" customHeight="1" x14ac:dyDescent="0.4">
      <c r="A152" s="62"/>
      <c r="B152" s="139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33">
        <v>2021</v>
      </c>
      <c r="N152" s="33">
        <v>2022</v>
      </c>
    </row>
    <row r="153" spans="1:14" ht="15.95" customHeight="1" x14ac:dyDescent="0.4">
      <c r="A153" s="96" t="s">
        <v>2</v>
      </c>
      <c r="B153" s="35" t="s">
        <v>84</v>
      </c>
      <c r="C153" s="35">
        <f>IFERROR(IF($J153&gt;0,VLOOKUP($A153&amp;$B153,'PNC AA'!$A:$E,4,0),""),"")</f>
        <v>2399581196.2000008</v>
      </c>
      <c r="D153" s="35">
        <f>IFERROR(IF($J153&gt;0,VLOOKUP($A153&amp;$B153,'PNC AA'!$A:$E,5,0),""),"")</f>
        <v>574694977.95999992</v>
      </c>
      <c r="E153" s="34">
        <f t="shared" ref="E153:E185" si="30">IF(F153=0,"ND",RANK(F153,$F$153:$F$185))</f>
        <v>1</v>
      </c>
      <c r="F153" s="44">
        <f t="shared" ref="F153:F185" si="31">SUM(C153:D153)</f>
        <v>2974276174.1600008</v>
      </c>
      <c r="G153" s="35">
        <f>IFERROR(VLOOKUP($A153&amp;$B153,'PNC Exon. &amp; no Exon.'!$A:$AJ,3,0),0)</f>
        <v>2614941888.5900006</v>
      </c>
      <c r="H153" s="35">
        <f>IFERROR(VLOOKUP($A153&amp;$B153,'PNC Exon. &amp; no Exon.'!$A:$AJ,4,0),0)</f>
        <v>637522591.47000003</v>
      </c>
      <c r="I153" s="34">
        <f t="shared" ref="I153:I185" si="32">IF(J153=0,"ND",RANK(J153,$J$153:$J$185))</f>
        <v>1</v>
      </c>
      <c r="J153" s="44">
        <f t="shared" ref="J153:J185" si="33">(G153+H153)</f>
        <v>3252464480.0600004</v>
      </c>
      <c r="K153" s="35">
        <f t="shared" ref="K153:K185" si="34">J153-F153</f>
        <v>278188305.89999962</v>
      </c>
      <c r="L153" s="122">
        <f t="shared" ref="L153:L186" si="35">IFERROR(K153/F153*100,0)</f>
        <v>9.3531430711395167</v>
      </c>
      <c r="M153" s="122">
        <f t="shared" ref="M153:M185" si="36">IFERROR(F153/$F$186*100,0)</f>
        <v>31.972001457092986</v>
      </c>
      <c r="N153" s="122">
        <f t="shared" ref="N153:N185" si="37">IFERROR(J153/$J$186*100,0)</f>
        <v>32.008717444814081</v>
      </c>
    </row>
    <row r="154" spans="1:14" ht="15.95" customHeight="1" x14ac:dyDescent="0.4">
      <c r="A154" s="96" t="s">
        <v>2</v>
      </c>
      <c r="B154" s="37" t="s">
        <v>93</v>
      </c>
      <c r="C154" s="35">
        <f>IFERROR(IF($J154&gt;0,VLOOKUP($A154&amp;$B154,'PNC AA'!$A:$E,4,0),""),"")</f>
        <v>1192912024.5899999</v>
      </c>
      <c r="D154" s="35">
        <f>IFERROR(IF($J154&gt;0,VLOOKUP($A154&amp;$B154,'PNC AA'!$A:$E,5,0),""),"")</f>
        <v>85530417.510000005</v>
      </c>
      <c r="E154" s="34">
        <f t="shared" si="30"/>
        <v>2</v>
      </c>
      <c r="F154" s="44">
        <f t="shared" si="31"/>
        <v>1278442442.0999999</v>
      </c>
      <c r="G154" s="35">
        <f>IFERROR(VLOOKUP($A154&amp;$B154,'PNC Exon. &amp; no Exon.'!$A:$AJ,3,0),0)</f>
        <v>1553476313.79</v>
      </c>
      <c r="H154" s="35">
        <f>IFERROR(VLOOKUP($A154&amp;$B154,'PNC Exon. &amp; no Exon.'!$A:$AJ,4,0),0)</f>
        <v>122196189.25</v>
      </c>
      <c r="I154" s="34">
        <f t="shared" si="32"/>
        <v>2</v>
      </c>
      <c r="J154" s="44">
        <f t="shared" si="33"/>
        <v>1675672503.04</v>
      </c>
      <c r="K154" s="35">
        <f t="shared" si="34"/>
        <v>397230060.94000006</v>
      </c>
      <c r="L154" s="122">
        <f t="shared" si="35"/>
        <v>31.071407507990777</v>
      </c>
      <c r="M154" s="122">
        <f t="shared" si="36"/>
        <v>13.742625508935635</v>
      </c>
      <c r="N154" s="122">
        <f t="shared" si="37"/>
        <v>16.490918812082544</v>
      </c>
    </row>
    <row r="155" spans="1:14" ht="15.95" customHeight="1" x14ac:dyDescent="0.4">
      <c r="A155" s="96" t="s">
        <v>2</v>
      </c>
      <c r="B155" s="37" t="s">
        <v>92</v>
      </c>
      <c r="C155" s="35">
        <f>IFERROR(IF($J155&gt;0,VLOOKUP($A155&amp;$B155,'PNC AA'!$A:$E,4,0),""),"")</f>
        <v>143214314.44</v>
      </c>
      <c r="D155" s="35">
        <f>IFERROR(IF($J155&gt;0,VLOOKUP($A155&amp;$B155,'PNC AA'!$A:$E,5,0),""),"")</f>
        <v>1085598153.6800001</v>
      </c>
      <c r="E155" s="34">
        <f t="shared" si="30"/>
        <v>3</v>
      </c>
      <c r="F155" s="44">
        <f t="shared" si="31"/>
        <v>1228812468.1200001</v>
      </c>
      <c r="G155" s="35">
        <f>IFERROR(VLOOKUP($A155&amp;$B155,'PNC Exon. &amp; no Exon.'!$A:$AJ,3,0),0)</f>
        <v>164175633.86999997</v>
      </c>
      <c r="H155" s="35">
        <f>IFERROR(VLOOKUP($A155&amp;$B155,'PNC Exon. &amp; no Exon.'!$A:$AJ,4,0),0)</f>
        <v>1206095106.5899999</v>
      </c>
      <c r="I155" s="34">
        <f t="shared" si="32"/>
        <v>3</v>
      </c>
      <c r="J155" s="44">
        <f t="shared" si="33"/>
        <v>1370270740.4599998</v>
      </c>
      <c r="K155" s="35">
        <f t="shared" si="34"/>
        <v>141458272.33999968</v>
      </c>
      <c r="L155" s="122">
        <f t="shared" si="35"/>
        <v>11.511786868212791</v>
      </c>
      <c r="M155" s="122">
        <f t="shared" si="36"/>
        <v>13.209127774532348</v>
      </c>
      <c r="N155" s="122">
        <f t="shared" si="37"/>
        <v>13.485346027044448</v>
      </c>
    </row>
    <row r="156" spans="1:14" ht="15.95" customHeight="1" x14ac:dyDescent="0.4">
      <c r="A156" s="96" t="s">
        <v>2</v>
      </c>
      <c r="B156" s="37" t="s">
        <v>111</v>
      </c>
      <c r="C156" s="35">
        <f>IFERROR(IF($J156&gt;0,VLOOKUP($A156&amp;$B156,'PNC AA'!$A:$E,4,0),""),"")</f>
        <v>791779848.25999999</v>
      </c>
      <c r="D156" s="35">
        <f>IFERROR(IF($J156&gt;0,VLOOKUP($A156&amp;$B156,'PNC AA'!$A:$E,5,0),""),"")</f>
        <v>156247979.75999999</v>
      </c>
      <c r="E156" s="34">
        <f t="shared" si="30"/>
        <v>4</v>
      </c>
      <c r="F156" s="44">
        <f t="shared" si="31"/>
        <v>948027828.01999998</v>
      </c>
      <c r="G156" s="35">
        <f>IFERROR(VLOOKUP($A156&amp;$B156,'PNC Exon. &amp; no Exon.'!$A:$AJ,3,0),0)</f>
        <v>592307730.89999998</v>
      </c>
      <c r="H156" s="35">
        <f>IFERROR(VLOOKUP($A156&amp;$B156,'PNC Exon. &amp; no Exon.'!$A:$AJ,4,0),0)</f>
        <v>203491701.64000002</v>
      </c>
      <c r="I156" s="34">
        <f t="shared" si="32"/>
        <v>4</v>
      </c>
      <c r="J156" s="44">
        <f t="shared" si="33"/>
        <v>795799432.53999996</v>
      </c>
      <c r="K156" s="35">
        <f t="shared" si="34"/>
        <v>-152228395.48000002</v>
      </c>
      <c r="L156" s="122">
        <f t="shared" si="35"/>
        <v>-16.057376269000041</v>
      </c>
      <c r="M156" s="122">
        <f t="shared" si="36"/>
        <v>10.190831423843964</v>
      </c>
      <c r="N156" s="122">
        <f t="shared" si="37"/>
        <v>7.8317593735708808</v>
      </c>
    </row>
    <row r="157" spans="1:14" ht="15.95" customHeight="1" x14ac:dyDescent="0.4">
      <c r="A157" s="96" t="s">
        <v>2</v>
      </c>
      <c r="B157" s="37" t="s">
        <v>112</v>
      </c>
      <c r="C157" s="35">
        <f>IFERROR(IF($J157&gt;0,VLOOKUP($A157&amp;$B157,'PNC AA'!$A:$E,4,0),""),"")</f>
        <v>606480289.42000008</v>
      </c>
      <c r="D157" s="35">
        <f>IFERROR(IF($J157&gt;0,VLOOKUP($A157&amp;$B157,'PNC AA'!$A:$E,5,0),""),"")</f>
        <v>115152606.77</v>
      </c>
      <c r="E157" s="34">
        <f t="shared" si="30"/>
        <v>5</v>
      </c>
      <c r="F157" s="44">
        <f t="shared" si="31"/>
        <v>721632896.19000006</v>
      </c>
      <c r="G157" s="35">
        <f>IFERROR(VLOOKUP($A157&amp;$B157,'PNC Exon. &amp; no Exon.'!$A:$AJ,3,0),0)</f>
        <v>647230223.10000002</v>
      </c>
      <c r="H157" s="35">
        <f>IFERROR(VLOOKUP($A157&amp;$B157,'PNC Exon. &amp; no Exon.'!$A:$AJ,4,0),0)</f>
        <v>71601241.209999993</v>
      </c>
      <c r="I157" s="34">
        <f t="shared" si="32"/>
        <v>5</v>
      </c>
      <c r="J157" s="44">
        <f t="shared" si="33"/>
        <v>718831464.31000006</v>
      </c>
      <c r="K157" s="35">
        <f t="shared" si="34"/>
        <v>-2801431.8799999952</v>
      </c>
      <c r="L157" s="122">
        <f t="shared" si="35"/>
        <v>-0.38820734126599477</v>
      </c>
      <c r="M157" s="122">
        <f t="shared" si="36"/>
        <v>7.7571976028718836</v>
      </c>
      <c r="N157" s="122">
        <f t="shared" si="37"/>
        <v>7.0742888577575771</v>
      </c>
    </row>
    <row r="158" spans="1:14" ht="15.95" customHeight="1" x14ac:dyDescent="0.4">
      <c r="A158" s="96" t="s">
        <v>2</v>
      </c>
      <c r="B158" s="37" t="s">
        <v>113</v>
      </c>
      <c r="C158" s="35">
        <f>IFERROR(IF($J158&gt;0,VLOOKUP($A158&amp;$B158,'PNC AA'!$A:$E,4,0),""),"")</f>
        <v>666834815.28999996</v>
      </c>
      <c r="D158" s="35">
        <f>IFERROR(IF($J158&gt;0,VLOOKUP($A158&amp;$B158,'PNC AA'!$A:$E,5,0),""),"")</f>
        <v>19604991.609999999</v>
      </c>
      <c r="E158" s="34">
        <f t="shared" si="30"/>
        <v>6</v>
      </c>
      <c r="F158" s="44">
        <f t="shared" si="31"/>
        <v>686439806.89999998</v>
      </c>
      <c r="G158" s="35">
        <f>IFERROR(VLOOKUP($A158&amp;$B158,'PNC Exon. &amp; no Exon.'!$A:$AJ,3,0),0)</f>
        <v>651475077.16999996</v>
      </c>
      <c r="H158" s="35">
        <f>IFERROR(VLOOKUP($A158&amp;$B158,'PNC Exon. &amp; no Exon.'!$A:$AJ,4,0),0)</f>
        <v>28989826.309999999</v>
      </c>
      <c r="I158" s="34">
        <f t="shared" si="32"/>
        <v>6</v>
      </c>
      <c r="J158" s="44">
        <f t="shared" si="33"/>
        <v>680464903.4799999</v>
      </c>
      <c r="K158" s="35">
        <f t="shared" si="34"/>
        <v>-5974903.4200000763</v>
      </c>
      <c r="L158" s="122">
        <f t="shared" si="35"/>
        <v>-0.87041913361392453</v>
      </c>
      <c r="M158" s="122">
        <f t="shared" si="36"/>
        <v>7.3788892561773247</v>
      </c>
      <c r="N158" s="122">
        <f t="shared" si="37"/>
        <v>6.696709206245413</v>
      </c>
    </row>
    <row r="159" spans="1:14" ht="15.95" customHeight="1" x14ac:dyDescent="0.4">
      <c r="A159" s="96" t="s">
        <v>2</v>
      </c>
      <c r="B159" s="37" t="s">
        <v>94</v>
      </c>
      <c r="C159" s="35">
        <f>IFERROR(IF($J159&gt;0,VLOOKUP($A159&amp;$B159,'PNC AA'!$A:$E,4,0),""),"")</f>
        <v>41008642.980000004</v>
      </c>
      <c r="D159" s="35">
        <f>IFERROR(IF($J159&gt;0,VLOOKUP($A159&amp;$B159,'PNC AA'!$A:$E,5,0),""),"")</f>
        <v>144044210.75</v>
      </c>
      <c r="E159" s="34">
        <f t="shared" si="30"/>
        <v>8</v>
      </c>
      <c r="F159" s="44">
        <f t="shared" si="31"/>
        <v>185052853.73000002</v>
      </c>
      <c r="G159" s="35">
        <f>IFERROR(VLOOKUP($A159&amp;$B159,'PNC Exon. &amp; no Exon.'!$A:$AJ,3,0),0)</f>
        <v>68931348</v>
      </c>
      <c r="H159" s="35">
        <f>IFERROR(VLOOKUP($A159&amp;$B159,'PNC Exon. &amp; no Exon.'!$A:$AJ,4,0),0)</f>
        <v>202690624.87</v>
      </c>
      <c r="I159" s="34">
        <f t="shared" si="32"/>
        <v>7</v>
      </c>
      <c r="J159" s="44">
        <f t="shared" si="33"/>
        <v>271621972.87</v>
      </c>
      <c r="K159" s="35">
        <f t="shared" si="34"/>
        <v>86569119.139999986</v>
      </c>
      <c r="L159" s="122">
        <f t="shared" si="35"/>
        <v>46.780753387520306</v>
      </c>
      <c r="M159" s="122">
        <f t="shared" si="36"/>
        <v>1.9892268782893792</v>
      </c>
      <c r="N159" s="122">
        <f t="shared" si="37"/>
        <v>2.673133260855288</v>
      </c>
    </row>
    <row r="160" spans="1:14" ht="15.95" customHeight="1" x14ac:dyDescent="0.4">
      <c r="A160" s="96" t="s">
        <v>2</v>
      </c>
      <c r="B160" s="37" t="s">
        <v>114</v>
      </c>
      <c r="C160" s="35">
        <f>IFERROR(IF($J160&gt;0,VLOOKUP($A160&amp;$B160,'PNC AA'!$A:$E,4,0),""),"")</f>
        <v>10916516.84</v>
      </c>
      <c r="D160" s="35">
        <f>IFERROR(IF($J160&gt;0,VLOOKUP($A160&amp;$B160,'PNC AA'!$A:$E,5,0),""),"")</f>
        <v>215650164.94</v>
      </c>
      <c r="E160" s="34">
        <f t="shared" si="30"/>
        <v>7</v>
      </c>
      <c r="F160" s="44">
        <f t="shared" si="31"/>
        <v>226566681.78</v>
      </c>
      <c r="G160" s="35">
        <f>IFERROR(VLOOKUP($A160&amp;$B160,'PNC Exon. &amp; no Exon.'!$A:$AJ,3,0),0)</f>
        <v>12111305.959999999</v>
      </c>
      <c r="H160" s="35">
        <f>IFERROR(VLOOKUP($A160&amp;$B160,'PNC Exon. &amp; no Exon.'!$A:$AJ,4,0),0)</f>
        <v>223041098.11000001</v>
      </c>
      <c r="I160" s="34">
        <f t="shared" si="32"/>
        <v>8</v>
      </c>
      <c r="J160" s="44">
        <f t="shared" si="33"/>
        <v>235152404.07000002</v>
      </c>
      <c r="K160" s="35">
        <f t="shared" si="34"/>
        <v>8585722.2900000215</v>
      </c>
      <c r="L160" s="122">
        <f t="shared" si="35"/>
        <v>3.7894902386119158</v>
      </c>
      <c r="M160" s="122">
        <f t="shared" si="36"/>
        <v>2.4354800481985115</v>
      </c>
      <c r="N160" s="122">
        <f t="shared" si="37"/>
        <v>2.3142226162625228</v>
      </c>
    </row>
    <row r="161" spans="1:14" ht="15.95" customHeight="1" x14ac:dyDescent="0.4">
      <c r="A161" s="96" t="s">
        <v>2</v>
      </c>
      <c r="B161" s="37" t="s">
        <v>77</v>
      </c>
      <c r="C161" s="35">
        <f>IFERROR(IF($J161&gt;0,VLOOKUP($A161&amp;$B161,'PNC AA'!$A:$E,4,0),""),"")</f>
        <v>42622251.25</v>
      </c>
      <c r="D161" s="35">
        <f>IFERROR(IF($J161&gt;0,VLOOKUP($A161&amp;$B161,'PNC AA'!$A:$E,5,0),""),"")</f>
        <v>89182266.739999995</v>
      </c>
      <c r="E161" s="34">
        <f t="shared" si="30"/>
        <v>9</v>
      </c>
      <c r="F161" s="44">
        <f t="shared" si="31"/>
        <v>131804517.98999999</v>
      </c>
      <c r="G161" s="35">
        <f>IFERROR(VLOOKUP($A161&amp;$B161,'PNC Exon. &amp; no Exon.'!$A:$AJ,3,0),0)</f>
        <v>55604082.650000006</v>
      </c>
      <c r="H161" s="35">
        <f>IFERROR(VLOOKUP($A161&amp;$B161,'PNC Exon. &amp; no Exon.'!$A:$AJ,4,0),0)</f>
        <v>97802613.159999996</v>
      </c>
      <c r="I161" s="34">
        <f t="shared" si="32"/>
        <v>9</v>
      </c>
      <c r="J161" s="44">
        <f t="shared" si="33"/>
        <v>153406695.81</v>
      </c>
      <c r="K161" s="35">
        <f t="shared" si="34"/>
        <v>21602177.820000008</v>
      </c>
      <c r="L161" s="122">
        <f t="shared" si="35"/>
        <v>16.389557922163917</v>
      </c>
      <c r="M161" s="122">
        <f t="shared" si="36"/>
        <v>1.416833540152961</v>
      </c>
      <c r="N161" s="122">
        <f t="shared" si="37"/>
        <v>1.5097325767672181</v>
      </c>
    </row>
    <row r="162" spans="1:14" ht="15.95" customHeight="1" x14ac:dyDescent="0.4">
      <c r="A162" s="96" t="s">
        <v>2</v>
      </c>
      <c r="B162" s="37" t="s">
        <v>85</v>
      </c>
      <c r="C162" s="35">
        <f>IFERROR(IF($J162&gt;0,VLOOKUP($A162&amp;$B162,'PNC AA'!$A:$E,4,0),""),"")</f>
        <v>105955753.69</v>
      </c>
      <c r="D162" s="35">
        <f>IFERROR(IF($J162&gt;0,VLOOKUP($A162&amp;$B162,'PNC AA'!$A:$E,5,0),""),"")</f>
        <v>17644.62</v>
      </c>
      <c r="E162" s="34">
        <f t="shared" si="30"/>
        <v>11</v>
      </c>
      <c r="F162" s="44">
        <f t="shared" si="31"/>
        <v>105973398.31</v>
      </c>
      <c r="G162" s="35">
        <f>IFERROR(VLOOKUP($A162&amp;$B162,'PNC Exon. &amp; no Exon.'!$A:$AJ,3,0),0)</f>
        <v>129480115.48000002</v>
      </c>
      <c r="H162" s="35">
        <f>IFERROR(VLOOKUP($A162&amp;$B162,'PNC Exon. &amp; no Exon.'!$A:$AJ,4,0),0)</f>
        <v>1521333.1199999999</v>
      </c>
      <c r="I162" s="34">
        <f t="shared" si="32"/>
        <v>10</v>
      </c>
      <c r="J162" s="44">
        <f t="shared" si="33"/>
        <v>131001448.60000002</v>
      </c>
      <c r="K162" s="35">
        <f t="shared" si="34"/>
        <v>25028050.290000021</v>
      </c>
      <c r="L162" s="122">
        <f t="shared" si="35"/>
        <v>23.617295178915001</v>
      </c>
      <c r="M162" s="122">
        <f t="shared" si="36"/>
        <v>1.1391617478620024</v>
      </c>
      <c r="N162" s="122">
        <f t="shared" si="37"/>
        <v>1.2892341726730807</v>
      </c>
    </row>
    <row r="163" spans="1:14" ht="15.95" customHeight="1" x14ac:dyDescent="0.4">
      <c r="A163" s="96" t="s">
        <v>2</v>
      </c>
      <c r="B163" s="37" t="s">
        <v>115</v>
      </c>
      <c r="C163" s="35">
        <f>IFERROR(IF($J163&gt;0,VLOOKUP($A163&amp;$B163,'PNC AA'!$A:$E,4,0),""),"")</f>
        <v>116965247.66</v>
      </c>
      <c r="D163" s="35">
        <f>IFERROR(IF($J163&gt;0,VLOOKUP($A163&amp;$B163,'PNC AA'!$A:$E,5,0),""),"")</f>
        <v>5857.47</v>
      </c>
      <c r="E163" s="34">
        <f t="shared" si="30"/>
        <v>10</v>
      </c>
      <c r="F163" s="44">
        <f t="shared" si="31"/>
        <v>116971105.13</v>
      </c>
      <c r="G163" s="35">
        <f>IFERROR(VLOOKUP($A163&amp;$B163,'PNC Exon. &amp; no Exon.'!$A:$AJ,3,0),0)</f>
        <v>129084907.91</v>
      </c>
      <c r="H163" s="35">
        <f>IFERROR(VLOOKUP($A163&amp;$B163,'PNC Exon. &amp; no Exon.'!$A:$AJ,4,0),0)</f>
        <v>35077.75</v>
      </c>
      <c r="I163" s="34">
        <f t="shared" si="32"/>
        <v>11</v>
      </c>
      <c r="J163" s="44">
        <f t="shared" si="33"/>
        <v>129119985.66</v>
      </c>
      <c r="K163" s="35">
        <f t="shared" si="34"/>
        <v>12148880.530000001</v>
      </c>
      <c r="L163" s="122">
        <f t="shared" si="35"/>
        <v>10.386223603254761</v>
      </c>
      <c r="M163" s="122">
        <f t="shared" si="36"/>
        <v>1.2573816702513634</v>
      </c>
      <c r="N163" s="122">
        <f t="shared" si="37"/>
        <v>1.2707179933270609</v>
      </c>
    </row>
    <row r="164" spans="1:14" ht="15.95" customHeight="1" x14ac:dyDescent="0.4">
      <c r="A164" s="96" t="s">
        <v>2</v>
      </c>
      <c r="B164" s="37" t="s">
        <v>116</v>
      </c>
      <c r="C164" s="35">
        <f>IFERROR(IF($J164&gt;0,VLOOKUP($A164&amp;$B164,'PNC AA'!$A:$E,4,0),""),"")</f>
        <v>73102780.939999998</v>
      </c>
      <c r="D164" s="35">
        <f>IFERROR(IF($J164&gt;0,VLOOKUP($A164&amp;$B164,'PNC AA'!$A:$E,5,0),""),"")</f>
        <v>171258.99</v>
      </c>
      <c r="E164" s="34">
        <f t="shared" si="30"/>
        <v>13</v>
      </c>
      <c r="F164" s="44">
        <f t="shared" si="31"/>
        <v>73274039.929999992</v>
      </c>
      <c r="G164" s="35">
        <f>IFERROR(VLOOKUP($A164&amp;$B164,'PNC Exon. &amp; no Exon.'!$A:$AJ,3,0),0)</f>
        <v>79065442.25</v>
      </c>
      <c r="H164" s="35">
        <f>IFERROR(VLOOKUP($A164&amp;$B164,'PNC Exon. &amp; no Exon.'!$A:$AJ,4,0),0)</f>
        <v>3509833.49</v>
      </c>
      <c r="I164" s="34">
        <f t="shared" si="32"/>
        <v>12</v>
      </c>
      <c r="J164" s="44">
        <f t="shared" si="33"/>
        <v>82575275.739999995</v>
      </c>
      <c r="K164" s="35">
        <f t="shared" si="34"/>
        <v>9301235.8100000024</v>
      </c>
      <c r="L164" s="122">
        <f t="shared" si="35"/>
        <v>12.693766876898884</v>
      </c>
      <c r="M164" s="122">
        <f t="shared" si="36"/>
        <v>0.78765977812086763</v>
      </c>
      <c r="N164" s="122">
        <f t="shared" si="37"/>
        <v>0.81265412283319138</v>
      </c>
    </row>
    <row r="165" spans="1:14" ht="15.95" customHeight="1" x14ac:dyDescent="0.4">
      <c r="A165" s="96" t="s">
        <v>2</v>
      </c>
      <c r="B165" s="37" t="s">
        <v>119</v>
      </c>
      <c r="C165" s="35">
        <f>IFERROR(IF($J165&gt;0,VLOOKUP($A165&amp;$B165,'PNC AA'!$A:$E,4,0),""),"")</f>
        <v>58023122.540000007</v>
      </c>
      <c r="D165" s="35">
        <f>IFERROR(IF($J165&gt;0,VLOOKUP($A165&amp;$B165,'PNC AA'!$A:$E,5,0),""),"")</f>
        <v>513742.85</v>
      </c>
      <c r="E165" s="34">
        <f t="shared" si="30"/>
        <v>15</v>
      </c>
      <c r="F165" s="44">
        <f t="shared" si="31"/>
        <v>58536865.390000008</v>
      </c>
      <c r="G165" s="35">
        <f>IFERROR(VLOOKUP($A165&amp;$B165,'PNC Exon. &amp; no Exon.'!$A:$AJ,3,0),0)</f>
        <v>70826722.689999998</v>
      </c>
      <c r="H165" s="35">
        <f>IFERROR(VLOOKUP($A165&amp;$B165,'PNC Exon. &amp; no Exon.'!$A:$AJ,4,0),0)</f>
        <v>1210676.25</v>
      </c>
      <c r="I165" s="34">
        <f t="shared" si="32"/>
        <v>13</v>
      </c>
      <c r="J165" s="44">
        <f t="shared" si="33"/>
        <v>72037398.939999998</v>
      </c>
      <c r="K165" s="35">
        <f t="shared" si="34"/>
        <v>13500533.54999999</v>
      </c>
      <c r="L165" s="122">
        <f t="shared" si="35"/>
        <v>23.063301152279188</v>
      </c>
      <c r="M165" s="122">
        <f t="shared" si="36"/>
        <v>0.6292424226782839</v>
      </c>
      <c r="N165" s="122">
        <f t="shared" si="37"/>
        <v>0.70894694231596111</v>
      </c>
    </row>
    <row r="166" spans="1:14" ht="15.95" customHeight="1" x14ac:dyDescent="0.4">
      <c r="A166" s="96" t="s">
        <v>2</v>
      </c>
      <c r="B166" s="37" t="s">
        <v>120</v>
      </c>
      <c r="C166" s="35">
        <f>IFERROR(IF($J166&gt;0,VLOOKUP($A166&amp;$B166,'PNC AA'!$A:$E,4,0),""),"")</f>
        <v>57632029.13000001</v>
      </c>
      <c r="D166" s="35">
        <f>IFERROR(IF($J166&gt;0,VLOOKUP($A166&amp;$B166,'PNC AA'!$A:$E,5,0),""),"")</f>
        <v>0</v>
      </c>
      <c r="E166" s="34">
        <f t="shared" si="30"/>
        <v>16</v>
      </c>
      <c r="F166" s="44">
        <f t="shared" si="31"/>
        <v>57632029.13000001</v>
      </c>
      <c r="G166" s="35">
        <f>IFERROR(VLOOKUP($A166&amp;$B166,'PNC Exon. &amp; no Exon.'!$A:$AJ,3,0),0)</f>
        <v>66497484.539999992</v>
      </c>
      <c r="H166" s="35">
        <f>IFERROR(VLOOKUP($A166&amp;$B166,'PNC Exon. &amp; no Exon.'!$A:$AJ,4,0),0)</f>
        <v>0</v>
      </c>
      <c r="I166" s="34">
        <f t="shared" si="32"/>
        <v>14</v>
      </c>
      <c r="J166" s="44">
        <f t="shared" si="33"/>
        <v>66497484.539999992</v>
      </c>
      <c r="K166" s="35">
        <f t="shared" si="34"/>
        <v>8865455.4099999815</v>
      </c>
      <c r="L166" s="122">
        <f t="shared" si="35"/>
        <v>15.382861828450045</v>
      </c>
      <c r="M166" s="122">
        <f t="shared" si="36"/>
        <v>0.61951587930128194</v>
      </c>
      <c r="N166" s="122">
        <f t="shared" si="37"/>
        <v>0.65442657605671584</v>
      </c>
    </row>
    <row r="167" spans="1:14" ht="15.95" customHeight="1" x14ac:dyDescent="0.4">
      <c r="A167" s="96" t="s">
        <v>2</v>
      </c>
      <c r="B167" s="37" t="s">
        <v>117</v>
      </c>
      <c r="C167" s="35">
        <f>IFERROR(IF($J167&gt;0,VLOOKUP($A167&amp;$B167,'PNC AA'!$A:$E,4,0),""),"")</f>
        <v>66525595.100000001</v>
      </c>
      <c r="D167" s="35">
        <f>IFERROR(IF($J167&gt;0,VLOOKUP($A167&amp;$B167,'PNC AA'!$A:$E,5,0),""),"")</f>
        <v>0</v>
      </c>
      <c r="E167" s="34">
        <f t="shared" si="30"/>
        <v>14</v>
      </c>
      <c r="F167" s="44">
        <f t="shared" si="31"/>
        <v>66525595.100000001</v>
      </c>
      <c r="G167" s="35">
        <f>IFERROR(VLOOKUP($A167&amp;$B167,'PNC Exon. &amp; no Exon.'!$A:$AJ,3,0),0)</f>
        <v>63337704.669999994</v>
      </c>
      <c r="H167" s="35">
        <f>IFERROR(VLOOKUP($A167&amp;$B167,'PNC Exon. &amp; no Exon.'!$A:$AJ,4,0),0)</f>
        <v>0</v>
      </c>
      <c r="I167" s="34">
        <f t="shared" si="32"/>
        <v>15</v>
      </c>
      <c r="J167" s="44">
        <f t="shared" si="33"/>
        <v>63337704.669999994</v>
      </c>
      <c r="K167" s="35">
        <f t="shared" si="34"/>
        <v>-3187890.4300000072</v>
      </c>
      <c r="L167" s="122">
        <f t="shared" si="35"/>
        <v>-4.7919758180412089</v>
      </c>
      <c r="M167" s="122">
        <f t="shared" si="36"/>
        <v>0.7151173256706318</v>
      </c>
      <c r="N167" s="122">
        <f t="shared" si="37"/>
        <v>0.62333000246868531</v>
      </c>
    </row>
    <row r="168" spans="1:14" ht="15.95" customHeight="1" x14ac:dyDescent="0.4">
      <c r="A168" s="96" t="s">
        <v>2</v>
      </c>
      <c r="B168" s="37" t="s">
        <v>118</v>
      </c>
      <c r="C168" s="35">
        <f>IFERROR(IF($J168&gt;0,VLOOKUP($A168&amp;$B168,'PNC AA'!$A:$E,4,0),""),"")</f>
        <v>3856604.91</v>
      </c>
      <c r="D168" s="35">
        <f>IFERROR(IF($J168&gt;0,VLOOKUP($A168&amp;$B168,'PNC AA'!$A:$E,5,0),""),"")</f>
        <v>91637653.670000002</v>
      </c>
      <c r="E168" s="34">
        <f t="shared" si="30"/>
        <v>12</v>
      </c>
      <c r="F168" s="44">
        <f t="shared" si="31"/>
        <v>95494258.579999998</v>
      </c>
      <c r="G168" s="35">
        <f>IFERROR(VLOOKUP($A168&amp;$B168,'PNC Exon. &amp; no Exon.'!$A:$AJ,3,0),0)</f>
        <v>2580898.3600000003</v>
      </c>
      <c r="H168" s="35">
        <f>IFERROR(VLOOKUP($A168&amp;$B168,'PNC Exon. &amp; no Exon.'!$A:$AJ,4,0),0)</f>
        <v>49725959.149999999</v>
      </c>
      <c r="I168" s="34">
        <f t="shared" si="32"/>
        <v>16</v>
      </c>
      <c r="J168" s="44">
        <f t="shared" si="33"/>
        <v>52306857.509999998</v>
      </c>
      <c r="K168" s="35">
        <f t="shared" si="34"/>
        <v>-43187401.07</v>
      </c>
      <c r="L168" s="122">
        <f t="shared" si="35"/>
        <v>-45.225128413159936</v>
      </c>
      <c r="M168" s="122">
        <f t="shared" si="36"/>
        <v>1.0265161658453077</v>
      </c>
      <c r="N168" s="122">
        <f t="shared" si="37"/>
        <v>0.51477131655957553</v>
      </c>
    </row>
    <row r="169" spans="1:14" ht="15.95" customHeight="1" x14ac:dyDescent="0.4">
      <c r="A169" s="96" t="s">
        <v>2</v>
      </c>
      <c r="B169" s="37" t="s">
        <v>80</v>
      </c>
      <c r="C169" s="35">
        <f>IFERROR(IF($J169&gt;0,VLOOKUP($A169&amp;$B169,'PNC AA'!$A:$E,4,0),""),"")</f>
        <v>44358488.789999999</v>
      </c>
      <c r="D169" s="35">
        <f>IFERROR(IF($J169&gt;0,VLOOKUP($A169&amp;$B169,'PNC AA'!$A:$E,5,0),""),"")</f>
        <v>0</v>
      </c>
      <c r="E169" s="34">
        <f t="shared" si="30"/>
        <v>17</v>
      </c>
      <c r="F169" s="44">
        <f t="shared" si="31"/>
        <v>44358488.789999999</v>
      </c>
      <c r="G169" s="35">
        <f>IFERROR(VLOOKUP($A169&amp;$B169,'PNC Exon. &amp; no Exon.'!$A:$AJ,3,0),0)</f>
        <v>51610063.069999993</v>
      </c>
      <c r="H169" s="35">
        <f>IFERROR(VLOOKUP($A169&amp;$B169,'PNC Exon. &amp; no Exon.'!$A:$AJ,4,0),0)</f>
        <v>0</v>
      </c>
      <c r="I169" s="34">
        <f t="shared" si="32"/>
        <v>17</v>
      </c>
      <c r="J169" s="44">
        <f t="shared" si="33"/>
        <v>51610063.069999993</v>
      </c>
      <c r="K169" s="35">
        <f t="shared" si="34"/>
        <v>7251574.2799999937</v>
      </c>
      <c r="L169" s="122">
        <f t="shared" si="35"/>
        <v>16.347658537985989</v>
      </c>
      <c r="M169" s="122">
        <f t="shared" si="36"/>
        <v>0.47683186939721944</v>
      </c>
      <c r="N169" s="122">
        <f t="shared" si="37"/>
        <v>0.50791390228685562</v>
      </c>
    </row>
    <row r="170" spans="1:14" ht="15.95" customHeight="1" x14ac:dyDescent="0.4">
      <c r="A170" s="96" t="s">
        <v>2</v>
      </c>
      <c r="B170" s="37" t="s">
        <v>121</v>
      </c>
      <c r="C170" s="35">
        <f>IFERROR(IF($J170&gt;0,VLOOKUP($A170&amp;$B170,'PNC AA'!$A:$E,4,0),""),"")</f>
        <v>40059732.009999998</v>
      </c>
      <c r="D170" s="35">
        <f>IFERROR(IF($J170&gt;0,VLOOKUP($A170&amp;$B170,'PNC AA'!$A:$E,5,0),""),"")</f>
        <v>70393.070000000007</v>
      </c>
      <c r="E170" s="34">
        <f t="shared" si="30"/>
        <v>19</v>
      </c>
      <c r="F170" s="44">
        <f t="shared" si="31"/>
        <v>40130125.079999998</v>
      </c>
      <c r="G170" s="35">
        <f>IFERROR(VLOOKUP($A170&amp;$B170,'PNC Exon. &amp; no Exon.'!$A:$AJ,3,0),0)</f>
        <v>48089811.590000004</v>
      </c>
      <c r="H170" s="35">
        <f>IFERROR(VLOOKUP($A170&amp;$B170,'PNC Exon. &amp; no Exon.'!$A:$AJ,4,0),0)</f>
        <v>29053.63</v>
      </c>
      <c r="I170" s="34">
        <f t="shared" si="32"/>
        <v>18</v>
      </c>
      <c r="J170" s="44">
        <f t="shared" si="33"/>
        <v>48118865.220000006</v>
      </c>
      <c r="K170" s="35">
        <f t="shared" si="34"/>
        <v>7988740.140000008</v>
      </c>
      <c r="L170" s="122">
        <f t="shared" si="35"/>
        <v>19.907090057841426</v>
      </c>
      <c r="M170" s="122">
        <f t="shared" si="36"/>
        <v>0.43137904565753438</v>
      </c>
      <c r="N170" s="122">
        <f t="shared" si="37"/>
        <v>0.47355572060349094</v>
      </c>
    </row>
    <row r="171" spans="1:14" ht="15.95" customHeight="1" x14ac:dyDescent="0.4">
      <c r="A171" s="96" t="s">
        <v>2</v>
      </c>
      <c r="B171" s="37" t="s">
        <v>122</v>
      </c>
      <c r="C171" s="35">
        <f>IFERROR(IF($J171&gt;0,VLOOKUP($A171&amp;$B171,'PNC AA'!$A:$E,4,0),""),"")</f>
        <v>21486635.700000003</v>
      </c>
      <c r="D171" s="35">
        <f>IFERROR(IF($J171&gt;0,VLOOKUP($A171&amp;$B171,'PNC AA'!$A:$E,5,0),""),"")</f>
        <v>12412082.539999999</v>
      </c>
      <c r="E171" s="34">
        <f t="shared" si="30"/>
        <v>21</v>
      </c>
      <c r="F171" s="44">
        <f t="shared" si="31"/>
        <v>33898718.240000002</v>
      </c>
      <c r="G171" s="35">
        <f>IFERROR(VLOOKUP($A171&amp;$B171,'PNC Exon. &amp; no Exon.'!$A:$AJ,3,0),0)</f>
        <v>25699423.630000003</v>
      </c>
      <c r="H171" s="35">
        <f>IFERROR(VLOOKUP($A171&amp;$B171,'PNC Exon. &amp; no Exon.'!$A:$AJ,4,0),0)</f>
        <v>18760277.760000002</v>
      </c>
      <c r="I171" s="34">
        <f t="shared" si="32"/>
        <v>19</v>
      </c>
      <c r="J171" s="44">
        <f t="shared" si="33"/>
        <v>44459701.390000001</v>
      </c>
      <c r="K171" s="35">
        <f t="shared" si="34"/>
        <v>10560983.149999999</v>
      </c>
      <c r="L171" s="122">
        <f t="shared" si="35"/>
        <v>31.154520578710819</v>
      </c>
      <c r="M171" s="122">
        <f t="shared" si="36"/>
        <v>0.36439449650937539</v>
      </c>
      <c r="N171" s="122">
        <f t="shared" si="37"/>
        <v>0.43754452299109048</v>
      </c>
    </row>
    <row r="172" spans="1:14" ht="15.95" customHeight="1" x14ac:dyDescent="0.4">
      <c r="A172" s="96" t="s">
        <v>2</v>
      </c>
      <c r="B172" s="37" t="s">
        <v>78</v>
      </c>
      <c r="C172" s="35">
        <f>IFERROR(IF($J172&gt;0,VLOOKUP($A172&amp;$B172,'PNC AA'!$A:$E,4,0),""),"")</f>
        <v>33521427.73</v>
      </c>
      <c r="D172" s="35">
        <f>IFERROR(IF($J172&gt;0,VLOOKUP($A172&amp;$B172,'PNC AA'!$A:$E,5,0),""),"")</f>
        <v>678804.51</v>
      </c>
      <c r="E172" s="34">
        <f t="shared" si="30"/>
        <v>20</v>
      </c>
      <c r="F172" s="44">
        <f t="shared" si="31"/>
        <v>34200232.240000002</v>
      </c>
      <c r="G172" s="35">
        <f>IFERROR(VLOOKUP($A172&amp;$B172,'PNC Exon. &amp; no Exon.'!$A:$AJ,3,0),0)</f>
        <v>38675479.170000002</v>
      </c>
      <c r="H172" s="35">
        <f>IFERROR(VLOOKUP($A172&amp;$B172,'PNC Exon. &amp; no Exon.'!$A:$AJ,4,0),0)</f>
        <v>422076.93</v>
      </c>
      <c r="I172" s="34">
        <f t="shared" si="32"/>
        <v>20</v>
      </c>
      <c r="J172" s="44">
        <f t="shared" si="33"/>
        <v>39097556.100000001</v>
      </c>
      <c r="K172" s="35">
        <f t="shared" si="34"/>
        <v>4897323.8599999994</v>
      </c>
      <c r="L172" s="122">
        <f t="shared" si="35"/>
        <v>14.319563170311381</v>
      </c>
      <c r="M172" s="122">
        <f t="shared" si="36"/>
        <v>0.36763562325176891</v>
      </c>
      <c r="N172" s="122">
        <f t="shared" si="37"/>
        <v>0.38477364892377885</v>
      </c>
    </row>
    <row r="173" spans="1:14" ht="15.95" customHeight="1" x14ac:dyDescent="0.4">
      <c r="A173" s="96" t="s">
        <v>2</v>
      </c>
      <c r="B173" s="37" t="s">
        <v>124</v>
      </c>
      <c r="C173" s="35">
        <f>IFERROR(IF($J173&gt;0,VLOOKUP($A173&amp;$B173,'PNC AA'!$A:$E,4,0),""),"")</f>
        <v>0</v>
      </c>
      <c r="D173" s="35">
        <f>IFERROR(IF($J173&gt;0,VLOOKUP($A173&amp;$B173,'PNC AA'!$A:$E,5,0),""),"")</f>
        <v>31018868.43</v>
      </c>
      <c r="E173" s="34">
        <f t="shared" si="30"/>
        <v>23</v>
      </c>
      <c r="F173" s="44">
        <f t="shared" si="31"/>
        <v>31018868.43</v>
      </c>
      <c r="G173" s="35">
        <f>IFERROR(VLOOKUP($A173&amp;$B173,'PNC Exon. &amp; no Exon.'!$A:$AJ,3,0),0)</f>
        <v>0</v>
      </c>
      <c r="H173" s="35">
        <f>IFERROR(VLOOKUP($A173&amp;$B173,'PNC Exon. &amp; no Exon.'!$A:$AJ,4,0),0)</f>
        <v>35596591.780000001</v>
      </c>
      <c r="I173" s="34">
        <f t="shared" si="32"/>
        <v>21</v>
      </c>
      <c r="J173" s="44">
        <f t="shared" si="33"/>
        <v>35596591.780000001</v>
      </c>
      <c r="K173" s="35">
        <f t="shared" si="34"/>
        <v>4577723.3500000015</v>
      </c>
      <c r="L173" s="122">
        <f t="shared" si="35"/>
        <v>14.757867007078316</v>
      </c>
      <c r="M173" s="122">
        <f t="shared" si="36"/>
        <v>0.33343753187997849</v>
      </c>
      <c r="N173" s="122">
        <f t="shared" si="37"/>
        <v>0.35031935176226503</v>
      </c>
    </row>
    <row r="174" spans="1:14" ht="15.95" customHeight="1" x14ac:dyDescent="0.4">
      <c r="A174" s="96" t="s">
        <v>2</v>
      </c>
      <c r="B174" s="37" t="s">
        <v>123</v>
      </c>
      <c r="C174" s="35">
        <f>IFERROR(IF($J174&gt;0,VLOOKUP($A174&amp;$B174,'PNC AA'!$A:$E,4,0),""),"")</f>
        <v>32311148.149999999</v>
      </c>
      <c r="D174" s="35">
        <f>IFERROR(IF($J174&gt;0,VLOOKUP($A174&amp;$B174,'PNC AA'!$A:$E,5,0),""),"")</f>
        <v>0</v>
      </c>
      <c r="E174" s="34">
        <f t="shared" si="30"/>
        <v>22</v>
      </c>
      <c r="F174" s="44">
        <f t="shared" si="31"/>
        <v>32311148.149999999</v>
      </c>
      <c r="G174" s="35">
        <f>IFERROR(VLOOKUP($A174&amp;$B174,'PNC Exon. &amp; no Exon.'!$A:$AJ,3,0),0)</f>
        <v>34691537.950000003</v>
      </c>
      <c r="H174" s="35">
        <f>IFERROR(VLOOKUP($A174&amp;$B174,'PNC Exon. &amp; no Exon.'!$A:$AJ,4,0),0)</f>
        <v>0</v>
      </c>
      <c r="I174" s="34">
        <f t="shared" si="32"/>
        <v>22</v>
      </c>
      <c r="J174" s="44">
        <f t="shared" si="33"/>
        <v>34691537.950000003</v>
      </c>
      <c r="K174" s="35">
        <f t="shared" si="34"/>
        <v>2380389.8000000045</v>
      </c>
      <c r="L174" s="122">
        <f t="shared" si="35"/>
        <v>7.3670851588107515</v>
      </c>
      <c r="M174" s="122">
        <f t="shared" si="36"/>
        <v>0.34732890129945765</v>
      </c>
      <c r="N174" s="122">
        <f t="shared" si="37"/>
        <v>0.3414123790668146</v>
      </c>
    </row>
    <row r="175" spans="1:14" ht="15.95" customHeight="1" x14ac:dyDescent="0.4">
      <c r="A175" s="96" t="s">
        <v>2</v>
      </c>
      <c r="B175" s="37" t="s">
        <v>87</v>
      </c>
      <c r="C175" s="35">
        <f>IFERROR(IF($J175&gt;0,VLOOKUP($A175&amp;$B175,'PNC AA'!$A:$E,4,0),""),"")</f>
        <v>1589068.14</v>
      </c>
      <c r="D175" s="35">
        <f>IFERROR(IF($J175&gt;0,VLOOKUP($A175&amp;$B175,'PNC AA'!$A:$E,5,0),""),"")</f>
        <v>39971207.630000003</v>
      </c>
      <c r="E175" s="34">
        <f t="shared" si="30"/>
        <v>18</v>
      </c>
      <c r="F175" s="44">
        <f t="shared" si="31"/>
        <v>41560275.770000003</v>
      </c>
      <c r="G175" s="35">
        <f>IFERROR(VLOOKUP($A175&amp;$B175,'PNC Exon. &amp; no Exon.'!$A:$AJ,3,0),0)</f>
        <v>321113.59000000003</v>
      </c>
      <c r="H175" s="35">
        <f>IFERROR(VLOOKUP($A175&amp;$B175,'PNC Exon. &amp; no Exon.'!$A:$AJ,4,0),0)</f>
        <v>33566145.939999998</v>
      </c>
      <c r="I175" s="34">
        <f t="shared" si="32"/>
        <v>23</v>
      </c>
      <c r="J175" s="44">
        <f t="shared" si="33"/>
        <v>33887259.530000001</v>
      </c>
      <c r="K175" s="35">
        <f t="shared" si="34"/>
        <v>-7673016.2400000021</v>
      </c>
      <c r="L175" s="122">
        <f t="shared" si="35"/>
        <v>-18.462380477125503</v>
      </c>
      <c r="M175" s="122">
        <f t="shared" si="36"/>
        <v>0.44675245998327584</v>
      </c>
      <c r="N175" s="122">
        <f t="shared" si="37"/>
        <v>0.33349717481152735</v>
      </c>
    </row>
    <row r="176" spans="1:14" ht="15.95" customHeight="1" x14ac:dyDescent="0.4">
      <c r="A176" s="96" t="s">
        <v>2</v>
      </c>
      <c r="B176" s="37" t="s">
        <v>126</v>
      </c>
      <c r="C176" s="35">
        <f>IFERROR(IF($J176&gt;0,VLOOKUP($A176&amp;$B176,'PNC AA'!$A:$E,4,0),""),"")</f>
        <v>19292223.899999999</v>
      </c>
      <c r="D176" s="35">
        <f>IFERROR(IF($J176&gt;0,VLOOKUP($A176&amp;$B176,'PNC AA'!$A:$E,5,0),""),"")</f>
        <v>829322.31</v>
      </c>
      <c r="E176" s="34">
        <f t="shared" si="30"/>
        <v>25</v>
      </c>
      <c r="F176" s="44">
        <f t="shared" si="31"/>
        <v>20121546.209999997</v>
      </c>
      <c r="G176" s="35">
        <f>IFERROR(VLOOKUP($A176&amp;$B176,'PNC Exon. &amp; no Exon.'!$A:$AJ,3,0),0)</f>
        <v>30527489.690000001</v>
      </c>
      <c r="H176" s="35">
        <f>IFERROR(VLOOKUP($A176&amp;$B176,'PNC Exon. &amp; no Exon.'!$A:$AJ,4,0),0)</f>
        <v>0</v>
      </c>
      <c r="I176" s="34">
        <f t="shared" si="32"/>
        <v>24</v>
      </c>
      <c r="J176" s="44">
        <f t="shared" si="33"/>
        <v>30527489.690000001</v>
      </c>
      <c r="K176" s="35">
        <f t="shared" si="34"/>
        <v>10405943.480000004</v>
      </c>
      <c r="L176" s="122">
        <f t="shared" si="35"/>
        <v>51.715426694338539</v>
      </c>
      <c r="M176" s="122">
        <f t="shared" si="36"/>
        <v>0.21629669441398558</v>
      </c>
      <c r="N176" s="122">
        <f t="shared" si="37"/>
        <v>0.3004324252508544</v>
      </c>
    </row>
    <row r="177" spans="1:14" ht="15.95" customHeight="1" x14ac:dyDescent="0.4">
      <c r="A177" s="96" t="s">
        <v>2</v>
      </c>
      <c r="B177" s="37" t="s">
        <v>125</v>
      </c>
      <c r="C177" s="35">
        <f>IFERROR(IF($J177&gt;0,VLOOKUP($A177&amp;$B177,'PNC AA'!$A:$E,4,0),""),"")</f>
        <v>26228420.829999998</v>
      </c>
      <c r="D177" s="35">
        <f>IFERROR(IF($J177&gt;0,VLOOKUP($A177&amp;$B177,'PNC AA'!$A:$E,5,0),""),"")</f>
        <v>1063835</v>
      </c>
      <c r="E177" s="34">
        <f t="shared" si="30"/>
        <v>24</v>
      </c>
      <c r="F177" s="44">
        <f t="shared" si="31"/>
        <v>27292255.829999998</v>
      </c>
      <c r="G177" s="35">
        <f>IFERROR(VLOOKUP($A177&amp;$B177,'PNC Exon. &amp; no Exon.'!$A:$AJ,3,0),0)</f>
        <v>25456666.439999998</v>
      </c>
      <c r="H177" s="35">
        <f>IFERROR(VLOOKUP($A177&amp;$B177,'PNC Exon. &amp; no Exon.'!$A:$AJ,4,0),0)</f>
        <v>858370</v>
      </c>
      <c r="I177" s="34">
        <f t="shared" si="32"/>
        <v>25</v>
      </c>
      <c r="J177" s="44">
        <f t="shared" si="33"/>
        <v>26315036.439999998</v>
      </c>
      <c r="K177" s="35">
        <f t="shared" si="34"/>
        <v>-977219.3900000006</v>
      </c>
      <c r="L177" s="122">
        <f t="shared" si="35"/>
        <v>-3.5805739037732036</v>
      </c>
      <c r="M177" s="122">
        <f t="shared" si="36"/>
        <v>0.2933782850244403</v>
      </c>
      <c r="N177" s="122">
        <f t="shared" si="37"/>
        <v>0.25897609985348946</v>
      </c>
    </row>
    <row r="178" spans="1:14" ht="15.95" customHeight="1" x14ac:dyDescent="0.4">
      <c r="A178" s="96" t="s">
        <v>2</v>
      </c>
      <c r="B178" s="37" t="s">
        <v>127</v>
      </c>
      <c r="C178" s="35">
        <f>IFERROR(IF($J178&gt;0,VLOOKUP($A178&amp;$B178,'PNC AA'!$A:$E,4,0),""),"")</f>
        <v>15031363.5</v>
      </c>
      <c r="D178" s="35">
        <f>IFERROR(IF($J178&gt;0,VLOOKUP($A178&amp;$B178,'PNC AA'!$A:$E,5,0),""),"")</f>
        <v>536001.22</v>
      </c>
      <c r="E178" s="34">
        <f t="shared" si="30"/>
        <v>26</v>
      </c>
      <c r="F178" s="44">
        <f t="shared" si="31"/>
        <v>15567364.720000001</v>
      </c>
      <c r="G178" s="35">
        <f>IFERROR(VLOOKUP($A178&amp;$B178,'PNC Exon. &amp; no Exon.'!$A:$AJ,3,0),0)</f>
        <v>18770987.949999999</v>
      </c>
      <c r="H178" s="35">
        <f>IFERROR(VLOOKUP($A178&amp;$B178,'PNC Exon. &amp; no Exon.'!$A:$AJ,4,0),0)</f>
        <v>154480.93</v>
      </c>
      <c r="I178" s="34">
        <f t="shared" si="32"/>
        <v>26</v>
      </c>
      <c r="J178" s="44">
        <f t="shared" si="33"/>
        <v>18925468.879999999</v>
      </c>
      <c r="K178" s="35">
        <f t="shared" si="34"/>
        <v>3358104.1599999983</v>
      </c>
      <c r="L178" s="122">
        <f t="shared" si="35"/>
        <v>21.571436273255106</v>
      </c>
      <c r="M178" s="122">
        <f t="shared" si="36"/>
        <v>0.16734149028763434</v>
      </c>
      <c r="N178" s="122">
        <f t="shared" si="37"/>
        <v>0.18625260617123385</v>
      </c>
    </row>
    <row r="179" spans="1:14" ht="15.95" customHeight="1" x14ac:dyDescent="0.4">
      <c r="A179" s="96" t="s">
        <v>2</v>
      </c>
      <c r="B179" s="37" t="s">
        <v>110</v>
      </c>
      <c r="C179" s="35">
        <f>IFERROR(IF($J179&gt;0,VLOOKUP($A179&amp;$B179,'PNC AA'!$A:$E,4,0),""),"")</f>
        <v>10403741.119999999</v>
      </c>
      <c r="D179" s="35">
        <f>IFERROR(IF($J179&gt;0,VLOOKUP($A179&amp;$B179,'PNC AA'!$A:$E,5,0),""),"")</f>
        <v>0</v>
      </c>
      <c r="E179" s="34">
        <f t="shared" si="30"/>
        <v>27</v>
      </c>
      <c r="F179" s="44">
        <f t="shared" si="31"/>
        <v>10403741.119999999</v>
      </c>
      <c r="G179" s="35">
        <f>IFERROR(VLOOKUP($A179&amp;$B179,'PNC Exon. &amp; no Exon.'!$A:$AJ,3,0),0)</f>
        <v>16380759.469999999</v>
      </c>
      <c r="H179" s="35">
        <f>IFERROR(VLOOKUP($A179&amp;$B179,'PNC Exon. &amp; no Exon.'!$A:$AJ,4,0),0)</f>
        <v>2500000</v>
      </c>
      <c r="I179" s="34">
        <f t="shared" si="32"/>
        <v>27</v>
      </c>
      <c r="J179" s="44">
        <f t="shared" si="33"/>
        <v>18880759.469999999</v>
      </c>
      <c r="K179" s="35">
        <f t="shared" si="34"/>
        <v>8477018.3499999996</v>
      </c>
      <c r="L179" s="122">
        <f t="shared" si="35"/>
        <v>81.480481417438426</v>
      </c>
      <c r="M179" s="122">
        <f t="shared" si="36"/>
        <v>0.11183508415851787</v>
      </c>
      <c r="N179" s="122">
        <f t="shared" si="37"/>
        <v>0.18581260417256851</v>
      </c>
    </row>
    <row r="180" spans="1:14" ht="15.95" customHeight="1" x14ac:dyDescent="0.4">
      <c r="A180" s="96" t="s">
        <v>2</v>
      </c>
      <c r="B180" s="37" t="s">
        <v>129</v>
      </c>
      <c r="C180" s="35">
        <f>IFERROR(IF($J180&gt;0,VLOOKUP($A180&amp;$B180,'PNC AA'!$A:$E,4,0),""),"")</f>
        <v>27504.53</v>
      </c>
      <c r="D180" s="35">
        <f>IFERROR(IF($J180&gt;0,VLOOKUP($A180&amp;$B180,'PNC AA'!$A:$E,5,0),""),"")</f>
        <v>2184452.87</v>
      </c>
      <c r="E180" s="34">
        <f t="shared" si="30"/>
        <v>30</v>
      </c>
      <c r="F180" s="44">
        <f t="shared" si="31"/>
        <v>2211957.4</v>
      </c>
      <c r="G180" s="35">
        <f>IFERROR(VLOOKUP($A180&amp;$B180,'PNC Exon. &amp; no Exon.'!$A:$AJ,3,0),0)</f>
        <v>150980.52000000002</v>
      </c>
      <c r="H180" s="35">
        <f>IFERROR(VLOOKUP($A180&amp;$B180,'PNC Exon. &amp; no Exon.'!$A:$AJ,4,0),0)</f>
        <v>10134032.029999999</v>
      </c>
      <c r="I180" s="34">
        <f t="shared" si="32"/>
        <v>28</v>
      </c>
      <c r="J180" s="44">
        <f t="shared" si="33"/>
        <v>10285012.549999999</v>
      </c>
      <c r="K180" s="35">
        <f t="shared" si="34"/>
        <v>8073055.1499999985</v>
      </c>
      <c r="L180" s="122">
        <f t="shared" si="35"/>
        <v>364.97335572556682</v>
      </c>
      <c r="M180" s="122">
        <f t="shared" si="36"/>
        <v>2.377745073918721E-2</v>
      </c>
      <c r="N180" s="122">
        <f t="shared" si="37"/>
        <v>0.10121864901142398</v>
      </c>
    </row>
    <row r="181" spans="1:14" ht="15.95" customHeight="1" x14ac:dyDescent="0.4">
      <c r="A181" s="96" t="s">
        <v>2</v>
      </c>
      <c r="B181" s="37" t="s">
        <v>128</v>
      </c>
      <c r="C181" s="35">
        <f>IFERROR(IF($J181&gt;0,VLOOKUP($A181&amp;$B181,'PNC AA'!$A:$E,4,0),""),"")</f>
        <v>6341046.2199999997</v>
      </c>
      <c r="D181" s="35">
        <f>IFERROR(IF($J181&gt;0,VLOOKUP($A181&amp;$B181,'PNC AA'!$A:$E,5,0),""),"")</f>
        <v>0</v>
      </c>
      <c r="E181" s="34">
        <f t="shared" si="30"/>
        <v>28</v>
      </c>
      <c r="F181" s="44">
        <f t="shared" si="31"/>
        <v>6341046.2199999997</v>
      </c>
      <c r="G181" s="35">
        <f>IFERROR(VLOOKUP($A181&amp;$B181,'PNC Exon. &amp; no Exon.'!$A:$AJ,3,0),0)</f>
        <v>8617798.4600000009</v>
      </c>
      <c r="H181" s="35">
        <f>IFERROR(VLOOKUP($A181&amp;$B181,'PNC Exon. &amp; no Exon.'!$A:$AJ,4,0),0)</f>
        <v>0</v>
      </c>
      <c r="I181" s="34">
        <f t="shared" si="32"/>
        <v>29</v>
      </c>
      <c r="J181" s="44">
        <f t="shared" si="33"/>
        <v>8617798.4600000009</v>
      </c>
      <c r="K181" s="35">
        <f t="shared" si="34"/>
        <v>2276752.2400000012</v>
      </c>
      <c r="L181" s="122">
        <f t="shared" si="35"/>
        <v>35.904993608452223</v>
      </c>
      <c r="M181" s="122">
        <f t="shared" si="36"/>
        <v>6.8163118390507538E-2</v>
      </c>
      <c r="N181" s="122">
        <f t="shared" si="37"/>
        <v>8.4810972600507933E-2</v>
      </c>
    </row>
    <row r="182" spans="1:14" ht="15.95" customHeight="1" x14ac:dyDescent="0.4">
      <c r="A182" s="96" t="s">
        <v>2</v>
      </c>
      <c r="B182" s="37" t="s">
        <v>79</v>
      </c>
      <c r="C182" s="35">
        <f>IFERROR(IF($J182&gt;0,VLOOKUP($A182&amp;$B182,'PNC AA'!$A:$E,4,0),""),"")</f>
        <v>5304541.6900000004</v>
      </c>
      <c r="D182" s="35">
        <f>IFERROR(IF($J182&gt;0,VLOOKUP($A182&amp;$B182,'PNC AA'!$A:$E,5,0),""),"")</f>
        <v>0</v>
      </c>
      <c r="E182" s="34">
        <f t="shared" si="30"/>
        <v>29</v>
      </c>
      <c r="F182" s="44">
        <f t="shared" si="31"/>
        <v>5304541.6900000004</v>
      </c>
      <c r="G182" s="35">
        <f>IFERROR(VLOOKUP($A182&amp;$B182,'PNC Exon. &amp; no Exon.'!$A:$AJ,3,0),0)</f>
        <v>5681940.8200000003</v>
      </c>
      <c r="H182" s="35">
        <f>IFERROR(VLOOKUP($A182&amp;$B182,'PNC Exon. &amp; no Exon.'!$A:$AJ,4,0),0)</f>
        <v>0</v>
      </c>
      <c r="I182" s="34">
        <f t="shared" si="32"/>
        <v>30</v>
      </c>
      <c r="J182" s="44">
        <f t="shared" si="33"/>
        <v>5681940.8200000003</v>
      </c>
      <c r="K182" s="35">
        <f t="shared" si="34"/>
        <v>377399.12999999989</v>
      </c>
      <c r="L182" s="122">
        <f t="shared" si="35"/>
        <v>7.1146416044097469</v>
      </c>
      <c r="M182" s="122">
        <f t="shared" si="36"/>
        <v>5.7021206072024662E-2</v>
      </c>
      <c r="N182" s="122">
        <f t="shared" si="37"/>
        <v>5.5918101292279178E-2</v>
      </c>
    </row>
    <row r="183" spans="1:14" ht="15.95" customHeight="1" x14ac:dyDescent="0.4">
      <c r="A183" s="96" t="s">
        <v>2</v>
      </c>
      <c r="B183" s="37" t="s">
        <v>130</v>
      </c>
      <c r="C183" s="35">
        <f>IFERROR(IF($J183&gt;0,VLOOKUP($A183&amp;$B183,'PNC AA'!$A:$E,4,0),""),"")</f>
        <v>897483.43</v>
      </c>
      <c r="D183" s="35">
        <f>IFERROR(IF($J183&gt;0,VLOOKUP($A183&amp;$B183,'PNC AA'!$A:$E,5,0),""),"")</f>
        <v>0</v>
      </c>
      <c r="E183" s="34">
        <f t="shared" si="30"/>
        <v>32</v>
      </c>
      <c r="F183" s="44">
        <f t="shared" si="31"/>
        <v>897483.43</v>
      </c>
      <c r="G183" s="35">
        <f>IFERROR(VLOOKUP($A183&amp;$B183,'PNC Exon. &amp; no Exon.'!$A:$AJ,3,0),0)</f>
        <v>2426084.48</v>
      </c>
      <c r="H183" s="35">
        <f>IFERROR(VLOOKUP($A183&amp;$B183,'PNC Exon. &amp; no Exon.'!$A:$AJ,4,0),0)</f>
        <v>0</v>
      </c>
      <c r="I183" s="34">
        <f t="shared" si="32"/>
        <v>31</v>
      </c>
      <c r="J183" s="44">
        <f t="shared" si="33"/>
        <v>2426084.48</v>
      </c>
      <c r="K183" s="35">
        <f t="shared" si="34"/>
        <v>1528601.0499999998</v>
      </c>
      <c r="L183" s="122">
        <f t="shared" si="35"/>
        <v>170.32081026832995</v>
      </c>
      <c r="M183" s="122">
        <f t="shared" si="36"/>
        <v>9.6475040821589839E-3</v>
      </c>
      <c r="N183" s="122">
        <f t="shared" si="37"/>
        <v>2.3876003287247625E-2</v>
      </c>
    </row>
    <row r="184" spans="1:14" ht="15.95" customHeight="1" x14ac:dyDescent="0.4">
      <c r="A184" s="96" t="s">
        <v>2</v>
      </c>
      <c r="B184" s="37" t="s">
        <v>132</v>
      </c>
      <c r="C184" s="35">
        <f>IFERROR(IF($J184&gt;0,VLOOKUP($A184&amp;$B184,'PNC AA'!$A:$E,4,0),""),"")</f>
        <v>535382.71000000008</v>
      </c>
      <c r="D184" s="35">
        <f>IFERROR(IF($J184&gt;0,VLOOKUP($A184&amp;$B184,'PNC AA'!$A:$E,5,0),""),"")</f>
        <v>21786</v>
      </c>
      <c r="E184" s="34">
        <f t="shared" si="30"/>
        <v>33</v>
      </c>
      <c r="F184" s="44">
        <f t="shared" si="31"/>
        <v>557168.71000000008</v>
      </c>
      <c r="G184" s="35">
        <f>IFERROR(VLOOKUP($A184&amp;$B184,'PNC Exon. &amp; no Exon.'!$A:$AJ,3,0),0)</f>
        <v>1445862.8099999998</v>
      </c>
      <c r="H184" s="35">
        <f>IFERROR(VLOOKUP($A184&amp;$B184,'PNC Exon. &amp; no Exon.'!$A:$AJ,4,0),0)</f>
        <v>49499</v>
      </c>
      <c r="I184" s="34">
        <f t="shared" si="32"/>
        <v>32</v>
      </c>
      <c r="J184" s="44">
        <f t="shared" si="33"/>
        <v>1495361.8099999998</v>
      </c>
      <c r="K184" s="35">
        <f t="shared" si="34"/>
        <v>938193.09999999974</v>
      </c>
      <c r="L184" s="122">
        <f t="shared" si="35"/>
        <v>168.38581979953605</v>
      </c>
      <c r="M184" s="122">
        <f t="shared" si="36"/>
        <v>5.9892887428308903E-3</v>
      </c>
      <c r="N184" s="122">
        <f t="shared" si="37"/>
        <v>1.471641395240472E-2</v>
      </c>
    </row>
    <row r="185" spans="1:14" ht="15.95" customHeight="1" x14ac:dyDescent="0.4">
      <c r="A185" s="96" t="s">
        <v>2</v>
      </c>
      <c r="B185" s="37" t="s">
        <v>131</v>
      </c>
      <c r="C185" s="35">
        <f>IFERROR(IF($J185&gt;0,VLOOKUP($A185&amp;$B185,'PNC AA'!$A:$E,4,0),""),"")</f>
        <v>1114606.53</v>
      </c>
      <c r="D185" s="35">
        <f>IFERROR(IF($J185&gt;0,VLOOKUP($A185&amp;$B185,'PNC AA'!$A:$E,5,0),""),"")</f>
        <v>0</v>
      </c>
      <c r="E185" s="34">
        <f t="shared" si="30"/>
        <v>31</v>
      </c>
      <c r="F185" s="44">
        <f t="shared" si="31"/>
        <v>1114606.53</v>
      </c>
      <c r="G185" s="35">
        <f>IFERROR(VLOOKUP($A185&amp;$B185,'PNC Exon. &amp; no Exon.'!$A:$AJ,3,0),0)</f>
        <v>6109.14</v>
      </c>
      <c r="H185" s="35">
        <f>IFERROR(VLOOKUP($A185&amp;$B185,'PNC Exon. &amp; no Exon.'!$A:$AJ,4,0),0)</f>
        <v>0</v>
      </c>
      <c r="I185" s="34">
        <f t="shared" si="32"/>
        <v>33</v>
      </c>
      <c r="J185" s="44">
        <f t="shared" si="33"/>
        <v>6109.14</v>
      </c>
      <c r="K185" s="35">
        <f t="shared" si="34"/>
        <v>-1108497.3900000001</v>
      </c>
      <c r="L185" s="122">
        <f t="shared" si="35"/>
        <v>-99.451901649993033</v>
      </c>
      <c r="M185" s="122">
        <f t="shared" si="36"/>
        <v>1.1981470285391297E-2</v>
      </c>
      <c r="N185" s="122">
        <f t="shared" si="37"/>
        <v>6.0122327942288293E-5</v>
      </c>
    </row>
    <row r="186" spans="1:14" ht="19.5" customHeight="1" x14ac:dyDescent="0.4">
      <c r="A186" s="7"/>
      <c r="B186" s="39" t="s">
        <v>21</v>
      </c>
      <c r="C186" s="46">
        <f>SUM(C153:C185)</f>
        <v>6635913848.2199984</v>
      </c>
      <c r="D186" s="46">
        <f>SUM(D153:D185)</f>
        <v>2666838680.8999991</v>
      </c>
      <c r="E186" s="46"/>
      <c r="F186" s="46">
        <f>SUM(F153:F185)</f>
        <v>9302752529.1199989</v>
      </c>
      <c r="G186" s="46">
        <f>SUM(G153:G185)</f>
        <v>7209678988.7099991</v>
      </c>
      <c r="H186" s="46">
        <f>SUM(H153:H185)</f>
        <v>2951504400.3699999</v>
      </c>
      <c r="I186" s="46"/>
      <c r="J186" s="46">
        <f>SUM(J153:J185)</f>
        <v>10161183389.079998</v>
      </c>
      <c r="K186" s="46">
        <f t="shared" ref="K186" si="38">J186-F186</f>
        <v>858430859.95999908</v>
      </c>
      <c r="L186" s="121">
        <f t="shared" si="35"/>
        <v>9.2277082215493813</v>
      </c>
      <c r="M186" s="125">
        <f>SUM(M153:M185)</f>
        <v>100.00000000000001</v>
      </c>
      <c r="N186" s="125">
        <f>SUM(N153:N185)</f>
        <v>100.00000000000003</v>
      </c>
    </row>
    <row r="187" spans="1:14" x14ac:dyDescent="0.4">
      <c r="B187" s="52" t="s">
        <v>108</v>
      </c>
    </row>
    <row r="188" spans="1:14" x14ac:dyDescent="0.4">
      <c r="B188" s="52"/>
    </row>
    <row r="189" spans="1:14" x14ac:dyDescent="0.4">
      <c r="B189" s="52"/>
    </row>
    <row r="192" spans="1:14" ht="20" x14ac:dyDescent="0.6">
      <c r="A192" s="135" t="s">
        <v>42</v>
      </c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</row>
    <row r="193" spans="1:14" x14ac:dyDescent="0.4">
      <c r="A193" s="134" t="s">
        <v>59</v>
      </c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1:14" x14ac:dyDescent="0.4">
      <c r="A194" s="134" t="s">
        <v>149</v>
      </c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</row>
    <row r="195" spans="1:14" x14ac:dyDescent="0.4">
      <c r="A195" s="134" t="s">
        <v>91</v>
      </c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</row>
    <row r="196" spans="1:14" x14ac:dyDescent="0.4">
      <c r="A196" s="1"/>
      <c r="B196" s="9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38" t="s">
        <v>33</v>
      </c>
      <c r="C197" s="137" t="s">
        <v>107</v>
      </c>
      <c r="D197" s="137"/>
      <c r="E197" s="137" t="s">
        <v>52</v>
      </c>
      <c r="F197" s="137"/>
      <c r="G197" s="137" t="s">
        <v>171</v>
      </c>
      <c r="H197" s="137"/>
      <c r="I197" s="137"/>
      <c r="J197" s="137"/>
      <c r="K197" s="137" t="s">
        <v>29</v>
      </c>
      <c r="L197" s="137"/>
      <c r="M197" s="137" t="s">
        <v>61</v>
      </c>
      <c r="N197" s="137"/>
    </row>
    <row r="198" spans="1:14" ht="30" customHeight="1" x14ac:dyDescent="0.4">
      <c r="A198" s="62"/>
      <c r="B198" s="139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33">
        <v>2021</v>
      </c>
      <c r="N198" s="33">
        <v>2022</v>
      </c>
    </row>
    <row r="199" spans="1:14" ht="15.95" customHeight="1" x14ac:dyDescent="0.4">
      <c r="A199" s="96" t="s">
        <v>3</v>
      </c>
      <c r="B199" s="35" t="s">
        <v>84</v>
      </c>
      <c r="C199" s="35">
        <f>IFERROR(IF($J199&gt;0,VLOOKUP($A199&amp;$B199,'PNC AA'!$A:$E,4,0),""),"")</f>
        <v>752215500.41999996</v>
      </c>
      <c r="D199" s="35">
        <f>IFERROR(IF($J199&gt;0,VLOOKUP($A199&amp;$B199,'PNC AA'!$A:$E,5,0),""),"")</f>
        <v>529631460.21999991</v>
      </c>
      <c r="E199" s="34">
        <f t="shared" ref="E199:E231" si="39">IF(F199=0,"ND",RANK(F199,$F$199:$F$231))</f>
        <v>1</v>
      </c>
      <c r="F199" s="44">
        <f t="shared" ref="F199:F231" si="40">SUM(C199:D199)</f>
        <v>1281846960.6399999</v>
      </c>
      <c r="G199" s="35">
        <f>IFERROR(VLOOKUP($A199&amp;$B199,'PNC Exon. &amp; no Exon.'!$A:$AJ,3,0),0)</f>
        <v>870728976.25</v>
      </c>
      <c r="H199" s="35">
        <f>IFERROR(VLOOKUP($A199&amp;$B199,'PNC Exon. &amp; no Exon.'!$A:$AJ,4,0),0)</f>
        <v>630451010.24999988</v>
      </c>
      <c r="I199" s="34">
        <f t="shared" ref="I199:I231" si="41">IF(J199=0,"ND",RANK(J199,$J$199:$J$231))</f>
        <v>1</v>
      </c>
      <c r="J199" s="44">
        <f t="shared" ref="J199:J231" si="42">(G199+H199)</f>
        <v>1501179986.5</v>
      </c>
      <c r="K199" s="35">
        <f t="shared" ref="K199:K231" si="43">J199-F199</f>
        <v>219333025.86000013</v>
      </c>
      <c r="L199" s="122">
        <f t="shared" ref="L199:L232" si="44">IFERROR(K199/F199*100,0)</f>
        <v>17.110702961802215</v>
      </c>
      <c r="M199" s="122">
        <f t="shared" ref="M199:M231" si="45">IFERROR(F199/$F$232*100,0)</f>
        <v>19.565108911729048</v>
      </c>
      <c r="N199" s="122">
        <f t="shared" ref="N199:N231" si="46">IFERROR(J199/$J$232*100,0)</f>
        <v>19.354623694830174</v>
      </c>
    </row>
    <row r="200" spans="1:14" ht="15.95" customHeight="1" x14ac:dyDescent="0.4">
      <c r="A200" s="96" t="s">
        <v>3</v>
      </c>
      <c r="B200" s="37" t="s">
        <v>92</v>
      </c>
      <c r="C200" s="35">
        <f>IFERROR(IF($J200&gt;0,VLOOKUP($A200&amp;$B200,'PNC AA'!$A:$E,4,0),""),"")</f>
        <v>144417756.44</v>
      </c>
      <c r="D200" s="35">
        <f>IFERROR(IF($J200&gt;0,VLOOKUP($A200&amp;$B200,'PNC AA'!$A:$E,5,0),""),"")</f>
        <v>987279605.26999998</v>
      </c>
      <c r="E200" s="53">
        <f t="shared" si="39"/>
        <v>2</v>
      </c>
      <c r="F200" s="44">
        <f t="shared" si="40"/>
        <v>1131697361.71</v>
      </c>
      <c r="G200" s="35">
        <f>IFERROR(VLOOKUP($A200&amp;$B200,'PNC Exon. &amp; no Exon.'!$A:$AJ,3,0),0)</f>
        <v>160803391.72999999</v>
      </c>
      <c r="H200" s="35">
        <f>IFERROR(VLOOKUP($A200&amp;$B200,'PNC Exon. &amp; no Exon.'!$A:$AJ,4,0),0)</f>
        <v>1088999336.5599999</v>
      </c>
      <c r="I200" s="53">
        <f t="shared" si="41"/>
        <v>2</v>
      </c>
      <c r="J200" s="44">
        <f t="shared" si="42"/>
        <v>1249802728.29</v>
      </c>
      <c r="K200" s="35">
        <f t="shared" si="43"/>
        <v>118105366.57999992</v>
      </c>
      <c r="L200" s="122">
        <f t="shared" si="44"/>
        <v>10.436126351089319</v>
      </c>
      <c r="M200" s="122">
        <f t="shared" si="45"/>
        <v>17.273342931606777</v>
      </c>
      <c r="N200" s="122">
        <f t="shared" si="46"/>
        <v>16.113631753926285</v>
      </c>
    </row>
    <row r="201" spans="1:14" ht="15.95" customHeight="1" x14ac:dyDescent="0.4">
      <c r="A201" s="96" t="s">
        <v>3</v>
      </c>
      <c r="B201" s="37" t="s">
        <v>111</v>
      </c>
      <c r="C201" s="35">
        <f>IFERROR(IF($J201&gt;0,VLOOKUP($A201&amp;$B201,'PNC AA'!$A:$E,4,0),""),"")</f>
        <v>768477234.96000004</v>
      </c>
      <c r="D201" s="35">
        <f>IFERROR(IF($J201&gt;0,VLOOKUP($A201&amp;$B201,'PNC AA'!$A:$E,5,0),""),"")</f>
        <v>115502147.80000001</v>
      </c>
      <c r="E201" s="53">
        <f t="shared" si="39"/>
        <v>3</v>
      </c>
      <c r="F201" s="44">
        <f t="shared" si="40"/>
        <v>883979382.75999999</v>
      </c>
      <c r="G201" s="35">
        <f>IFERROR(VLOOKUP($A201&amp;$B201,'PNC Exon. &amp; no Exon.'!$A:$AJ,3,0),0)</f>
        <v>1012527917.16</v>
      </c>
      <c r="H201" s="35">
        <f>IFERROR(VLOOKUP($A201&amp;$B201,'PNC Exon. &amp; no Exon.'!$A:$AJ,4,0),0)</f>
        <v>164206757.93000001</v>
      </c>
      <c r="I201" s="53">
        <f t="shared" si="41"/>
        <v>3</v>
      </c>
      <c r="J201" s="44">
        <f t="shared" si="42"/>
        <v>1176734675.0899999</v>
      </c>
      <c r="K201" s="35">
        <f t="shared" si="43"/>
        <v>292755292.32999992</v>
      </c>
      <c r="L201" s="122">
        <f t="shared" si="44"/>
        <v>33.117886914505434</v>
      </c>
      <c r="M201" s="122">
        <f t="shared" si="45"/>
        <v>13.492369549940115</v>
      </c>
      <c r="N201" s="122">
        <f t="shared" si="46"/>
        <v>15.171569718382466</v>
      </c>
    </row>
    <row r="202" spans="1:14" ht="15.95" customHeight="1" x14ac:dyDescent="0.4">
      <c r="A202" s="96" t="s">
        <v>3</v>
      </c>
      <c r="B202" s="37" t="s">
        <v>93</v>
      </c>
      <c r="C202" s="35">
        <f>IFERROR(IF($J202&gt;0,VLOOKUP($A202&amp;$B202,'PNC AA'!$A:$E,4,0),""),"")</f>
        <v>692704808.63</v>
      </c>
      <c r="D202" s="35">
        <f>IFERROR(IF($J202&gt;0,VLOOKUP($A202&amp;$B202,'PNC AA'!$A:$E,5,0),""),"")</f>
        <v>95251951.920000002</v>
      </c>
      <c r="E202" s="53">
        <f t="shared" si="39"/>
        <v>4</v>
      </c>
      <c r="F202" s="44">
        <f t="shared" si="40"/>
        <v>787956760.54999995</v>
      </c>
      <c r="G202" s="35">
        <f>IFERROR(VLOOKUP($A202&amp;$B202,'PNC Exon. &amp; no Exon.'!$A:$AJ,3,0),0)</f>
        <v>987635164.04000008</v>
      </c>
      <c r="H202" s="35">
        <f>IFERROR(VLOOKUP($A202&amp;$B202,'PNC Exon. &amp; no Exon.'!$A:$AJ,4,0),0)</f>
        <v>110707273.63000001</v>
      </c>
      <c r="I202" s="53">
        <f t="shared" si="41"/>
        <v>4</v>
      </c>
      <c r="J202" s="44">
        <f t="shared" si="42"/>
        <v>1098342437.6700001</v>
      </c>
      <c r="K202" s="35">
        <f t="shared" si="43"/>
        <v>310385677.12000012</v>
      </c>
      <c r="L202" s="122">
        <f t="shared" si="44"/>
        <v>39.39120680979353</v>
      </c>
      <c r="M202" s="122">
        <f t="shared" si="45"/>
        <v>12.026755385991502</v>
      </c>
      <c r="N202" s="122">
        <f t="shared" si="46"/>
        <v>14.160863294433026</v>
      </c>
    </row>
    <row r="203" spans="1:14" ht="15.95" customHeight="1" x14ac:dyDescent="0.4">
      <c r="A203" s="96" t="s">
        <v>3</v>
      </c>
      <c r="B203" s="37" t="s">
        <v>112</v>
      </c>
      <c r="C203" s="35">
        <f>IFERROR(IF($J203&gt;0,VLOOKUP($A203&amp;$B203,'PNC AA'!$A:$E,4,0),""),"")</f>
        <v>542426671.88999999</v>
      </c>
      <c r="D203" s="35">
        <f>IFERROR(IF($J203&gt;0,VLOOKUP($A203&amp;$B203,'PNC AA'!$A:$E,5,0),""),"")</f>
        <v>74493614.5</v>
      </c>
      <c r="E203" s="53">
        <f t="shared" si="39"/>
        <v>5</v>
      </c>
      <c r="F203" s="44">
        <f t="shared" si="40"/>
        <v>616920286.38999999</v>
      </c>
      <c r="G203" s="35">
        <f>IFERROR(VLOOKUP($A203&amp;$B203,'PNC Exon. &amp; no Exon.'!$A:$AJ,3,0),0)</f>
        <v>524094683.56999999</v>
      </c>
      <c r="H203" s="35">
        <f>IFERROR(VLOOKUP($A203&amp;$B203,'PNC Exon. &amp; no Exon.'!$A:$AJ,4,0),0)</f>
        <v>68155830.629999995</v>
      </c>
      <c r="I203" s="53">
        <f t="shared" si="41"/>
        <v>5</v>
      </c>
      <c r="J203" s="44">
        <f t="shared" si="42"/>
        <v>592250514.20000005</v>
      </c>
      <c r="K203" s="35">
        <f t="shared" si="43"/>
        <v>-24669772.189999938</v>
      </c>
      <c r="L203" s="122">
        <f t="shared" si="44"/>
        <v>-3.9988589667489691</v>
      </c>
      <c r="M203" s="122">
        <f t="shared" si="45"/>
        <v>9.4161884871568962</v>
      </c>
      <c r="N203" s="122">
        <f t="shared" si="46"/>
        <v>7.6358504233300843</v>
      </c>
    </row>
    <row r="204" spans="1:14" ht="15.95" customHeight="1" x14ac:dyDescent="0.4">
      <c r="A204" s="96" t="s">
        <v>3</v>
      </c>
      <c r="B204" s="37" t="s">
        <v>113</v>
      </c>
      <c r="C204" s="35">
        <f>IFERROR(IF($J204&gt;0,VLOOKUP($A204&amp;$B204,'PNC AA'!$A:$E,4,0),""),"")</f>
        <v>465652479.90000004</v>
      </c>
      <c r="D204" s="35">
        <f>IFERROR(IF($J204&gt;0,VLOOKUP($A204&amp;$B204,'PNC AA'!$A:$E,5,0),""),"")</f>
        <v>27673085.090000004</v>
      </c>
      <c r="E204" s="53">
        <f t="shared" si="39"/>
        <v>6</v>
      </c>
      <c r="F204" s="44">
        <f t="shared" si="40"/>
        <v>493325564.99000001</v>
      </c>
      <c r="G204" s="35">
        <f>IFERROR(VLOOKUP($A204&amp;$B204,'PNC Exon. &amp; no Exon.'!$A:$AJ,3,0),0)</f>
        <v>506265101.94</v>
      </c>
      <c r="H204" s="35">
        <f>IFERROR(VLOOKUP($A204&amp;$B204,'PNC Exon. &amp; no Exon.'!$A:$AJ,4,0),0)</f>
        <v>30522447.109999999</v>
      </c>
      <c r="I204" s="53">
        <f t="shared" si="41"/>
        <v>6</v>
      </c>
      <c r="J204" s="44">
        <f t="shared" si="42"/>
        <v>536787549.05000001</v>
      </c>
      <c r="K204" s="35">
        <f t="shared" si="43"/>
        <v>43461984.060000002</v>
      </c>
      <c r="L204" s="122">
        <f t="shared" si="44"/>
        <v>8.8100003617045459</v>
      </c>
      <c r="M204" s="122">
        <f t="shared" si="45"/>
        <v>7.5297353774202396</v>
      </c>
      <c r="N204" s="122">
        <f t="shared" si="46"/>
        <v>6.9207697340514365</v>
      </c>
    </row>
    <row r="205" spans="1:14" ht="15.95" customHeight="1" x14ac:dyDescent="0.4">
      <c r="A205" s="96" t="s">
        <v>3</v>
      </c>
      <c r="B205" s="37" t="s">
        <v>94</v>
      </c>
      <c r="C205" s="35">
        <f>IFERROR(IF($J205&gt;0,VLOOKUP($A205&amp;$B205,'PNC AA'!$A:$E,4,0),""),"")</f>
        <v>54731980.370000005</v>
      </c>
      <c r="D205" s="35">
        <f>IFERROR(IF($J205&gt;0,VLOOKUP($A205&amp;$B205,'PNC AA'!$A:$E,5,0),""),"")</f>
        <v>149108418.59</v>
      </c>
      <c r="E205" s="53">
        <f t="shared" si="39"/>
        <v>8</v>
      </c>
      <c r="F205" s="44">
        <f t="shared" si="40"/>
        <v>203840398.96000001</v>
      </c>
      <c r="G205" s="35">
        <f>IFERROR(VLOOKUP($A205&amp;$B205,'PNC Exon. &amp; no Exon.'!$A:$AJ,3,0),0)</f>
        <v>66199623.549999997</v>
      </c>
      <c r="H205" s="35">
        <f>IFERROR(VLOOKUP($A205&amp;$B205,'PNC Exon. &amp; no Exon.'!$A:$AJ,4,0),0)</f>
        <v>255185818.91999999</v>
      </c>
      <c r="I205" s="53">
        <f t="shared" si="41"/>
        <v>7</v>
      </c>
      <c r="J205" s="44">
        <f t="shared" si="42"/>
        <v>321385442.46999997</v>
      </c>
      <c r="K205" s="35">
        <f t="shared" si="43"/>
        <v>117545043.50999996</v>
      </c>
      <c r="L205" s="122">
        <f t="shared" si="44"/>
        <v>57.66523422722797</v>
      </c>
      <c r="M205" s="122">
        <f t="shared" si="45"/>
        <v>3.1112603366251261</v>
      </c>
      <c r="N205" s="122">
        <f t="shared" si="46"/>
        <v>4.1436032693894038</v>
      </c>
    </row>
    <row r="206" spans="1:14" ht="15.95" customHeight="1" x14ac:dyDescent="0.4">
      <c r="A206" s="96" t="s">
        <v>3</v>
      </c>
      <c r="B206" s="37" t="s">
        <v>114</v>
      </c>
      <c r="C206" s="35">
        <f>IFERROR(IF($J206&gt;0,VLOOKUP($A206&amp;$B206,'PNC AA'!$A:$E,4,0),""),"")</f>
        <v>10205839.41</v>
      </c>
      <c r="D206" s="35">
        <f>IFERROR(IF($J206&gt;0,VLOOKUP($A206&amp;$B206,'PNC AA'!$A:$E,5,0),""),"")</f>
        <v>204712089.52000001</v>
      </c>
      <c r="E206" s="55">
        <f t="shared" si="39"/>
        <v>7</v>
      </c>
      <c r="F206" s="44">
        <f t="shared" si="40"/>
        <v>214917928.93000001</v>
      </c>
      <c r="G206" s="35">
        <f>IFERROR(VLOOKUP($A206&amp;$B206,'PNC Exon. &amp; no Exon.'!$A:$AJ,3,0),0)</f>
        <v>10147423.289999999</v>
      </c>
      <c r="H206" s="35">
        <f>IFERROR(VLOOKUP($A206&amp;$B206,'PNC Exon. &amp; no Exon.'!$A:$AJ,4,0),0)</f>
        <v>208351985.85999998</v>
      </c>
      <c r="I206" s="55">
        <f t="shared" si="41"/>
        <v>8</v>
      </c>
      <c r="J206" s="44">
        <f t="shared" si="42"/>
        <v>218499409.14999998</v>
      </c>
      <c r="K206" s="35">
        <f t="shared" si="43"/>
        <v>3581480.219999969</v>
      </c>
      <c r="L206" s="122">
        <f t="shared" si="44"/>
        <v>1.6664408771436083</v>
      </c>
      <c r="M206" s="122">
        <f t="shared" si="45"/>
        <v>3.2803390854858963</v>
      </c>
      <c r="N206" s="122">
        <f t="shared" si="46"/>
        <v>2.8170998012708868</v>
      </c>
    </row>
    <row r="207" spans="1:14" ht="15.95" customHeight="1" x14ac:dyDescent="0.4">
      <c r="A207" s="96" t="s">
        <v>3</v>
      </c>
      <c r="B207" s="37" t="s">
        <v>77</v>
      </c>
      <c r="C207" s="35">
        <f>IFERROR(IF($J207&gt;0,VLOOKUP($A207&amp;$B207,'PNC AA'!$A:$E,4,0),""),"")</f>
        <v>34385547.950000003</v>
      </c>
      <c r="D207" s="35">
        <f>IFERROR(IF($J207&gt;0,VLOOKUP($A207&amp;$B207,'PNC AA'!$A:$E,5,0),""),"")</f>
        <v>99447752.290000007</v>
      </c>
      <c r="E207" s="53">
        <f t="shared" si="39"/>
        <v>9</v>
      </c>
      <c r="F207" s="44">
        <f t="shared" si="40"/>
        <v>133833300.24000001</v>
      </c>
      <c r="G207" s="35">
        <f>IFERROR(VLOOKUP($A207&amp;$B207,'PNC Exon. &amp; no Exon.'!$A:$AJ,3,0),0)</f>
        <v>66517830.730000004</v>
      </c>
      <c r="H207" s="35">
        <f>IFERROR(VLOOKUP($A207&amp;$B207,'PNC Exon. &amp; no Exon.'!$A:$AJ,4,0),0)</f>
        <v>95131454.959999993</v>
      </c>
      <c r="I207" s="53">
        <f t="shared" si="41"/>
        <v>9</v>
      </c>
      <c r="J207" s="44">
        <f t="shared" si="42"/>
        <v>161649285.69</v>
      </c>
      <c r="K207" s="35">
        <f t="shared" si="43"/>
        <v>27815985.449999988</v>
      </c>
      <c r="L207" s="122">
        <f t="shared" si="44"/>
        <v>20.784054043439308</v>
      </c>
      <c r="M207" s="122">
        <f t="shared" si="45"/>
        <v>2.0427267650612433</v>
      </c>
      <c r="N207" s="122">
        <f t="shared" si="46"/>
        <v>2.0841345629463905</v>
      </c>
    </row>
    <row r="208" spans="1:14" ht="15.95" customHeight="1" x14ac:dyDescent="0.4">
      <c r="A208" s="96" t="s">
        <v>3</v>
      </c>
      <c r="B208" s="37" t="s">
        <v>85</v>
      </c>
      <c r="C208" s="35">
        <f>IFERROR(IF($J208&gt;0,VLOOKUP($A208&amp;$B208,'PNC AA'!$A:$E,4,0),""),"")</f>
        <v>88630276.899999991</v>
      </c>
      <c r="D208" s="35">
        <f>IFERROR(IF($J208&gt;0,VLOOKUP($A208&amp;$B208,'PNC AA'!$A:$E,5,0),""),"")</f>
        <v>4420785.76</v>
      </c>
      <c r="E208" s="53">
        <f t="shared" si="39"/>
        <v>11</v>
      </c>
      <c r="F208" s="44">
        <f t="shared" si="40"/>
        <v>93051062.659999996</v>
      </c>
      <c r="G208" s="35">
        <f>IFERROR(VLOOKUP($A208&amp;$B208,'PNC Exon. &amp; no Exon.'!$A:$AJ,3,0),0)</f>
        <v>114075793.03999999</v>
      </c>
      <c r="H208" s="35">
        <f>IFERROR(VLOOKUP($A208&amp;$B208,'PNC Exon. &amp; no Exon.'!$A:$AJ,4,0),0)</f>
        <v>1157924.9400000002</v>
      </c>
      <c r="I208" s="53">
        <f t="shared" si="41"/>
        <v>10</v>
      </c>
      <c r="J208" s="44">
        <f t="shared" si="42"/>
        <v>115233717.97999999</v>
      </c>
      <c r="K208" s="35">
        <f t="shared" si="43"/>
        <v>22182655.319999993</v>
      </c>
      <c r="L208" s="122">
        <f t="shared" si="44"/>
        <v>23.839228361156252</v>
      </c>
      <c r="M208" s="122">
        <f t="shared" si="45"/>
        <v>1.4202586043392096</v>
      </c>
      <c r="N208" s="122">
        <f t="shared" si="46"/>
        <v>1.4857014272212892</v>
      </c>
    </row>
    <row r="209" spans="1:14" ht="15.95" customHeight="1" x14ac:dyDescent="0.4">
      <c r="A209" s="96" t="s">
        <v>3</v>
      </c>
      <c r="B209" s="37" t="s">
        <v>115</v>
      </c>
      <c r="C209" s="35">
        <f>IFERROR(IF($J209&gt;0,VLOOKUP($A209&amp;$B209,'PNC AA'!$A:$E,4,0),""),"")</f>
        <v>93088889.970000014</v>
      </c>
      <c r="D209" s="35">
        <f>IFERROR(IF($J209&gt;0,VLOOKUP($A209&amp;$B209,'PNC AA'!$A:$E,5,0),""),"")</f>
        <v>4604.83</v>
      </c>
      <c r="E209" s="55">
        <f t="shared" si="39"/>
        <v>10</v>
      </c>
      <c r="F209" s="44">
        <f t="shared" si="40"/>
        <v>93093494.800000012</v>
      </c>
      <c r="G209" s="35">
        <f>IFERROR(VLOOKUP($A209&amp;$B209,'PNC Exon. &amp; no Exon.'!$A:$AJ,3,0),0)</f>
        <v>106169456.53000002</v>
      </c>
      <c r="H209" s="35">
        <f>IFERROR(VLOOKUP($A209&amp;$B209,'PNC Exon. &amp; no Exon.'!$A:$AJ,4,0),0)</f>
        <v>0</v>
      </c>
      <c r="I209" s="55">
        <f t="shared" si="41"/>
        <v>11</v>
      </c>
      <c r="J209" s="44">
        <f t="shared" si="42"/>
        <v>106169456.53000002</v>
      </c>
      <c r="K209" s="35">
        <f t="shared" si="43"/>
        <v>13075961.730000004</v>
      </c>
      <c r="L209" s="122">
        <f t="shared" si="44"/>
        <v>14.04605311906284</v>
      </c>
      <c r="M209" s="122">
        <f t="shared" si="45"/>
        <v>1.4209062553193574</v>
      </c>
      <c r="N209" s="122">
        <f t="shared" si="46"/>
        <v>1.3688364469964112</v>
      </c>
    </row>
    <row r="210" spans="1:14" ht="15.95" customHeight="1" x14ac:dyDescent="0.4">
      <c r="A210" s="96" t="s">
        <v>3</v>
      </c>
      <c r="B210" s="37" t="s">
        <v>116</v>
      </c>
      <c r="C210" s="35">
        <f>IFERROR(IF($J210&gt;0,VLOOKUP($A210&amp;$B210,'PNC AA'!$A:$E,4,0),""),"")</f>
        <v>67284780.250000015</v>
      </c>
      <c r="D210" s="35">
        <f>IFERROR(IF($J210&gt;0,VLOOKUP($A210&amp;$B210,'PNC AA'!$A:$E,5,0),""),"")</f>
        <v>41158.979999999996</v>
      </c>
      <c r="E210" s="55">
        <f t="shared" si="39"/>
        <v>13</v>
      </c>
      <c r="F210" s="44">
        <f t="shared" si="40"/>
        <v>67325939.230000019</v>
      </c>
      <c r="G210" s="35">
        <f>IFERROR(VLOOKUP($A210&amp;$B210,'PNC Exon. &amp; no Exon.'!$A:$AJ,3,0),0)</f>
        <v>84234128.63000001</v>
      </c>
      <c r="H210" s="35">
        <f>IFERROR(VLOOKUP($A210&amp;$B210,'PNC Exon. &amp; no Exon.'!$A:$AJ,4,0),0)</f>
        <v>1004170.22</v>
      </c>
      <c r="I210" s="55">
        <f t="shared" si="41"/>
        <v>12</v>
      </c>
      <c r="J210" s="44">
        <f t="shared" si="42"/>
        <v>85238298.850000009</v>
      </c>
      <c r="K210" s="35">
        <f t="shared" si="43"/>
        <v>17912359.61999999</v>
      </c>
      <c r="L210" s="122">
        <f t="shared" si="44"/>
        <v>26.605435920927121</v>
      </c>
      <c r="M210" s="122">
        <f t="shared" si="45"/>
        <v>1.0276104512208939</v>
      </c>
      <c r="N210" s="122">
        <f t="shared" si="46"/>
        <v>1.0989722841133984</v>
      </c>
    </row>
    <row r="211" spans="1:14" ht="15.95" customHeight="1" x14ac:dyDescent="0.4">
      <c r="A211" s="96" t="s">
        <v>3</v>
      </c>
      <c r="B211" s="37" t="s">
        <v>119</v>
      </c>
      <c r="C211" s="35">
        <f>IFERROR(IF($J211&gt;0,VLOOKUP($A211&amp;$B211,'PNC AA'!$A:$E,4,0),""),"")</f>
        <v>55458362.399999999</v>
      </c>
      <c r="D211" s="35">
        <f>IFERROR(IF($J211&gt;0,VLOOKUP($A211&amp;$B211,'PNC AA'!$A:$E,5,0),""),"")</f>
        <v>171190.91</v>
      </c>
      <c r="E211" s="53">
        <f t="shared" si="39"/>
        <v>14</v>
      </c>
      <c r="F211" s="44">
        <f t="shared" si="40"/>
        <v>55629553.309999995</v>
      </c>
      <c r="G211" s="35">
        <f>IFERROR(VLOOKUP($A211&amp;$B211,'PNC Exon. &amp; no Exon.'!$A:$AJ,3,0),0)</f>
        <v>55665114.390000008</v>
      </c>
      <c r="H211" s="35">
        <f>IFERROR(VLOOKUP($A211&amp;$B211,'PNC Exon. &amp; no Exon.'!$A:$AJ,4,0),0)</f>
        <v>344864.58</v>
      </c>
      <c r="I211" s="53">
        <f t="shared" si="41"/>
        <v>13</v>
      </c>
      <c r="J211" s="44">
        <f t="shared" si="42"/>
        <v>56009978.970000006</v>
      </c>
      <c r="K211" s="35">
        <f t="shared" si="43"/>
        <v>380425.66000001132</v>
      </c>
      <c r="L211" s="122">
        <f t="shared" si="44"/>
        <v>0.68385532035474006</v>
      </c>
      <c r="M211" s="122">
        <f t="shared" si="45"/>
        <v>0.84908596941835557</v>
      </c>
      <c r="N211" s="122">
        <f t="shared" si="46"/>
        <v>0.72213330571184098</v>
      </c>
    </row>
    <row r="212" spans="1:14" ht="15.95" customHeight="1" x14ac:dyDescent="0.4">
      <c r="A212" s="96" t="s">
        <v>3</v>
      </c>
      <c r="B212" s="37" t="s">
        <v>120</v>
      </c>
      <c r="C212" s="35">
        <f>IFERROR(IF($J212&gt;0,VLOOKUP($A212&amp;$B212,'PNC AA'!$A:$E,4,0),""),"")</f>
        <v>47459723.879999995</v>
      </c>
      <c r="D212" s="35">
        <f>IFERROR(IF($J212&gt;0,VLOOKUP($A212&amp;$B212,'PNC AA'!$A:$E,5,0),""),"")</f>
        <v>0</v>
      </c>
      <c r="E212" s="55">
        <f t="shared" si="39"/>
        <v>17</v>
      </c>
      <c r="F212" s="44">
        <f t="shared" si="40"/>
        <v>47459723.879999995</v>
      </c>
      <c r="G212" s="35">
        <f>IFERROR(VLOOKUP($A212&amp;$B212,'PNC Exon. &amp; no Exon.'!$A:$AJ,3,0),0)</f>
        <v>54161029.099999994</v>
      </c>
      <c r="H212" s="35">
        <f>IFERROR(VLOOKUP($A212&amp;$B212,'PNC Exon. &amp; no Exon.'!$A:$AJ,4,0),0)</f>
        <v>0</v>
      </c>
      <c r="I212" s="55">
        <f t="shared" si="41"/>
        <v>14</v>
      </c>
      <c r="J212" s="44">
        <f t="shared" si="42"/>
        <v>54161029.099999994</v>
      </c>
      <c r="K212" s="35">
        <f t="shared" si="43"/>
        <v>6701305.2199999988</v>
      </c>
      <c r="L212" s="122">
        <f t="shared" si="44"/>
        <v>14.119983582171653</v>
      </c>
      <c r="M212" s="122">
        <f t="shared" si="45"/>
        <v>0.72438808621052508</v>
      </c>
      <c r="N212" s="122">
        <f t="shared" si="46"/>
        <v>0.69829490572897823</v>
      </c>
    </row>
    <row r="213" spans="1:14" ht="15.95" customHeight="1" x14ac:dyDescent="0.4">
      <c r="A213" s="96" t="s">
        <v>3</v>
      </c>
      <c r="B213" s="37" t="s">
        <v>80</v>
      </c>
      <c r="C213" s="35">
        <f>IFERROR(IF($J213&gt;0,VLOOKUP($A213&amp;$B213,'PNC AA'!$A:$E,4,0),""),"")</f>
        <v>36882197.829999998</v>
      </c>
      <c r="D213" s="35">
        <f>IFERROR(IF($J213&gt;0,VLOOKUP($A213&amp;$B213,'PNC AA'!$A:$E,5,0),""),"")</f>
        <v>0</v>
      </c>
      <c r="E213" s="55">
        <f t="shared" si="39"/>
        <v>18</v>
      </c>
      <c r="F213" s="44">
        <f t="shared" si="40"/>
        <v>36882197.829999998</v>
      </c>
      <c r="G213" s="35">
        <f>IFERROR(VLOOKUP($A213&amp;$B213,'PNC Exon. &amp; no Exon.'!$A:$AJ,3,0),0)</f>
        <v>51673802.210000001</v>
      </c>
      <c r="H213" s="35">
        <f>IFERROR(VLOOKUP($A213&amp;$B213,'PNC Exon. &amp; no Exon.'!$A:$AJ,4,0),0)</f>
        <v>0</v>
      </c>
      <c r="I213" s="55">
        <f t="shared" si="41"/>
        <v>15</v>
      </c>
      <c r="J213" s="44">
        <f t="shared" si="42"/>
        <v>51673802.210000001</v>
      </c>
      <c r="K213" s="35">
        <f t="shared" si="43"/>
        <v>14791604.380000003</v>
      </c>
      <c r="L213" s="122">
        <f t="shared" si="44"/>
        <v>40.104997126739839</v>
      </c>
      <c r="M213" s="122">
        <f t="shared" si="45"/>
        <v>0.56294100591197294</v>
      </c>
      <c r="N213" s="122">
        <f t="shared" si="46"/>
        <v>0.66622723833897435</v>
      </c>
    </row>
    <row r="214" spans="1:14" ht="15.95" customHeight="1" x14ac:dyDescent="0.4">
      <c r="A214" s="96" t="s">
        <v>3</v>
      </c>
      <c r="B214" s="37" t="s">
        <v>121</v>
      </c>
      <c r="C214" s="35">
        <f>IFERROR(IF($J214&gt;0,VLOOKUP($A214&amp;$B214,'PNC AA'!$A:$E,4,0),""),"")</f>
        <v>35298611.609999999</v>
      </c>
      <c r="D214" s="35">
        <f>IFERROR(IF($J214&gt;0,VLOOKUP($A214&amp;$B214,'PNC AA'!$A:$E,5,0),""),"")</f>
        <v>34703.410000000003</v>
      </c>
      <c r="E214" s="55">
        <f t="shared" si="39"/>
        <v>19</v>
      </c>
      <c r="F214" s="44">
        <f t="shared" si="40"/>
        <v>35333315.019999996</v>
      </c>
      <c r="G214" s="35">
        <f>IFERROR(VLOOKUP($A214&amp;$B214,'PNC Exon. &amp; no Exon.'!$A:$AJ,3,0),0)</f>
        <v>49217840.280000001</v>
      </c>
      <c r="H214" s="35">
        <f>IFERROR(VLOOKUP($A214&amp;$B214,'PNC Exon. &amp; no Exon.'!$A:$AJ,4,0),0)</f>
        <v>0</v>
      </c>
      <c r="I214" s="55">
        <f t="shared" si="41"/>
        <v>17</v>
      </c>
      <c r="J214" s="44">
        <f t="shared" si="42"/>
        <v>49217840.280000001</v>
      </c>
      <c r="K214" s="35">
        <f t="shared" si="43"/>
        <v>13884525.260000005</v>
      </c>
      <c r="L214" s="122">
        <f t="shared" si="44"/>
        <v>39.295846574658611</v>
      </c>
      <c r="M214" s="122">
        <f t="shared" si="45"/>
        <v>0.53930007076162956</v>
      </c>
      <c r="N214" s="122">
        <f t="shared" si="46"/>
        <v>0.63456266820651153</v>
      </c>
    </row>
    <row r="215" spans="1:14" ht="15.95" customHeight="1" x14ac:dyDescent="0.4">
      <c r="A215" s="96" t="s">
        <v>3</v>
      </c>
      <c r="B215" s="37" t="s">
        <v>117</v>
      </c>
      <c r="C215" s="35">
        <f>IFERROR(IF($J215&gt;0,VLOOKUP($A215&amp;$B215,'PNC AA'!$A:$E,4,0),""),"")</f>
        <v>53485970.650000006</v>
      </c>
      <c r="D215" s="35">
        <f>IFERROR(IF($J215&gt;0,VLOOKUP($A215&amp;$B215,'PNC AA'!$A:$E,5,0),""),"")</f>
        <v>0</v>
      </c>
      <c r="E215" s="53">
        <f t="shared" si="39"/>
        <v>15</v>
      </c>
      <c r="F215" s="44">
        <f t="shared" si="40"/>
        <v>53485970.650000006</v>
      </c>
      <c r="G215" s="35">
        <f>IFERROR(VLOOKUP($A215&amp;$B215,'PNC Exon. &amp; no Exon.'!$A:$AJ,3,0),0)</f>
        <v>50494404.990000002</v>
      </c>
      <c r="H215" s="35">
        <f>IFERROR(VLOOKUP($A215&amp;$B215,'PNC Exon. &amp; no Exon.'!$A:$AJ,4,0),0)</f>
        <v>0</v>
      </c>
      <c r="I215" s="53">
        <f t="shared" si="41"/>
        <v>16</v>
      </c>
      <c r="J215" s="44">
        <f t="shared" si="42"/>
        <v>50494404.990000002</v>
      </c>
      <c r="K215" s="35">
        <f t="shared" si="43"/>
        <v>-2991565.6600000039</v>
      </c>
      <c r="L215" s="122">
        <f t="shared" si="44"/>
        <v>-5.5931782178473073</v>
      </c>
      <c r="M215" s="122">
        <f t="shared" si="45"/>
        <v>0.81636800113355035</v>
      </c>
      <c r="N215" s="122">
        <f t="shared" si="46"/>
        <v>0.65102134058846584</v>
      </c>
    </row>
    <row r="216" spans="1:14" ht="15.95" customHeight="1" x14ac:dyDescent="0.4">
      <c r="A216" s="96" t="s">
        <v>3</v>
      </c>
      <c r="B216" s="37" t="s">
        <v>122</v>
      </c>
      <c r="C216" s="35">
        <f>IFERROR(IF($J216&gt;0,VLOOKUP($A216&amp;$B216,'PNC AA'!$A:$E,4,0),""),"")</f>
        <v>17969604.119999997</v>
      </c>
      <c r="D216" s="35">
        <f>IFERROR(IF($J216&gt;0,VLOOKUP($A216&amp;$B216,'PNC AA'!$A:$E,5,0),""),"")</f>
        <v>12040002.949999999</v>
      </c>
      <c r="E216" s="53">
        <f t="shared" si="39"/>
        <v>21</v>
      </c>
      <c r="F216" s="44">
        <f t="shared" si="40"/>
        <v>30009607.069999997</v>
      </c>
      <c r="G216" s="35">
        <f>IFERROR(VLOOKUP($A216&amp;$B216,'PNC Exon. &amp; no Exon.'!$A:$AJ,3,0),0)</f>
        <v>25238177.719999999</v>
      </c>
      <c r="H216" s="35">
        <f>IFERROR(VLOOKUP($A216&amp;$B216,'PNC Exon. &amp; no Exon.'!$A:$AJ,4,0),0)</f>
        <v>21767444.18</v>
      </c>
      <c r="I216" s="53">
        <f t="shared" si="41"/>
        <v>18</v>
      </c>
      <c r="J216" s="44">
        <f t="shared" si="42"/>
        <v>47005621.899999999</v>
      </c>
      <c r="K216" s="35">
        <f t="shared" si="43"/>
        <v>16996014.830000002</v>
      </c>
      <c r="L216" s="122">
        <f t="shared" si="44"/>
        <v>56.635246140861931</v>
      </c>
      <c r="M216" s="122">
        <f t="shared" si="45"/>
        <v>0.45804315862292666</v>
      </c>
      <c r="N216" s="122">
        <f t="shared" si="46"/>
        <v>0.60604066907200804</v>
      </c>
    </row>
    <row r="217" spans="1:14" ht="15.95" customHeight="1" x14ac:dyDescent="0.4">
      <c r="A217" s="96" t="s">
        <v>3</v>
      </c>
      <c r="B217" s="37" t="s">
        <v>78</v>
      </c>
      <c r="C217" s="35">
        <f>IFERROR(IF($J217&gt;0,VLOOKUP($A217&amp;$B217,'PNC AA'!$A:$E,4,0),""),"")</f>
        <v>70530588.859999999</v>
      </c>
      <c r="D217" s="35">
        <f>IFERROR(IF($J217&gt;0,VLOOKUP($A217&amp;$B217,'PNC AA'!$A:$E,5,0),""),"")</f>
        <v>0</v>
      </c>
      <c r="E217" s="53">
        <f t="shared" si="39"/>
        <v>12</v>
      </c>
      <c r="F217" s="44">
        <f t="shared" si="40"/>
        <v>70530588.859999999</v>
      </c>
      <c r="G217" s="35">
        <f>IFERROR(VLOOKUP($A217&amp;$B217,'PNC Exon. &amp; no Exon.'!$A:$AJ,3,0),0)</f>
        <v>42549820.950000003</v>
      </c>
      <c r="H217" s="35">
        <f>IFERROR(VLOOKUP($A217&amp;$B217,'PNC Exon. &amp; no Exon.'!$A:$AJ,4,0),0)</f>
        <v>0</v>
      </c>
      <c r="I217" s="53">
        <f t="shared" si="41"/>
        <v>19</v>
      </c>
      <c r="J217" s="44">
        <f t="shared" si="42"/>
        <v>42549820.950000003</v>
      </c>
      <c r="K217" s="35">
        <f t="shared" si="43"/>
        <v>-27980767.909999996</v>
      </c>
      <c r="L217" s="122">
        <f t="shared" si="44"/>
        <v>-39.671819507335385</v>
      </c>
      <c r="M217" s="122">
        <f t="shared" si="45"/>
        <v>1.0765237154092939</v>
      </c>
      <c r="N217" s="122">
        <f t="shared" si="46"/>
        <v>0.54859229417901079</v>
      </c>
    </row>
    <row r="218" spans="1:14" ht="15.95" customHeight="1" x14ac:dyDescent="0.4">
      <c r="A218" s="96" t="s">
        <v>3</v>
      </c>
      <c r="B218" s="37" t="s">
        <v>123</v>
      </c>
      <c r="C218" s="35">
        <f>IFERROR(IF($J218&gt;0,VLOOKUP($A218&amp;$B218,'PNC AA'!$A:$E,4,0),""),"")</f>
        <v>34862583.889999993</v>
      </c>
      <c r="D218" s="35">
        <f>IFERROR(IF($J218&gt;0,VLOOKUP($A218&amp;$B218,'PNC AA'!$A:$E,5,0),""),"")</f>
        <v>0</v>
      </c>
      <c r="E218" s="55">
        <f t="shared" si="39"/>
        <v>20</v>
      </c>
      <c r="F218" s="44">
        <f t="shared" si="40"/>
        <v>34862583.889999993</v>
      </c>
      <c r="G218" s="35">
        <f>IFERROR(VLOOKUP($A218&amp;$B218,'PNC Exon. &amp; no Exon.'!$A:$AJ,3,0),0)</f>
        <v>41956612.579999998</v>
      </c>
      <c r="H218" s="35">
        <f>IFERROR(VLOOKUP($A218&amp;$B218,'PNC Exon. &amp; no Exon.'!$A:$AJ,4,0),0)</f>
        <v>0</v>
      </c>
      <c r="I218" s="55">
        <f t="shared" si="41"/>
        <v>20</v>
      </c>
      <c r="J218" s="44">
        <f t="shared" si="42"/>
        <v>41956612.579999998</v>
      </c>
      <c r="K218" s="35">
        <f t="shared" si="43"/>
        <v>7094028.6900000051</v>
      </c>
      <c r="L218" s="122">
        <f t="shared" si="44"/>
        <v>20.348545341284531</v>
      </c>
      <c r="M218" s="122">
        <f t="shared" si="45"/>
        <v>0.53211519915886585</v>
      </c>
      <c r="N218" s="122">
        <f t="shared" si="46"/>
        <v>0.54094409417819511</v>
      </c>
    </row>
    <row r="219" spans="1:14" ht="15.95" customHeight="1" x14ac:dyDescent="0.4">
      <c r="A219" s="96" t="s">
        <v>3</v>
      </c>
      <c r="B219" s="37" t="s">
        <v>124</v>
      </c>
      <c r="C219" s="35">
        <f>IFERROR(IF($J219&gt;0,VLOOKUP($A219&amp;$B219,'PNC AA'!$A:$E,4,0),""),"")</f>
        <v>0</v>
      </c>
      <c r="D219" s="35">
        <f>IFERROR(IF($J219&gt;0,VLOOKUP($A219&amp;$B219,'PNC AA'!$A:$E,5,0),""),"")</f>
        <v>26449312.670000002</v>
      </c>
      <c r="E219" s="53">
        <f t="shared" si="39"/>
        <v>22</v>
      </c>
      <c r="F219" s="44">
        <f t="shared" si="40"/>
        <v>26449312.670000002</v>
      </c>
      <c r="G219" s="35">
        <f>IFERROR(VLOOKUP($A219&amp;$B219,'PNC Exon. &amp; no Exon.'!$A:$AJ,3,0),0)</f>
        <v>0</v>
      </c>
      <c r="H219" s="35">
        <f>IFERROR(VLOOKUP($A219&amp;$B219,'PNC Exon. &amp; no Exon.'!$A:$AJ,4,0),0)</f>
        <v>32437537.59</v>
      </c>
      <c r="I219" s="53">
        <f t="shared" si="41"/>
        <v>21</v>
      </c>
      <c r="J219" s="44">
        <f t="shared" si="42"/>
        <v>32437537.59</v>
      </c>
      <c r="K219" s="35">
        <f t="shared" si="43"/>
        <v>5988224.9199999981</v>
      </c>
      <c r="L219" s="122">
        <f t="shared" si="44"/>
        <v>22.640380091207859</v>
      </c>
      <c r="M219" s="122">
        <f t="shared" si="45"/>
        <v>0.40370161097121615</v>
      </c>
      <c r="N219" s="122">
        <f t="shared" si="46"/>
        <v>0.41821523021041052</v>
      </c>
    </row>
    <row r="220" spans="1:14" ht="15.95" customHeight="1" x14ac:dyDescent="0.4">
      <c r="A220" s="96" t="s">
        <v>3</v>
      </c>
      <c r="B220" s="37" t="s">
        <v>87</v>
      </c>
      <c r="C220" s="35">
        <f>IFERROR(IF($J220&gt;0,VLOOKUP($A220&amp;$B220,'PNC AA'!$A:$E,4,0),""),"")</f>
        <v>1107902.6100000001</v>
      </c>
      <c r="D220" s="35">
        <f>IFERROR(IF($J220&gt;0,VLOOKUP($A220&amp;$B220,'PNC AA'!$A:$E,5,0),""),"")</f>
        <v>22044186.079999998</v>
      </c>
      <c r="E220" s="53">
        <f t="shared" si="39"/>
        <v>24</v>
      </c>
      <c r="F220" s="44">
        <f t="shared" si="40"/>
        <v>23152088.689999998</v>
      </c>
      <c r="G220" s="35">
        <f>IFERROR(VLOOKUP($A220&amp;$B220,'PNC Exon. &amp; no Exon.'!$A:$AJ,3,0),0)</f>
        <v>256890.84</v>
      </c>
      <c r="H220" s="35">
        <f>IFERROR(VLOOKUP($A220&amp;$B220,'PNC Exon. &amp; no Exon.'!$A:$AJ,4,0),0)</f>
        <v>28806961.370000001</v>
      </c>
      <c r="I220" s="53">
        <f t="shared" si="41"/>
        <v>22</v>
      </c>
      <c r="J220" s="44">
        <f t="shared" si="42"/>
        <v>29063852.210000001</v>
      </c>
      <c r="K220" s="35">
        <f t="shared" si="43"/>
        <v>5911763.5200000033</v>
      </c>
      <c r="L220" s="122">
        <f t="shared" si="44"/>
        <v>25.534471637340655</v>
      </c>
      <c r="M220" s="122">
        <f t="shared" si="45"/>
        <v>0.35337536434747252</v>
      </c>
      <c r="N220" s="122">
        <f t="shared" si="46"/>
        <v>0.37471850657843037</v>
      </c>
    </row>
    <row r="221" spans="1:14" ht="15.95" customHeight="1" x14ac:dyDescent="0.4">
      <c r="A221" s="96" t="s">
        <v>3</v>
      </c>
      <c r="B221" s="37" t="s">
        <v>125</v>
      </c>
      <c r="C221" s="35">
        <f>IFERROR(IF($J221&gt;0,VLOOKUP($A221&amp;$B221,'PNC AA'!$A:$E,4,0),""),"")</f>
        <v>25749966.919999998</v>
      </c>
      <c r="D221" s="35">
        <f>IFERROR(IF($J221&gt;0,VLOOKUP($A221&amp;$B221,'PNC AA'!$A:$E,5,0),""),"")</f>
        <v>516486.75</v>
      </c>
      <c r="E221" s="53">
        <f t="shared" si="39"/>
        <v>23</v>
      </c>
      <c r="F221" s="44">
        <f t="shared" si="40"/>
        <v>26266453.669999998</v>
      </c>
      <c r="G221" s="35">
        <f>IFERROR(VLOOKUP($A221&amp;$B221,'PNC Exon. &amp; no Exon.'!$A:$AJ,3,0),0)</f>
        <v>25981335.439999998</v>
      </c>
      <c r="H221" s="35">
        <f>IFERROR(VLOOKUP($A221&amp;$B221,'PNC Exon. &amp; no Exon.'!$A:$AJ,4,0),0)</f>
        <v>494289</v>
      </c>
      <c r="I221" s="53">
        <f t="shared" si="41"/>
        <v>23</v>
      </c>
      <c r="J221" s="44">
        <f t="shared" si="42"/>
        <v>26475624.439999998</v>
      </c>
      <c r="K221" s="35">
        <f t="shared" si="43"/>
        <v>209170.76999999955</v>
      </c>
      <c r="L221" s="122">
        <f t="shared" si="44"/>
        <v>0.796341876326084</v>
      </c>
      <c r="M221" s="122">
        <f t="shared" si="45"/>
        <v>0.4009105942895495</v>
      </c>
      <c r="N221" s="122">
        <f t="shared" si="46"/>
        <v>0.34134864088920414</v>
      </c>
    </row>
    <row r="222" spans="1:14" ht="15.95" customHeight="1" x14ac:dyDescent="0.4">
      <c r="A222" s="96" t="s">
        <v>3</v>
      </c>
      <c r="B222" s="37" t="s">
        <v>118</v>
      </c>
      <c r="C222" s="35">
        <f>IFERROR(IF($J222&gt;0,VLOOKUP($A222&amp;$B222,'PNC AA'!$A:$E,4,0),""),"")</f>
        <v>2278824.79</v>
      </c>
      <c r="D222" s="35">
        <f>IFERROR(IF($J222&gt;0,VLOOKUP($A222&amp;$B222,'PNC AA'!$A:$E,5,0),""),"")</f>
        <v>51122993.240000002</v>
      </c>
      <c r="E222" s="55">
        <f t="shared" si="39"/>
        <v>16</v>
      </c>
      <c r="F222" s="44">
        <f t="shared" si="40"/>
        <v>53401818.030000001</v>
      </c>
      <c r="G222" s="35">
        <f>IFERROR(VLOOKUP($A222&amp;$B222,'PNC Exon. &amp; no Exon.'!$A:$AJ,3,0),0)</f>
        <v>2106642.73</v>
      </c>
      <c r="H222" s="35">
        <f>IFERROR(VLOOKUP($A222&amp;$B222,'PNC Exon. &amp; no Exon.'!$A:$AJ,4,0),0)</f>
        <v>22444431.260000002</v>
      </c>
      <c r="I222" s="55">
        <f t="shared" si="41"/>
        <v>24</v>
      </c>
      <c r="J222" s="44">
        <f t="shared" si="42"/>
        <v>24551073.990000002</v>
      </c>
      <c r="K222" s="35">
        <f t="shared" si="43"/>
        <v>-28850744.039999999</v>
      </c>
      <c r="L222" s="122">
        <f t="shared" si="44"/>
        <v>-54.025771227099916</v>
      </c>
      <c r="M222" s="122">
        <f t="shared" si="45"/>
        <v>0.81508356139459304</v>
      </c>
      <c r="N222" s="122">
        <f t="shared" si="46"/>
        <v>0.31653552715438016</v>
      </c>
    </row>
    <row r="223" spans="1:14" ht="15.95" customHeight="1" x14ac:dyDescent="0.4">
      <c r="A223" s="96" t="s">
        <v>3</v>
      </c>
      <c r="B223" s="37" t="s">
        <v>110</v>
      </c>
      <c r="C223" s="35">
        <f>IFERROR(IF($J223&gt;0,VLOOKUP($A223&amp;$B223,'PNC AA'!$A:$E,4,0),""),"")</f>
        <v>6496687.4699999997</v>
      </c>
      <c r="D223" s="35">
        <f>IFERROR(IF($J223&gt;0,VLOOKUP($A223&amp;$B223,'PNC AA'!$A:$E,5,0),""),"")</f>
        <v>0</v>
      </c>
      <c r="E223" s="55">
        <f t="shared" si="39"/>
        <v>28</v>
      </c>
      <c r="F223" s="44">
        <f t="shared" si="40"/>
        <v>6496687.4699999997</v>
      </c>
      <c r="G223" s="35">
        <f>IFERROR(VLOOKUP($A223&amp;$B223,'PNC Exon. &amp; no Exon.'!$A:$AJ,3,0),0)</f>
        <v>18168423.399999999</v>
      </c>
      <c r="H223" s="35">
        <f>IFERROR(VLOOKUP($A223&amp;$B223,'PNC Exon. &amp; no Exon.'!$A:$AJ,4,0),0)</f>
        <v>5000000</v>
      </c>
      <c r="I223" s="55">
        <f t="shared" si="41"/>
        <v>25</v>
      </c>
      <c r="J223" s="44">
        <f t="shared" si="42"/>
        <v>23168423.399999999</v>
      </c>
      <c r="K223" s="35">
        <f t="shared" si="43"/>
        <v>16671735.93</v>
      </c>
      <c r="L223" s="122">
        <f t="shared" si="44"/>
        <v>256.61902326355863</v>
      </c>
      <c r="M223" s="122">
        <f t="shared" si="45"/>
        <v>9.9160353629541564E-2</v>
      </c>
      <c r="N223" s="122">
        <f t="shared" si="46"/>
        <v>0.29870909587262728</v>
      </c>
    </row>
    <row r="224" spans="1:14" ht="15.95" customHeight="1" x14ac:dyDescent="0.4">
      <c r="A224" s="96" t="s">
        <v>3</v>
      </c>
      <c r="B224" s="37" t="s">
        <v>127</v>
      </c>
      <c r="C224" s="35">
        <f>IFERROR(IF($J224&gt;0,VLOOKUP($A224&amp;$B224,'PNC AA'!$A:$E,4,0),""),"")</f>
        <v>14963128.460000001</v>
      </c>
      <c r="D224" s="35">
        <f>IFERROR(IF($J224&gt;0,VLOOKUP($A224&amp;$B224,'PNC AA'!$A:$E,5,0),""),"")</f>
        <v>0</v>
      </c>
      <c r="E224" s="55">
        <f t="shared" si="39"/>
        <v>26</v>
      </c>
      <c r="F224" s="44">
        <f t="shared" si="40"/>
        <v>14963128.460000001</v>
      </c>
      <c r="G224" s="35">
        <f>IFERROR(VLOOKUP($A224&amp;$B224,'PNC Exon. &amp; no Exon.'!$A:$AJ,3,0),0)</f>
        <v>20469919.890000001</v>
      </c>
      <c r="H224" s="35">
        <f>IFERROR(VLOOKUP($A224&amp;$B224,'PNC Exon. &amp; no Exon.'!$A:$AJ,4,0),0)</f>
        <v>613118.49999999988</v>
      </c>
      <c r="I224" s="55">
        <f t="shared" si="41"/>
        <v>26</v>
      </c>
      <c r="J224" s="44">
        <f t="shared" si="42"/>
        <v>21083038.390000001</v>
      </c>
      <c r="K224" s="35">
        <f t="shared" si="43"/>
        <v>6119909.9299999997</v>
      </c>
      <c r="L224" s="122">
        <f t="shared" si="44"/>
        <v>40.899935774527194</v>
      </c>
      <c r="M224" s="122">
        <f t="shared" si="45"/>
        <v>0.22838548357904273</v>
      </c>
      <c r="N224" s="122">
        <f t="shared" si="46"/>
        <v>0.27182235178440289</v>
      </c>
    </row>
    <row r="225" spans="1:14" ht="15.95" customHeight="1" x14ac:dyDescent="0.4">
      <c r="A225" s="96" t="s">
        <v>3</v>
      </c>
      <c r="B225" s="37" t="s">
        <v>126</v>
      </c>
      <c r="C225" s="35">
        <f>IFERROR(IF($J225&gt;0,VLOOKUP($A225&amp;$B225,'PNC AA'!$A:$E,4,0),""),"")</f>
        <v>17979198.420000002</v>
      </c>
      <c r="D225" s="35">
        <f>IFERROR(IF($J225&gt;0,VLOOKUP($A225&amp;$B225,'PNC AA'!$A:$E,5,0),""),"")</f>
        <v>412226.38</v>
      </c>
      <c r="E225" s="55">
        <f t="shared" si="39"/>
        <v>25</v>
      </c>
      <c r="F225" s="44">
        <f t="shared" si="40"/>
        <v>18391424.800000001</v>
      </c>
      <c r="G225" s="35">
        <f>IFERROR(VLOOKUP($A225&amp;$B225,'PNC Exon. &amp; no Exon.'!$A:$AJ,3,0),0)</f>
        <v>20735747.879999999</v>
      </c>
      <c r="H225" s="35">
        <f>IFERROR(VLOOKUP($A225&amp;$B225,'PNC Exon. &amp; no Exon.'!$A:$AJ,4,0),0)</f>
        <v>53950.87</v>
      </c>
      <c r="I225" s="55">
        <f t="shared" si="41"/>
        <v>27</v>
      </c>
      <c r="J225" s="44">
        <f t="shared" si="42"/>
        <v>20789698.75</v>
      </c>
      <c r="K225" s="35">
        <f t="shared" si="43"/>
        <v>2398273.9499999993</v>
      </c>
      <c r="L225" s="122">
        <f t="shared" si="44"/>
        <v>13.040174842788685</v>
      </c>
      <c r="M225" s="122">
        <f t="shared" si="45"/>
        <v>0.28071231613656811</v>
      </c>
      <c r="N225" s="122">
        <f t="shared" si="46"/>
        <v>0.26804034136724164</v>
      </c>
    </row>
    <row r="226" spans="1:14" ht="15.95" customHeight="1" x14ac:dyDescent="0.4">
      <c r="A226" s="96" t="s">
        <v>3</v>
      </c>
      <c r="B226" s="37" t="s">
        <v>128</v>
      </c>
      <c r="C226" s="35">
        <f>IFERROR(IF($J226&gt;0,VLOOKUP($A226&amp;$B226,'PNC AA'!$A:$E,4,0),""),"")</f>
        <v>9445456.5999999996</v>
      </c>
      <c r="D226" s="35">
        <f>IFERROR(IF($J226&gt;0,VLOOKUP($A226&amp;$B226,'PNC AA'!$A:$E,5,0),""),"")</f>
        <v>0</v>
      </c>
      <c r="E226" s="55">
        <f t="shared" si="39"/>
        <v>27</v>
      </c>
      <c r="F226" s="44">
        <f t="shared" si="40"/>
        <v>9445456.5999999996</v>
      </c>
      <c r="G226" s="35">
        <f>IFERROR(VLOOKUP($A226&amp;$B226,'PNC Exon. &amp; no Exon.'!$A:$AJ,3,0),0)</f>
        <v>8230957.5100000007</v>
      </c>
      <c r="H226" s="35">
        <f>IFERROR(VLOOKUP($A226&amp;$B226,'PNC Exon. &amp; no Exon.'!$A:$AJ,4,0),0)</f>
        <v>0</v>
      </c>
      <c r="I226" s="55">
        <f t="shared" si="41"/>
        <v>28</v>
      </c>
      <c r="J226" s="44">
        <f t="shared" si="42"/>
        <v>8230957.5100000007</v>
      </c>
      <c r="K226" s="35">
        <f t="shared" si="43"/>
        <v>-1214499.0899999989</v>
      </c>
      <c r="L226" s="122">
        <f t="shared" si="44"/>
        <v>-12.858024142527944</v>
      </c>
      <c r="M226" s="122">
        <f t="shared" si="45"/>
        <v>0.14416805810246053</v>
      </c>
      <c r="N226" s="122">
        <f t="shared" si="46"/>
        <v>0.10612124241384988</v>
      </c>
    </row>
    <row r="227" spans="1:14" ht="15.95" customHeight="1" x14ac:dyDescent="0.4">
      <c r="A227" s="96" t="s">
        <v>3</v>
      </c>
      <c r="B227" s="37" t="s">
        <v>79</v>
      </c>
      <c r="C227" s="35">
        <f>IFERROR(IF($J227&gt;0,VLOOKUP($A227&amp;$B227,'PNC AA'!$A:$E,4,0),""),"")</f>
        <v>4540313.8600000003</v>
      </c>
      <c r="D227" s="35">
        <f>IFERROR(IF($J227&gt;0,VLOOKUP($A227&amp;$B227,'PNC AA'!$A:$E,5,0),""),"")</f>
        <v>0</v>
      </c>
      <c r="E227" s="55">
        <f t="shared" si="39"/>
        <v>29</v>
      </c>
      <c r="F227" s="44">
        <f t="shared" si="40"/>
        <v>4540313.8600000003</v>
      </c>
      <c r="G227" s="35">
        <f>IFERROR(VLOOKUP($A227&amp;$B227,'PNC Exon. &amp; no Exon.'!$A:$AJ,3,0),0)</f>
        <v>4012361.55</v>
      </c>
      <c r="H227" s="35">
        <f>IFERROR(VLOOKUP($A227&amp;$B227,'PNC Exon. &amp; no Exon.'!$A:$AJ,4,0),0)</f>
        <v>0</v>
      </c>
      <c r="I227" s="55">
        <f t="shared" si="41"/>
        <v>29</v>
      </c>
      <c r="J227" s="44">
        <f t="shared" si="42"/>
        <v>4012361.55</v>
      </c>
      <c r="K227" s="35">
        <f t="shared" si="43"/>
        <v>-527952.31000000052</v>
      </c>
      <c r="L227" s="122">
        <f t="shared" si="44"/>
        <v>-11.628101630841893</v>
      </c>
      <c r="M227" s="122">
        <f t="shared" si="45"/>
        <v>6.9299797785518064E-2</v>
      </c>
      <c r="N227" s="122">
        <f t="shared" si="46"/>
        <v>5.1731137256175716E-2</v>
      </c>
    </row>
    <row r="228" spans="1:14" ht="15.95" customHeight="1" x14ac:dyDescent="0.4">
      <c r="A228" s="96" t="s">
        <v>3</v>
      </c>
      <c r="B228" s="37" t="s">
        <v>129</v>
      </c>
      <c r="C228" s="35">
        <f>IFERROR(IF($J228&gt;0,VLOOKUP($A228&amp;$B228,'PNC AA'!$A:$E,4,0),""),"")</f>
        <v>39262.58</v>
      </c>
      <c r="D228" s="35">
        <f>IFERROR(IF($J228&gt;0,VLOOKUP($A228&amp;$B228,'PNC AA'!$A:$E,5,0),""),"")</f>
        <v>1110819.01</v>
      </c>
      <c r="E228" s="53">
        <f t="shared" si="39"/>
        <v>30</v>
      </c>
      <c r="F228" s="44">
        <f t="shared" si="40"/>
        <v>1150081.5900000001</v>
      </c>
      <c r="G228" s="35">
        <f>IFERROR(VLOOKUP($A228&amp;$B228,'PNC Exon. &amp; no Exon.'!$A:$AJ,3,0),0)</f>
        <v>122053.86000000002</v>
      </c>
      <c r="H228" s="35">
        <f>IFERROR(VLOOKUP($A228&amp;$B228,'PNC Exon. &amp; no Exon.'!$A:$AJ,4,0),0)</f>
        <v>3709663.28</v>
      </c>
      <c r="I228" s="53">
        <f t="shared" si="41"/>
        <v>30</v>
      </c>
      <c r="J228" s="44">
        <f t="shared" si="42"/>
        <v>3831717.1399999997</v>
      </c>
      <c r="K228" s="35">
        <f t="shared" si="43"/>
        <v>2681635.5499999998</v>
      </c>
      <c r="L228" s="122">
        <f t="shared" si="44"/>
        <v>233.16915715518925</v>
      </c>
      <c r="M228" s="122">
        <f t="shared" si="45"/>
        <v>1.7553945405846257E-2</v>
      </c>
      <c r="N228" s="122">
        <f t="shared" si="46"/>
        <v>4.9402099692681258E-2</v>
      </c>
    </row>
    <row r="229" spans="1:14" ht="15.95" customHeight="1" x14ac:dyDescent="0.4">
      <c r="A229" s="96" t="s">
        <v>3</v>
      </c>
      <c r="B229" s="37" t="s">
        <v>130</v>
      </c>
      <c r="C229" s="35">
        <f>IFERROR(IF($J229&gt;0,VLOOKUP($A229&amp;$B229,'PNC AA'!$A:$E,4,0),""),"")</f>
        <v>225606.78999999998</v>
      </c>
      <c r="D229" s="35">
        <f>IFERROR(IF($J229&gt;0,VLOOKUP($A229&amp;$B229,'PNC AA'!$A:$E,5,0),""),"")</f>
        <v>0</v>
      </c>
      <c r="E229" s="55">
        <f t="shared" si="39"/>
        <v>33</v>
      </c>
      <c r="F229" s="44">
        <f t="shared" si="40"/>
        <v>225606.78999999998</v>
      </c>
      <c r="G229" s="35">
        <f>IFERROR(VLOOKUP($A229&amp;$B229,'PNC Exon. &amp; no Exon.'!$A:$AJ,3,0),0)</f>
        <v>3543058.62</v>
      </c>
      <c r="H229" s="35">
        <f>IFERROR(VLOOKUP($A229&amp;$B229,'PNC Exon. &amp; no Exon.'!$A:$AJ,4,0),0)</f>
        <v>0</v>
      </c>
      <c r="I229" s="55">
        <f t="shared" si="41"/>
        <v>31</v>
      </c>
      <c r="J229" s="44">
        <f t="shared" si="42"/>
        <v>3543058.62</v>
      </c>
      <c r="K229" s="35">
        <f t="shared" si="43"/>
        <v>3317451.83</v>
      </c>
      <c r="L229" s="122">
        <f t="shared" si="44"/>
        <v>1470.4574405761459</v>
      </c>
      <c r="M229" s="122">
        <f t="shared" si="45"/>
        <v>3.4434854964057121E-3</v>
      </c>
      <c r="N229" s="122">
        <f t="shared" si="46"/>
        <v>4.5680442675435508E-2</v>
      </c>
    </row>
    <row r="230" spans="1:14" ht="15.95" customHeight="1" x14ac:dyDescent="0.4">
      <c r="A230" s="96" t="s">
        <v>3</v>
      </c>
      <c r="B230" s="37" t="s">
        <v>132</v>
      </c>
      <c r="C230" s="35">
        <f>IFERROR(IF($J230&gt;0,VLOOKUP($A230&amp;$B230,'PNC AA'!$A:$E,4,0),""),"")</f>
        <v>520397</v>
      </c>
      <c r="D230" s="35">
        <f>IFERROR(IF($J230&gt;0,VLOOKUP($A230&amp;$B230,'PNC AA'!$A:$E,5,0),""),"")</f>
        <v>25648</v>
      </c>
      <c r="E230" s="53">
        <f t="shared" si="39"/>
        <v>32</v>
      </c>
      <c r="F230" s="44">
        <f t="shared" si="40"/>
        <v>546045</v>
      </c>
      <c r="G230" s="35">
        <f>IFERROR(VLOOKUP($A230&amp;$B230,'PNC Exon. &amp; no Exon.'!$A:$AJ,3,0),0)</f>
        <v>1829552.47</v>
      </c>
      <c r="H230" s="35">
        <f>IFERROR(VLOOKUP($A230&amp;$B230,'PNC Exon. &amp; no Exon.'!$A:$AJ,4,0),0)</f>
        <v>48426.409999999996</v>
      </c>
      <c r="I230" s="53">
        <f t="shared" si="41"/>
        <v>32</v>
      </c>
      <c r="J230" s="44">
        <f t="shared" si="42"/>
        <v>1877978.88</v>
      </c>
      <c r="K230" s="35">
        <f t="shared" si="43"/>
        <v>1331933.8799999999</v>
      </c>
      <c r="L230" s="122">
        <f t="shared" si="44"/>
        <v>243.92383045353401</v>
      </c>
      <c r="M230" s="122">
        <f t="shared" si="45"/>
        <v>8.3344035783890075E-3</v>
      </c>
      <c r="N230" s="122">
        <f t="shared" si="46"/>
        <v>2.4212669270913326E-2</v>
      </c>
    </row>
    <row r="231" spans="1:14" ht="15.95" customHeight="1" x14ac:dyDescent="0.4">
      <c r="A231" s="96" t="s">
        <v>3</v>
      </c>
      <c r="B231" s="37" t="s">
        <v>131</v>
      </c>
      <c r="C231" s="35">
        <f>IFERROR(IF($J231&gt;0,VLOOKUP($A231&amp;$B231,'PNC AA'!$A:$E,4,0),""),"")</f>
        <v>688169.24</v>
      </c>
      <c r="D231" s="35">
        <f>IFERROR(IF($J231&gt;0,VLOOKUP($A231&amp;$B231,'PNC AA'!$A:$E,5,0),""),"")</f>
        <v>0</v>
      </c>
      <c r="E231" s="55">
        <f t="shared" si="39"/>
        <v>31</v>
      </c>
      <c r="F231" s="44">
        <f t="shared" si="40"/>
        <v>688169.24</v>
      </c>
      <c r="G231" s="35">
        <f>IFERROR(VLOOKUP($A231&amp;$B231,'PNC Exon. &amp; no Exon.'!$A:$AJ,3,0),0)</f>
        <v>774826.21</v>
      </c>
      <c r="H231" s="35">
        <f>IFERROR(VLOOKUP($A231&amp;$B231,'PNC Exon. &amp; no Exon.'!$A:$AJ,4,0),0)</f>
        <v>0</v>
      </c>
      <c r="I231" s="55">
        <f t="shared" si="41"/>
        <v>33</v>
      </c>
      <c r="J231" s="44">
        <f t="shared" si="42"/>
        <v>774826.21</v>
      </c>
      <c r="K231" s="35">
        <f t="shared" si="43"/>
        <v>86656.969999999972</v>
      </c>
      <c r="L231" s="122">
        <f t="shared" si="44"/>
        <v>12.592392243512654</v>
      </c>
      <c r="M231" s="122">
        <f t="shared" si="45"/>
        <v>1.0503676759961621E-2</v>
      </c>
      <c r="N231" s="122">
        <f t="shared" si="46"/>
        <v>9.989787939023699E-3</v>
      </c>
    </row>
    <row r="232" spans="1:14" ht="19.5" customHeight="1" x14ac:dyDescent="0.4">
      <c r="A232" s="7"/>
      <c r="B232" s="39" t="s">
        <v>21</v>
      </c>
      <c r="C232" s="46">
        <f>SUM(C199:C231)</f>
        <v>4150204325.0699992</v>
      </c>
      <c r="D232" s="46">
        <f>SUM(D199:D231)</f>
        <v>2401494244.1699996</v>
      </c>
      <c r="E232" s="46"/>
      <c r="F232" s="46">
        <f>SUM(F199:F231)</f>
        <v>6551698569.2400007</v>
      </c>
      <c r="G232" s="46">
        <f>SUM(G199:G231)</f>
        <v>4986588063.0799999</v>
      </c>
      <c r="H232" s="46">
        <f>SUM(H199:H231)</f>
        <v>2769594698.0499997</v>
      </c>
      <c r="I232" s="46"/>
      <c r="J232" s="46">
        <f>SUM(J199:J231)</f>
        <v>7756182761.1299992</v>
      </c>
      <c r="K232" s="46">
        <f t="shared" ref="K232" si="47">J232-F232</f>
        <v>1204484191.8899984</v>
      </c>
      <c r="L232" s="121">
        <f t="shared" si="44"/>
        <v>18.384304148927278</v>
      </c>
      <c r="M232" s="125">
        <f>SUM(M199:M231)</f>
        <v>99.999999999999986</v>
      </c>
      <c r="N232" s="125">
        <f>SUM(N199:N231)</f>
        <v>100</v>
      </c>
    </row>
    <row r="233" spans="1:14" x14ac:dyDescent="0.4">
      <c r="B233" s="52" t="s">
        <v>108</v>
      </c>
    </row>
    <row r="234" spans="1:14" x14ac:dyDescent="0.4">
      <c r="D234" t="s">
        <v>62</v>
      </c>
    </row>
    <row r="239" spans="1:14" ht="20" x14ac:dyDescent="0.6">
      <c r="A239" s="135" t="s">
        <v>42</v>
      </c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</row>
    <row r="240" spans="1:14" x14ac:dyDescent="0.4">
      <c r="A240" s="134" t="s">
        <v>59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</row>
    <row r="241" spans="1:14" x14ac:dyDescent="0.4">
      <c r="A241" s="134" t="s">
        <v>150</v>
      </c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</row>
    <row r="242" spans="1:14" x14ac:dyDescent="0.4">
      <c r="A242" s="134" t="s">
        <v>91</v>
      </c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</row>
    <row r="243" spans="1:14" x14ac:dyDescent="0.4">
      <c r="A243" s="1"/>
      <c r="B243" s="9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38" t="s">
        <v>33</v>
      </c>
      <c r="C244" s="137" t="s">
        <v>107</v>
      </c>
      <c r="D244" s="137"/>
      <c r="E244" s="137" t="s">
        <v>52</v>
      </c>
      <c r="F244" s="137"/>
      <c r="G244" s="137" t="s">
        <v>171</v>
      </c>
      <c r="H244" s="137"/>
      <c r="I244" s="137"/>
      <c r="J244" s="137"/>
      <c r="K244" s="137" t="s">
        <v>29</v>
      </c>
      <c r="L244" s="137"/>
      <c r="M244" s="137" t="s">
        <v>61</v>
      </c>
      <c r="N244" s="137"/>
    </row>
    <row r="245" spans="1:14" ht="33" customHeight="1" x14ac:dyDescent="0.4">
      <c r="A245" s="62"/>
      <c r="B245" s="139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33">
        <v>2021</v>
      </c>
      <c r="N245" s="33">
        <v>2022</v>
      </c>
    </row>
    <row r="246" spans="1:14" ht="15.95" customHeight="1" x14ac:dyDescent="0.4">
      <c r="A246" s="96" t="s">
        <v>4</v>
      </c>
      <c r="B246" s="35" t="s">
        <v>84</v>
      </c>
      <c r="C246" s="35">
        <f>IFERROR(IF($J246&gt;0,VLOOKUP($A246&amp;$B246,'PNC AA'!$A:$E,4,0),""),"")</f>
        <v>933386858.07999992</v>
      </c>
      <c r="D246" s="35">
        <f>IFERROR(IF($J246&gt;0,VLOOKUP($A246&amp;$B246,'PNC AA'!$A:$E,5,0),""),"")</f>
        <v>548924508.00999999</v>
      </c>
      <c r="E246" s="55">
        <f t="shared" ref="E246:E278" si="48">IF(F246=0,"ND",RANK(F246,$F$246:$F$278))</f>
        <v>1</v>
      </c>
      <c r="F246" s="44">
        <f t="shared" ref="F246:F278" si="49">SUM(C246:D246)</f>
        <v>1482311366.0899999</v>
      </c>
      <c r="G246" s="35">
        <f>IFERROR(VLOOKUP($A246&amp;$B246,'PNC Exon. &amp; no Exon.'!$A:$AJ,3,0),0)</f>
        <v>826016793.89999998</v>
      </c>
      <c r="H246" s="35">
        <f>IFERROR(VLOOKUP($A246&amp;$B246,'PNC Exon. &amp; no Exon.'!$A:$AJ,4,0),0)</f>
        <v>719777737.83000016</v>
      </c>
      <c r="I246" s="55">
        <f t="shared" ref="I246:I278" si="50">IF(J246=0,"ND",RANK(J246,$J$246:$J$278))</f>
        <v>1</v>
      </c>
      <c r="J246" s="44">
        <f t="shared" ref="J246:J278" si="51">(G246+H246)</f>
        <v>1545794531.73</v>
      </c>
      <c r="K246" s="35">
        <f t="shared" ref="K246:K279" si="52">J246-F246</f>
        <v>63483165.640000105</v>
      </c>
      <c r="L246" s="122">
        <f t="shared" ref="L246:L279" si="53">IFERROR(K246/F246*100,0)</f>
        <v>4.2827146234096718</v>
      </c>
      <c r="M246" s="122">
        <f t="shared" ref="M246:M278" si="54">IFERROR(F246/$F$279*100,0)</f>
        <v>22.467842024619355</v>
      </c>
      <c r="N246" s="122">
        <f t="shared" ref="N246:N278" si="55">IFERROR(J246/$J$279*100,0)</f>
        <v>20.811587595236443</v>
      </c>
    </row>
    <row r="247" spans="1:14" ht="15.95" customHeight="1" x14ac:dyDescent="0.4">
      <c r="A247" s="96" t="s">
        <v>4</v>
      </c>
      <c r="B247" s="37" t="s">
        <v>92</v>
      </c>
      <c r="C247" s="35">
        <f>IFERROR(IF($J247&gt;0,VLOOKUP($A247&amp;$B247,'PNC AA'!$A:$E,4,0),""),"")</f>
        <v>133779829.88</v>
      </c>
      <c r="D247" s="35">
        <f>IFERROR(IF($J247&gt;0,VLOOKUP($A247&amp;$B247,'PNC AA'!$A:$E,5,0),""),"")</f>
        <v>887381034.28000009</v>
      </c>
      <c r="E247" s="55">
        <f t="shared" si="48"/>
        <v>2</v>
      </c>
      <c r="F247" s="44">
        <f t="shared" si="49"/>
        <v>1021160864.1600001</v>
      </c>
      <c r="G247" s="35">
        <f>IFERROR(VLOOKUP($A247&amp;$B247,'PNC Exon. &amp; no Exon.'!$A:$AJ,3,0),0)</f>
        <v>148394070.77000001</v>
      </c>
      <c r="H247" s="35">
        <f>IFERROR(VLOOKUP($A247&amp;$B247,'PNC Exon. &amp; no Exon.'!$A:$AJ,4,0),0)</f>
        <v>1119848869.5300002</v>
      </c>
      <c r="I247" s="55">
        <f t="shared" si="50"/>
        <v>2</v>
      </c>
      <c r="J247" s="44">
        <f t="shared" si="51"/>
        <v>1268242940.3000002</v>
      </c>
      <c r="K247" s="35">
        <f t="shared" si="52"/>
        <v>247082076.1400001</v>
      </c>
      <c r="L247" s="122">
        <f t="shared" si="53"/>
        <v>24.196195213890039</v>
      </c>
      <c r="M247" s="122">
        <f t="shared" si="54"/>
        <v>15.478044291186826</v>
      </c>
      <c r="N247" s="122">
        <f t="shared" si="55"/>
        <v>17.07481072180677</v>
      </c>
    </row>
    <row r="248" spans="1:14" ht="15.95" customHeight="1" x14ac:dyDescent="0.4">
      <c r="A248" s="96" t="s">
        <v>4</v>
      </c>
      <c r="B248" s="37" t="s">
        <v>93</v>
      </c>
      <c r="C248" s="35">
        <f>IFERROR(IF($J248&gt;0,VLOOKUP($A248&amp;$B248,'PNC AA'!$A:$E,4,0),""),"")</f>
        <v>721734358.13999999</v>
      </c>
      <c r="D248" s="35">
        <f>IFERROR(IF($J248&gt;0,VLOOKUP($A248&amp;$B248,'PNC AA'!$A:$E,5,0),""),"")</f>
        <v>86235060.24000001</v>
      </c>
      <c r="E248" s="55">
        <f t="shared" si="48"/>
        <v>3</v>
      </c>
      <c r="F248" s="44">
        <f t="shared" si="49"/>
        <v>807969418.38</v>
      </c>
      <c r="G248" s="35">
        <f>IFERROR(VLOOKUP($A248&amp;$B248,'PNC Exon. &amp; no Exon.'!$A:$AJ,3,0),0)</f>
        <v>867404792.88999999</v>
      </c>
      <c r="H248" s="35">
        <f>IFERROR(VLOOKUP($A248&amp;$B248,'PNC Exon. &amp; no Exon.'!$A:$AJ,4,0),0)</f>
        <v>133569139.21000001</v>
      </c>
      <c r="I248" s="55">
        <f t="shared" si="50"/>
        <v>3</v>
      </c>
      <c r="J248" s="44">
        <f t="shared" si="51"/>
        <v>1000973932.1</v>
      </c>
      <c r="K248" s="35">
        <f t="shared" si="52"/>
        <v>193004513.72000003</v>
      </c>
      <c r="L248" s="122">
        <f t="shared" si="53"/>
        <v>23.887601353400129</v>
      </c>
      <c r="M248" s="122">
        <f t="shared" si="54"/>
        <v>12.246637021187913</v>
      </c>
      <c r="N248" s="122">
        <f t="shared" si="55"/>
        <v>13.476471963665901</v>
      </c>
    </row>
    <row r="249" spans="1:14" ht="15.95" customHeight="1" x14ac:dyDescent="0.4">
      <c r="A249" s="96" t="s">
        <v>4</v>
      </c>
      <c r="B249" s="37" t="s">
        <v>111</v>
      </c>
      <c r="C249" s="35">
        <f>IFERROR(IF($J249&gt;0,VLOOKUP($A249&amp;$B249,'PNC AA'!$A:$E,4,0),""),"")</f>
        <v>607851336.40999997</v>
      </c>
      <c r="D249" s="35">
        <f>IFERROR(IF($J249&gt;0,VLOOKUP($A249&amp;$B249,'PNC AA'!$A:$E,5,0),""),"")</f>
        <v>147841867.44</v>
      </c>
      <c r="E249" s="55">
        <f t="shared" si="48"/>
        <v>4</v>
      </c>
      <c r="F249" s="44">
        <f t="shared" si="49"/>
        <v>755693203.8499999</v>
      </c>
      <c r="G249" s="35">
        <f>IFERROR(VLOOKUP($A249&amp;$B249,'PNC Exon. &amp; no Exon.'!$A:$AJ,3,0),0)</f>
        <v>623686177.38999987</v>
      </c>
      <c r="H249" s="35">
        <f>IFERROR(VLOOKUP($A249&amp;$B249,'PNC Exon. &amp; no Exon.'!$A:$AJ,4,0),0)</f>
        <v>156017338.89000005</v>
      </c>
      <c r="I249" s="55">
        <f t="shared" si="50"/>
        <v>4</v>
      </c>
      <c r="J249" s="44">
        <f t="shared" si="51"/>
        <v>779703516.27999997</v>
      </c>
      <c r="K249" s="35">
        <f t="shared" si="52"/>
        <v>24010312.430000067</v>
      </c>
      <c r="L249" s="122">
        <f t="shared" si="53"/>
        <v>3.1772566310872836</v>
      </c>
      <c r="M249" s="122">
        <f t="shared" si="54"/>
        <v>11.454270615199064</v>
      </c>
      <c r="N249" s="122">
        <f t="shared" si="55"/>
        <v>10.497428794248956</v>
      </c>
    </row>
    <row r="250" spans="1:14" ht="15.95" customHeight="1" x14ac:dyDescent="0.4">
      <c r="A250" s="96" t="s">
        <v>4</v>
      </c>
      <c r="B250" s="37" t="s">
        <v>112</v>
      </c>
      <c r="C250" s="35">
        <f>IFERROR(IF($J250&gt;0,VLOOKUP($A250&amp;$B250,'PNC AA'!$A:$E,4,0),""),"")</f>
        <v>549799035.97000003</v>
      </c>
      <c r="D250" s="35">
        <f>IFERROR(IF($J250&gt;0,VLOOKUP($A250&amp;$B250,'PNC AA'!$A:$E,5,0),""),"")</f>
        <v>80781808.960000008</v>
      </c>
      <c r="E250" s="55">
        <f t="shared" si="48"/>
        <v>5</v>
      </c>
      <c r="F250" s="44">
        <f t="shared" si="49"/>
        <v>630580844.93000007</v>
      </c>
      <c r="G250" s="35">
        <f>IFERROR(VLOOKUP($A250&amp;$B250,'PNC Exon. &amp; no Exon.'!$A:$AJ,3,0),0)</f>
        <v>562408928.68000007</v>
      </c>
      <c r="H250" s="35">
        <f>IFERROR(VLOOKUP($A250&amp;$B250,'PNC Exon. &amp; no Exon.'!$A:$AJ,4,0),0)</f>
        <v>98638424.530000031</v>
      </c>
      <c r="I250" s="55">
        <f t="shared" si="50"/>
        <v>5</v>
      </c>
      <c r="J250" s="44">
        <f t="shared" si="51"/>
        <v>661047353.21000004</v>
      </c>
      <c r="K250" s="35">
        <f t="shared" si="52"/>
        <v>30466508.279999971</v>
      </c>
      <c r="L250" s="122">
        <f t="shared" si="53"/>
        <v>4.8314991685771895</v>
      </c>
      <c r="M250" s="122">
        <f t="shared" si="54"/>
        <v>9.5579047234925039</v>
      </c>
      <c r="N250" s="122">
        <f t="shared" si="55"/>
        <v>8.899918206161761</v>
      </c>
    </row>
    <row r="251" spans="1:14" ht="15.95" customHeight="1" x14ac:dyDescent="0.4">
      <c r="A251" s="96" t="s">
        <v>4</v>
      </c>
      <c r="B251" s="37" t="s">
        <v>113</v>
      </c>
      <c r="C251" s="35">
        <f>IFERROR(IF($J251&gt;0,VLOOKUP($A251&amp;$B251,'PNC AA'!$A:$E,4,0),""),"")</f>
        <v>477136919.23000002</v>
      </c>
      <c r="D251" s="35">
        <f>IFERROR(IF($J251&gt;0,VLOOKUP($A251&amp;$B251,'PNC AA'!$A:$E,5,0),""),"")</f>
        <v>26165533.670000002</v>
      </c>
      <c r="E251" s="55">
        <f t="shared" si="48"/>
        <v>6</v>
      </c>
      <c r="F251" s="44">
        <f t="shared" si="49"/>
        <v>503302452.90000004</v>
      </c>
      <c r="G251" s="35">
        <f>IFERROR(VLOOKUP($A251&amp;$B251,'PNC Exon. &amp; no Exon.'!$A:$AJ,3,0),0)</f>
        <v>488110690.08999997</v>
      </c>
      <c r="H251" s="35">
        <f>IFERROR(VLOOKUP($A251&amp;$B251,'PNC Exon. &amp; no Exon.'!$A:$AJ,4,0),0)</f>
        <v>24712813.190000001</v>
      </c>
      <c r="I251" s="55">
        <f t="shared" si="50"/>
        <v>6</v>
      </c>
      <c r="J251" s="44">
        <f t="shared" si="51"/>
        <v>512823503.27999997</v>
      </c>
      <c r="K251" s="35">
        <f t="shared" si="52"/>
        <v>9521050.3799999356</v>
      </c>
      <c r="L251" s="122">
        <f t="shared" si="53"/>
        <v>1.891715473497136</v>
      </c>
      <c r="M251" s="122">
        <f t="shared" si="54"/>
        <v>7.6287076123479185</v>
      </c>
      <c r="N251" s="122">
        <f t="shared" si="55"/>
        <v>6.9043272183549886</v>
      </c>
    </row>
    <row r="252" spans="1:14" ht="15.95" customHeight="1" x14ac:dyDescent="0.4">
      <c r="A252" s="96" t="s">
        <v>4</v>
      </c>
      <c r="B252" s="37" t="s">
        <v>94</v>
      </c>
      <c r="C252" s="35">
        <f>IFERROR(IF($J252&gt;0,VLOOKUP($A252&amp;$B252,'PNC AA'!$A:$E,4,0),""),"")</f>
        <v>65018151.280000001</v>
      </c>
      <c r="D252" s="35">
        <f>IFERROR(IF($J252&gt;0,VLOOKUP($A252&amp;$B252,'PNC AA'!$A:$E,5,0),""),"")</f>
        <v>197525707.84999999</v>
      </c>
      <c r="E252" s="55">
        <f t="shared" si="48"/>
        <v>7</v>
      </c>
      <c r="F252" s="44">
        <f t="shared" si="49"/>
        <v>262543859.13</v>
      </c>
      <c r="G252" s="35">
        <f>IFERROR(VLOOKUP($A252&amp;$B252,'PNC Exon. &amp; no Exon.'!$A:$AJ,3,0),0)</f>
        <v>84237830.700000003</v>
      </c>
      <c r="H252" s="35">
        <f>IFERROR(VLOOKUP($A252&amp;$B252,'PNC Exon. &amp; no Exon.'!$A:$AJ,4,0),0)</f>
        <v>249122377.85999998</v>
      </c>
      <c r="I252" s="55">
        <f t="shared" si="50"/>
        <v>7</v>
      </c>
      <c r="J252" s="44">
        <f t="shared" si="51"/>
        <v>333360208.56</v>
      </c>
      <c r="K252" s="35">
        <f t="shared" si="52"/>
        <v>70816349.430000007</v>
      </c>
      <c r="L252" s="122">
        <f t="shared" si="53"/>
        <v>26.973150187045476</v>
      </c>
      <c r="M252" s="122">
        <f t="shared" si="54"/>
        <v>3.9794567365603042</v>
      </c>
      <c r="N252" s="122">
        <f t="shared" si="55"/>
        <v>4.4881483527103905</v>
      </c>
    </row>
    <row r="253" spans="1:14" ht="15.95" customHeight="1" x14ac:dyDescent="0.4">
      <c r="A253" s="96" t="s">
        <v>4</v>
      </c>
      <c r="B253" s="37" t="s">
        <v>114</v>
      </c>
      <c r="C253" s="35">
        <f>IFERROR(IF($J253&gt;0,VLOOKUP($A253&amp;$B253,'PNC AA'!$A:$E,4,0),""),"")</f>
        <v>6677829.9700000007</v>
      </c>
      <c r="D253" s="35">
        <f>IFERROR(IF($J253&gt;0,VLOOKUP($A253&amp;$B253,'PNC AA'!$A:$E,5,0),""),"")</f>
        <v>201573295.46000001</v>
      </c>
      <c r="E253" s="55">
        <f t="shared" si="48"/>
        <v>8</v>
      </c>
      <c r="F253" s="44">
        <f t="shared" si="49"/>
        <v>208251125.43000001</v>
      </c>
      <c r="G253" s="35">
        <f>IFERROR(VLOOKUP($A253&amp;$B253,'PNC Exon. &amp; no Exon.'!$A:$AJ,3,0),0)</f>
        <v>10553564.460000001</v>
      </c>
      <c r="H253" s="35">
        <f>IFERROR(VLOOKUP($A253&amp;$B253,'PNC Exon. &amp; no Exon.'!$A:$AJ,4,0),0)</f>
        <v>202552149.78999999</v>
      </c>
      <c r="I253" s="55">
        <f t="shared" si="50"/>
        <v>8</v>
      </c>
      <c r="J253" s="44">
        <f t="shared" si="51"/>
        <v>213105714.25</v>
      </c>
      <c r="K253" s="35">
        <f t="shared" si="52"/>
        <v>4854588.8199999928</v>
      </c>
      <c r="L253" s="122">
        <f t="shared" si="53"/>
        <v>2.3311224897230041</v>
      </c>
      <c r="M253" s="122">
        <f t="shared" si="54"/>
        <v>3.1565253391751593</v>
      </c>
      <c r="N253" s="122">
        <f t="shared" si="55"/>
        <v>2.8691188564341252</v>
      </c>
    </row>
    <row r="254" spans="1:14" ht="15.95" customHeight="1" x14ac:dyDescent="0.4">
      <c r="A254" s="96" t="s">
        <v>4</v>
      </c>
      <c r="B254" s="37" t="s">
        <v>77</v>
      </c>
      <c r="C254" s="35">
        <f>IFERROR(IF($J254&gt;0,VLOOKUP($A254&amp;$B254,'PNC AA'!$A:$E,4,0),""),"")</f>
        <v>39700638.200000003</v>
      </c>
      <c r="D254" s="35">
        <f>IFERROR(IF($J254&gt;0,VLOOKUP($A254&amp;$B254,'PNC AA'!$A:$E,5,0),""),"")</f>
        <v>102865899.12</v>
      </c>
      <c r="E254" s="55">
        <f t="shared" si="48"/>
        <v>9</v>
      </c>
      <c r="F254" s="44">
        <f t="shared" si="49"/>
        <v>142566537.31999999</v>
      </c>
      <c r="G254" s="35">
        <f>IFERROR(VLOOKUP($A254&amp;$B254,'PNC Exon. &amp; no Exon.'!$A:$AJ,3,0),0)</f>
        <v>43725516.530000001</v>
      </c>
      <c r="H254" s="35">
        <f>IFERROR(VLOOKUP($A254&amp;$B254,'PNC Exon. &amp; no Exon.'!$A:$AJ,4,0),0)</f>
        <v>100627853.99000001</v>
      </c>
      <c r="I254" s="55">
        <f t="shared" si="50"/>
        <v>9</v>
      </c>
      <c r="J254" s="44">
        <f t="shared" si="51"/>
        <v>144353370.52000001</v>
      </c>
      <c r="K254" s="35">
        <f t="shared" si="52"/>
        <v>1786833.2000000179</v>
      </c>
      <c r="L254" s="122">
        <f t="shared" si="53"/>
        <v>1.2533328181979708</v>
      </c>
      <c r="M254" s="122">
        <f t="shared" si="54"/>
        <v>2.160924156543421</v>
      </c>
      <c r="N254" s="122">
        <f t="shared" si="55"/>
        <v>1.9434813318186468</v>
      </c>
    </row>
    <row r="255" spans="1:14" ht="15.95" customHeight="1" x14ac:dyDescent="0.4">
      <c r="A255" s="96" t="s">
        <v>4</v>
      </c>
      <c r="B255" s="37" t="s">
        <v>115</v>
      </c>
      <c r="C255" s="35">
        <f>IFERROR(IF($J255&gt;0,VLOOKUP($A255&amp;$B255,'PNC AA'!$A:$E,4,0),""),"")</f>
        <v>97161288.450000003</v>
      </c>
      <c r="D255" s="35">
        <f>IFERROR(IF($J255&gt;0,VLOOKUP($A255&amp;$B255,'PNC AA'!$A:$E,5,0),""),"")</f>
        <v>19481.64</v>
      </c>
      <c r="E255" s="55">
        <f t="shared" si="48"/>
        <v>10</v>
      </c>
      <c r="F255" s="44">
        <f t="shared" si="49"/>
        <v>97180770.090000004</v>
      </c>
      <c r="G255" s="35">
        <f>IFERROR(VLOOKUP($A255&amp;$B255,'PNC Exon. &amp; no Exon.'!$A:$AJ,3,0),0)</f>
        <v>113304510.63000001</v>
      </c>
      <c r="H255" s="35">
        <f>IFERROR(VLOOKUP($A255&amp;$B255,'PNC Exon. &amp; no Exon.'!$A:$AJ,4,0),0)</f>
        <v>27643.79</v>
      </c>
      <c r="I255" s="55">
        <f t="shared" si="50"/>
        <v>10</v>
      </c>
      <c r="J255" s="44">
        <f t="shared" si="51"/>
        <v>113332154.42000002</v>
      </c>
      <c r="K255" s="35">
        <f t="shared" si="52"/>
        <v>16151384.330000013</v>
      </c>
      <c r="L255" s="122">
        <f t="shared" si="53"/>
        <v>16.61993861032596</v>
      </c>
      <c r="M255" s="122">
        <f t="shared" si="54"/>
        <v>1.4729983458012585</v>
      </c>
      <c r="N255" s="122">
        <f t="shared" si="55"/>
        <v>1.5258315453018227</v>
      </c>
    </row>
    <row r="256" spans="1:14" ht="15.95" customHeight="1" x14ac:dyDescent="0.4">
      <c r="A256" s="96" t="s">
        <v>4</v>
      </c>
      <c r="B256" s="37" t="s">
        <v>85</v>
      </c>
      <c r="C256" s="35">
        <f>IFERROR(IF($J256&gt;0,VLOOKUP($A256&amp;$B256,'PNC AA'!$A:$E,4,0),""),"")</f>
        <v>86746336.730000004</v>
      </c>
      <c r="D256" s="35">
        <f>IFERROR(IF($J256&gt;0,VLOOKUP($A256&amp;$B256,'PNC AA'!$A:$E,5,0),""),"")</f>
        <v>11140.800000000001</v>
      </c>
      <c r="E256" s="55">
        <f t="shared" si="48"/>
        <v>11</v>
      </c>
      <c r="F256" s="44">
        <f t="shared" si="49"/>
        <v>86757477.530000001</v>
      </c>
      <c r="G256" s="35">
        <f>IFERROR(VLOOKUP($A256&amp;$B256,'PNC Exon. &amp; no Exon.'!$A:$AJ,3,0),0)</f>
        <v>109031405.30999999</v>
      </c>
      <c r="H256" s="35">
        <f>IFERROR(VLOOKUP($A256&amp;$B256,'PNC Exon. &amp; no Exon.'!$A:$AJ,4,0),0)</f>
        <v>56473.01</v>
      </c>
      <c r="I256" s="55">
        <f t="shared" si="50"/>
        <v>11</v>
      </c>
      <c r="J256" s="44">
        <f t="shared" si="51"/>
        <v>109087878.31999999</v>
      </c>
      <c r="K256" s="35">
        <f t="shared" si="52"/>
        <v>22330400.789999992</v>
      </c>
      <c r="L256" s="122">
        <f t="shared" si="53"/>
        <v>25.738877415238736</v>
      </c>
      <c r="M256" s="122">
        <f t="shared" si="54"/>
        <v>1.3150093456681711</v>
      </c>
      <c r="N256" s="122">
        <f t="shared" si="55"/>
        <v>1.4686893300717927</v>
      </c>
    </row>
    <row r="257" spans="1:14" ht="15.95" customHeight="1" x14ac:dyDescent="0.4">
      <c r="A257" s="96" t="s">
        <v>4</v>
      </c>
      <c r="B257" s="37" t="s">
        <v>116</v>
      </c>
      <c r="C257" s="35">
        <f>IFERROR(IF($J257&gt;0,VLOOKUP($A257&amp;$B257,'PNC AA'!$A:$E,4,0),""),"")</f>
        <v>71770319.790000007</v>
      </c>
      <c r="D257" s="35">
        <f>IFERROR(IF($J257&gt;0,VLOOKUP($A257&amp;$B257,'PNC AA'!$A:$E,5,0),""),"")</f>
        <v>33000</v>
      </c>
      <c r="E257" s="55">
        <f t="shared" si="48"/>
        <v>12</v>
      </c>
      <c r="F257" s="44">
        <f t="shared" si="49"/>
        <v>71803319.790000007</v>
      </c>
      <c r="G257" s="35">
        <f>IFERROR(VLOOKUP($A257&amp;$B257,'PNC Exon. &amp; no Exon.'!$A:$AJ,3,0),0)</f>
        <v>81955425.659999996</v>
      </c>
      <c r="H257" s="35">
        <f>IFERROR(VLOOKUP($A257&amp;$B257,'PNC Exon. &amp; no Exon.'!$A:$AJ,4,0),0)</f>
        <v>1902697.8800000001</v>
      </c>
      <c r="I257" s="55">
        <f t="shared" si="50"/>
        <v>12</v>
      </c>
      <c r="J257" s="44">
        <f t="shared" si="51"/>
        <v>83858123.539999992</v>
      </c>
      <c r="K257" s="35">
        <f t="shared" si="52"/>
        <v>12054803.749999985</v>
      </c>
      <c r="L257" s="122">
        <f t="shared" si="53"/>
        <v>16.788644014310393</v>
      </c>
      <c r="M257" s="122">
        <f t="shared" si="54"/>
        <v>1.0883446506521586</v>
      </c>
      <c r="N257" s="122">
        <f t="shared" si="55"/>
        <v>1.1290120697164572</v>
      </c>
    </row>
    <row r="258" spans="1:14" ht="15.95" customHeight="1" x14ac:dyDescent="0.4">
      <c r="A258" s="96" t="s">
        <v>4</v>
      </c>
      <c r="B258" s="37" t="s">
        <v>119</v>
      </c>
      <c r="C258" s="35">
        <f>IFERROR(IF($J258&gt;0,VLOOKUP($A258&amp;$B258,'PNC AA'!$A:$E,4,0),""),"")</f>
        <v>59750617.350000009</v>
      </c>
      <c r="D258" s="35">
        <f>IFERROR(IF($J258&gt;0,VLOOKUP($A258&amp;$B258,'PNC AA'!$A:$E,5,0),""),"")</f>
        <v>417926.12</v>
      </c>
      <c r="E258" s="55">
        <f t="shared" si="48"/>
        <v>13</v>
      </c>
      <c r="F258" s="44">
        <f t="shared" si="49"/>
        <v>60168543.470000006</v>
      </c>
      <c r="G258" s="35">
        <f>IFERROR(VLOOKUP($A258&amp;$B258,'PNC Exon. &amp; no Exon.'!$A:$AJ,3,0),0)</f>
        <v>67222849.090000004</v>
      </c>
      <c r="H258" s="35">
        <f>IFERROR(VLOOKUP($A258&amp;$B258,'PNC Exon. &amp; no Exon.'!$A:$AJ,4,0),0)</f>
        <v>917920.52999999991</v>
      </c>
      <c r="I258" s="55">
        <f t="shared" si="50"/>
        <v>13</v>
      </c>
      <c r="J258" s="44">
        <f t="shared" si="51"/>
        <v>68140769.620000005</v>
      </c>
      <c r="K258" s="35">
        <f t="shared" si="52"/>
        <v>7972226.1499999985</v>
      </c>
      <c r="L258" s="122">
        <f t="shared" si="53"/>
        <v>13.249824061263748</v>
      </c>
      <c r="M258" s="122">
        <f t="shared" si="54"/>
        <v>0.9119928244909129</v>
      </c>
      <c r="N258" s="122">
        <f t="shared" si="55"/>
        <v>0.91740368247152992</v>
      </c>
    </row>
    <row r="259" spans="1:14" ht="15.95" customHeight="1" x14ac:dyDescent="0.4">
      <c r="A259" s="96" t="s">
        <v>4</v>
      </c>
      <c r="B259" s="37" t="s">
        <v>117</v>
      </c>
      <c r="C259" s="35">
        <f>IFERROR(IF($J259&gt;0,VLOOKUP($A259&amp;$B259,'PNC AA'!$A:$E,4,0),""),"")</f>
        <v>54084194.809999995</v>
      </c>
      <c r="D259" s="35">
        <f>IFERROR(IF($J259&gt;0,VLOOKUP($A259&amp;$B259,'PNC AA'!$A:$E,5,0),""),"")</f>
        <v>0</v>
      </c>
      <c r="E259" s="55">
        <f t="shared" si="48"/>
        <v>14</v>
      </c>
      <c r="F259" s="44">
        <f t="shared" si="49"/>
        <v>54084194.809999995</v>
      </c>
      <c r="G259" s="35">
        <f>IFERROR(VLOOKUP($A259&amp;$B259,'PNC Exon. &amp; no Exon.'!$A:$AJ,3,0),0)</f>
        <v>50368893.350000001</v>
      </c>
      <c r="H259" s="35">
        <f>IFERROR(VLOOKUP($A259&amp;$B259,'PNC Exon. &amp; no Exon.'!$A:$AJ,4,0),0)</f>
        <v>0</v>
      </c>
      <c r="I259" s="55">
        <f t="shared" si="50"/>
        <v>17</v>
      </c>
      <c r="J259" s="44">
        <f t="shared" si="51"/>
        <v>50368893.350000001</v>
      </c>
      <c r="K259" s="35">
        <f t="shared" si="52"/>
        <v>-3715301.4599999934</v>
      </c>
      <c r="L259" s="122">
        <f t="shared" si="53"/>
        <v>-6.869477253108788</v>
      </c>
      <c r="M259" s="122">
        <f t="shared" si="54"/>
        <v>0.81977051031128545</v>
      </c>
      <c r="N259" s="122">
        <f t="shared" si="55"/>
        <v>0.67813452209296832</v>
      </c>
    </row>
    <row r="260" spans="1:14" ht="15.95" customHeight="1" x14ac:dyDescent="0.4">
      <c r="A260" s="96" t="s">
        <v>4</v>
      </c>
      <c r="B260" s="37" t="s">
        <v>120</v>
      </c>
      <c r="C260" s="35">
        <f>IFERROR(IF($J260&gt;0,VLOOKUP($A260&amp;$B260,'PNC AA'!$A:$E,4,0),""),"")</f>
        <v>48696860.359999992</v>
      </c>
      <c r="D260" s="35">
        <f>IFERROR(IF($J260&gt;0,VLOOKUP($A260&amp;$B260,'PNC AA'!$A:$E,5,0),""),"")</f>
        <v>0</v>
      </c>
      <c r="E260" s="55">
        <f t="shared" si="48"/>
        <v>15</v>
      </c>
      <c r="F260" s="44">
        <f t="shared" si="49"/>
        <v>48696860.359999992</v>
      </c>
      <c r="G260" s="35">
        <f>IFERROR(VLOOKUP($A260&amp;$B260,'PNC Exon. &amp; no Exon.'!$A:$AJ,3,0),0)</f>
        <v>59124094.099999994</v>
      </c>
      <c r="H260" s="35">
        <f>IFERROR(VLOOKUP($A260&amp;$B260,'PNC Exon. &amp; no Exon.'!$A:$AJ,4,0),0)</f>
        <v>0</v>
      </c>
      <c r="I260" s="55">
        <f t="shared" si="50"/>
        <v>14</v>
      </c>
      <c r="J260" s="44">
        <f t="shared" si="51"/>
        <v>59124094.099999994</v>
      </c>
      <c r="K260" s="35">
        <f t="shared" si="52"/>
        <v>10427233.740000002</v>
      </c>
      <c r="L260" s="122">
        <f t="shared" si="53"/>
        <v>21.412538021783885</v>
      </c>
      <c r="M260" s="122">
        <f t="shared" si="54"/>
        <v>0.73811305147679618</v>
      </c>
      <c r="N260" s="122">
        <f t="shared" si="55"/>
        <v>0.79600893785932625</v>
      </c>
    </row>
    <row r="261" spans="1:14" ht="15.95" customHeight="1" x14ac:dyDescent="0.4">
      <c r="A261" s="96" t="s">
        <v>4</v>
      </c>
      <c r="B261" s="37" t="s">
        <v>122</v>
      </c>
      <c r="C261" s="35">
        <f>IFERROR(IF($J261&gt;0,VLOOKUP($A261&amp;$B261,'PNC AA'!$A:$E,4,0),""),"")</f>
        <v>20401845.780000001</v>
      </c>
      <c r="D261" s="35">
        <f>IFERROR(IF($J261&gt;0,VLOOKUP($A261&amp;$B261,'PNC AA'!$A:$E,5,0),""),"")</f>
        <v>18465801.469999999</v>
      </c>
      <c r="E261" s="55">
        <f t="shared" si="48"/>
        <v>16</v>
      </c>
      <c r="F261" s="44">
        <f t="shared" si="49"/>
        <v>38867647.25</v>
      </c>
      <c r="G261" s="35">
        <f>IFERROR(VLOOKUP($A261&amp;$B261,'PNC Exon. &amp; no Exon.'!$A:$AJ,3,0),0)</f>
        <v>39986901.739999995</v>
      </c>
      <c r="H261" s="35">
        <f>IFERROR(VLOOKUP($A261&amp;$B261,'PNC Exon. &amp; no Exon.'!$A:$AJ,4,0),0)</f>
        <v>18916717.919999998</v>
      </c>
      <c r="I261" s="55">
        <f t="shared" si="50"/>
        <v>15</v>
      </c>
      <c r="J261" s="44">
        <f t="shared" si="51"/>
        <v>58903619.659999996</v>
      </c>
      <c r="K261" s="35">
        <f t="shared" si="52"/>
        <v>20035972.409999996</v>
      </c>
      <c r="L261" s="122">
        <f t="shared" si="53"/>
        <v>51.549228799795685</v>
      </c>
      <c r="M261" s="122">
        <f t="shared" si="54"/>
        <v>0.58912869337642892</v>
      </c>
      <c r="N261" s="122">
        <f t="shared" si="55"/>
        <v>0.79304061119857971</v>
      </c>
    </row>
    <row r="262" spans="1:14" ht="15.95" customHeight="1" x14ac:dyDescent="0.4">
      <c r="A262" s="96" t="s">
        <v>4</v>
      </c>
      <c r="B262" s="37" t="s">
        <v>121</v>
      </c>
      <c r="C262" s="35">
        <f>IFERROR(IF($J262&gt;0,VLOOKUP($A262&amp;$B262,'PNC AA'!$A:$E,4,0),""),"")</f>
        <v>38648910.969999999</v>
      </c>
      <c r="D262" s="35">
        <f>IFERROR(IF($J262&gt;0,VLOOKUP($A262&amp;$B262,'PNC AA'!$A:$E,5,0),""),"")</f>
        <v>66775.48000000001</v>
      </c>
      <c r="E262" s="55">
        <f t="shared" si="48"/>
        <v>17</v>
      </c>
      <c r="F262" s="44">
        <f t="shared" si="49"/>
        <v>38715686.449999996</v>
      </c>
      <c r="G262" s="35">
        <f>IFERROR(VLOOKUP($A262&amp;$B262,'PNC Exon. &amp; no Exon.'!$A:$AJ,3,0),0)</f>
        <v>45513834.18</v>
      </c>
      <c r="H262" s="35">
        <f>IFERROR(VLOOKUP($A262&amp;$B262,'PNC Exon. &amp; no Exon.'!$A:$AJ,4,0),0)</f>
        <v>75544.209999999992</v>
      </c>
      <c r="I262" s="55">
        <f t="shared" si="50"/>
        <v>19</v>
      </c>
      <c r="J262" s="44">
        <f t="shared" si="51"/>
        <v>45589378.390000001</v>
      </c>
      <c r="K262" s="35">
        <f t="shared" si="52"/>
        <v>6873691.9400000051</v>
      </c>
      <c r="L262" s="122">
        <f t="shared" si="53"/>
        <v>17.754281456115073</v>
      </c>
      <c r="M262" s="122">
        <f t="shared" si="54"/>
        <v>0.58682537753709818</v>
      </c>
      <c r="N262" s="122">
        <f t="shared" si="55"/>
        <v>0.61378619363727105</v>
      </c>
    </row>
    <row r="263" spans="1:14" ht="15.95" customHeight="1" x14ac:dyDescent="0.4">
      <c r="A263" s="96" t="s">
        <v>4</v>
      </c>
      <c r="B263" s="37" t="s">
        <v>123</v>
      </c>
      <c r="C263" s="35">
        <f>IFERROR(IF($J263&gt;0,VLOOKUP($A263&amp;$B263,'PNC AA'!$A:$E,4,0),""),"")</f>
        <v>37338721.560000002</v>
      </c>
      <c r="D263" s="35">
        <f>IFERROR(IF($J263&gt;0,VLOOKUP($A263&amp;$B263,'PNC AA'!$A:$E,5,0),""),"")</f>
        <v>0</v>
      </c>
      <c r="E263" s="55">
        <f t="shared" si="48"/>
        <v>18</v>
      </c>
      <c r="F263" s="44">
        <f t="shared" si="49"/>
        <v>37338721.560000002</v>
      </c>
      <c r="G263" s="35">
        <f>IFERROR(VLOOKUP($A263&amp;$B263,'PNC Exon. &amp; no Exon.'!$A:$AJ,3,0),0)</f>
        <v>41798497.509999998</v>
      </c>
      <c r="H263" s="35">
        <f>IFERROR(VLOOKUP($A263&amp;$B263,'PNC Exon. &amp; no Exon.'!$A:$AJ,4,0),0)</f>
        <v>0</v>
      </c>
      <c r="I263" s="55">
        <f t="shared" si="50"/>
        <v>20</v>
      </c>
      <c r="J263" s="44">
        <f t="shared" si="51"/>
        <v>41798497.509999998</v>
      </c>
      <c r="K263" s="35">
        <f t="shared" si="52"/>
        <v>4459775.9499999955</v>
      </c>
      <c r="L263" s="122">
        <f t="shared" si="53"/>
        <v>11.944104574746975</v>
      </c>
      <c r="M263" s="122">
        <f t="shared" si="54"/>
        <v>0.56595430393562329</v>
      </c>
      <c r="N263" s="122">
        <f t="shared" si="55"/>
        <v>0.5627482012794307</v>
      </c>
    </row>
    <row r="264" spans="1:14" ht="15.95" customHeight="1" x14ac:dyDescent="0.4">
      <c r="A264" s="96" t="s">
        <v>4</v>
      </c>
      <c r="B264" s="37" t="s">
        <v>80</v>
      </c>
      <c r="C264" s="35">
        <f>IFERROR(IF($J264&gt;0,VLOOKUP($A264&amp;$B264,'PNC AA'!$A:$E,4,0),""),"")</f>
        <v>36894528.710000001</v>
      </c>
      <c r="D264" s="35">
        <f>IFERROR(IF($J264&gt;0,VLOOKUP($A264&amp;$B264,'PNC AA'!$A:$E,5,0),""),"")</f>
        <v>0</v>
      </c>
      <c r="E264" s="55">
        <f t="shared" si="48"/>
        <v>19</v>
      </c>
      <c r="F264" s="44">
        <f t="shared" si="49"/>
        <v>36894528.710000001</v>
      </c>
      <c r="G264" s="35">
        <f>IFERROR(VLOOKUP($A264&amp;$B264,'PNC Exon. &amp; no Exon.'!$A:$AJ,3,0),0)</f>
        <v>45690923.829999998</v>
      </c>
      <c r="H264" s="35">
        <f>IFERROR(VLOOKUP($A264&amp;$B264,'PNC Exon. &amp; no Exon.'!$A:$AJ,4,0),0)</f>
        <v>0</v>
      </c>
      <c r="I264" s="55">
        <f t="shared" si="50"/>
        <v>18</v>
      </c>
      <c r="J264" s="44">
        <f t="shared" si="51"/>
        <v>45690923.829999998</v>
      </c>
      <c r="K264" s="35">
        <f t="shared" si="52"/>
        <v>8796395.1199999973</v>
      </c>
      <c r="L264" s="122">
        <f t="shared" si="53"/>
        <v>23.842004295926394</v>
      </c>
      <c r="M264" s="122">
        <f t="shared" si="54"/>
        <v>0.55922153846503897</v>
      </c>
      <c r="N264" s="122">
        <f t="shared" si="55"/>
        <v>0.6151533364082391</v>
      </c>
    </row>
    <row r="265" spans="1:14" ht="15.95" customHeight="1" x14ac:dyDescent="0.4">
      <c r="A265" s="96" t="s">
        <v>4</v>
      </c>
      <c r="B265" s="37" t="s">
        <v>118</v>
      </c>
      <c r="C265" s="35">
        <f>IFERROR(IF($J265&gt;0,VLOOKUP($A265&amp;$B265,'PNC AA'!$A:$E,4,0),""),"")</f>
        <v>2927499.96</v>
      </c>
      <c r="D265" s="35">
        <f>IFERROR(IF($J265&gt;0,VLOOKUP($A265&amp;$B265,'PNC AA'!$A:$E,5,0),""),"")</f>
        <v>33376986.140000001</v>
      </c>
      <c r="E265" s="55">
        <f t="shared" si="48"/>
        <v>20</v>
      </c>
      <c r="F265" s="44">
        <f t="shared" si="49"/>
        <v>36304486.100000001</v>
      </c>
      <c r="G265" s="35">
        <f>IFERROR(VLOOKUP($A265&amp;$B265,'PNC Exon. &amp; no Exon.'!$A:$AJ,3,0),0)</f>
        <v>2530435.14</v>
      </c>
      <c r="H265" s="35">
        <f>IFERROR(VLOOKUP($A265&amp;$B265,'PNC Exon. &amp; no Exon.'!$A:$AJ,4,0),0)</f>
        <v>49549222.75</v>
      </c>
      <c r="I265" s="55">
        <f t="shared" si="50"/>
        <v>16</v>
      </c>
      <c r="J265" s="44">
        <f t="shared" si="51"/>
        <v>52079657.890000001</v>
      </c>
      <c r="K265" s="35">
        <f t="shared" si="52"/>
        <v>15775171.789999999</v>
      </c>
      <c r="L265" s="122">
        <f t="shared" si="53"/>
        <v>43.452403503378605</v>
      </c>
      <c r="M265" s="122">
        <f t="shared" si="54"/>
        <v>0.55027808403802281</v>
      </c>
      <c r="N265" s="122">
        <f t="shared" si="55"/>
        <v>0.7011671602270857</v>
      </c>
    </row>
    <row r="266" spans="1:14" ht="15.95" customHeight="1" x14ac:dyDescent="0.4">
      <c r="A266" s="96" t="s">
        <v>4</v>
      </c>
      <c r="B266" s="37" t="s">
        <v>124</v>
      </c>
      <c r="C266" s="35">
        <f>IFERROR(IF($J266&gt;0,VLOOKUP($A266&amp;$B266,'PNC AA'!$A:$E,4,0),""),"")</f>
        <v>0</v>
      </c>
      <c r="D266" s="35">
        <f>IFERROR(IF($J266&gt;0,VLOOKUP($A266&amp;$B266,'PNC AA'!$A:$E,5,0),""),"")</f>
        <v>31518417.57</v>
      </c>
      <c r="E266" s="55">
        <f t="shared" si="48"/>
        <v>21</v>
      </c>
      <c r="F266" s="44">
        <f t="shared" si="49"/>
        <v>31518417.57</v>
      </c>
      <c r="G266" s="35">
        <f>IFERROR(VLOOKUP($A266&amp;$B266,'PNC Exon. &amp; no Exon.'!$A:$AJ,3,0),0)</f>
        <v>0</v>
      </c>
      <c r="H266" s="35">
        <f>IFERROR(VLOOKUP($A266&amp;$B266,'PNC Exon. &amp; no Exon.'!$A:$AJ,4,0),0)</f>
        <v>36647435.789999999</v>
      </c>
      <c r="I266" s="55">
        <f t="shared" si="50"/>
        <v>22</v>
      </c>
      <c r="J266" s="44">
        <f t="shared" si="51"/>
        <v>36647435.789999999</v>
      </c>
      <c r="K266" s="35">
        <f t="shared" si="52"/>
        <v>5129018.2199999988</v>
      </c>
      <c r="L266" s="122">
        <f t="shared" si="53"/>
        <v>16.273082900208554</v>
      </c>
      <c r="M266" s="122">
        <f t="shared" si="54"/>
        <v>0.47773419473716094</v>
      </c>
      <c r="N266" s="122">
        <f t="shared" si="55"/>
        <v>0.49339760519841547</v>
      </c>
    </row>
    <row r="267" spans="1:14" ht="15.95" customHeight="1" x14ac:dyDescent="0.4">
      <c r="A267" s="96" t="s">
        <v>4</v>
      </c>
      <c r="B267" s="37" t="s">
        <v>125</v>
      </c>
      <c r="C267" s="35">
        <f>IFERROR(IF($J267&gt;0,VLOOKUP($A267&amp;$B267,'PNC AA'!$A:$E,4,0),""),"")</f>
        <v>28672001.610000003</v>
      </c>
      <c r="D267" s="35">
        <f>IFERROR(IF($J267&gt;0,VLOOKUP($A267&amp;$B267,'PNC AA'!$A:$E,5,0),""),"")</f>
        <v>383842.95</v>
      </c>
      <c r="E267" s="55">
        <f t="shared" si="48"/>
        <v>22</v>
      </c>
      <c r="F267" s="44">
        <f t="shared" si="49"/>
        <v>29055844.560000002</v>
      </c>
      <c r="G267" s="35">
        <f>IFERROR(VLOOKUP($A267&amp;$B267,'PNC Exon. &amp; no Exon.'!$A:$AJ,3,0),0)</f>
        <v>23145985.140000001</v>
      </c>
      <c r="H267" s="35">
        <f>IFERROR(VLOOKUP($A267&amp;$B267,'PNC Exon. &amp; no Exon.'!$A:$AJ,4,0),0)</f>
        <v>343259</v>
      </c>
      <c r="I267" s="55">
        <f t="shared" si="50"/>
        <v>25</v>
      </c>
      <c r="J267" s="44">
        <f t="shared" si="51"/>
        <v>23489244.140000001</v>
      </c>
      <c r="K267" s="35">
        <f t="shared" si="52"/>
        <v>-5566600.4200000018</v>
      </c>
      <c r="L267" s="122">
        <f t="shared" si="53"/>
        <v>-19.158281248734767</v>
      </c>
      <c r="M267" s="122">
        <f t="shared" si="54"/>
        <v>0.44040823028158516</v>
      </c>
      <c r="N267" s="122">
        <f t="shared" si="55"/>
        <v>0.31624413978124372</v>
      </c>
    </row>
    <row r="268" spans="1:14" ht="15.95" customHeight="1" x14ac:dyDescent="0.4">
      <c r="A268" s="96" t="s">
        <v>4</v>
      </c>
      <c r="B268" s="37" t="s">
        <v>87</v>
      </c>
      <c r="C268" s="35">
        <f>IFERROR(IF($J268&gt;0,VLOOKUP($A268&amp;$B268,'PNC AA'!$A:$E,4,0),""),"")</f>
        <v>1524688</v>
      </c>
      <c r="D268" s="35">
        <f>IFERROR(IF($J268&gt;0,VLOOKUP($A268&amp;$B268,'PNC AA'!$A:$E,5,0),""),"")</f>
        <v>26983902.039999999</v>
      </c>
      <c r="E268" s="55">
        <f t="shared" si="48"/>
        <v>23</v>
      </c>
      <c r="F268" s="44">
        <f t="shared" si="49"/>
        <v>28508590.039999999</v>
      </c>
      <c r="G268" s="35">
        <f>IFERROR(VLOOKUP($A268&amp;$B268,'PNC Exon. &amp; no Exon.'!$A:$AJ,3,0),0)</f>
        <v>468799.04</v>
      </c>
      <c r="H268" s="35">
        <f>IFERROR(VLOOKUP($A268&amp;$B268,'PNC Exon. &amp; no Exon.'!$A:$AJ,4,0),0)</f>
        <v>33307625.129999999</v>
      </c>
      <c r="I268" s="55">
        <f t="shared" si="50"/>
        <v>23</v>
      </c>
      <c r="J268" s="44">
        <f t="shared" si="51"/>
        <v>33776424.170000002</v>
      </c>
      <c r="K268" s="35">
        <f t="shared" si="52"/>
        <v>5267834.1300000027</v>
      </c>
      <c r="L268" s="122">
        <f t="shared" si="53"/>
        <v>18.478059148519023</v>
      </c>
      <c r="M268" s="122">
        <f t="shared" si="54"/>
        <v>0.43211332788530116</v>
      </c>
      <c r="N268" s="122">
        <f t="shared" si="55"/>
        <v>0.45474414344130787</v>
      </c>
    </row>
    <row r="269" spans="1:14" ht="15.95" customHeight="1" x14ac:dyDescent="0.4">
      <c r="A269" s="96" t="s">
        <v>4</v>
      </c>
      <c r="B269" s="37" t="s">
        <v>78</v>
      </c>
      <c r="C269" s="35">
        <f>IFERROR(IF($J269&gt;0,VLOOKUP($A269&amp;$B269,'PNC AA'!$A:$E,4,0),""),"")</f>
        <v>26651065.809999999</v>
      </c>
      <c r="D269" s="35">
        <f>IFERROR(IF($J269&gt;0,VLOOKUP($A269&amp;$B269,'PNC AA'!$A:$E,5,0),""),"")</f>
        <v>670949.72</v>
      </c>
      <c r="E269" s="55">
        <f t="shared" si="48"/>
        <v>24</v>
      </c>
      <c r="F269" s="44">
        <f t="shared" si="49"/>
        <v>27322015.529999997</v>
      </c>
      <c r="G269" s="35">
        <f>IFERROR(VLOOKUP($A269&amp;$B269,'PNC Exon. &amp; no Exon.'!$A:$AJ,3,0),0)</f>
        <v>38348135.25</v>
      </c>
      <c r="H269" s="35">
        <f>IFERROR(VLOOKUP($A269&amp;$B269,'PNC Exon. &amp; no Exon.'!$A:$AJ,4,0),0)</f>
        <v>0</v>
      </c>
      <c r="I269" s="55">
        <f t="shared" si="50"/>
        <v>21</v>
      </c>
      <c r="J269" s="44">
        <f t="shared" si="51"/>
        <v>38348135.25</v>
      </c>
      <c r="K269" s="35">
        <f t="shared" si="52"/>
        <v>11026119.720000003</v>
      </c>
      <c r="L269" s="122">
        <f t="shared" si="53"/>
        <v>40.356172508185395</v>
      </c>
      <c r="M269" s="122">
        <f t="shared" si="54"/>
        <v>0.41412805889863569</v>
      </c>
      <c r="N269" s="122">
        <f t="shared" si="55"/>
        <v>0.51629473354143618</v>
      </c>
    </row>
    <row r="270" spans="1:14" ht="15.95" customHeight="1" x14ac:dyDescent="0.4">
      <c r="A270" s="96" t="s">
        <v>4</v>
      </c>
      <c r="B270" s="37" t="s">
        <v>126</v>
      </c>
      <c r="C270" s="35">
        <f>IFERROR(IF($J270&gt;0,VLOOKUP($A270&amp;$B270,'PNC AA'!$A:$E,4,0),""),"")</f>
        <v>20358100.849999998</v>
      </c>
      <c r="D270" s="35">
        <f>IFERROR(IF($J270&gt;0,VLOOKUP($A270&amp;$B270,'PNC AA'!$A:$E,5,0),""),"")</f>
        <v>38912.5</v>
      </c>
      <c r="E270" s="55">
        <f t="shared" si="48"/>
        <v>25</v>
      </c>
      <c r="F270" s="44">
        <f t="shared" si="49"/>
        <v>20397013.349999998</v>
      </c>
      <c r="G270" s="35">
        <f>IFERROR(VLOOKUP($A270&amp;$B270,'PNC Exon. &amp; no Exon.'!$A:$AJ,3,0),0)</f>
        <v>31297008.660000004</v>
      </c>
      <c r="H270" s="35">
        <f>IFERROR(VLOOKUP($A270&amp;$B270,'PNC Exon. &amp; no Exon.'!$A:$AJ,4,0),0)</f>
        <v>27293.1</v>
      </c>
      <c r="I270" s="55">
        <f t="shared" si="50"/>
        <v>24</v>
      </c>
      <c r="J270" s="44">
        <f t="shared" si="51"/>
        <v>31324301.760000005</v>
      </c>
      <c r="K270" s="35">
        <f t="shared" si="52"/>
        <v>10927288.410000008</v>
      </c>
      <c r="L270" s="122">
        <f t="shared" si="53"/>
        <v>53.572982585707862</v>
      </c>
      <c r="M270" s="122">
        <f t="shared" si="54"/>
        <v>0.3091637048771218</v>
      </c>
      <c r="N270" s="122">
        <f t="shared" si="55"/>
        <v>0.42173033773658497</v>
      </c>
    </row>
    <row r="271" spans="1:14" ht="15.95" customHeight="1" x14ac:dyDescent="0.4">
      <c r="A271" s="96" t="s">
        <v>4</v>
      </c>
      <c r="B271" s="37" t="s">
        <v>127</v>
      </c>
      <c r="C271" s="35">
        <f>IFERROR(IF($J271&gt;0,VLOOKUP($A271&amp;$B271,'PNC AA'!$A:$E,4,0),""),"")</f>
        <v>13591594.449999999</v>
      </c>
      <c r="D271" s="35">
        <f>IFERROR(IF($J271&gt;0,VLOOKUP($A271&amp;$B271,'PNC AA'!$A:$E,5,0),""),"")</f>
        <v>657183.06000000006</v>
      </c>
      <c r="E271" s="55">
        <f t="shared" si="48"/>
        <v>26</v>
      </c>
      <c r="F271" s="44">
        <f t="shared" si="49"/>
        <v>14248777.51</v>
      </c>
      <c r="G271" s="35">
        <f>IFERROR(VLOOKUP($A271&amp;$B271,'PNC Exon. &amp; no Exon.'!$A:$AJ,3,0),0)</f>
        <v>19595575.079999998</v>
      </c>
      <c r="H271" s="35">
        <f>IFERROR(VLOOKUP($A271&amp;$B271,'PNC Exon. &amp; no Exon.'!$A:$AJ,4,0),0)</f>
        <v>256008.49999999997</v>
      </c>
      <c r="I271" s="55">
        <f t="shared" si="50"/>
        <v>27</v>
      </c>
      <c r="J271" s="44">
        <f t="shared" si="51"/>
        <v>19851583.579999998</v>
      </c>
      <c r="K271" s="35">
        <f t="shared" si="52"/>
        <v>5602806.0699999984</v>
      </c>
      <c r="L271" s="122">
        <f t="shared" si="53"/>
        <v>39.32131066028554</v>
      </c>
      <c r="M271" s="122">
        <f t="shared" si="54"/>
        <v>0.21597303337360468</v>
      </c>
      <c r="N271" s="122">
        <f t="shared" si="55"/>
        <v>0.26726900768432144</v>
      </c>
    </row>
    <row r="272" spans="1:14" ht="15.95" customHeight="1" x14ac:dyDescent="0.4">
      <c r="A272" s="96" t="s">
        <v>4</v>
      </c>
      <c r="B272" s="37" t="s">
        <v>128</v>
      </c>
      <c r="C272" s="35">
        <f>IFERROR(IF($J272&gt;0,VLOOKUP($A272&amp;$B272,'PNC AA'!$A:$E,4,0),""),"")</f>
        <v>10066641.82</v>
      </c>
      <c r="D272" s="35">
        <f>IFERROR(IF($J272&gt;0,VLOOKUP($A272&amp;$B272,'PNC AA'!$A:$E,5,0),""),"")</f>
        <v>0</v>
      </c>
      <c r="E272" s="55">
        <f t="shared" si="48"/>
        <v>27</v>
      </c>
      <c r="F272" s="44">
        <f t="shared" si="49"/>
        <v>10066641.82</v>
      </c>
      <c r="G272" s="35">
        <f>IFERROR(VLOOKUP($A272&amp;$B272,'PNC Exon. &amp; no Exon.'!$A:$AJ,3,0),0)</f>
        <v>9986053.1999999993</v>
      </c>
      <c r="H272" s="35">
        <f>IFERROR(VLOOKUP($A272&amp;$B272,'PNC Exon. &amp; no Exon.'!$A:$AJ,4,0),0)</f>
        <v>0</v>
      </c>
      <c r="I272" s="55">
        <f t="shared" si="50"/>
        <v>29</v>
      </c>
      <c r="J272" s="44">
        <f t="shared" si="51"/>
        <v>9986053.1999999993</v>
      </c>
      <c r="K272" s="35">
        <f t="shared" si="52"/>
        <v>-80588.620000001043</v>
      </c>
      <c r="L272" s="122">
        <f t="shared" si="53"/>
        <v>-0.80055118122799207</v>
      </c>
      <c r="M272" s="122">
        <f t="shared" si="54"/>
        <v>0.15258313692000269</v>
      </c>
      <c r="N272" s="122">
        <f t="shared" si="55"/>
        <v>0.13444582487292142</v>
      </c>
    </row>
    <row r="273" spans="1:14" ht="15.95" customHeight="1" x14ac:dyDescent="0.4">
      <c r="A273" s="96" t="s">
        <v>4</v>
      </c>
      <c r="B273" s="37" t="s">
        <v>110</v>
      </c>
      <c r="C273" s="35">
        <f>IFERROR(IF($J273&gt;0,VLOOKUP($A273&amp;$B273,'PNC AA'!$A:$E,4,0),""),"")</f>
        <v>7733931.8600000003</v>
      </c>
      <c r="D273" s="35">
        <f>IFERROR(IF($J273&gt;0,VLOOKUP($A273&amp;$B273,'PNC AA'!$A:$E,5,0),""),"")</f>
        <v>22230</v>
      </c>
      <c r="E273" s="55">
        <f t="shared" si="48"/>
        <v>28</v>
      </c>
      <c r="F273" s="44">
        <f t="shared" si="49"/>
        <v>7756161.8600000003</v>
      </c>
      <c r="G273" s="35">
        <f>IFERROR(VLOOKUP($A273&amp;$B273,'PNC Exon. &amp; no Exon.'!$A:$AJ,3,0),0)</f>
        <v>17772978.150000002</v>
      </c>
      <c r="H273" s="35">
        <f>IFERROR(VLOOKUP($A273&amp;$B273,'PNC Exon. &amp; no Exon.'!$A:$AJ,4,0),0)</f>
        <v>2500000</v>
      </c>
      <c r="I273" s="55">
        <f t="shared" si="50"/>
        <v>26</v>
      </c>
      <c r="J273" s="44">
        <f t="shared" si="51"/>
        <v>20272978.150000002</v>
      </c>
      <c r="K273" s="35">
        <f t="shared" si="52"/>
        <v>12516816.290000003</v>
      </c>
      <c r="L273" s="122">
        <f t="shared" si="53"/>
        <v>161.37899796227308</v>
      </c>
      <c r="M273" s="122">
        <f t="shared" si="54"/>
        <v>0.11756249285703529</v>
      </c>
      <c r="N273" s="122">
        <f t="shared" si="55"/>
        <v>0.27294239429922756</v>
      </c>
    </row>
    <row r="274" spans="1:14" ht="15.95" customHeight="1" x14ac:dyDescent="0.4">
      <c r="A274" s="96" t="s">
        <v>4</v>
      </c>
      <c r="B274" s="37" t="s">
        <v>79</v>
      </c>
      <c r="C274" s="35">
        <f>IFERROR(IF($J274&gt;0,VLOOKUP($A274&amp;$B274,'PNC AA'!$A:$E,4,0),""),"")</f>
        <v>3513846.41</v>
      </c>
      <c r="D274" s="35">
        <f>IFERROR(IF($J274&gt;0,VLOOKUP($A274&amp;$B274,'PNC AA'!$A:$E,5,0),""),"")</f>
        <v>0</v>
      </c>
      <c r="E274" s="55">
        <f t="shared" si="48"/>
        <v>29</v>
      </c>
      <c r="F274" s="44">
        <f t="shared" si="49"/>
        <v>3513846.41</v>
      </c>
      <c r="G274" s="35">
        <f>IFERROR(VLOOKUP($A274&amp;$B274,'PNC Exon. &amp; no Exon.'!$A:$AJ,3,0),0)</f>
        <v>4134545.16</v>
      </c>
      <c r="H274" s="35">
        <f>IFERROR(VLOOKUP($A274&amp;$B274,'PNC Exon. &amp; no Exon.'!$A:$AJ,4,0),0)</f>
        <v>0</v>
      </c>
      <c r="I274" s="55">
        <f t="shared" si="50"/>
        <v>31</v>
      </c>
      <c r="J274" s="44">
        <f t="shared" si="51"/>
        <v>4134545.16</v>
      </c>
      <c r="K274" s="35">
        <f t="shared" si="52"/>
        <v>620698.75</v>
      </c>
      <c r="L274" s="122">
        <f t="shared" si="53"/>
        <v>17.664367692155331</v>
      </c>
      <c r="M274" s="122">
        <f t="shared" si="54"/>
        <v>5.326043356660224E-2</v>
      </c>
      <c r="N274" s="122">
        <f t="shared" si="55"/>
        <v>5.5664868129337117E-2</v>
      </c>
    </row>
    <row r="275" spans="1:14" ht="15.95" customHeight="1" x14ac:dyDescent="0.4">
      <c r="A275" s="96" t="s">
        <v>4</v>
      </c>
      <c r="B275" s="37" t="s">
        <v>129</v>
      </c>
      <c r="C275" s="35">
        <f>IFERROR(IF($J275&gt;0,VLOOKUP($A275&amp;$B275,'PNC AA'!$A:$E,4,0),""),"")</f>
        <v>2793.4900000000002</v>
      </c>
      <c r="D275" s="35">
        <f>IFERROR(IF($J275&gt;0,VLOOKUP($A275&amp;$B275,'PNC AA'!$A:$E,5,0),""),"")</f>
        <v>1724953.33</v>
      </c>
      <c r="E275" s="55">
        <f t="shared" si="48"/>
        <v>30</v>
      </c>
      <c r="F275" s="44">
        <f t="shared" si="49"/>
        <v>1727746.82</v>
      </c>
      <c r="G275" s="35">
        <f>IFERROR(VLOOKUP($A275&amp;$B275,'PNC Exon. &amp; no Exon.'!$A:$AJ,3,0),0)</f>
        <v>88288.69</v>
      </c>
      <c r="H275" s="35">
        <f>IFERROR(VLOOKUP($A275&amp;$B275,'PNC Exon. &amp; no Exon.'!$A:$AJ,4,0),0)</f>
        <v>10036522.92</v>
      </c>
      <c r="I275" s="55">
        <f t="shared" si="50"/>
        <v>28</v>
      </c>
      <c r="J275" s="44">
        <f t="shared" si="51"/>
        <v>10124811.609999999</v>
      </c>
      <c r="K275" s="35">
        <f t="shared" si="52"/>
        <v>8397064.7899999991</v>
      </c>
      <c r="L275" s="122">
        <f t="shared" si="53"/>
        <v>486.01245812161295</v>
      </c>
      <c r="M275" s="122">
        <f t="shared" si="54"/>
        <v>2.6187981485086675E-2</v>
      </c>
      <c r="N275" s="122">
        <f t="shared" si="55"/>
        <v>0.13631397923950392</v>
      </c>
    </row>
    <row r="276" spans="1:14" ht="15.95" customHeight="1" x14ac:dyDescent="0.4">
      <c r="A276" s="96" t="s">
        <v>4</v>
      </c>
      <c r="B276" s="37" t="s">
        <v>131</v>
      </c>
      <c r="C276" s="35">
        <f>IFERROR(IF($J276&gt;0,VLOOKUP($A276&amp;$B276,'PNC AA'!$A:$E,4,0),""),"")</f>
        <v>833379.83</v>
      </c>
      <c r="D276" s="35">
        <f>IFERROR(IF($J276&gt;0,VLOOKUP($A276&amp;$B276,'PNC AA'!$A:$E,5,0),""),"")</f>
        <v>0</v>
      </c>
      <c r="E276" s="55">
        <f t="shared" si="48"/>
        <v>31</v>
      </c>
      <c r="F276" s="44">
        <f t="shared" si="49"/>
        <v>833379.83</v>
      </c>
      <c r="G276" s="35">
        <f>IFERROR(VLOOKUP($A276&amp;$B276,'PNC Exon. &amp; no Exon.'!$A:$AJ,3,0),0)</f>
        <v>1707671.3900000001</v>
      </c>
      <c r="H276" s="35">
        <f>IFERROR(VLOOKUP($A276&amp;$B276,'PNC Exon. &amp; no Exon.'!$A:$AJ,4,0),0)</f>
        <v>7065183.5800000001</v>
      </c>
      <c r="I276" s="55">
        <f t="shared" si="50"/>
        <v>30</v>
      </c>
      <c r="J276" s="44">
        <f t="shared" si="51"/>
        <v>8772854.9700000007</v>
      </c>
      <c r="K276" s="35">
        <f t="shared" si="52"/>
        <v>7939475.1400000006</v>
      </c>
      <c r="L276" s="122">
        <f t="shared" si="53"/>
        <v>952.6838608513001</v>
      </c>
      <c r="M276" s="122">
        <f t="shared" si="54"/>
        <v>1.2631790321040602E-2</v>
      </c>
      <c r="N276" s="122">
        <f t="shared" si="55"/>
        <v>0.11811210087806848</v>
      </c>
    </row>
    <row r="277" spans="1:14" ht="15.95" customHeight="1" x14ac:dyDescent="0.4">
      <c r="A277" s="96" t="s">
        <v>4</v>
      </c>
      <c r="B277" s="37" t="s">
        <v>130</v>
      </c>
      <c r="C277" s="35">
        <f>IFERROR(IF($J277&gt;0,VLOOKUP($A277&amp;$B277,'PNC AA'!$A:$E,4,0),""),"")</f>
        <v>720560.97</v>
      </c>
      <c r="D277" s="35">
        <f>IFERROR(IF($J277&gt;0,VLOOKUP($A277&amp;$B277,'PNC AA'!$A:$E,5,0),""),"")</f>
        <v>0</v>
      </c>
      <c r="E277" s="55">
        <f t="shared" si="48"/>
        <v>32</v>
      </c>
      <c r="F277" s="44">
        <f t="shared" si="49"/>
        <v>720560.97</v>
      </c>
      <c r="G277" s="35">
        <f>IFERROR(VLOOKUP($A277&amp;$B277,'PNC Exon. &amp; no Exon.'!$A:$AJ,3,0),0)</f>
        <v>599162.68000000005</v>
      </c>
      <c r="H277" s="35">
        <f>IFERROR(VLOOKUP($A277&amp;$B277,'PNC Exon. &amp; no Exon.'!$A:$AJ,4,0),0)</f>
        <v>221970.51</v>
      </c>
      <c r="I277" s="55">
        <f t="shared" si="50"/>
        <v>33</v>
      </c>
      <c r="J277" s="44">
        <f t="shared" si="51"/>
        <v>821133.19000000006</v>
      </c>
      <c r="K277" s="35">
        <f t="shared" si="52"/>
        <v>100572.22000000009</v>
      </c>
      <c r="L277" s="122">
        <f t="shared" si="53"/>
        <v>13.957489260069151</v>
      </c>
      <c r="M277" s="122">
        <f t="shared" si="54"/>
        <v>1.0921760713317994E-2</v>
      </c>
      <c r="N277" s="122">
        <f t="shared" si="55"/>
        <v>1.1055211388227267E-2</v>
      </c>
    </row>
    <row r="278" spans="1:14" ht="15.95" customHeight="1" x14ac:dyDescent="0.4">
      <c r="A278" s="96" t="s">
        <v>4</v>
      </c>
      <c r="B278" s="37" t="s">
        <v>132</v>
      </c>
      <c r="C278" s="35">
        <f>IFERROR(IF($J278&gt;0,VLOOKUP($A278&amp;$B278,'PNC AA'!$A:$E,4,0),""),"")</f>
        <v>595643.67999999993</v>
      </c>
      <c r="D278" s="35">
        <f>IFERROR(IF($J278&gt;0,VLOOKUP($A278&amp;$B278,'PNC AA'!$A:$E,5,0),""),"")</f>
        <v>23372</v>
      </c>
      <c r="E278" s="55">
        <f t="shared" si="48"/>
        <v>33</v>
      </c>
      <c r="F278" s="44">
        <f t="shared" si="49"/>
        <v>619015.67999999993</v>
      </c>
      <c r="G278" s="35">
        <f>IFERROR(VLOOKUP($A278&amp;$B278,'PNC Exon. &amp; no Exon.'!$A:$AJ,3,0),0)</f>
        <v>2597249.61</v>
      </c>
      <c r="H278" s="35">
        <f>IFERROR(VLOOKUP($A278&amp;$B278,'PNC Exon. &amp; no Exon.'!$A:$AJ,4,0),0)</f>
        <v>40800.94</v>
      </c>
      <c r="I278" s="55">
        <f t="shared" si="50"/>
        <v>32</v>
      </c>
      <c r="J278" s="44">
        <f t="shared" si="51"/>
        <v>2638050.5499999998</v>
      </c>
      <c r="K278" s="35">
        <f t="shared" si="52"/>
        <v>2019034.8699999999</v>
      </c>
      <c r="L278" s="122">
        <f t="shared" si="53"/>
        <v>326.16861498564947</v>
      </c>
      <c r="M278" s="122">
        <f t="shared" si="54"/>
        <v>9.3826080182386543E-3</v>
      </c>
      <c r="N278" s="122">
        <f t="shared" si="55"/>
        <v>3.5517023106908151E-2</v>
      </c>
    </row>
    <row r="279" spans="1:14" ht="19.5" customHeight="1" x14ac:dyDescent="0.4">
      <c r="A279" s="7"/>
      <c r="B279" s="39" t="s">
        <v>21</v>
      </c>
      <c r="C279" s="46">
        <f>SUM(C246:C278)</f>
        <v>4203770330.4099984</v>
      </c>
      <c r="D279" s="46">
        <f>SUM(D246:D278)</f>
        <v>2393709589.849999</v>
      </c>
      <c r="E279" s="46"/>
      <c r="F279" s="46">
        <f>SUM(F246:F278)</f>
        <v>6597479920.2600002</v>
      </c>
      <c r="G279" s="46">
        <f>SUM(G246:G278)</f>
        <v>4460807588</v>
      </c>
      <c r="H279" s="46">
        <f>SUM(H246:H278)</f>
        <v>2966759024.3800015</v>
      </c>
      <c r="I279" s="46"/>
      <c r="J279" s="46">
        <f>SUM(J246:J278)</f>
        <v>7427566612.3800011</v>
      </c>
      <c r="K279" s="46">
        <f t="shared" si="52"/>
        <v>830086692.12000084</v>
      </c>
      <c r="L279" s="121">
        <f t="shared" si="53"/>
        <v>12.581875233464718</v>
      </c>
      <c r="M279" s="125">
        <f>SUM(M246:M278)</f>
        <v>100.00000000000001</v>
      </c>
      <c r="N279" s="125">
        <f>SUM(N246:N278)</f>
        <v>100.00000000000001</v>
      </c>
    </row>
    <row r="280" spans="1:14" x14ac:dyDescent="0.4">
      <c r="B280" s="52" t="s">
        <v>108</v>
      </c>
    </row>
    <row r="286" spans="1:14" ht="20" x14ac:dyDescent="0.6">
      <c r="A286" s="135" t="s">
        <v>42</v>
      </c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</row>
    <row r="287" spans="1:14" x14ac:dyDescent="0.4">
      <c r="A287" s="134" t="s">
        <v>59</v>
      </c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</row>
    <row r="288" spans="1:14" x14ac:dyDescent="0.4">
      <c r="A288" s="134" t="s">
        <v>151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x14ac:dyDescent="0.4">
      <c r="A289" s="134" t="s">
        <v>91</v>
      </c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</row>
    <row r="290" spans="1:14" x14ac:dyDescent="0.4">
      <c r="A290" s="1"/>
      <c r="B290" s="9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38" t="s">
        <v>33</v>
      </c>
      <c r="C291" s="137" t="s">
        <v>107</v>
      </c>
      <c r="D291" s="137"/>
      <c r="E291" s="137" t="s">
        <v>52</v>
      </c>
      <c r="F291" s="137"/>
      <c r="G291" s="137" t="s">
        <v>171</v>
      </c>
      <c r="H291" s="137"/>
      <c r="I291" s="137"/>
      <c r="J291" s="137"/>
      <c r="K291" s="137" t="s">
        <v>29</v>
      </c>
      <c r="L291" s="137"/>
      <c r="M291" s="137" t="s">
        <v>61</v>
      </c>
      <c r="N291" s="137"/>
    </row>
    <row r="292" spans="1:14" ht="32.25" customHeight="1" x14ac:dyDescent="0.4">
      <c r="A292" s="62"/>
      <c r="B292" s="139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33">
        <v>2021</v>
      </c>
      <c r="N292" s="33">
        <v>2022</v>
      </c>
    </row>
    <row r="293" spans="1:14" ht="15.95" customHeight="1" x14ac:dyDescent="0.4">
      <c r="A293" s="96" t="s">
        <v>5</v>
      </c>
      <c r="B293" s="35" t="s">
        <v>84</v>
      </c>
      <c r="C293" s="35">
        <f>IFERROR(IF($J293&gt;0,VLOOKUP($A293&amp;$B293,'PNC AA'!$A:$E,4,0),""),"")</f>
        <v>1301495605.6999998</v>
      </c>
      <c r="D293" s="35">
        <f>IFERROR(IF($J293&gt;0,VLOOKUP($A293&amp;$B293,'PNC AA'!$A:$E,5,0),""),"")</f>
        <v>508715680.19999999</v>
      </c>
      <c r="E293" s="55">
        <f t="shared" ref="E293:E325" si="56">IF(F293=0,"ND",RANK(F293,$F$293:$F$325))</f>
        <v>1</v>
      </c>
      <c r="F293" s="44">
        <f t="shared" ref="F293:F325" si="57">SUM(C293:D293)</f>
        <v>1810211285.8999999</v>
      </c>
      <c r="G293" s="35">
        <f>IFERROR(VLOOKUP($A293&amp;$B293,'PNC Exon. &amp; no Exon.'!$A:$AJ,3,0),0)</f>
        <v>1216388251.6300001</v>
      </c>
      <c r="H293" s="35">
        <f>IFERROR(VLOOKUP($A293&amp;$B293,'PNC Exon. &amp; no Exon.'!$A:$AJ,4,0),0)</f>
        <v>571142408.53000009</v>
      </c>
      <c r="I293" s="55">
        <f t="shared" ref="I293:I325" si="58">IF(J293=0,"ND",RANK(J293,$J$293:$J$325))</f>
        <v>1</v>
      </c>
      <c r="J293" s="44">
        <f t="shared" ref="J293:J325" si="59">(G293+H293)</f>
        <v>1787530660.1600003</v>
      </c>
      <c r="K293" s="35">
        <f t="shared" ref="K293:K326" si="60">J293-F293</f>
        <v>-22680625.739999533</v>
      </c>
      <c r="L293" s="122">
        <f t="shared" ref="L293:L326" si="61">IFERROR(K293/F293*100,0)</f>
        <v>-1.2529269879523037</v>
      </c>
      <c r="M293" s="122">
        <f t="shared" ref="M293:M325" si="62">IFERROR(F293/$F$326*100,0)</f>
        <v>25.024475464803974</v>
      </c>
      <c r="N293" s="122">
        <f t="shared" ref="N293:N325" si="63">IFERROR(J293/$J$326*100,0)</f>
        <v>21.648556594094227</v>
      </c>
    </row>
    <row r="294" spans="1:14" ht="15.95" customHeight="1" x14ac:dyDescent="0.4">
      <c r="A294" s="96" t="s">
        <v>5</v>
      </c>
      <c r="B294" s="37" t="s">
        <v>92</v>
      </c>
      <c r="C294" s="35">
        <f>IFERROR(IF($J294&gt;0,VLOOKUP($A294&amp;$B294,'PNC AA'!$A:$E,4,0),""),"")</f>
        <v>114905291.23</v>
      </c>
      <c r="D294" s="35">
        <f>IFERROR(IF($J294&gt;0,VLOOKUP($A294&amp;$B294,'PNC AA'!$A:$E,5,0),""),"")</f>
        <v>949710087.05999994</v>
      </c>
      <c r="E294" s="55">
        <f t="shared" si="56"/>
        <v>2</v>
      </c>
      <c r="F294" s="44">
        <f t="shared" si="57"/>
        <v>1064615378.29</v>
      </c>
      <c r="G294" s="35">
        <f>IFERROR(VLOOKUP($A294&amp;$B294,'PNC Exon. &amp; no Exon.'!$A:$AJ,3,0),0)</f>
        <v>144662017.36000001</v>
      </c>
      <c r="H294" s="35">
        <f>IFERROR(VLOOKUP($A294&amp;$B294,'PNC Exon. &amp; no Exon.'!$A:$AJ,4,0),0)</f>
        <v>1185928274.8699999</v>
      </c>
      <c r="I294" s="55">
        <f t="shared" si="58"/>
        <v>2</v>
      </c>
      <c r="J294" s="44">
        <f t="shared" si="59"/>
        <v>1330590292.23</v>
      </c>
      <c r="K294" s="35">
        <f t="shared" si="60"/>
        <v>265974913.94000006</v>
      </c>
      <c r="L294" s="122">
        <f t="shared" si="61"/>
        <v>24.9831929318185</v>
      </c>
      <c r="M294" s="122">
        <f t="shared" si="62"/>
        <v>14.717310416184665</v>
      </c>
      <c r="N294" s="122">
        <f t="shared" si="63"/>
        <v>16.114609884406228</v>
      </c>
    </row>
    <row r="295" spans="1:14" ht="15.95" customHeight="1" x14ac:dyDescent="0.4">
      <c r="A295" s="96" t="s">
        <v>5</v>
      </c>
      <c r="B295" s="37" t="s">
        <v>93</v>
      </c>
      <c r="C295" s="35">
        <f>IFERROR(IF($J295&gt;0,VLOOKUP($A295&amp;$B295,'PNC AA'!$A:$E,4,0),""),"")</f>
        <v>904386871.01999998</v>
      </c>
      <c r="D295" s="35">
        <f>IFERROR(IF($J295&gt;0,VLOOKUP($A295&amp;$B295,'PNC AA'!$A:$E,5,0),""),"")</f>
        <v>82463453.650000006</v>
      </c>
      <c r="E295" s="55">
        <f t="shared" si="56"/>
        <v>3</v>
      </c>
      <c r="F295" s="44">
        <f t="shared" si="57"/>
        <v>986850324.66999996</v>
      </c>
      <c r="G295" s="35">
        <f>IFERROR(VLOOKUP($A295&amp;$B295,'PNC Exon. &amp; no Exon.'!$A:$AJ,3,0),0)</f>
        <v>911708880.56000018</v>
      </c>
      <c r="H295" s="35">
        <f>IFERROR(VLOOKUP($A295&amp;$B295,'PNC Exon. &amp; no Exon.'!$A:$AJ,4,0),0)</f>
        <v>210162649.02999997</v>
      </c>
      <c r="I295" s="55">
        <f t="shared" si="58"/>
        <v>4</v>
      </c>
      <c r="J295" s="44">
        <f t="shared" si="59"/>
        <v>1121871529.5900002</v>
      </c>
      <c r="K295" s="35">
        <f t="shared" si="60"/>
        <v>135021204.9200002</v>
      </c>
      <c r="L295" s="122">
        <f t="shared" si="61"/>
        <v>13.682034807573368</v>
      </c>
      <c r="M295" s="122">
        <f t="shared" si="62"/>
        <v>13.64228138974407</v>
      </c>
      <c r="N295" s="122">
        <f t="shared" si="63"/>
        <v>13.586843482426353</v>
      </c>
    </row>
    <row r="296" spans="1:14" ht="15.95" customHeight="1" x14ac:dyDescent="0.4">
      <c r="A296" s="96" t="s">
        <v>5</v>
      </c>
      <c r="B296" s="37" t="s">
        <v>111</v>
      </c>
      <c r="C296" s="35">
        <f>IFERROR(IF($J296&gt;0,VLOOKUP($A296&amp;$B296,'PNC AA'!$A:$E,4,0),""),"")</f>
        <v>745605197.61000001</v>
      </c>
      <c r="D296" s="35">
        <f>IFERROR(IF($J296&gt;0,VLOOKUP($A296&amp;$B296,'PNC AA'!$A:$E,5,0),""),"")</f>
        <v>149404922.81999999</v>
      </c>
      <c r="E296" s="55">
        <f t="shared" si="56"/>
        <v>4</v>
      </c>
      <c r="F296" s="44">
        <f t="shared" si="57"/>
        <v>895010120.43000007</v>
      </c>
      <c r="G296" s="35">
        <f>IFERROR(VLOOKUP($A296&amp;$B296,'PNC Exon. &amp; no Exon.'!$A:$AJ,3,0),0)</f>
        <v>996350954.98000002</v>
      </c>
      <c r="H296" s="35">
        <f>IFERROR(VLOOKUP($A296&amp;$B296,'PNC Exon. &amp; no Exon.'!$A:$AJ,4,0),0)</f>
        <v>164563157.88000003</v>
      </c>
      <c r="I296" s="55">
        <f t="shared" si="58"/>
        <v>3</v>
      </c>
      <c r="J296" s="44">
        <f t="shared" si="59"/>
        <v>1160914112.8600001</v>
      </c>
      <c r="K296" s="35">
        <f t="shared" si="60"/>
        <v>265903992.43000007</v>
      </c>
      <c r="L296" s="122">
        <f t="shared" si="61"/>
        <v>29.709607339663236</v>
      </c>
      <c r="M296" s="122">
        <f t="shared" si="62"/>
        <v>12.372676589692334</v>
      </c>
      <c r="N296" s="122">
        <f t="shared" si="63"/>
        <v>14.059683245311639</v>
      </c>
    </row>
    <row r="297" spans="1:14" ht="15.95" customHeight="1" x14ac:dyDescent="0.4">
      <c r="A297" s="96" t="s">
        <v>5</v>
      </c>
      <c r="B297" s="37" t="s">
        <v>112</v>
      </c>
      <c r="C297" s="35">
        <f>IFERROR(IF($J297&gt;0,VLOOKUP($A297&amp;$B297,'PNC AA'!$A:$E,4,0),""),"")</f>
        <v>498012186.73000002</v>
      </c>
      <c r="D297" s="35">
        <f>IFERROR(IF($J297&gt;0,VLOOKUP($A297&amp;$B297,'PNC AA'!$A:$E,5,0),""),"")</f>
        <v>74293454.349999994</v>
      </c>
      <c r="E297" s="55">
        <f t="shared" si="56"/>
        <v>5</v>
      </c>
      <c r="F297" s="44">
        <f t="shared" si="57"/>
        <v>572305641.08000004</v>
      </c>
      <c r="G297" s="35">
        <f>IFERROR(VLOOKUP($A297&amp;$B297,'PNC Exon. &amp; no Exon.'!$A:$AJ,3,0),0)</f>
        <v>559092897.52999997</v>
      </c>
      <c r="H297" s="35">
        <f>IFERROR(VLOOKUP($A297&amp;$B297,'PNC Exon. &amp; no Exon.'!$A:$AJ,4,0),0)</f>
        <v>76404266.62999998</v>
      </c>
      <c r="I297" s="55">
        <f t="shared" si="58"/>
        <v>5</v>
      </c>
      <c r="J297" s="44">
        <f t="shared" si="59"/>
        <v>635497164.15999997</v>
      </c>
      <c r="K297" s="35">
        <f t="shared" si="60"/>
        <v>63191523.079999924</v>
      </c>
      <c r="L297" s="122">
        <f t="shared" si="61"/>
        <v>11.041569144897991</v>
      </c>
      <c r="M297" s="122">
        <f t="shared" si="62"/>
        <v>7.9115894288853363</v>
      </c>
      <c r="N297" s="122">
        <f t="shared" si="63"/>
        <v>7.6964253706690089</v>
      </c>
    </row>
    <row r="298" spans="1:14" ht="15.95" customHeight="1" x14ac:dyDescent="0.4">
      <c r="A298" s="96" t="s">
        <v>5</v>
      </c>
      <c r="B298" s="37" t="s">
        <v>113</v>
      </c>
      <c r="C298" s="35">
        <f>IFERROR(IF($J298&gt;0,VLOOKUP($A298&amp;$B298,'PNC AA'!$A:$E,4,0),""),"")</f>
        <v>376938102.24000001</v>
      </c>
      <c r="D298" s="35">
        <f>IFERROR(IF($J298&gt;0,VLOOKUP($A298&amp;$B298,'PNC AA'!$A:$E,5,0),""),"")</f>
        <v>37895663.119999997</v>
      </c>
      <c r="E298" s="55">
        <f t="shared" si="56"/>
        <v>6</v>
      </c>
      <c r="F298" s="44">
        <f t="shared" si="57"/>
        <v>414833765.36000001</v>
      </c>
      <c r="G298" s="35">
        <f>IFERROR(VLOOKUP($A298&amp;$B298,'PNC Exon. &amp; no Exon.'!$A:$AJ,3,0),0)</f>
        <v>519323196.89999998</v>
      </c>
      <c r="H298" s="35">
        <f>IFERROR(VLOOKUP($A298&amp;$B298,'PNC Exon. &amp; no Exon.'!$A:$AJ,4,0),0)</f>
        <v>34506728.650000006</v>
      </c>
      <c r="I298" s="55">
        <f t="shared" si="58"/>
        <v>6</v>
      </c>
      <c r="J298" s="44">
        <f t="shared" si="59"/>
        <v>553829925.54999995</v>
      </c>
      <c r="K298" s="35">
        <f t="shared" si="60"/>
        <v>138996160.18999994</v>
      </c>
      <c r="L298" s="122">
        <f t="shared" si="61"/>
        <v>33.506472181544005</v>
      </c>
      <c r="M298" s="122">
        <f t="shared" si="62"/>
        <v>5.7346882455560158</v>
      </c>
      <c r="N298" s="122">
        <f t="shared" si="63"/>
        <v>6.7073638254120844</v>
      </c>
    </row>
    <row r="299" spans="1:14" ht="15.95" customHeight="1" x14ac:dyDescent="0.4">
      <c r="A299" s="96" t="s">
        <v>5</v>
      </c>
      <c r="B299" s="37" t="s">
        <v>94</v>
      </c>
      <c r="C299" s="35">
        <f>IFERROR(IF($J299&gt;0,VLOOKUP($A299&amp;$B299,'PNC AA'!$A:$E,4,0),""),"")</f>
        <v>57417499.789999992</v>
      </c>
      <c r="D299" s="35">
        <f>IFERROR(IF($J299&gt;0,VLOOKUP($A299&amp;$B299,'PNC AA'!$A:$E,5,0),""),"")</f>
        <v>183272010.55000001</v>
      </c>
      <c r="E299" s="55">
        <f t="shared" si="56"/>
        <v>7</v>
      </c>
      <c r="F299" s="44">
        <f t="shared" si="57"/>
        <v>240689510.34</v>
      </c>
      <c r="G299" s="35">
        <f>IFERROR(VLOOKUP($A299&amp;$B299,'PNC Exon. &amp; no Exon.'!$A:$AJ,3,0),0)</f>
        <v>74768529.200000003</v>
      </c>
      <c r="H299" s="35">
        <f>IFERROR(VLOOKUP($A299&amp;$B299,'PNC Exon. &amp; no Exon.'!$A:$AJ,4,0),0)</f>
        <v>228348386.65000001</v>
      </c>
      <c r="I299" s="55">
        <f t="shared" si="58"/>
        <v>7</v>
      </c>
      <c r="J299" s="44">
        <f t="shared" si="59"/>
        <v>303116915.85000002</v>
      </c>
      <c r="K299" s="35">
        <f t="shared" si="60"/>
        <v>62427405.51000002</v>
      </c>
      <c r="L299" s="122">
        <f t="shared" si="61"/>
        <v>25.936903283327368</v>
      </c>
      <c r="M299" s="122">
        <f t="shared" si="62"/>
        <v>3.3273070348494906</v>
      </c>
      <c r="N299" s="122">
        <f t="shared" si="63"/>
        <v>3.6710104356020725</v>
      </c>
    </row>
    <row r="300" spans="1:14" ht="15.95" customHeight="1" x14ac:dyDescent="0.4">
      <c r="A300" s="96" t="s">
        <v>5</v>
      </c>
      <c r="B300" s="37" t="s">
        <v>114</v>
      </c>
      <c r="C300" s="35">
        <f>IFERROR(IF($J300&gt;0,VLOOKUP($A300&amp;$B300,'PNC AA'!$A:$E,4,0),""),"")</f>
        <v>8474465.5299999993</v>
      </c>
      <c r="D300" s="35">
        <f>IFERROR(IF($J300&gt;0,VLOOKUP($A300&amp;$B300,'PNC AA'!$A:$E,5,0),""),"")</f>
        <v>194787865.97</v>
      </c>
      <c r="E300" s="55">
        <f t="shared" si="56"/>
        <v>8</v>
      </c>
      <c r="F300" s="44">
        <f t="shared" si="57"/>
        <v>203262331.5</v>
      </c>
      <c r="G300" s="35">
        <f>IFERROR(VLOOKUP($A300&amp;$B300,'PNC Exon. &amp; no Exon.'!$A:$AJ,3,0),0)</f>
        <v>11547643.99</v>
      </c>
      <c r="H300" s="35">
        <f>IFERROR(VLOOKUP($A300&amp;$B300,'PNC Exon. &amp; no Exon.'!$A:$AJ,4,0),0)</f>
        <v>194969552.47</v>
      </c>
      <c r="I300" s="55">
        <f t="shared" si="58"/>
        <v>8</v>
      </c>
      <c r="J300" s="44">
        <f t="shared" si="59"/>
        <v>206517196.46000001</v>
      </c>
      <c r="K300" s="35">
        <f t="shared" si="60"/>
        <v>3254864.9600000083</v>
      </c>
      <c r="L300" s="122">
        <f t="shared" si="61"/>
        <v>1.6013124202503841</v>
      </c>
      <c r="M300" s="122">
        <f t="shared" si="62"/>
        <v>2.8099113441399646</v>
      </c>
      <c r="N300" s="122">
        <f t="shared" si="63"/>
        <v>2.5011035138372448</v>
      </c>
    </row>
    <row r="301" spans="1:14" ht="15.95" customHeight="1" x14ac:dyDescent="0.4">
      <c r="A301" s="96" t="s">
        <v>5</v>
      </c>
      <c r="B301" s="37" t="s">
        <v>118</v>
      </c>
      <c r="C301" s="35">
        <f>IFERROR(IF($J301&gt;0,VLOOKUP($A301&amp;$B301,'PNC AA'!$A:$E,4,0),""),"")</f>
        <v>2198187.79</v>
      </c>
      <c r="D301" s="35">
        <f>IFERROR(IF($J301&gt;0,VLOOKUP($A301&amp;$B301,'PNC AA'!$A:$E,5,0),""),"")</f>
        <v>131261066.31</v>
      </c>
      <c r="E301" s="55">
        <f t="shared" si="56"/>
        <v>9</v>
      </c>
      <c r="F301" s="44">
        <f t="shared" si="57"/>
        <v>133459254.10000001</v>
      </c>
      <c r="G301" s="35">
        <f>IFERROR(VLOOKUP($A301&amp;$B301,'PNC Exon. &amp; no Exon.'!$A:$AJ,3,0),0)</f>
        <v>2864182.17</v>
      </c>
      <c r="H301" s="35">
        <f>IFERROR(VLOOKUP($A301&amp;$B301,'PNC Exon. &amp; no Exon.'!$A:$AJ,4,0),0)</f>
        <v>104050765.77</v>
      </c>
      <c r="I301" s="55">
        <f t="shared" si="58"/>
        <v>12</v>
      </c>
      <c r="J301" s="44">
        <f t="shared" si="59"/>
        <v>106914947.94</v>
      </c>
      <c r="K301" s="35">
        <f t="shared" si="60"/>
        <v>-26544306.160000011</v>
      </c>
      <c r="L301" s="122">
        <f t="shared" si="61"/>
        <v>-19.889445912915534</v>
      </c>
      <c r="M301" s="122">
        <f t="shared" si="62"/>
        <v>1.8449491812310932</v>
      </c>
      <c r="N301" s="122">
        <f t="shared" si="63"/>
        <v>1.2948333434608357</v>
      </c>
    </row>
    <row r="302" spans="1:14" ht="15.95" customHeight="1" x14ac:dyDescent="0.4">
      <c r="A302" s="96" t="s">
        <v>5</v>
      </c>
      <c r="B302" s="37" t="s">
        <v>77</v>
      </c>
      <c r="C302" s="35">
        <f>IFERROR(IF($J302&gt;0,VLOOKUP($A302&amp;$B302,'PNC AA'!$A:$E,4,0),""),"")</f>
        <v>39944324.339999996</v>
      </c>
      <c r="D302" s="35">
        <f>IFERROR(IF($J302&gt;0,VLOOKUP($A302&amp;$B302,'PNC AA'!$A:$E,5,0),""),"")</f>
        <v>89672713.489999995</v>
      </c>
      <c r="E302" s="55">
        <f t="shared" si="56"/>
        <v>10</v>
      </c>
      <c r="F302" s="44">
        <f t="shared" si="57"/>
        <v>129617037.82999998</v>
      </c>
      <c r="G302" s="35">
        <f>IFERROR(VLOOKUP($A302&amp;$B302,'PNC Exon. &amp; no Exon.'!$A:$AJ,3,0),0)</f>
        <v>55914200.769999996</v>
      </c>
      <c r="H302" s="35">
        <f>IFERROR(VLOOKUP($A302&amp;$B302,'PNC Exon. &amp; no Exon.'!$A:$AJ,4,0),0)</f>
        <v>102824796.01999998</v>
      </c>
      <c r="I302" s="55">
        <f t="shared" si="58"/>
        <v>9</v>
      </c>
      <c r="J302" s="44">
        <f t="shared" si="59"/>
        <v>158738996.78999996</v>
      </c>
      <c r="K302" s="35">
        <f t="shared" si="60"/>
        <v>29121958.959999979</v>
      </c>
      <c r="L302" s="122">
        <f t="shared" si="61"/>
        <v>22.467693636229413</v>
      </c>
      <c r="M302" s="122">
        <f t="shared" si="62"/>
        <v>1.7918341401704125</v>
      </c>
      <c r="N302" s="122">
        <f t="shared" si="63"/>
        <v>1.9224678112041225</v>
      </c>
    </row>
    <row r="303" spans="1:14" ht="15.95" customHeight="1" x14ac:dyDescent="0.4">
      <c r="A303" s="96" t="s">
        <v>5</v>
      </c>
      <c r="B303" s="37" t="s">
        <v>115</v>
      </c>
      <c r="C303" s="35">
        <f>IFERROR(IF($J303&gt;0,VLOOKUP($A303&amp;$B303,'PNC AA'!$A:$E,4,0),""),"")</f>
        <v>103096192.89999999</v>
      </c>
      <c r="D303" s="35">
        <f>IFERROR(IF($J303&gt;0,VLOOKUP($A303&amp;$B303,'PNC AA'!$A:$E,5,0),""),"")</f>
        <v>50111.64</v>
      </c>
      <c r="E303" s="55">
        <f t="shared" si="56"/>
        <v>11</v>
      </c>
      <c r="F303" s="44">
        <f t="shared" si="57"/>
        <v>103146304.53999999</v>
      </c>
      <c r="G303" s="35">
        <f>IFERROR(VLOOKUP($A303&amp;$B303,'PNC Exon. &amp; no Exon.'!$A:$AJ,3,0),0)</f>
        <v>115639942.49000001</v>
      </c>
      <c r="H303" s="35">
        <f>IFERROR(VLOOKUP($A303&amp;$B303,'PNC Exon. &amp; no Exon.'!$A:$AJ,4,0),0)</f>
        <v>41396.19</v>
      </c>
      <c r="I303" s="55">
        <f t="shared" si="58"/>
        <v>11</v>
      </c>
      <c r="J303" s="44">
        <f t="shared" si="59"/>
        <v>115681338.68000001</v>
      </c>
      <c r="K303" s="35">
        <f t="shared" si="60"/>
        <v>12535034.140000015</v>
      </c>
      <c r="L303" s="122">
        <f t="shared" si="61"/>
        <v>12.152674006017294</v>
      </c>
      <c r="M303" s="122">
        <f t="shared" si="62"/>
        <v>1.4259010466632451</v>
      </c>
      <c r="N303" s="122">
        <f t="shared" si="63"/>
        <v>1.4010019873283746</v>
      </c>
    </row>
    <row r="304" spans="1:14" ht="15.95" customHeight="1" x14ac:dyDescent="0.4">
      <c r="A304" s="96" t="s">
        <v>5</v>
      </c>
      <c r="B304" s="37" t="s">
        <v>85</v>
      </c>
      <c r="C304" s="35">
        <f>IFERROR(IF($J304&gt;0,VLOOKUP($A304&amp;$B304,'PNC AA'!$A:$E,4,0),""),"")</f>
        <v>99530562.150000006</v>
      </c>
      <c r="D304" s="35">
        <f>IFERROR(IF($J304&gt;0,VLOOKUP($A304&amp;$B304,'PNC AA'!$A:$E,5,0),""),"")</f>
        <v>431911.02</v>
      </c>
      <c r="E304" s="55">
        <f t="shared" si="56"/>
        <v>12</v>
      </c>
      <c r="F304" s="44">
        <f t="shared" si="57"/>
        <v>99962473.170000002</v>
      </c>
      <c r="G304" s="35">
        <f>IFERROR(VLOOKUP($A304&amp;$B304,'PNC Exon. &amp; no Exon.'!$A:$AJ,3,0),0)</f>
        <v>119759643.3</v>
      </c>
      <c r="H304" s="35">
        <f>IFERROR(VLOOKUP($A304&amp;$B304,'PNC Exon. &amp; no Exon.'!$A:$AJ,4,0),0)</f>
        <v>2078029.86</v>
      </c>
      <c r="I304" s="55">
        <f t="shared" si="58"/>
        <v>10</v>
      </c>
      <c r="J304" s="44">
        <f t="shared" si="59"/>
        <v>121837673.16</v>
      </c>
      <c r="K304" s="35">
        <f t="shared" si="60"/>
        <v>21875199.989999995</v>
      </c>
      <c r="L304" s="122">
        <f t="shared" si="61"/>
        <v>21.883412140872299</v>
      </c>
      <c r="M304" s="122">
        <f t="shared" si="62"/>
        <v>1.3818875601585325</v>
      </c>
      <c r="N304" s="122">
        <f t="shared" si="63"/>
        <v>1.475560571621706</v>
      </c>
    </row>
    <row r="305" spans="1:14" ht="15.95" customHeight="1" x14ac:dyDescent="0.4">
      <c r="A305" s="96" t="s">
        <v>5</v>
      </c>
      <c r="B305" s="37" t="s">
        <v>116</v>
      </c>
      <c r="C305" s="35">
        <f>IFERROR(IF($J305&gt;0,VLOOKUP($A305&amp;$B305,'PNC AA'!$A:$E,4,0),""),"")</f>
        <v>77069795.730000004</v>
      </c>
      <c r="D305" s="35">
        <f>IFERROR(IF($J305&gt;0,VLOOKUP($A305&amp;$B305,'PNC AA'!$A:$E,5,0),""),"")</f>
        <v>114313.8</v>
      </c>
      <c r="E305" s="55">
        <f t="shared" si="56"/>
        <v>13</v>
      </c>
      <c r="F305" s="44">
        <f t="shared" si="57"/>
        <v>77184109.530000001</v>
      </c>
      <c r="G305" s="35">
        <f>IFERROR(VLOOKUP($A305&amp;$B305,'PNC Exon. &amp; no Exon.'!$A:$AJ,3,0),0)</f>
        <v>82965404.030000001</v>
      </c>
      <c r="H305" s="35">
        <f>IFERROR(VLOOKUP($A305&amp;$B305,'PNC Exon. &amp; no Exon.'!$A:$AJ,4,0),0)</f>
        <v>2647867.2100000004</v>
      </c>
      <c r="I305" s="55">
        <f t="shared" si="58"/>
        <v>13</v>
      </c>
      <c r="J305" s="44">
        <f t="shared" si="59"/>
        <v>85613271.239999995</v>
      </c>
      <c r="K305" s="35">
        <f t="shared" si="60"/>
        <v>8429161.7099999934</v>
      </c>
      <c r="L305" s="122">
        <f t="shared" si="61"/>
        <v>10.920851145822622</v>
      </c>
      <c r="M305" s="122">
        <f t="shared" si="62"/>
        <v>1.0669980185467298</v>
      </c>
      <c r="N305" s="122">
        <f t="shared" si="63"/>
        <v>1.0368514448187327</v>
      </c>
    </row>
    <row r="306" spans="1:14" ht="15.95" customHeight="1" x14ac:dyDescent="0.4">
      <c r="A306" s="96" t="s">
        <v>5</v>
      </c>
      <c r="B306" s="37" t="s">
        <v>117</v>
      </c>
      <c r="C306" s="35">
        <f>IFERROR(IF($J306&gt;0,VLOOKUP($A306&amp;$B306,'PNC AA'!$A:$E,4,0),""),"")</f>
        <v>57799235.279999994</v>
      </c>
      <c r="D306" s="35">
        <f>IFERROR(IF($J306&gt;0,VLOOKUP($A306&amp;$B306,'PNC AA'!$A:$E,5,0),""),"")</f>
        <v>0</v>
      </c>
      <c r="E306" s="55">
        <f t="shared" si="56"/>
        <v>14</v>
      </c>
      <c r="F306" s="44">
        <f t="shared" si="57"/>
        <v>57799235.279999994</v>
      </c>
      <c r="G306" s="35">
        <f>IFERROR(VLOOKUP($A306&amp;$B306,'PNC Exon. &amp; no Exon.'!$A:$AJ,3,0),0)</f>
        <v>57786722.579999998</v>
      </c>
      <c r="H306" s="35">
        <f>IFERROR(VLOOKUP($A306&amp;$B306,'PNC Exon. &amp; no Exon.'!$A:$AJ,4,0),0)</f>
        <v>0</v>
      </c>
      <c r="I306" s="55">
        <f t="shared" si="58"/>
        <v>15</v>
      </c>
      <c r="J306" s="44">
        <f t="shared" si="59"/>
        <v>57786722.579999998</v>
      </c>
      <c r="K306" s="35">
        <f t="shared" si="60"/>
        <v>-12512.69999999553</v>
      </c>
      <c r="L306" s="122">
        <f t="shared" si="61"/>
        <v>-2.1648556316324209E-2</v>
      </c>
      <c r="M306" s="122">
        <f t="shared" si="62"/>
        <v>0.79902028918667023</v>
      </c>
      <c r="N306" s="122">
        <f t="shared" si="63"/>
        <v>0.69984765131154569</v>
      </c>
    </row>
    <row r="307" spans="1:14" ht="15.95" customHeight="1" x14ac:dyDescent="0.4">
      <c r="A307" s="96" t="s">
        <v>5</v>
      </c>
      <c r="B307" s="37" t="s">
        <v>119</v>
      </c>
      <c r="C307" s="35">
        <f>IFERROR(IF($J307&gt;0,VLOOKUP($A307&amp;$B307,'PNC AA'!$A:$E,4,0),""),"")</f>
        <v>53782014.520000003</v>
      </c>
      <c r="D307" s="35">
        <f>IFERROR(IF($J307&gt;0,VLOOKUP($A307&amp;$B307,'PNC AA'!$A:$E,5,0),""),"")</f>
        <v>1785922.9900000002</v>
      </c>
      <c r="E307" s="55">
        <f t="shared" si="56"/>
        <v>15</v>
      </c>
      <c r="F307" s="44">
        <f t="shared" si="57"/>
        <v>55567937.510000005</v>
      </c>
      <c r="G307" s="35">
        <f>IFERROR(VLOOKUP($A307&amp;$B307,'PNC Exon. &amp; no Exon.'!$A:$AJ,3,0),0)</f>
        <v>56094652.039999999</v>
      </c>
      <c r="H307" s="35">
        <f>IFERROR(VLOOKUP($A307&amp;$B307,'PNC Exon. &amp; no Exon.'!$A:$AJ,4,0),0)</f>
        <v>851771.21999999986</v>
      </c>
      <c r="I307" s="55">
        <f t="shared" si="58"/>
        <v>16</v>
      </c>
      <c r="J307" s="44">
        <f t="shared" si="59"/>
        <v>56946423.259999998</v>
      </c>
      <c r="K307" s="35">
        <f t="shared" si="60"/>
        <v>1378485.7499999925</v>
      </c>
      <c r="L307" s="122">
        <f t="shared" si="61"/>
        <v>2.4807214587583357</v>
      </c>
      <c r="M307" s="122">
        <f t="shared" si="62"/>
        <v>0.76817468749643691</v>
      </c>
      <c r="N307" s="122">
        <f t="shared" si="63"/>
        <v>0.68967089306597196</v>
      </c>
    </row>
    <row r="308" spans="1:14" ht="15.95" customHeight="1" x14ac:dyDescent="0.4">
      <c r="A308" s="96" t="s">
        <v>5</v>
      </c>
      <c r="B308" s="37" t="s">
        <v>120</v>
      </c>
      <c r="C308" s="35">
        <f>IFERROR(IF($J308&gt;0,VLOOKUP($A308&amp;$B308,'PNC AA'!$A:$E,4,0),""),"")</f>
        <v>52606447.809999995</v>
      </c>
      <c r="D308" s="35">
        <f>IFERROR(IF($J308&gt;0,VLOOKUP($A308&amp;$B308,'PNC AA'!$A:$E,5,0),""),"")</f>
        <v>0</v>
      </c>
      <c r="E308" s="55">
        <f t="shared" si="56"/>
        <v>16</v>
      </c>
      <c r="F308" s="44">
        <f t="shared" si="57"/>
        <v>52606447.809999995</v>
      </c>
      <c r="G308" s="35">
        <f>IFERROR(VLOOKUP($A308&amp;$B308,'PNC Exon. &amp; no Exon.'!$A:$AJ,3,0),0)</f>
        <v>60527289.979999989</v>
      </c>
      <c r="H308" s="35">
        <f>IFERROR(VLOOKUP($A308&amp;$B308,'PNC Exon. &amp; no Exon.'!$A:$AJ,4,0),0)</f>
        <v>0</v>
      </c>
      <c r="I308" s="55">
        <f t="shared" si="58"/>
        <v>14</v>
      </c>
      <c r="J308" s="44">
        <f t="shared" si="59"/>
        <v>60527289.979999989</v>
      </c>
      <c r="K308" s="35">
        <f t="shared" si="60"/>
        <v>7920842.1699999943</v>
      </c>
      <c r="L308" s="122">
        <f t="shared" si="61"/>
        <v>15.056789613714075</v>
      </c>
      <c r="M308" s="122">
        <f t="shared" si="62"/>
        <v>0.72723486631966516</v>
      </c>
      <c r="N308" s="122">
        <f t="shared" si="63"/>
        <v>0.73303831471170178</v>
      </c>
    </row>
    <row r="309" spans="1:14" ht="15.95" customHeight="1" x14ac:dyDescent="0.4">
      <c r="A309" s="96" t="s">
        <v>5</v>
      </c>
      <c r="B309" s="37" t="s">
        <v>122</v>
      </c>
      <c r="C309" s="35">
        <f>IFERROR(IF($J309&gt;0,VLOOKUP($A309&amp;$B309,'PNC AA'!$A:$E,4,0),""),"")</f>
        <v>23698108.669999998</v>
      </c>
      <c r="D309" s="35">
        <f>IFERROR(IF($J309&gt;0,VLOOKUP($A309&amp;$B309,'PNC AA'!$A:$E,5,0),""),"")</f>
        <v>21333823.450000003</v>
      </c>
      <c r="E309" s="55">
        <f t="shared" si="56"/>
        <v>17</v>
      </c>
      <c r="F309" s="44">
        <f t="shared" si="57"/>
        <v>45031932.120000005</v>
      </c>
      <c r="G309" s="35">
        <f>IFERROR(VLOOKUP($A309&amp;$B309,'PNC Exon. &amp; no Exon.'!$A:$AJ,3,0),0)</f>
        <v>28327689.290000003</v>
      </c>
      <c r="H309" s="35">
        <f>IFERROR(VLOOKUP($A309&amp;$B309,'PNC Exon. &amp; no Exon.'!$A:$AJ,4,0),0)</f>
        <v>19500168.73</v>
      </c>
      <c r="I309" s="55">
        <f t="shared" si="58"/>
        <v>18</v>
      </c>
      <c r="J309" s="44">
        <f t="shared" si="59"/>
        <v>47827858.020000003</v>
      </c>
      <c r="K309" s="35">
        <f t="shared" si="60"/>
        <v>2795925.8999999985</v>
      </c>
      <c r="L309" s="122">
        <f t="shared" si="61"/>
        <v>6.2087629119476437</v>
      </c>
      <c r="M309" s="122">
        <f t="shared" si="62"/>
        <v>0.6225242816942147</v>
      </c>
      <c r="N309" s="122">
        <f t="shared" si="63"/>
        <v>0.5792371085973963</v>
      </c>
    </row>
    <row r="310" spans="1:14" ht="15.95" customHeight="1" x14ac:dyDescent="0.4">
      <c r="A310" s="96" t="s">
        <v>5</v>
      </c>
      <c r="B310" s="37" t="s">
        <v>80</v>
      </c>
      <c r="C310" s="35">
        <f>IFERROR(IF($J310&gt;0,VLOOKUP($A310&amp;$B310,'PNC AA'!$A:$E,4,0),""),"")</f>
        <v>36942138.950000003</v>
      </c>
      <c r="D310" s="35">
        <f>IFERROR(IF($J310&gt;0,VLOOKUP($A310&amp;$B310,'PNC AA'!$A:$E,5,0),""),"")</f>
        <v>0</v>
      </c>
      <c r="E310" s="55">
        <f t="shared" si="56"/>
        <v>18</v>
      </c>
      <c r="F310" s="44">
        <f t="shared" si="57"/>
        <v>36942138.950000003</v>
      </c>
      <c r="G310" s="35">
        <f>IFERROR(VLOOKUP($A310&amp;$B310,'PNC Exon. &amp; no Exon.'!$A:$AJ,3,0),0)</f>
        <v>42963094.140000001</v>
      </c>
      <c r="H310" s="35">
        <f>IFERROR(VLOOKUP($A310&amp;$B310,'PNC Exon. &amp; no Exon.'!$A:$AJ,4,0),0)</f>
        <v>0</v>
      </c>
      <c r="I310" s="55">
        <f t="shared" si="58"/>
        <v>19</v>
      </c>
      <c r="J310" s="44">
        <f t="shared" si="59"/>
        <v>42963094.140000001</v>
      </c>
      <c r="K310" s="35">
        <f t="shared" si="60"/>
        <v>6020955.1899999976</v>
      </c>
      <c r="L310" s="122">
        <f t="shared" si="61"/>
        <v>16.298339406251401</v>
      </c>
      <c r="M310" s="122">
        <f t="shared" si="62"/>
        <v>0.51069046855048916</v>
      </c>
      <c r="N310" s="122">
        <f t="shared" si="63"/>
        <v>0.52032057165606138</v>
      </c>
    </row>
    <row r="311" spans="1:14" ht="15.95" customHeight="1" x14ac:dyDescent="0.4">
      <c r="A311" s="96" t="s">
        <v>5</v>
      </c>
      <c r="B311" s="37" t="s">
        <v>121</v>
      </c>
      <c r="C311" s="35">
        <f>IFERROR(IF($J311&gt;0,VLOOKUP($A311&amp;$B311,'PNC AA'!$A:$E,4,0),""),"")</f>
        <v>36100699.990000002</v>
      </c>
      <c r="D311" s="35">
        <f>IFERROR(IF($J311&gt;0,VLOOKUP($A311&amp;$B311,'PNC AA'!$A:$E,5,0),""),"")</f>
        <v>34668.089999999997</v>
      </c>
      <c r="E311" s="55">
        <f t="shared" si="56"/>
        <v>19</v>
      </c>
      <c r="F311" s="44">
        <f t="shared" si="57"/>
        <v>36135368.080000006</v>
      </c>
      <c r="G311" s="35">
        <f>IFERROR(VLOOKUP($A311&amp;$B311,'PNC Exon. &amp; no Exon.'!$A:$AJ,3,0),0)</f>
        <v>52519691.450000003</v>
      </c>
      <c r="H311" s="35">
        <f>IFERROR(VLOOKUP($A311&amp;$B311,'PNC Exon. &amp; no Exon.'!$A:$AJ,4,0),0)</f>
        <v>762521.94000000006</v>
      </c>
      <c r="I311" s="55">
        <f t="shared" si="58"/>
        <v>17</v>
      </c>
      <c r="J311" s="44">
        <f t="shared" si="59"/>
        <v>53282213.390000001</v>
      </c>
      <c r="K311" s="35">
        <f t="shared" si="60"/>
        <v>17146845.309999995</v>
      </c>
      <c r="L311" s="122">
        <f t="shared" si="61"/>
        <v>47.451696830757705</v>
      </c>
      <c r="M311" s="122">
        <f t="shared" si="62"/>
        <v>0.49953761694731508</v>
      </c>
      <c r="N311" s="122">
        <f t="shared" si="63"/>
        <v>0.64529411312518303</v>
      </c>
    </row>
    <row r="312" spans="1:14" ht="15.95" customHeight="1" x14ac:dyDescent="0.4">
      <c r="A312" s="96" t="s">
        <v>5</v>
      </c>
      <c r="B312" s="37" t="s">
        <v>87</v>
      </c>
      <c r="C312" s="35">
        <f>IFERROR(IF($J312&gt;0,VLOOKUP($A312&amp;$B312,'PNC AA'!$A:$E,4,0),""),"")</f>
        <v>1179521.94</v>
      </c>
      <c r="D312" s="35">
        <f>IFERROR(IF($J312&gt;0,VLOOKUP($A312&amp;$B312,'PNC AA'!$A:$E,5,0),""),"")</f>
        <v>33559256.43</v>
      </c>
      <c r="E312" s="55">
        <f t="shared" si="56"/>
        <v>20</v>
      </c>
      <c r="F312" s="44">
        <f t="shared" si="57"/>
        <v>34738778.369999997</v>
      </c>
      <c r="G312" s="35">
        <f>IFERROR(VLOOKUP($A312&amp;$B312,'PNC Exon. &amp; no Exon.'!$A:$AJ,3,0),0)</f>
        <v>692538.8</v>
      </c>
      <c r="H312" s="35">
        <f>IFERROR(VLOOKUP($A312&amp;$B312,'PNC Exon. &amp; no Exon.'!$A:$AJ,4,0),0)</f>
        <v>35780030.390000001</v>
      </c>
      <c r="I312" s="55">
        <f t="shared" si="58"/>
        <v>20</v>
      </c>
      <c r="J312" s="44">
        <f t="shared" si="59"/>
        <v>36472569.189999998</v>
      </c>
      <c r="K312" s="35">
        <f t="shared" si="60"/>
        <v>1733790.8200000003</v>
      </c>
      <c r="L312" s="122">
        <f t="shared" si="61"/>
        <v>4.9909377973327977</v>
      </c>
      <c r="M312" s="122">
        <f t="shared" si="62"/>
        <v>0.48023107234419876</v>
      </c>
      <c r="N312" s="122">
        <f t="shared" si="63"/>
        <v>0.44171464906289104</v>
      </c>
    </row>
    <row r="313" spans="1:14" ht="15.95" customHeight="1" x14ac:dyDescent="0.4">
      <c r="A313" s="96" t="s">
        <v>5</v>
      </c>
      <c r="B313" s="37" t="s">
        <v>123</v>
      </c>
      <c r="C313" s="35">
        <f>IFERROR(IF($J313&gt;0,VLOOKUP($A313&amp;$B313,'PNC AA'!$A:$E,4,0),""),"")</f>
        <v>33214433.530000001</v>
      </c>
      <c r="D313" s="35">
        <f>IFERROR(IF($J313&gt;0,VLOOKUP($A313&amp;$B313,'PNC AA'!$A:$E,5,0),""),"")</f>
        <v>0</v>
      </c>
      <c r="E313" s="55">
        <f t="shared" si="56"/>
        <v>21</v>
      </c>
      <c r="F313" s="44">
        <f t="shared" si="57"/>
        <v>33214433.530000001</v>
      </c>
      <c r="G313" s="35">
        <f>IFERROR(VLOOKUP($A313&amp;$B313,'PNC Exon. &amp; no Exon.'!$A:$AJ,3,0),0)</f>
        <v>30370200.68</v>
      </c>
      <c r="H313" s="35">
        <f>IFERROR(VLOOKUP($A313&amp;$B313,'PNC Exon. &amp; no Exon.'!$A:$AJ,4,0),0)</f>
        <v>0</v>
      </c>
      <c r="I313" s="55">
        <f t="shared" si="58"/>
        <v>23</v>
      </c>
      <c r="J313" s="44">
        <f t="shared" si="59"/>
        <v>30370200.68</v>
      </c>
      <c r="K313" s="35">
        <f t="shared" si="60"/>
        <v>-2844232.8500000015</v>
      </c>
      <c r="L313" s="122">
        <f t="shared" si="61"/>
        <v>-8.5632435893601144</v>
      </c>
      <c r="M313" s="122">
        <f t="shared" si="62"/>
        <v>0.45915843273267681</v>
      </c>
      <c r="N313" s="122">
        <f t="shared" si="63"/>
        <v>0.36780963977206932</v>
      </c>
    </row>
    <row r="314" spans="1:14" ht="15.95" customHeight="1" x14ac:dyDescent="0.4">
      <c r="A314" s="96" t="s">
        <v>5</v>
      </c>
      <c r="B314" s="37" t="s">
        <v>124</v>
      </c>
      <c r="C314" s="35">
        <f>IFERROR(IF($J314&gt;0,VLOOKUP($A314&amp;$B314,'PNC AA'!$A:$E,4,0),""),"")</f>
        <v>0</v>
      </c>
      <c r="D314" s="35">
        <f>IFERROR(IF($J314&gt;0,VLOOKUP($A314&amp;$B314,'PNC AA'!$A:$E,5,0),""),"")</f>
        <v>31288144.18</v>
      </c>
      <c r="E314" s="55">
        <f t="shared" si="56"/>
        <v>22</v>
      </c>
      <c r="F314" s="44">
        <f t="shared" si="57"/>
        <v>31288144.18</v>
      </c>
      <c r="G314" s="35">
        <f>IFERROR(VLOOKUP($A314&amp;$B314,'PNC Exon. &amp; no Exon.'!$A:$AJ,3,0),0)</f>
        <v>0</v>
      </c>
      <c r="H314" s="35">
        <f>IFERROR(VLOOKUP($A314&amp;$B314,'PNC Exon. &amp; no Exon.'!$A:$AJ,4,0),0)</f>
        <v>30749453.620000001</v>
      </c>
      <c r="I314" s="55">
        <f t="shared" si="58"/>
        <v>22</v>
      </c>
      <c r="J314" s="44">
        <f t="shared" si="59"/>
        <v>30749453.620000001</v>
      </c>
      <c r="K314" s="35">
        <f t="shared" si="60"/>
        <v>-538690.55999999866</v>
      </c>
      <c r="L314" s="122">
        <f t="shared" si="61"/>
        <v>-1.7217082512178536</v>
      </c>
      <c r="M314" s="122">
        <f t="shared" si="62"/>
        <v>0.43252928675802782</v>
      </c>
      <c r="N314" s="122">
        <f t="shared" si="63"/>
        <v>0.37240272391773188</v>
      </c>
    </row>
    <row r="315" spans="1:14" ht="15.95" customHeight="1" x14ac:dyDescent="0.4">
      <c r="A315" s="96" t="s">
        <v>5</v>
      </c>
      <c r="B315" s="37" t="s">
        <v>78</v>
      </c>
      <c r="C315" s="35">
        <f>IFERROR(IF($J315&gt;0,VLOOKUP($A315&amp;$B315,'PNC AA'!$A:$E,4,0),""),"")</f>
        <v>29469132.300000001</v>
      </c>
      <c r="D315" s="35">
        <f>IFERROR(IF($J315&gt;0,VLOOKUP($A315&amp;$B315,'PNC AA'!$A:$E,5,0),""),"")</f>
        <v>502009.02</v>
      </c>
      <c r="E315" s="55">
        <f t="shared" si="56"/>
        <v>23</v>
      </c>
      <c r="F315" s="44">
        <f t="shared" si="57"/>
        <v>29971141.32</v>
      </c>
      <c r="G315" s="35">
        <f>IFERROR(VLOOKUP($A315&amp;$B315,'PNC Exon. &amp; no Exon.'!$A:$AJ,3,0),0)</f>
        <v>34726926.520000003</v>
      </c>
      <c r="H315" s="35">
        <f>IFERROR(VLOOKUP($A315&amp;$B315,'PNC Exon. &amp; no Exon.'!$A:$AJ,4,0),0)</f>
        <v>138785.27000000002</v>
      </c>
      <c r="I315" s="55">
        <f t="shared" si="58"/>
        <v>21</v>
      </c>
      <c r="J315" s="44">
        <f t="shared" si="59"/>
        <v>34865711.790000007</v>
      </c>
      <c r="K315" s="35">
        <f t="shared" si="60"/>
        <v>4894570.4700000063</v>
      </c>
      <c r="L315" s="122">
        <f t="shared" si="61"/>
        <v>16.330944550095651</v>
      </c>
      <c r="M315" s="122">
        <f t="shared" si="62"/>
        <v>0.41432295580989154</v>
      </c>
      <c r="N315" s="122">
        <f t="shared" si="63"/>
        <v>0.42225420335538899</v>
      </c>
    </row>
    <row r="316" spans="1:14" ht="15.95" customHeight="1" x14ac:dyDescent="0.4">
      <c r="A316" s="96" t="s">
        <v>5</v>
      </c>
      <c r="B316" s="37" t="s">
        <v>125</v>
      </c>
      <c r="C316" s="35">
        <f>IFERROR(IF($J316&gt;0,VLOOKUP($A316&amp;$B316,'PNC AA'!$A:$E,4,0),""),"")</f>
        <v>22535389.23</v>
      </c>
      <c r="D316" s="35">
        <f>IFERROR(IF($J316&gt;0,VLOOKUP($A316&amp;$B316,'PNC AA'!$A:$E,5,0),""),"")</f>
        <v>252675</v>
      </c>
      <c r="E316" s="55">
        <f t="shared" si="56"/>
        <v>24</v>
      </c>
      <c r="F316" s="44">
        <f t="shared" si="57"/>
        <v>22788064.23</v>
      </c>
      <c r="G316" s="35">
        <f>IFERROR(VLOOKUP($A316&amp;$B316,'PNC Exon. &amp; no Exon.'!$A:$AJ,3,0),0)</f>
        <v>20638823.359999999</v>
      </c>
      <c r="H316" s="35">
        <f>IFERROR(VLOOKUP($A316&amp;$B316,'PNC Exon. &amp; no Exon.'!$A:$AJ,4,0),0)</f>
        <v>336291</v>
      </c>
      <c r="I316" s="55">
        <f t="shared" si="58"/>
        <v>26</v>
      </c>
      <c r="J316" s="44">
        <f t="shared" si="59"/>
        <v>20975114.359999999</v>
      </c>
      <c r="K316" s="35">
        <f t="shared" si="60"/>
        <v>-1812949.870000001</v>
      </c>
      <c r="L316" s="122">
        <f t="shared" si="61"/>
        <v>-7.9556993156675899</v>
      </c>
      <c r="M316" s="122">
        <f t="shared" si="62"/>
        <v>0.31502364318234316</v>
      </c>
      <c r="N316" s="122">
        <f t="shared" si="63"/>
        <v>0.25402694365500511</v>
      </c>
    </row>
    <row r="317" spans="1:14" ht="15.95" customHeight="1" x14ac:dyDescent="0.4">
      <c r="A317" s="96" t="s">
        <v>5</v>
      </c>
      <c r="B317" s="37" t="s">
        <v>126</v>
      </c>
      <c r="C317" s="35">
        <f>IFERROR(IF($J317&gt;0,VLOOKUP($A317&amp;$B317,'PNC AA'!$A:$E,4,0),""),"")</f>
        <v>19816137.359999999</v>
      </c>
      <c r="D317" s="35">
        <f>IFERROR(IF($J317&gt;0,VLOOKUP($A317&amp;$B317,'PNC AA'!$A:$E,5,0),""),"")</f>
        <v>156857.10999999999</v>
      </c>
      <c r="E317" s="55">
        <f t="shared" si="56"/>
        <v>25</v>
      </c>
      <c r="F317" s="44">
        <f t="shared" si="57"/>
        <v>19972994.469999999</v>
      </c>
      <c r="G317" s="35">
        <f>IFERROR(VLOOKUP($A317&amp;$B317,'PNC Exon. &amp; no Exon.'!$A:$AJ,3,0),0)</f>
        <v>25493721.579999998</v>
      </c>
      <c r="H317" s="35">
        <f>IFERROR(VLOOKUP($A317&amp;$B317,'PNC Exon. &amp; no Exon.'!$A:$AJ,4,0),0)</f>
        <v>0</v>
      </c>
      <c r="I317" s="55">
        <f t="shared" si="58"/>
        <v>24</v>
      </c>
      <c r="J317" s="44">
        <f t="shared" si="59"/>
        <v>25493721.579999998</v>
      </c>
      <c r="K317" s="35">
        <f t="shared" si="60"/>
        <v>5520727.1099999994</v>
      </c>
      <c r="L317" s="122">
        <f t="shared" si="61"/>
        <v>27.640958486682045</v>
      </c>
      <c r="M317" s="122">
        <f t="shared" si="62"/>
        <v>0.27610794052954063</v>
      </c>
      <c r="N317" s="122">
        <f t="shared" si="63"/>
        <v>0.30875122129055455</v>
      </c>
    </row>
    <row r="318" spans="1:14" ht="15.95" customHeight="1" x14ac:dyDescent="0.4">
      <c r="A318" s="96" t="s">
        <v>5</v>
      </c>
      <c r="B318" s="37" t="s">
        <v>127</v>
      </c>
      <c r="C318" s="35">
        <f>IFERROR(IF($J318&gt;0,VLOOKUP($A318&amp;$B318,'PNC AA'!$A:$E,4,0),""),"")</f>
        <v>16565735.01</v>
      </c>
      <c r="D318" s="35">
        <f>IFERROR(IF($J318&gt;0,VLOOKUP($A318&amp;$B318,'PNC AA'!$A:$E,5,0),""),"")</f>
        <v>328769.07</v>
      </c>
      <c r="E318" s="55">
        <f t="shared" si="56"/>
        <v>26</v>
      </c>
      <c r="F318" s="44">
        <f t="shared" si="57"/>
        <v>16894504.079999998</v>
      </c>
      <c r="G318" s="35">
        <f>IFERROR(VLOOKUP($A318&amp;$B318,'PNC Exon. &amp; no Exon.'!$A:$AJ,3,0),0)</f>
        <v>21332516.350000001</v>
      </c>
      <c r="H318" s="35">
        <f>IFERROR(VLOOKUP($A318&amp;$B318,'PNC Exon. &amp; no Exon.'!$A:$AJ,4,0),0)</f>
        <v>262464.45</v>
      </c>
      <c r="I318" s="55">
        <f t="shared" si="58"/>
        <v>25</v>
      </c>
      <c r="J318" s="44">
        <f t="shared" si="59"/>
        <v>21594980.800000001</v>
      </c>
      <c r="K318" s="35">
        <f t="shared" si="60"/>
        <v>4700476.7200000025</v>
      </c>
      <c r="L318" s="122">
        <f t="shared" si="61"/>
        <v>27.822519665223599</v>
      </c>
      <c r="M318" s="122">
        <f t="shared" si="62"/>
        <v>0.23355069440404852</v>
      </c>
      <c r="N318" s="122">
        <f t="shared" si="63"/>
        <v>0.26153406731235185</v>
      </c>
    </row>
    <row r="319" spans="1:14" ht="15.95" customHeight="1" x14ac:dyDescent="0.4">
      <c r="A319" s="96" t="s">
        <v>5</v>
      </c>
      <c r="B319" s="37" t="s">
        <v>128</v>
      </c>
      <c r="C319" s="35">
        <f>IFERROR(IF($J319&gt;0,VLOOKUP($A319&amp;$B319,'PNC AA'!$A:$E,4,0),""),"")</f>
        <v>9786286.1799999997</v>
      </c>
      <c r="D319" s="35">
        <f>IFERROR(IF($J319&gt;0,VLOOKUP($A319&amp;$B319,'PNC AA'!$A:$E,5,0),""),"")</f>
        <v>0</v>
      </c>
      <c r="E319" s="55">
        <f t="shared" si="56"/>
        <v>27</v>
      </c>
      <c r="F319" s="44">
        <f t="shared" si="57"/>
        <v>9786286.1799999997</v>
      </c>
      <c r="G319" s="35">
        <f>IFERROR(VLOOKUP($A319&amp;$B319,'PNC Exon. &amp; no Exon.'!$A:$AJ,3,0),0)</f>
        <v>8337863.2999999998</v>
      </c>
      <c r="H319" s="35">
        <f>IFERROR(VLOOKUP($A319&amp;$B319,'PNC Exon. &amp; no Exon.'!$A:$AJ,4,0),0)</f>
        <v>0</v>
      </c>
      <c r="I319" s="55">
        <f t="shared" si="58"/>
        <v>28</v>
      </c>
      <c r="J319" s="44">
        <f t="shared" si="59"/>
        <v>8337863.2999999998</v>
      </c>
      <c r="K319" s="35">
        <f t="shared" si="60"/>
        <v>-1448422.88</v>
      </c>
      <c r="L319" s="122">
        <f t="shared" si="61"/>
        <v>-14.800536724136551</v>
      </c>
      <c r="M319" s="122">
        <f t="shared" si="62"/>
        <v>0.13528623996021691</v>
      </c>
      <c r="N319" s="122">
        <f t="shared" si="63"/>
        <v>0.10097880251615636</v>
      </c>
    </row>
    <row r="320" spans="1:14" ht="15.95" customHeight="1" x14ac:dyDescent="0.4">
      <c r="A320" s="96" t="s">
        <v>5</v>
      </c>
      <c r="B320" s="37" t="s">
        <v>110</v>
      </c>
      <c r="C320" s="35">
        <f>IFERROR(IF($J320&gt;0,VLOOKUP($A320&amp;$B320,'PNC AA'!$A:$E,4,0),""),"")</f>
        <v>9597222.1499999985</v>
      </c>
      <c r="D320" s="35">
        <f>IFERROR(IF($J320&gt;0,VLOOKUP($A320&amp;$B320,'PNC AA'!$A:$E,5,0),""),"")</f>
        <v>0</v>
      </c>
      <c r="E320" s="55">
        <f t="shared" si="56"/>
        <v>28</v>
      </c>
      <c r="F320" s="44">
        <f t="shared" si="57"/>
        <v>9597222.1499999985</v>
      </c>
      <c r="G320" s="35">
        <f>IFERROR(VLOOKUP($A320&amp;$B320,'PNC Exon. &amp; no Exon.'!$A:$AJ,3,0),0)</f>
        <v>16518208.09</v>
      </c>
      <c r="H320" s="35">
        <f>IFERROR(VLOOKUP($A320&amp;$B320,'PNC Exon. &amp; no Exon.'!$A:$AJ,4,0),0)</f>
        <v>2500000</v>
      </c>
      <c r="I320" s="55">
        <f t="shared" si="58"/>
        <v>27</v>
      </c>
      <c r="J320" s="44">
        <f t="shared" si="59"/>
        <v>19018208.09</v>
      </c>
      <c r="K320" s="35">
        <f t="shared" si="60"/>
        <v>9420985.9400000013</v>
      </c>
      <c r="L320" s="122">
        <f t="shared" si="61"/>
        <v>98.163674787917699</v>
      </c>
      <c r="M320" s="122">
        <f t="shared" si="62"/>
        <v>0.13267260683525289</v>
      </c>
      <c r="N320" s="122">
        <f t="shared" si="63"/>
        <v>0.23032710058118572</v>
      </c>
    </row>
    <row r="321" spans="1:14" ht="15.95" customHeight="1" x14ac:dyDescent="0.4">
      <c r="A321" s="96" t="s">
        <v>5</v>
      </c>
      <c r="B321" s="37" t="s">
        <v>79</v>
      </c>
      <c r="C321" s="35">
        <f>IFERROR(IF($J321&gt;0,VLOOKUP($A321&amp;$B321,'PNC AA'!$A:$E,4,0),""),"")</f>
        <v>4818714.38</v>
      </c>
      <c r="D321" s="35">
        <f>IFERROR(IF($J321&gt;0,VLOOKUP($A321&amp;$B321,'PNC AA'!$A:$E,5,0),""),"")</f>
        <v>0</v>
      </c>
      <c r="E321" s="55">
        <f t="shared" si="56"/>
        <v>29</v>
      </c>
      <c r="F321" s="44">
        <f t="shared" si="57"/>
        <v>4818714.38</v>
      </c>
      <c r="G321" s="35">
        <f>IFERROR(VLOOKUP($A321&amp;$B321,'PNC Exon. &amp; no Exon.'!$A:$AJ,3,0),0)</f>
        <v>4830408.16</v>
      </c>
      <c r="H321" s="35">
        <f>IFERROR(VLOOKUP($A321&amp;$B321,'PNC Exon. &amp; no Exon.'!$A:$AJ,4,0),0)</f>
        <v>0</v>
      </c>
      <c r="I321" s="55">
        <f t="shared" si="58"/>
        <v>30</v>
      </c>
      <c r="J321" s="44">
        <f t="shared" si="59"/>
        <v>4830408.16</v>
      </c>
      <c r="K321" s="35">
        <f t="shared" si="60"/>
        <v>11693.780000000261</v>
      </c>
      <c r="L321" s="122">
        <f t="shared" si="61"/>
        <v>0.24267427114035056</v>
      </c>
      <c r="M321" s="122">
        <f t="shared" si="62"/>
        <v>6.6614212779175841E-2</v>
      </c>
      <c r="N321" s="122">
        <f t="shared" si="63"/>
        <v>5.850045918371799E-2</v>
      </c>
    </row>
    <row r="322" spans="1:14" ht="15.95" customHeight="1" x14ac:dyDescent="0.4">
      <c r="A322" s="96" t="s">
        <v>5</v>
      </c>
      <c r="B322" s="37" t="s">
        <v>129</v>
      </c>
      <c r="C322" s="35">
        <f>IFERROR(IF($J322&gt;0,VLOOKUP($A322&amp;$B322,'PNC AA'!$A:$E,4,0),""),"")</f>
        <v>10742.05</v>
      </c>
      <c r="D322" s="35">
        <f>IFERROR(IF($J322&gt;0,VLOOKUP($A322&amp;$B322,'PNC AA'!$A:$E,5,0),""),"")</f>
        <v>2821130.19</v>
      </c>
      <c r="E322" s="55">
        <f t="shared" si="56"/>
        <v>30</v>
      </c>
      <c r="F322" s="44">
        <f t="shared" si="57"/>
        <v>2831872.2399999998</v>
      </c>
      <c r="G322" s="35">
        <f>IFERROR(VLOOKUP($A322&amp;$B322,'PNC Exon. &amp; no Exon.'!$A:$AJ,3,0),0)</f>
        <v>135761.07</v>
      </c>
      <c r="H322" s="35">
        <f>IFERROR(VLOOKUP($A322&amp;$B322,'PNC Exon. &amp; no Exon.'!$A:$AJ,4,0),0)</f>
        <v>4986747.7699999996</v>
      </c>
      <c r="I322" s="55">
        <f t="shared" si="58"/>
        <v>29</v>
      </c>
      <c r="J322" s="44">
        <f t="shared" si="59"/>
        <v>5122508.84</v>
      </c>
      <c r="K322" s="35">
        <f t="shared" si="60"/>
        <v>2290636.6</v>
      </c>
      <c r="L322" s="122">
        <f t="shared" si="61"/>
        <v>80.887709821259463</v>
      </c>
      <c r="M322" s="122">
        <f t="shared" si="62"/>
        <v>3.9147981200496319E-2</v>
      </c>
      <c r="N322" s="122">
        <f t="shared" si="63"/>
        <v>6.2038053387325875E-2</v>
      </c>
    </row>
    <row r="323" spans="1:14" ht="15.95" customHeight="1" x14ac:dyDescent="0.4">
      <c r="A323" s="96" t="s">
        <v>5</v>
      </c>
      <c r="B323" s="37" t="s">
        <v>130</v>
      </c>
      <c r="C323" s="35">
        <f>IFERROR(IF($J323&gt;0,VLOOKUP($A323&amp;$B323,'PNC AA'!$A:$E,4,0),""),"")</f>
        <v>1210254.27</v>
      </c>
      <c r="D323" s="35">
        <f>IFERROR(IF($J323&gt;0,VLOOKUP($A323&amp;$B323,'PNC AA'!$A:$E,5,0),""),"")</f>
        <v>0</v>
      </c>
      <c r="E323" s="55">
        <f t="shared" si="56"/>
        <v>31</v>
      </c>
      <c r="F323" s="44">
        <f t="shared" si="57"/>
        <v>1210254.27</v>
      </c>
      <c r="G323" s="35">
        <f>IFERROR(VLOOKUP($A323&amp;$B323,'PNC Exon. &amp; no Exon.'!$A:$AJ,3,0),0)</f>
        <v>3618300</v>
      </c>
      <c r="H323" s="35">
        <f>IFERROR(VLOOKUP($A323&amp;$B323,'PNC Exon. &amp; no Exon.'!$A:$AJ,4,0),0)</f>
        <v>0</v>
      </c>
      <c r="I323" s="55">
        <f t="shared" si="58"/>
        <v>32</v>
      </c>
      <c r="J323" s="44">
        <f t="shared" si="59"/>
        <v>3618300</v>
      </c>
      <c r="K323" s="35">
        <f t="shared" si="60"/>
        <v>2408045.73</v>
      </c>
      <c r="L323" s="122">
        <f t="shared" si="61"/>
        <v>198.9702320984168</v>
      </c>
      <c r="M323" s="122">
        <f t="shared" si="62"/>
        <v>1.6730631679125613E-2</v>
      </c>
      <c r="N323" s="122">
        <f t="shared" si="63"/>
        <v>4.3820771341286986E-2</v>
      </c>
    </row>
    <row r="324" spans="1:14" ht="15.95" customHeight="1" x14ac:dyDescent="0.4">
      <c r="A324" s="96" t="s">
        <v>5</v>
      </c>
      <c r="B324" s="37" t="s">
        <v>131</v>
      </c>
      <c r="C324" s="35">
        <f>IFERROR(IF($J324&gt;0,VLOOKUP($A324&amp;$B324,'PNC AA'!$A:$E,4,0),""),"")</f>
        <v>759941.79</v>
      </c>
      <c r="D324" s="35">
        <f>IFERROR(IF($J324&gt;0,VLOOKUP($A324&amp;$B324,'PNC AA'!$A:$E,5,0),""),"")</f>
        <v>0</v>
      </c>
      <c r="E324" s="55">
        <f t="shared" si="56"/>
        <v>32</v>
      </c>
      <c r="F324" s="44">
        <f t="shared" si="57"/>
        <v>759941.79</v>
      </c>
      <c r="G324" s="35">
        <f>IFERROR(VLOOKUP($A324&amp;$B324,'PNC Exon. &amp; no Exon.'!$A:$AJ,3,0),0)</f>
        <v>2090858.25</v>
      </c>
      <c r="H324" s="35">
        <f>IFERROR(VLOOKUP($A324&amp;$B324,'PNC Exon. &amp; no Exon.'!$A:$AJ,4,0),0)</f>
        <v>2523423.08</v>
      </c>
      <c r="I324" s="55">
        <f t="shared" si="58"/>
        <v>31</v>
      </c>
      <c r="J324" s="44">
        <f t="shared" si="59"/>
        <v>4614281.33</v>
      </c>
      <c r="K324" s="35">
        <f t="shared" si="60"/>
        <v>3854339.54</v>
      </c>
      <c r="L324" s="122">
        <f t="shared" si="61"/>
        <v>507.18878613057979</v>
      </c>
      <c r="M324" s="122">
        <f t="shared" si="62"/>
        <v>1.0505483435365547E-2</v>
      </c>
      <c r="N324" s="122">
        <f t="shared" si="63"/>
        <v>5.5882974619655523E-2</v>
      </c>
    </row>
    <row r="325" spans="1:14" ht="15.95" customHeight="1" x14ac:dyDescent="0.4">
      <c r="A325" s="96" t="s">
        <v>5</v>
      </c>
      <c r="B325" s="37" t="s">
        <v>132</v>
      </c>
      <c r="C325" s="35">
        <f>IFERROR(IF($J325&gt;0,VLOOKUP($A325&amp;$B325,'PNC AA'!$A:$E,4,0),""),"")</f>
        <v>638923.30000000005</v>
      </c>
      <c r="D325" s="35">
        <f>IFERROR(IF($J325&gt;0,VLOOKUP($A325&amp;$B325,'PNC AA'!$A:$E,5,0),""),"")</f>
        <v>21284</v>
      </c>
      <c r="E325" s="55">
        <f t="shared" si="56"/>
        <v>33</v>
      </c>
      <c r="F325" s="44">
        <f t="shared" si="57"/>
        <v>660207.30000000005</v>
      </c>
      <c r="G325" s="35">
        <f>IFERROR(VLOOKUP($A325&amp;$B325,'PNC Exon. &amp; no Exon.'!$A:$AJ,3,0),0)</f>
        <v>2912284.13</v>
      </c>
      <c r="H325" s="35">
        <f>IFERROR(VLOOKUP($A325&amp;$B325,'PNC Exon. &amp; no Exon.'!$A:$AJ,4,0),0)</f>
        <v>79921.94</v>
      </c>
      <c r="I325" s="55">
        <f t="shared" si="58"/>
        <v>33</v>
      </c>
      <c r="J325" s="44">
        <f t="shared" si="59"/>
        <v>2992206.07</v>
      </c>
      <c r="K325" s="35">
        <f t="shared" si="60"/>
        <v>2331998.7699999996</v>
      </c>
      <c r="L325" s="122">
        <f t="shared" si="61"/>
        <v>353.22220308681824</v>
      </c>
      <c r="M325" s="122">
        <f t="shared" si="62"/>
        <v>9.126747528988257E-3</v>
      </c>
      <c r="N325" s="122">
        <f t="shared" si="63"/>
        <v>3.6238227344189522E-2</v>
      </c>
    </row>
    <row r="326" spans="1:14" ht="19.5" customHeight="1" x14ac:dyDescent="0.4">
      <c r="A326" s="7"/>
      <c r="B326" s="39" t="s">
        <v>21</v>
      </c>
      <c r="C326" s="46">
        <f>SUM(C293:C325)</f>
        <v>4739605361.4700003</v>
      </c>
      <c r="D326" s="46">
        <f>SUM(D293:D325)</f>
        <v>2494157793.5099993</v>
      </c>
      <c r="E326" s="46"/>
      <c r="F326" s="46">
        <f>SUM(F293:F325)</f>
        <v>7233763154.9799995</v>
      </c>
      <c r="G326" s="46">
        <f>SUM(G293:G325)</f>
        <v>5280903294.6800003</v>
      </c>
      <c r="H326" s="46">
        <f>SUM(H293:H325)</f>
        <v>2976139859.1699996</v>
      </c>
      <c r="I326" s="46"/>
      <c r="J326" s="46">
        <f>SUM(J293:J325)</f>
        <v>8257043153.8500004</v>
      </c>
      <c r="K326" s="46">
        <f t="shared" si="60"/>
        <v>1023279998.8700008</v>
      </c>
      <c r="L326" s="121">
        <f t="shared" si="61"/>
        <v>14.145887513133959</v>
      </c>
      <c r="M326" s="125">
        <f>SUM(M293:M325)</f>
        <v>100.00000000000001</v>
      </c>
      <c r="N326" s="125">
        <f>SUM(N293:N325)</f>
        <v>99.999999999999986</v>
      </c>
    </row>
    <row r="327" spans="1:14" x14ac:dyDescent="0.4">
      <c r="B327" s="52" t="s">
        <v>108</v>
      </c>
    </row>
    <row r="331" spans="1:14" ht="13.5" customHeight="1" x14ac:dyDescent="0.4"/>
    <row r="333" spans="1:14" ht="20" x14ac:dyDescent="0.6">
      <c r="A333" s="135" t="s">
        <v>42</v>
      </c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</row>
    <row r="334" spans="1:14" x14ac:dyDescent="0.4">
      <c r="A334" s="134" t="s">
        <v>59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</row>
    <row r="335" spans="1:14" x14ac:dyDescent="0.4">
      <c r="A335" s="134" t="s">
        <v>152</v>
      </c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</row>
    <row r="336" spans="1:14" x14ac:dyDescent="0.4">
      <c r="A336" s="134" t="s">
        <v>91</v>
      </c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</row>
    <row r="337" spans="1:14" x14ac:dyDescent="0.4">
      <c r="A337" s="1"/>
      <c r="B337" s="9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38" t="s">
        <v>33</v>
      </c>
      <c r="C338" s="137" t="s">
        <v>107</v>
      </c>
      <c r="D338" s="137"/>
      <c r="E338" s="137" t="s">
        <v>52</v>
      </c>
      <c r="F338" s="137"/>
      <c r="G338" s="137" t="s">
        <v>171</v>
      </c>
      <c r="H338" s="137"/>
      <c r="I338" s="137"/>
      <c r="J338" s="137"/>
      <c r="K338" s="137" t="s">
        <v>29</v>
      </c>
      <c r="L338" s="137"/>
      <c r="M338" s="137" t="s">
        <v>61</v>
      </c>
      <c r="N338" s="137"/>
    </row>
    <row r="339" spans="1:14" ht="31.5" customHeight="1" x14ac:dyDescent="0.4">
      <c r="A339" s="62"/>
      <c r="B339" s="139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33">
        <v>2021</v>
      </c>
      <c r="N339" s="33">
        <v>2022</v>
      </c>
    </row>
    <row r="340" spans="1:14" ht="15.95" customHeight="1" x14ac:dyDescent="0.4">
      <c r="A340" s="96" t="s">
        <v>6</v>
      </c>
      <c r="B340" s="35" t="s">
        <v>84</v>
      </c>
      <c r="C340" s="35">
        <f>IFERROR(IF($J340&gt;0,VLOOKUP($A340&amp;$B340,'PNC AA'!$A:$E,4,0),""),"")</f>
        <v>1011857277.8</v>
      </c>
      <c r="D340" s="35">
        <f>IFERROR(IF($J340&gt;0,VLOOKUP($A340&amp;$B340,'PNC AA'!$A:$E,5,0),""),"")</f>
        <v>790910304.76999998</v>
      </c>
      <c r="E340" s="55">
        <f t="shared" ref="E340:E372" si="64">IF(F340=0,"ND",RANK(F340,$F$340:$F$372))</f>
        <v>1</v>
      </c>
      <c r="F340" s="44">
        <f t="shared" ref="F340:F372" si="65">SUM(C340:D340)</f>
        <v>1802767582.5699999</v>
      </c>
      <c r="G340" s="35">
        <f>IFERROR(VLOOKUP($A340&amp;$B340,'PNC Exon. &amp; no Exon.'!$A:$AJ,3,0),0)</f>
        <v>1335985463.9900002</v>
      </c>
      <c r="H340" s="35">
        <f>IFERROR(VLOOKUP($A340&amp;$B340,'PNC Exon. &amp; no Exon.'!$A:$AJ,4,0),0)</f>
        <v>661401305.28999984</v>
      </c>
      <c r="I340" s="55">
        <f t="shared" ref="I340:I372" si="66">IF(J340=0,"ND",RANK(J340,$J$340:$J$372))</f>
        <v>1</v>
      </c>
      <c r="J340" s="44">
        <f t="shared" ref="J340:J372" si="67">(G340+H340)</f>
        <v>1997386769.2800002</v>
      </c>
      <c r="K340" s="35">
        <f t="shared" ref="K340:K373" si="68">J340-F340</f>
        <v>194619186.71000028</v>
      </c>
      <c r="L340" s="122">
        <f t="shared" ref="L340:L373" si="69">IFERROR(K340/F340*100,0)</f>
        <v>10.795578342525658</v>
      </c>
      <c r="M340" s="122">
        <f t="shared" ref="M340:M372" si="70">IFERROR(F340/$F$373*100,0)</f>
        <v>23.391547370958857</v>
      </c>
      <c r="N340" s="122">
        <f t="shared" ref="N340:N372" si="71">IFERROR(J340/$J$373*100,0)</f>
        <v>23.933389213163263</v>
      </c>
    </row>
    <row r="341" spans="1:14" ht="15.95" customHeight="1" x14ac:dyDescent="0.4">
      <c r="A341" s="96" t="s">
        <v>6</v>
      </c>
      <c r="B341" s="37" t="s">
        <v>92</v>
      </c>
      <c r="C341" s="35">
        <f>IFERROR(IF($J341&gt;0,VLOOKUP($A341&amp;$B341,'PNC AA'!$A:$E,4,0),""),"")</f>
        <v>120735106.63000001</v>
      </c>
      <c r="D341" s="35">
        <f>IFERROR(IF($J341&gt;0,VLOOKUP($A341&amp;$B341,'PNC AA'!$A:$E,5,0),""),"")</f>
        <v>1099150202.71</v>
      </c>
      <c r="E341" s="55">
        <f t="shared" si="64"/>
        <v>2</v>
      </c>
      <c r="F341" s="44">
        <f t="shared" si="65"/>
        <v>1219885309.3400002</v>
      </c>
      <c r="G341" s="35">
        <f>IFERROR(VLOOKUP($A341&amp;$B341,'PNC Exon. &amp; no Exon.'!$A:$AJ,3,0),0)</f>
        <v>139127927.62</v>
      </c>
      <c r="H341" s="35">
        <f>IFERROR(VLOOKUP($A341&amp;$B341,'PNC Exon. &amp; no Exon.'!$A:$AJ,4,0),0)</f>
        <v>1097323534.22</v>
      </c>
      <c r="I341" s="55">
        <f t="shared" si="66"/>
        <v>3</v>
      </c>
      <c r="J341" s="44">
        <f t="shared" si="67"/>
        <v>1236451461.8400002</v>
      </c>
      <c r="K341" s="35">
        <f t="shared" si="68"/>
        <v>16566152.5</v>
      </c>
      <c r="L341" s="122">
        <f t="shared" si="69"/>
        <v>1.3580090171725125</v>
      </c>
      <c r="M341" s="122">
        <f t="shared" si="70"/>
        <v>15.828443597751138</v>
      </c>
      <c r="N341" s="122">
        <f t="shared" si="71"/>
        <v>14.815595324118741</v>
      </c>
    </row>
    <row r="342" spans="1:14" ht="15.95" customHeight="1" x14ac:dyDescent="0.4">
      <c r="A342" s="96" t="s">
        <v>6</v>
      </c>
      <c r="B342" s="37" t="s">
        <v>93</v>
      </c>
      <c r="C342" s="35">
        <f>IFERROR(IF($J342&gt;0,VLOOKUP($A342&amp;$B342,'PNC AA'!$A:$E,4,0),""),"")</f>
        <v>846276105.43999994</v>
      </c>
      <c r="D342" s="35">
        <f>IFERROR(IF($J342&gt;0,VLOOKUP($A342&amp;$B342,'PNC AA'!$A:$E,5,0),""),"")</f>
        <v>167025125.56</v>
      </c>
      <c r="E342" s="55">
        <f t="shared" si="64"/>
        <v>3</v>
      </c>
      <c r="F342" s="44">
        <f t="shared" si="65"/>
        <v>1013301231</v>
      </c>
      <c r="G342" s="35">
        <f>IFERROR(VLOOKUP($A342&amp;$B342,'PNC Exon. &amp; no Exon.'!$A:$AJ,3,0),0)</f>
        <v>1228849845</v>
      </c>
      <c r="H342" s="35">
        <f>IFERROR(VLOOKUP($A342&amp;$B342,'PNC Exon. &amp; no Exon.'!$A:$AJ,4,0),0)</f>
        <v>214621249.93000001</v>
      </c>
      <c r="I342" s="55">
        <f t="shared" si="66"/>
        <v>2</v>
      </c>
      <c r="J342" s="44">
        <f t="shared" si="67"/>
        <v>1443471094.9300001</v>
      </c>
      <c r="K342" s="35">
        <f t="shared" si="68"/>
        <v>430169863.93000007</v>
      </c>
      <c r="L342" s="122">
        <f t="shared" si="69"/>
        <v>42.452318300795596</v>
      </c>
      <c r="M342" s="122">
        <f t="shared" si="70"/>
        <v>13.14794207259774</v>
      </c>
      <c r="N342" s="122">
        <f t="shared" si="71"/>
        <v>17.296177217276686</v>
      </c>
    </row>
    <row r="343" spans="1:14" ht="15.95" customHeight="1" x14ac:dyDescent="0.4">
      <c r="A343" s="96" t="s">
        <v>6</v>
      </c>
      <c r="B343" s="37" t="s">
        <v>112</v>
      </c>
      <c r="C343" s="35">
        <f>IFERROR(IF($J343&gt;0,VLOOKUP($A343&amp;$B343,'PNC AA'!$A:$E,4,0),""),"")</f>
        <v>794011682.16000009</v>
      </c>
      <c r="D343" s="35">
        <f>IFERROR(IF($J343&gt;0,VLOOKUP($A343&amp;$B343,'PNC AA'!$A:$E,5,0),""),"")</f>
        <v>74473968.730000004</v>
      </c>
      <c r="E343" s="55">
        <f t="shared" si="64"/>
        <v>4</v>
      </c>
      <c r="F343" s="44">
        <f t="shared" si="65"/>
        <v>868485650.8900001</v>
      </c>
      <c r="G343" s="35">
        <f>IFERROR(VLOOKUP($A343&amp;$B343,'PNC Exon. &amp; no Exon.'!$A:$AJ,3,0),0)</f>
        <v>584990035.69999993</v>
      </c>
      <c r="H343" s="35">
        <f>IFERROR(VLOOKUP($A343&amp;$B343,'PNC Exon. &amp; no Exon.'!$A:$AJ,4,0),0)</f>
        <v>72106534.339999974</v>
      </c>
      <c r="I343" s="55">
        <f t="shared" si="66"/>
        <v>5</v>
      </c>
      <c r="J343" s="44">
        <f t="shared" si="67"/>
        <v>657096570.03999996</v>
      </c>
      <c r="K343" s="35">
        <f t="shared" si="68"/>
        <v>-211389080.85000014</v>
      </c>
      <c r="L343" s="122">
        <f t="shared" si="69"/>
        <v>-24.339962397003848</v>
      </c>
      <c r="M343" s="122">
        <f t="shared" si="70"/>
        <v>11.268908671427505</v>
      </c>
      <c r="N343" s="122">
        <f t="shared" si="71"/>
        <v>7.8735616973526241</v>
      </c>
    </row>
    <row r="344" spans="1:14" ht="15.95" customHeight="1" x14ac:dyDescent="0.4">
      <c r="A344" s="96" t="s">
        <v>6</v>
      </c>
      <c r="B344" s="37" t="s">
        <v>111</v>
      </c>
      <c r="C344" s="35">
        <f>IFERROR(IF($J344&gt;0,VLOOKUP($A344&amp;$B344,'PNC AA'!$A:$E,4,0),""),"")</f>
        <v>607157627.47000003</v>
      </c>
      <c r="D344" s="35">
        <f>IFERROR(IF($J344&gt;0,VLOOKUP($A344&amp;$B344,'PNC AA'!$A:$E,5,0),""),"")</f>
        <v>132365740.89</v>
      </c>
      <c r="E344" s="55">
        <f t="shared" si="64"/>
        <v>5</v>
      </c>
      <c r="F344" s="44">
        <f t="shared" si="65"/>
        <v>739523368.36000001</v>
      </c>
      <c r="G344" s="35">
        <f>IFERROR(VLOOKUP($A344&amp;$B344,'PNC Exon. &amp; no Exon.'!$A:$AJ,3,0),0)</f>
        <v>612174597.87</v>
      </c>
      <c r="H344" s="35">
        <f>IFERROR(VLOOKUP($A344&amp;$B344,'PNC Exon. &amp; no Exon.'!$A:$AJ,4,0),0)</f>
        <v>174867234.30000001</v>
      </c>
      <c r="I344" s="55">
        <f t="shared" si="66"/>
        <v>4</v>
      </c>
      <c r="J344" s="44">
        <f t="shared" si="67"/>
        <v>787041832.17000008</v>
      </c>
      <c r="K344" s="35">
        <f t="shared" si="68"/>
        <v>47518463.810000062</v>
      </c>
      <c r="L344" s="122">
        <f t="shared" si="69"/>
        <v>6.4255527063842663</v>
      </c>
      <c r="M344" s="122">
        <f t="shared" si="70"/>
        <v>9.5955774167313148</v>
      </c>
      <c r="N344" s="122">
        <f t="shared" si="71"/>
        <v>9.430611429931405</v>
      </c>
    </row>
    <row r="345" spans="1:14" ht="15.95" customHeight="1" x14ac:dyDescent="0.4">
      <c r="A345" s="96" t="s">
        <v>6</v>
      </c>
      <c r="B345" s="37" t="s">
        <v>113</v>
      </c>
      <c r="C345" s="35">
        <f>IFERROR(IF($J345&gt;0,VLOOKUP($A345&amp;$B345,'PNC AA'!$A:$E,4,0),""),"")</f>
        <v>457118920.74000001</v>
      </c>
      <c r="D345" s="35">
        <f>IFERROR(IF($J345&gt;0,VLOOKUP($A345&amp;$B345,'PNC AA'!$A:$E,5,0),""),"")</f>
        <v>47158189.020000003</v>
      </c>
      <c r="E345" s="55">
        <f t="shared" si="64"/>
        <v>6</v>
      </c>
      <c r="F345" s="44">
        <f t="shared" si="65"/>
        <v>504277109.75999999</v>
      </c>
      <c r="G345" s="35">
        <f>IFERROR(VLOOKUP($A345&amp;$B345,'PNC Exon. &amp; no Exon.'!$A:$AJ,3,0),0)</f>
        <v>451850506.37</v>
      </c>
      <c r="H345" s="35">
        <f>IFERROR(VLOOKUP($A345&amp;$B345,'PNC Exon. &amp; no Exon.'!$A:$AJ,4,0),0)</f>
        <v>29479197.030000001</v>
      </c>
      <c r="I345" s="55">
        <f t="shared" si="66"/>
        <v>6</v>
      </c>
      <c r="J345" s="44">
        <f t="shared" si="67"/>
        <v>481329703.39999998</v>
      </c>
      <c r="K345" s="35">
        <f t="shared" si="68"/>
        <v>-22947406.360000014</v>
      </c>
      <c r="L345" s="122">
        <f t="shared" si="69"/>
        <v>-4.550554827071438</v>
      </c>
      <c r="M345" s="122">
        <f t="shared" si="70"/>
        <v>6.5431739593549283</v>
      </c>
      <c r="N345" s="122">
        <f t="shared" si="71"/>
        <v>5.7674614193430367</v>
      </c>
    </row>
    <row r="346" spans="1:14" ht="15.95" customHeight="1" x14ac:dyDescent="0.4">
      <c r="A346" s="96" t="s">
        <v>6</v>
      </c>
      <c r="B346" s="37" t="s">
        <v>94</v>
      </c>
      <c r="C346" s="35">
        <f>IFERROR(IF($J346&gt;0,VLOOKUP($A346&amp;$B346,'PNC AA'!$A:$E,4,0),""),"")</f>
        <v>50943225.560000002</v>
      </c>
      <c r="D346" s="35">
        <f>IFERROR(IF($J346&gt;0,VLOOKUP($A346&amp;$B346,'PNC AA'!$A:$E,5,0),""),"")</f>
        <v>213840369.72999999</v>
      </c>
      <c r="E346" s="55">
        <f t="shared" si="64"/>
        <v>7</v>
      </c>
      <c r="F346" s="44">
        <f t="shared" si="65"/>
        <v>264783595.28999999</v>
      </c>
      <c r="G346" s="35">
        <f>IFERROR(VLOOKUP($A346&amp;$B346,'PNC Exon. &amp; no Exon.'!$A:$AJ,3,0),0)</f>
        <v>86898582.090000004</v>
      </c>
      <c r="H346" s="35">
        <f>IFERROR(VLOOKUP($A346&amp;$B346,'PNC Exon. &amp; no Exon.'!$A:$AJ,4,0),0)</f>
        <v>213684829.48999998</v>
      </c>
      <c r="I346" s="55">
        <f t="shared" si="66"/>
        <v>7</v>
      </c>
      <c r="J346" s="44">
        <f t="shared" si="67"/>
        <v>300583411.57999998</v>
      </c>
      <c r="K346" s="35">
        <f t="shared" si="68"/>
        <v>35799816.289999992</v>
      </c>
      <c r="L346" s="122">
        <f t="shared" si="69"/>
        <v>13.520405692350698</v>
      </c>
      <c r="M346" s="122">
        <f t="shared" si="70"/>
        <v>3.4356608539904987</v>
      </c>
      <c r="N346" s="122">
        <f t="shared" si="71"/>
        <v>3.6016959213952364</v>
      </c>
    </row>
    <row r="347" spans="1:14" ht="15.95" customHeight="1" x14ac:dyDescent="0.4">
      <c r="A347" s="96" t="s">
        <v>6</v>
      </c>
      <c r="B347" s="37" t="s">
        <v>114</v>
      </c>
      <c r="C347" s="35">
        <f>IFERROR(IF($J347&gt;0,VLOOKUP($A347&amp;$B347,'PNC AA'!$A:$E,4,0),""),"")</f>
        <v>13305280.060000001</v>
      </c>
      <c r="D347" s="35">
        <f>IFERROR(IF($J347&gt;0,VLOOKUP($A347&amp;$B347,'PNC AA'!$A:$E,5,0),""),"")</f>
        <v>192528180.98000002</v>
      </c>
      <c r="E347" s="55">
        <f t="shared" si="64"/>
        <v>8</v>
      </c>
      <c r="F347" s="44">
        <f t="shared" si="65"/>
        <v>205833461.04000002</v>
      </c>
      <c r="G347" s="35">
        <f>IFERROR(VLOOKUP($A347&amp;$B347,'PNC Exon. &amp; no Exon.'!$A:$AJ,3,0),0)</f>
        <v>13568876.07</v>
      </c>
      <c r="H347" s="35">
        <f>IFERROR(VLOOKUP($A347&amp;$B347,'PNC Exon. &amp; no Exon.'!$A:$AJ,4,0),0)</f>
        <v>209606173.29999998</v>
      </c>
      <c r="I347" s="55">
        <f t="shared" si="66"/>
        <v>8</v>
      </c>
      <c r="J347" s="44">
        <f t="shared" si="67"/>
        <v>223175049.36999997</v>
      </c>
      <c r="K347" s="35">
        <f t="shared" si="68"/>
        <v>17341588.329999954</v>
      </c>
      <c r="L347" s="122">
        <f t="shared" si="69"/>
        <v>8.4250579290555336</v>
      </c>
      <c r="M347" s="122">
        <f t="shared" si="70"/>
        <v>2.6707620000475694</v>
      </c>
      <c r="N347" s="122">
        <f t="shared" si="71"/>
        <v>2.6741617604508976</v>
      </c>
    </row>
    <row r="348" spans="1:14" ht="15.95" customHeight="1" x14ac:dyDescent="0.4">
      <c r="A348" s="96" t="s">
        <v>6</v>
      </c>
      <c r="B348" s="37" t="s">
        <v>77</v>
      </c>
      <c r="C348" s="35">
        <f>IFERROR(IF($J348&gt;0,VLOOKUP($A348&amp;$B348,'PNC AA'!$A:$E,4,0),""),"")</f>
        <v>44264896.920000002</v>
      </c>
      <c r="D348" s="35">
        <f>IFERROR(IF($J348&gt;0,VLOOKUP($A348&amp;$B348,'PNC AA'!$A:$E,5,0),""),"")</f>
        <v>89883403.120000005</v>
      </c>
      <c r="E348" s="55">
        <f t="shared" si="64"/>
        <v>9</v>
      </c>
      <c r="F348" s="44">
        <f t="shared" si="65"/>
        <v>134148300.04000001</v>
      </c>
      <c r="G348" s="35">
        <f>IFERROR(VLOOKUP($A348&amp;$B348,'PNC Exon. &amp; no Exon.'!$A:$AJ,3,0),0)</f>
        <v>53481140.960000001</v>
      </c>
      <c r="H348" s="35">
        <f>IFERROR(VLOOKUP($A348&amp;$B348,'PNC Exon. &amp; no Exon.'!$A:$AJ,4,0),0)</f>
        <v>122483008.77000001</v>
      </c>
      <c r="I348" s="55">
        <f t="shared" si="66"/>
        <v>9</v>
      </c>
      <c r="J348" s="44">
        <f t="shared" si="67"/>
        <v>175964149.73000002</v>
      </c>
      <c r="K348" s="35">
        <f t="shared" si="68"/>
        <v>41815849.690000013</v>
      </c>
      <c r="L348" s="122">
        <f t="shared" si="69"/>
        <v>31.171360112302182</v>
      </c>
      <c r="M348" s="122">
        <f t="shared" si="70"/>
        <v>1.7406216671845542</v>
      </c>
      <c r="N348" s="122">
        <f t="shared" si="71"/>
        <v>2.1084641932265935</v>
      </c>
    </row>
    <row r="349" spans="1:14" ht="15.95" customHeight="1" x14ac:dyDescent="0.4">
      <c r="A349" s="96" t="s">
        <v>6</v>
      </c>
      <c r="B349" s="37" t="s">
        <v>118</v>
      </c>
      <c r="C349" s="35">
        <f>IFERROR(IF($J349&gt;0,VLOOKUP($A349&amp;$B349,'PNC AA'!$A:$E,4,0),""),"")</f>
        <v>2473358.4</v>
      </c>
      <c r="D349" s="35">
        <f>IFERROR(IF($J349&gt;0,VLOOKUP($A349&amp;$B349,'PNC AA'!$A:$E,5,0),""),"")</f>
        <v>114881455.83</v>
      </c>
      <c r="E349" s="55">
        <f t="shared" si="64"/>
        <v>10</v>
      </c>
      <c r="F349" s="44">
        <f t="shared" si="65"/>
        <v>117354814.23</v>
      </c>
      <c r="G349" s="35">
        <f>IFERROR(VLOOKUP($A349&amp;$B349,'PNC Exon. &amp; no Exon.'!$A:$AJ,3,0),0)</f>
        <v>2969657.88</v>
      </c>
      <c r="H349" s="35">
        <f>IFERROR(VLOOKUP($A349&amp;$B349,'PNC Exon. &amp; no Exon.'!$A:$AJ,4,0),0)</f>
        <v>121288450.16</v>
      </c>
      <c r="I349" s="55">
        <f t="shared" si="66"/>
        <v>10</v>
      </c>
      <c r="J349" s="44">
        <f t="shared" si="67"/>
        <v>124258108.03999999</v>
      </c>
      <c r="K349" s="35">
        <f t="shared" si="68"/>
        <v>6903293.8099999875</v>
      </c>
      <c r="L349" s="122">
        <f t="shared" si="69"/>
        <v>5.8824121151693349</v>
      </c>
      <c r="M349" s="122">
        <f t="shared" si="70"/>
        <v>1.5227202457000755</v>
      </c>
      <c r="N349" s="122">
        <f t="shared" si="71"/>
        <v>1.4889042564773882</v>
      </c>
    </row>
    <row r="350" spans="1:14" ht="15.95" customHeight="1" x14ac:dyDescent="0.4">
      <c r="A350" s="96" t="s">
        <v>6</v>
      </c>
      <c r="B350" s="37" t="s">
        <v>85</v>
      </c>
      <c r="C350" s="35">
        <f>IFERROR(IF($J350&gt;0,VLOOKUP($A350&amp;$B350,'PNC AA'!$A:$E,4,0),""),"")</f>
        <v>110604434.14999999</v>
      </c>
      <c r="D350" s="35">
        <f>IFERROR(IF($J350&gt;0,VLOOKUP($A350&amp;$B350,'PNC AA'!$A:$E,5,0),""),"")</f>
        <v>48398.659999999996</v>
      </c>
      <c r="E350" s="55">
        <f t="shared" si="64"/>
        <v>11</v>
      </c>
      <c r="F350" s="44">
        <f t="shared" si="65"/>
        <v>110652832.80999999</v>
      </c>
      <c r="G350" s="35">
        <f>IFERROR(VLOOKUP($A350&amp;$B350,'PNC Exon. &amp; no Exon.'!$A:$AJ,3,0),0)</f>
        <v>104098385.49999999</v>
      </c>
      <c r="H350" s="35">
        <f>IFERROR(VLOOKUP($A350&amp;$B350,'PNC Exon. &amp; no Exon.'!$A:$AJ,4,0),0)</f>
        <v>231878.90000000002</v>
      </c>
      <c r="I350" s="55">
        <f t="shared" si="66"/>
        <v>12</v>
      </c>
      <c r="J350" s="44">
        <f t="shared" si="67"/>
        <v>104330264.39999999</v>
      </c>
      <c r="K350" s="35">
        <f t="shared" si="68"/>
        <v>-6322568.4099999964</v>
      </c>
      <c r="L350" s="122">
        <f t="shared" si="69"/>
        <v>-5.7138784877350277</v>
      </c>
      <c r="M350" s="122">
        <f t="shared" si="70"/>
        <v>1.4357596649902051</v>
      </c>
      <c r="N350" s="122">
        <f t="shared" si="71"/>
        <v>1.2501218406976424</v>
      </c>
    </row>
    <row r="351" spans="1:14" ht="15.95" customHeight="1" x14ac:dyDescent="0.4">
      <c r="A351" s="96" t="s">
        <v>6</v>
      </c>
      <c r="B351" s="37" t="s">
        <v>115</v>
      </c>
      <c r="C351" s="35">
        <f>IFERROR(IF($J351&gt;0,VLOOKUP($A351&amp;$B351,'PNC AA'!$A:$E,4,0),""),"")</f>
        <v>110035710.25</v>
      </c>
      <c r="D351" s="35">
        <f>IFERROR(IF($J351&gt;0,VLOOKUP($A351&amp;$B351,'PNC AA'!$A:$E,5,0),""),"")</f>
        <v>28789.64</v>
      </c>
      <c r="E351" s="55">
        <f t="shared" si="64"/>
        <v>12</v>
      </c>
      <c r="F351" s="44">
        <f t="shared" si="65"/>
        <v>110064499.89</v>
      </c>
      <c r="G351" s="35">
        <f>IFERROR(VLOOKUP($A351&amp;$B351,'PNC Exon. &amp; no Exon.'!$A:$AJ,3,0),0)</f>
        <v>120226173.33000001</v>
      </c>
      <c r="H351" s="35">
        <f>IFERROR(VLOOKUP($A351&amp;$B351,'PNC Exon. &amp; no Exon.'!$A:$AJ,4,0),0)</f>
        <v>25714.28</v>
      </c>
      <c r="I351" s="55">
        <f t="shared" si="66"/>
        <v>11</v>
      </c>
      <c r="J351" s="44">
        <f t="shared" si="67"/>
        <v>120251887.61000001</v>
      </c>
      <c r="K351" s="35">
        <f t="shared" si="68"/>
        <v>10187387.720000014</v>
      </c>
      <c r="L351" s="122">
        <f t="shared" si="69"/>
        <v>9.2558342882413775</v>
      </c>
      <c r="M351" s="122">
        <f t="shared" si="70"/>
        <v>1.4281258371462102</v>
      </c>
      <c r="N351" s="122">
        <f t="shared" si="71"/>
        <v>1.4409003173807662</v>
      </c>
    </row>
    <row r="352" spans="1:14" ht="15.95" customHeight="1" x14ac:dyDescent="0.4">
      <c r="A352" s="96" t="s">
        <v>6</v>
      </c>
      <c r="B352" s="37" t="s">
        <v>116</v>
      </c>
      <c r="C352" s="35">
        <f>IFERROR(IF($J352&gt;0,VLOOKUP($A352&amp;$B352,'PNC AA'!$A:$E,4,0),""),"")</f>
        <v>80359713.039999977</v>
      </c>
      <c r="D352" s="35">
        <f>IFERROR(IF($J352&gt;0,VLOOKUP($A352&amp;$B352,'PNC AA'!$A:$E,5,0),""),"")</f>
        <v>88365.66</v>
      </c>
      <c r="E352" s="55">
        <f t="shared" si="64"/>
        <v>13</v>
      </c>
      <c r="F352" s="44">
        <f t="shared" si="65"/>
        <v>80448078.699999973</v>
      </c>
      <c r="G352" s="35">
        <f>IFERROR(VLOOKUP($A352&amp;$B352,'PNC Exon. &amp; no Exon.'!$A:$AJ,3,0),0)</f>
        <v>85388181.859999999</v>
      </c>
      <c r="H352" s="35">
        <f>IFERROR(VLOOKUP($A352&amp;$B352,'PNC Exon. &amp; no Exon.'!$A:$AJ,4,0),0)</f>
        <v>2203055.0399999996</v>
      </c>
      <c r="I352" s="55">
        <f t="shared" si="66"/>
        <v>13</v>
      </c>
      <c r="J352" s="44">
        <f t="shared" si="67"/>
        <v>87591236.900000006</v>
      </c>
      <c r="K352" s="35">
        <f t="shared" si="68"/>
        <v>7143158.2000000328</v>
      </c>
      <c r="L352" s="122">
        <f t="shared" si="69"/>
        <v>8.8792154087827022</v>
      </c>
      <c r="M352" s="122">
        <f t="shared" si="70"/>
        <v>1.0438422911571335</v>
      </c>
      <c r="N352" s="122">
        <f t="shared" si="71"/>
        <v>1.0495489389597605</v>
      </c>
    </row>
    <row r="353" spans="1:14" ht="15.95" customHeight="1" x14ac:dyDescent="0.4">
      <c r="A353" s="96" t="s">
        <v>6</v>
      </c>
      <c r="B353" s="37" t="s">
        <v>117</v>
      </c>
      <c r="C353" s="35">
        <f>IFERROR(IF($J353&gt;0,VLOOKUP($A353&amp;$B353,'PNC AA'!$A:$E,4,0),""),"")</f>
        <v>62740150.010000005</v>
      </c>
      <c r="D353" s="35">
        <f>IFERROR(IF($J353&gt;0,VLOOKUP($A353&amp;$B353,'PNC AA'!$A:$E,5,0),""),"")</f>
        <v>0</v>
      </c>
      <c r="E353" s="55">
        <f t="shared" si="64"/>
        <v>14</v>
      </c>
      <c r="F353" s="44">
        <f t="shared" si="65"/>
        <v>62740150.010000005</v>
      </c>
      <c r="G353" s="35">
        <f>IFERROR(VLOOKUP($A353&amp;$B353,'PNC Exon. &amp; no Exon.'!$A:$AJ,3,0),0)</f>
        <v>61897113.609999999</v>
      </c>
      <c r="H353" s="35">
        <f>IFERROR(VLOOKUP($A353&amp;$B353,'PNC Exon. &amp; no Exon.'!$A:$AJ,4,0),0)</f>
        <v>0</v>
      </c>
      <c r="I353" s="55">
        <f t="shared" si="66"/>
        <v>15</v>
      </c>
      <c r="J353" s="44">
        <f t="shared" si="67"/>
        <v>61897113.609999999</v>
      </c>
      <c r="K353" s="35">
        <f t="shared" si="68"/>
        <v>-843036.40000000596</v>
      </c>
      <c r="L353" s="122">
        <f t="shared" si="69"/>
        <v>-1.3436952252515117</v>
      </c>
      <c r="M353" s="122">
        <f t="shared" si="70"/>
        <v>0.81407564968957646</v>
      </c>
      <c r="N353" s="122">
        <f t="shared" si="71"/>
        <v>0.74167293685114344</v>
      </c>
    </row>
    <row r="354" spans="1:14" ht="15.95" customHeight="1" x14ac:dyDescent="0.4">
      <c r="A354" s="96" t="s">
        <v>6</v>
      </c>
      <c r="B354" s="37" t="s">
        <v>120</v>
      </c>
      <c r="C354" s="35">
        <f>IFERROR(IF($J354&gt;0,VLOOKUP($A354&amp;$B354,'PNC AA'!$A:$E,4,0),""),"")</f>
        <v>56850636.07</v>
      </c>
      <c r="D354" s="35">
        <f>IFERROR(IF($J354&gt;0,VLOOKUP($A354&amp;$B354,'PNC AA'!$A:$E,5,0),""),"")</f>
        <v>0</v>
      </c>
      <c r="E354" s="55">
        <f t="shared" si="64"/>
        <v>15</v>
      </c>
      <c r="F354" s="44">
        <f t="shared" si="65"/>
        <v>56850636.07</v>
      </c>
      <c r="G354" s="35">
        <f>IFERROR(VLOOKUP($A354&amp;$B354,'PNC Exon. &amp; no Exon.'!$A:$AJ,3,0),0)</f>
        <v>63757553.740000002</v>
      </c>
      <c r="H354" s="35">
        <f>IFERROR(VLOOKUP($A354&amp;$B354,'PNC Exon. &amp; no Exon.'!$A:$AJ,4,0),0)</f>
        <v>0</v>
      </c>
      <c r="I354" s="55">
        <f t="shared" si="66"/>
        <v>14</v>
      </c>
      <c r="J354" s="44">
        <f t="shared" si="67"/>
        <v>63757553.740000002</v>
      </c>
      <c r="K354" s="35">
        <f t="shared" si="68"/>
        <v>6906917.6700000018</v>
      </c>
      <c r="L354" s="122">
        <f t="shared" si="69"/>
        <v>12.149235518658994</v>
      </c>
      <c r="M354" s="122">
        <f t="shared" si="70"/>
        <v>0.73765712205938849</v>
      </c>
      <c r="N354" s="122">
        <f t="shared" si="71"/>
        <v>0.76396538337372089</v>
      </c>
    </row>
    <row r="355" spans="1:14" ht="15.95" customHeight="1" x14ac:dyDescent="0.4">
      <c r="A355" s="96" t="s">
        <v>6</v>
      </c>
      <c r="B355" s="37" t="s">
        <v>119</v>
      </c>
      <c r="C355" s="35">
        <f>IFERROR(IF($J355&gt;0,VLOOKUP($A355&amp;$B355,'PNC AA'!$A:$E,4,0),""),"")</f>
        <v>54080275.730000004</v>
      </c>
      <c r="D355" s="35">
        <f>IFERROR(IF($J355&gt;0,VLOOKUP($A355&amp;$B355,'PNC AA'!$A:$E,5,0),""),"")</f>
        <v>6285.6</v>
      </c>
      <c r="E355" s="55">
        <f t="shared" si="64"/>
        <v>16</v>
      </c>
      <c r="F355" s="44">
        <f t="shared" si="65"/>
        <v>54086561.330000006</v>
      </c>
      <c r="G355" s="35">
        <f>IFERROR(VLOOKUP($A355&amp;$B355,'PNC Exon. &amp; no Exon.'!$A:$AJ,3,0),0)</f>
        <v>56557296.020000003</v>
      </c>
      <c r="H355" s="35">
        <f>IFERROR(VLOOKUP($A355&amp;$B355,'PNC Exon. &amp; no Exon.'!$A:$AJ,4,0),0)</f>
        <v>651717.93000000005</v>
      </c>
      <c r="I355" s="55">
        <f t="shared" si="66"/>
        <v>16</v>
      </c>
      <c r="J355" s="44">
        <f t="shared" si="67"/>
        <v>57209013.950000003</v>
      </c>
      <c r="K355" s="35">
        <f t="shared" si="68"/>
        <v>3122452.6199999973</v>
      </c>
      <c r="L355" s="122">
        <f t="shared" si="69"/>
        <v>5.7730655142760527</v>
      </c>
      <c r="M355" s="122">
        <f t="shared" si="70"/>
        <v>0.70179227412074963</v>
      </c>
      <c r="N355" s="122">
        <f t="shared" si="71"/>
        <v>0.68549848152854009</v>
      </c>
    </row>
    <row r="356" spans="1:14" ht="15.95" customHeight="1" x14ac:dyDescent="0.4">
      <c r="A356" s="96" t="s">
        <v>6</v>
      </c>
      <c r="B356" s="37" t="s">
        <v>121</v>
      </c>
      <c r="C356" s="35">
        <f>IFERROR(IF($J356&gt;0,VLOOKUP($A356&amp;$B356,'PNC AA'!$A:$E,4,0),""),"")</f>
        <v>42201492.82</v>
      </c>
      <c r="D356" s="35">
        <f>IFERROR(IF($J356&gt;0,VLOOKUP($A356&amp;$B356,'PNC AA'!$A:$E,5,0),""),"")</f>
        <v>5078569.83</v>
      </c>
      <c r="E356" s="55">
        <f t="shared" si="64"/>
        <v>17</v>
      </c>
      <c r="F356" s="44">
        <f t="shared" si="65"/>
        <v>47280062.649999999</v>
      </c>
      <c r="G356" s="35">
        <f>IFERROR(VLOOKUP($A356&amp;$B356,'PNC Exon. &amp; no Exon.'!$A:$AJ,3,0),0)</f>
        <v>51851376.280000001</v>
      </c>
      <c r="H356" s="35">
        <f>IFERROR(VLOOKUP($A356&amp;$B356,'PNC Exon. &amp; no Exon.'!$A:$AJ,4,0),0)</f>
        <v>4781015.97</v>
      </c>
      <c r="I356" s="55">
        <f t="shared" si="66"/>
        <v>17</v>
      </c>
      <c r="J356" s="44">
        <f t="shared" si="67"/>
        <v>56632392.25</v>
      </c>
      <c r="K356" s="35">
        <f t="shared" si="68"/>
        <v>9352329.6000000015</v>
      </c>
      <c r="L356" s="122">
        <f t="shared" si="69"/>
        <v>19.780704753359714</v>
      </c>
      <c r="M356" s="122">
        <f t="shared" si="70"/>
        <v>0.61347554497443613</v>
      </c>
      <c r="N356" s="122">
        <f t="shared" si="71"/>
        <v>0.67858919796508155</v>
      </c>
    </row>
    <row r="357" spans="1:14" ht="15.95" customHeight="1" x14ac:dyDescent="0.4">
      <c r="A357" s="96" t="s">
        <v>6</v>
      </c>
      <c r="B357" s="37" t="s">
        <v>80</v>
      </c>
      <c r="C357" s="35">
        <f>IFERROR(IF($J357&gt;0,VLOOKUP($A357&amp;$B357,'PNC AA'!$A:$E,4,0),""),"")</f>
        <v>43158685.670000002</v>
      </c>
      <c r="D357" s="35">
        <f>IFERROR(IF($J357&gt;0,VLOOKUP($A357&amp;$B357,'PNC AA'!$A:$E,5,0),""),"")</f>
        <v>0</v>
      </c>
      <c r="E357" s="55">
        <f t="shared" si="64"/>
        <v>18</v>
      </c>
      <c r="F357" s="44">
        <f t="shared" si="65"/>
        <v>43158685.670000002</v>
      </c>
      <c r="G357" s="35">
        <f>IFERROR(VLOOKUP($A357&amp;$B357,'PNC Exon. &amp; no Exon.'!$A:$AJ,3,0),0)</f>
        <v>50103401.909999996</v>
      </c>
      <c r="H357" s="35">
        <f>IFERROR(VLOOKUP($A357&amp;$B357,'PNC Exon. &amp; no Exon.'!$A:$AJ,4,0),0)</f>
        <v>0</v>
      </c>
      <c r="I357" s="55">
        <f t="shared" si="66"/>
        <v>19</v>
      </c>
      <c r="J357" s="44">
        <f t="shared" si="67"/>
        <v>50103401.909999996</v>
      </c>
      <c r="K357" s="35">
        <f t="shared" si="68"/>
        <v>6944716.2399999946</v>
      </c>
      <c r="L357" s="122">
        <f t="shared" si="69"/>
        <v>16.091120784123717</v>
      </c>
      <c r="M357" s="122">
        <f t="shared" si="70"/>
        <v>0.55999922013182102</v>
      </c>
      <c r="N357" s="122">
        <f t="shared" si="71"/>
        <v>0.60035654449029618</v>
      </c>
    </row>
    <row r="358" spans="1:14" ht="15.95" customHeight="1" x14ac:dyDescent="0.4">
      <c r="A358" s="96" t="s">
        <v>6</v>
      </c>
      <c r="B358" s="37" t="s">
        <v>87</v>
      </c>
      <c r="C358" s="35">
        <f>IFERROR(IF($J358&gt;0,VLOOKUP($A358&amp;$B358,'PNC AA'!$A:$E,4,0),""),"")</f>
        <v>1652483.53</v>
      </c>
      <c r="D358" s="35">
        <f>IFERROR(IF($J358&gt;0,VLOOKUP($A358&amp;$B358,'PNC AA'!$A:$E,5,0),""),"")</f>
        <v>39843541.82</v>
      </c>
      <c r="E358" s="55">
        <f t="shared" si="64"/>
        <v>19</v>
      </c>
      <c r="F358" s="44">
        <f t="shared" si="65"/>
        <v>41496025.350000001</v>
      </c>
      <c r="G358" s="35">
        <f>IFERROR(VLOOKUP($A358&amp;$B358,'PNC Exon. &amp; no Exon.'!$A:$AJ,3,0),0)</f>
        <v>632046.81000000006</v>
      </c>
      <c r="H358" s="35">
        <f>IFERROR(VLOOKUP($A358&amp;$B358,'PNC Exon. &amp; no Exon.'!$A:$AJ,4,0),0)</f>
        <v>35161048.530000001</v>
      </c>
      <c r="I358" s="55">
        <f t="shared" si="66"/>
        <v>21</v>
      </c>
      <c r="J358" s="44">
        <f t="shared" si="67"/>
        <v>35793095.340000004</v>
      </c>
      <c r="K358" s="35">
        <f t="shared" si="68"/>
        <v>-5702930.0099999979</v>
      </c>
      <c r="L358" s="122">
        <f t="shared" si="69"/>
        <v>-13.743316286074126</v>
      </c>
      <c r="M358" s="122">
        <f t="shared" si="70"/>
        <v>0.53842561407570955</v>
      </c>
      <c r="N358" s="122">
        <f t="shared" si="71"/>
        <v>0.42888542924757517</v>
      </c>
    </row>
    <row r="359" spans="1:14" ht="15.95" customHeight="1" x14ac:dyDescent="0.4">
      <c r="A359" s="96" t="s">
        <v>6</v>
      </c>
      <c r="B359" s="37" t="s">
        <v>123</v>
      </c>
      <c r="C359" s="35">
        <f>IFERROR(IF($J359&gt;0,VLOOKUP($A359&amp;$B359,'PNC AA'!$A:$E,4,0),""),"")</f>
        <v>40641058.210000001</v>
      </c>
      <c r="D359" s="35">
        <f>IFERROR(IF($J359&gt;0,VLOOKUP($A359&amp;$B359,'PNC AA'!$A:$E,5,0),""),"")</f>
        <v>0</v>
      </c>
      <c r="E359" s="55">
        <f t="shared" si="64"/>
        <v>20</v>
      </c>
      <c r="F359" s="44">
        <f t="shared" si="65"/>
        <v>40641058.210000001</v>
      </c>
      <c r="G359" s="35">
        <f>IFERROR(VLOOKUP($A359&amp;$B359,'PNC Exon. &amp; no Exon.'!$A:$AJ,3,0),0)</f>
        <v>52661891.049999997</v>
      </c>
      <c r="H359" s="35">
        <f>IFERROR(VLOOKUP($A359&amp;$B359,'PNC Exon. &amp; no Exon.'!$A:$AJ,4,0),0)</f>
        <v>0</v>
      </c>
      <c r="I359" s="55">
        <f t="shared" si="66"/>
        <v>18</v>
      </c>
      <c r="J359" s="44">
        <f t="shared" si="67"/>
        <v>52661891.049999997</v>
      </c>
      <c r="K359" s="35">
        <f t="shared" si="68"/>
        <v>12020832.839999996</v>
      </c>
      <c r="L359" s="122">
        <f t="shared" si="69"/>
        <v>29.578050792590314</v>
      </c>
      <c r="M359" s="122">
        <f t="shared" si="70"/>
        <v>0.52733211286718829</v>
      </c>
      <c r="N359" s="122">
        <f t="shared" si="71"/>
        <v>0.63101325921728135</v>
      </c>
    </row>
    <row r="360" spans="1:14" ht="15.95" customHeight="1" x14ac:dyDescent="0.4">
      <c r="A360" s="96" t="s">
        <v>6</v>
      </c>
      <c r="B360" s="37" t="s">
        <v>122</v>
      </c>
      <c r="C360" s="35">
        <f>IFERROR(IF($J360&gt;0,VLOOKUP($A360&amp;$B360,'PNC AA'!$A:$E,4,0),""),"")</f>
        <v>23982746.870000001</v>
      </c>
      <c r="D360" s="35">
        <f>IFERROR(IF($J360&gt;0,VLOOKUP($A360&amp;$B360,'PNC AA'!$A:$E,5,0),""),"")</f>
        <v>14670798.700000001</v>
      </c>
      <c r="E360" s="55">
        <f t="shared" si="64"/>
        <v>21</v>
      </c>
      <c r="F360" s="44">
        <f t="shared" si="65"/>
        <v>38653545.57</v>
      </c>
      <c r="G360" s="35">
        <f>IFERROR(VLOOKUP($A360&amp;$B360,'PNC Exon. &amp; no Exon.'!$A:$AJ,3,0),0)</f>
        <v>26899437.509999998</v>
      </c>
      <c r="H360" s="35">
        <f>IFERROR(VLOOKUP($A360&amp;$B360,'PNC Exon. &amp; no Exon.'!$A:$AJ,4,0),0)</f>
        <v>19751305.110000003</v>
      </c>
      <c r="I360" s="55">
        <f t="shared" si="66"/>
        <v>20</v>
      </c>
      <c r="J360" s="44">
        <f t="shared" si="67"/>
        <v>46650742.620000005</v>
      </c>
      <c r="K360" s="35">
        <f t="shared" si="68"/>
        <v>7997197.0500000045</v>
      </c>
      <c r="L360" s="122">
        <f t="shared" si="69"/>
        <v>20.689426887159435</v>
      </c>
      <c r="M360" s="122">
        <f t="shared" si="70"/>
        <v>0.5015434329960633</v>
      </c>
      <c r="N360" s="122">
        <f t="shared" si="71"/>
        <v>0.558985569234562</v>
      </c>
    </row>
    <row r="361" spans="1:14" ht="15.95" customHeight="1" x14ac:dyDescent="0.4">
      <c r="A361" s="96" t="s">
        <v>6</v>
      </c>
      <c r="B361" s="37" t="s">
        <v>124</v>
      </c>
      <c r="C361" s="35">
        <f>IFERROR(IF($J361&gt;0,VLOOKUP($A361&amp;$B361,'PNC AA'!$A:$E,4,0),""),"")</f>
        <v>0</v>
      </c>
      <c r="D361" s="35">
        <f>IFERROR(IF($J361&gt;0,VLOOKUP($A361&amp;$B361,'PNC AA'!$A:$E,5,0),""),"")</f>
        <v>31805673.949999999</v>
      </c>
      <c r="E361" s="55">
        <f t="shared" si="64"/>
        <v>22</v>
      </c>
      <c r="F361" s="44">
        <f t="shared" si="65"/>
        <v>31805673.949999999</v>
      </c>
      <c r="G361" s="35">
        <f>IFERROR(VLOOKUP($A361&amp;$B361,'PNC Exon. &amp; no Exon.'!$A:$AJ,3,0),0)</f>
        <v>0</v>
      </c>
      <c r="H361" s="35">
        <f>IFERROR(VLOOKUP($A361&amp;$B361,'PNC Exon. &amp; no Exon.'!$A:$AJ,4,0),0)</f>
        <v>28859254.879999999</v>
      </c>
      <c r="I361" s="55">
        <f t="shared" si="66"/>
        <v>23</v>
      </c>
      <c r="J361" s="44">
        <f t="shared" si="67"/>
        <v>28859254.879999999</v>
      </c>
      <c r="K361" s="35">
        <f t="shared" si="68"/>
        <v>-2946419.0700000003</v>
      </c>
      <c r="L361" s="122">
        <f t="shared" si="69"/>
        <v>-9.2638158670428066</v>
      </c>
      <c r="M361" s="122">
        <f t="shared" si="70"/>
        <v>0.41268987531164947</v>
      </c>
      <c r="N361" s="122">
        <f t="shared" si="71"/>
        <v>0.34580171956075312</v>
      </c>
    </row>
    <row r="362" spans="1:14" ht="15.95" customHeight="1" x14ac:dyDescent="0.4">
      <c r="A362" s="96" t="s">
        <v>6</v>
      </c>
      <c r="B362" s="37" t="s">
        <v>78</v>
      </c>
      <c r="C362" s="35">
        <f>IFERROR(IF($J362&gt;0,VLOOKUP($A362&amp;$B362,'PNC AA'!$A:$E,4,0),""),"")</f>
        <v>31517187.959999993</v>
      </c>
      <c r="D362" s="35">
        <f>IFERROR(IF($J362&gt;0,VLOOKUP($A362&amp;$B362,'PNC AA'!$A:$E,5,0),""),"")</f>
        <v>0</v>
      </c>
      <c r="E362" s="55">
        <f t="shared" si="64"/>
        <v>23</v>
      </c>
      <c r="F362" s="44">
        <f t="shared" si="65"/>
        <v>31517187.959999993</v>
      </c>
      <c r="G362" s="35">
        <f>IFERROR(VLOOKUP($A362&amp;$B362,'PNC Exon. &amp; no Exon.'!$A:$AJ,3,0),0)</f>
        <v>34518600.840000004</v>
      </c>
      <c r="H362" s="35">
        <f>IFERROR(VLOOKUP($A362&amp;$B362,'PNC Exon. &amp; no Exon.'!$A:$AJ,4,0),0)</f>
        <v>81924.959999999992</v>
      </c>
      <c r="I362" s="55">
        <f t="shared" si="66"/>
        <v>22</v>
      </c>
      <c r="J362" s="44">
        <f t="shared" si="67"/>
        <v>34600525.800000004</v>
      </c>
      <c r="K362" s="35">
        <f t="shared" si="68"/>
        <v>3083337.840000011</v>
      </c>
      <c r="L362" s="122">
        <f t="shared" si="69"/>
        <v>9.7830359863107912</v>
      </c>
      <c r="M362" s="122">
        <f t="shared" si="70"/>
        <v>0.40894666749818132</v>
      </c>
      <c r="N362" s="122">
        <f t="shared" si="71"/>
        <v>0.41459564251044179</v>
      </c>
    </row>
    <row r="363" spans="1:14" ht="15.95" customHeight="1" x14ac:dyDescent="0.4">
      <c r="A363" s="96" t="s">
        <v>6</v>
      </c>
      <c r="B363" s="37" t="s">
        <v>125</v>
      </c>
      <c r="C363" s="35">
        <f>IFERROR(IF($J363&gt;0,VLOOKUP($A363&amp;$B363,'PNC AA'!$A:$E,4,0),""),"")</f>
        <v>21952680.939999998</v>
      </c>
      <c r="D363" s="35">
        <f>IFERROR(IF($J363&gt;0,VLOOKUP($A363&amp;$B363,'PNC AA'!$A:$E,5,0),""),"")</f>
        <v>762015</v>
      </c>
      <c r="E363" s="55">
        <f t="shared" si="64"/>
        <v>24</v>
      </c>
      <c r="F363" s="44">
        <f t="shared" si="65"/>
        <v>22714695.939999998</v>
      </c>
      <c r="G363" s="35">
        <f>IFERROR(VLOOKUP($A363&amp;$B363,'PNC Exon. &amp; no Exon.'!$A:$AJ,3,0),0)</f>
        <v>18527084.129999999</v>
      </c>
      <c r="H363" s="35">
        <f>IFERROR(VLOOKUP($A363&amp;$B363,'PNC Exon. &amp; no Exon.'!$A:$AJ,4,0),0)</f>
        <v>845553.06</v>
      </c>
      <c r="I363" s="55">
        <f t="shared" si="66"/>
        <v>27</v>
      </c>
      <c r="J363" s="44">
        <f t="shared" si="67"/>
        <v>19372637.189999998</v>
      </c>
      <c r="K363" s="35">
        <f t="shared" si="68"/>
        <v>-3342058.75</v>
      </c>
      <c r="L363" s="122">
        <f t="shared" si="69"/>
        <v>-14.713200470866617</v>
      </c>
      <c r="M363" s="122">
        <f t="shared" si="70"/>
        <v>0.29473121839698135</v>
      </c>
      <c r="N363" s="122">
        <f t="shared" si="71"/>
        <v>0.2321297372570485</v>
      </c>
    </row>
    <row r="364" spans="1:14" ht="15.95" customHeight="1" x14ac:dyDescent="0.4">
      <c r="A364" s="96" t="s">
        <v>6</v>
      </c>
      <c r="B364" s="37" t="s">
        <v>126</v>
      </c>
      <c r="C364" s="35">
        <f>IFERROR(IF($J364&gt;0,VLOOKUP($A364&amp;$B364,'PNC AA'!$A:$E,4,0),""),"")</f>
        <v>21657448.859999999</v>
      </c>
      <c r="D364" s="35">
        <f>IFERROR(IF($J364&gt;0,VLOOKUP($A364&amp;$B364,'PNC AA'!$A:$E,5,0),""),"")</f>
        <v>31079.5</v>
      </c>
      <c r="E364" s="55">
        <f t="shared" si="64"/>
        <v>25</v>
      </c>
      <c r="F364" s="44">
        <f t="shared" si="65"/>
        <v>21688528.359999999</v>
      </c>
      <c r="G364" s="35">
        <f>IFERROR(VLOOKUP($A364&amp;$B364,'PNC Exon. &amp; no Exon.'!$A:$AJ,3,0),0)</f>
        <v>25024947.199999999</v>
      </c>
      <c r="H364" s="35">
        <f>IFERROR(VLOOKUP($A364&amp;$B364,'PNC Exon. &amp; no Exon.'!$A:$AJ,4,0),0)</f>
        <v>0</v>
      </c>
      <c r="I364" s="55">
        <f t="shared" si="66"/>
        <v>24</v>
      </c>
      <c r="J364" s="44">
        <f t="shared" si="67"/>
        <v>25024947.199999999</v>
      </c>
      <c r="K364" s="35">
        <f t="shared" si="68"/>
        <v>3336418.84</v>
      </c>
      <c r="L364" s="122">
        <f t="shared" si="69"/>
        <v>15.383334381291327</v>
      </c>
      <c r="M364" s="122">
        <f t="shared" si="70"/>
        <v>0.28141633089279577</v>
      </c>
      <c r="N364" s="122">
        <f t="shared" si="71"/>
        <v>0.29985769936403339</v>
      </c>
    </row>
    <row r="365" spans="1:14" ht="15.95" customHeight="1" x14ac:dyDescent="0.4">
      <c r="A365" s="96" t="s">
        <v>6</v>
      </c>
      <c r="B365" s="37" t="s">
        <v>127</v>
      </c>
      <c r="C365" s="35">
        <f>IFERROR(IF($J365&gt;0,VLOOKUP($A365&amp;$B365,'PNC AA'!$A:$E,4,0),""),"")</f>
        <v>14193707.539999999</v>
      </c>
      <c r="D365" s="35">
        <f>IFERROR(IF($J365&gt;0,VLOOKUP($A365&amp;$B365,'PNC AA'!$A:$E,5,0),""),"")</f>
        <v>166231.22</v>
      </c>
      <c r="E365" s="55">
        <f t="shared" si="64"/>
        <v>26</v>
      </c>
      <c r="F365" s="44">
        <f t="shared" si="65"/>
        <v>14359938.76</v>
      </c>
      <c r="G365" s="35">
        <f>IFERROR(VLOOKUP($A365&amp;$B365,'PNC Exon. &amp; no Exon.'!$A:$AJ,3,0),0)</f>
        <v>20525778.079999998</v>
      </c>
      <c r="H365" s="35">
        <f>IFERROR(VLOOKUP($A365&amp;$B365,'PNC Exon. &amp; no Exon.'!$A:$AJ,4,0),0)</f>
        <v>269696.96000000002</v>
      </c>
      <c r="I365" s="55">
        <f t="shared" si="66"/>
        <v>26</v>
      </c>
      <c r="J365" s="44">
        <f t="shared" si="67"/>
        <v>20795475.039999999</v>
      </c>
      <c r="K365" s="35">
        <f t="shared" si="68"/>
        <v>6435536.2799999993</v>
      </c>
      <c r="L365" s="122">
        <f t="shared" si="69"/>
        <v>44.815903379242542</v>
      </c>
      <c r="M365" s="122">
        <f t="shared" si="70"/>
        <v>0.18632528729507783</v>
      </c>
      <c r="N365" s="122">
        <f t="shared" si="71"/>
        <v>0.24917867969274196</v>
      </c>
    </row>
    <row r="366" spans="1:14" ht="15.95" customHeight="1" x14ac:dyDescent="0.4">
      <c r="A366" s="96" t="s">
        <v>6</v>
      </c>
      <c r="B366" s="37" t="s">
        <v>110</v>
      </c>
      <c r="C366" s="35">
        <f>IFERROR(IF($J366&gt;0,VLOOKUP($A366&amp;$B366,'PNC AA'!$A:$E,4,0),""),"")</f>
        <v>10993096.359999999</v>
      </c>
      <c r="D366" s="35">
        <f>IFERROR(IF($J366&gt;0,VLOOKUP($A366&amp;$B366,'PNC AA'!$A:$E,5,0),""),"")</f>
        <v>0</v>
      </c>
      <c r="E366" s="55">
        <f t="shared" si="64"/>
        <v>27</v>
      </c>
      <c r="F366" s="44">
        <f t="shared" si="65"/>
        <v>10993096.359999999</v>
      </c>
      <c r="G366" s="35">
        <f>IFERROR(VLOOKUP($A366&amp;$B366,'PNC Exon. &amp; no Exon.'!$A:$AJ,3,0),0)</f>
        <v>18420471.059999999</v>
      </c>
      <c r="H366" s="35">
        <f>IFERROR(VLOOKUP($A366&amp;$B366,'PNC Exon. &amp; no Exon.'!$A:$AJ,4,0),0)</f>
        <v>2500000</v>
      </c>
      <c r="I366" s="55">
        <f t="shared" si="66"/>
        <v>25</v>
      </c>
      <c r="J366" s="44">
        <f t="shared" si="67"/>
        <v>20920471.059999999</v>
      </c>
      <c r="K366" s="35">
        <f t="shared" si="68"/>
        <v>9927374.6999999993</v>
      </c>
      <c r="L366" s="122">
        <f t="shared" si="69"/>
        <v>90.30553699249117</v>
      </c>
      <c r="M366" s="122">
        <f t="shared" si="70"/>
        <v>0.14263931565258808</v>
      </c>
      <c r="N366" s="122">
        <f t="shared" si="71"/>
        <v>0.25067642586927974</v>
      </c>
    </row>
    <row r="367" spans="1:14" ht="15.95" customHeight="1" x14ac:dyDescent="0.4">
      <c r="A367" s="96" t="s">
        <v>6</v>
      </c>
      <c r="B367" s="37" t="s">
        <v>128</v>
      </c>
      <c r="C367" s="35">
        <f>IFERROR(IF($J367&gt;0,VLOOKUP($A367&amp;$B367,'PNC AA'!$A:$E,4,0),""),"")</f>
        <v>9294143.7699999996</v>
      </c>
      <c r="D367" s="35">
        <f>IFERROR(IF($J367&gt;0,VLOOKUP($A367&amp;$B367,'PNC AA'!$A:$E,5,0),""),"")</f>
        <v>0</v>
      </c>
      <c r="E367" s="55">
        <f t="shared" si="64"/>
        <v>28</v>
      </c>
      <c r="F367" s="44">
        <f t="shared" si="65"/>
        <v>9294143.7699999996</v>
      </c>
      <c r="G367" s="35">
        <f>IFERROR(VLOOKUP($A367&amp;$B367,'PNC Exon. &amp; no Exon.'!$A:$AJ,3,0),0)</f>
        <v>8531678.0899999999</v>
      </c>
      <c r="H367" s="35">
        <f>IFERROR(VLOOKUP($A367&amp;$B367,'PNC Exon. &amp; no Exon.'!$A:$AJ,4,0),0)</f>
        <v>0</v>
      </c>
      <c r="I367" s="55">
        <f t="shared" si="66"/>
        <v>29</v>
      </c>
      <c r="J367" s="44">
        <f t="shared" si="67"/>
        <v>8531678.0899999999</v>
      </c>
      <c r="K367" s="35">
        <f t="shared" si="68"/>
        <v>-762465.6799999997</v>
      </c>
      <c r="L367" s="122">
        <f t="shared" si="69"/>
        <v>-8.2037216000586977</v>
      </c>
      <c r="M367" s="122">
        <f t="shared" si="70"/>
        <v>0.12059480454964056</v>
      </c>
      <c r="N367" s="122">
        <f t="shared" si="71"/>
        <v>0.10222956089921062</v>
      </c>
    </row>
    <row r="368" spans="1:14" ht="15.95" customHeight="1" x14ac:dyDescent="0.4">
      <c r="A368" s="96" t="s">
        <v>6</v>
      </c>
      <c r="B368" s="37" t="s">
        <v>79</v>
      </c>
      <c r="C368" s="35">
        <f>IFERROR(IF($J368&gt;0,VLOOKUP($A368&amp;$B368,'PNC AA'!$A:$E,4,0),""),"")</f>
        <v>4000296.66</v>
      </c>
      <c r="D368" s="35">
        <f>IFERROR(IF($J368&gt;0,VLOOKUP($A368&amp;$B368,'PNC AA'!$A:$E,5,0),""),"")</f>
        <v>0</v>
      </c>
      <c r="E368" s="55">
        <f t="shared" si="64"/>
        <v>29</v>
      </c>
      <c r="F368" s="44">
        <f t="shared" si="65"/>
        <v>4000296.66</v>
      </c>
      <c r="G368" s="35">
        <f>IFERROR(VLOOKUP($A368&amp;$B368,'PNC Exon. &amp; no Exon.'!$A:$AJ,3,0),0)</f>
        <v>4896154.9000000004</v>
      </c>
      <c r="H368" s="35">
        <f>IFERROR(VLOOKUP($A368&amp;$B368,'PNC Exon. &amp; no Exon.'!$A:$AJ,4,0),0)</f>
        <v>0</v>
      </c>
      <c r="I368" s="55">
        <f t="shared" si="66"/>
        <v>30</v>
      </c>
      <c r="J368" s="44">
        <f t="shared" si="67"/>
        <v>4896154.9000000004</v>
      </c>
      <c r="K368" s="35">
        <f t="shared" si="68"/>
        <v>895858.24000000022</v>
      </c>
      <c r="L368" s="122">
        <f t="shared" si="69"/>
        <v>22.394795090022154</v>
      </c>
      <c r="M368" s="122">
        <f t="shared" si="70"/>
        <v>5.1905264841118327E-2</v>
      </c>
      <c r="N368" s="122">
        <f t="shared" si="71"/>
        <v>5.8667446221182799E-2</v>
      </c>
    </row>
    <row r="369" spans="1:14" ht="15.95" customHeight="1" x14ac:dyDescent="0.4">
      <c r="A369" s="96" t="s">
        <v>6</v>
      </c>
      <c r="B369" s="37" t="s">
        <v>129</v>
      </c>
      <c r="C369" s="35">
        <f>IFERROR(IF($J369&gt;0,VLOOKUP($A369&amp;$B369,'PNC AA'!$A:$E,4,0),""),"")</f>
        <v>27154.19</v>
      </c>
      <c r="D369" s="35">
        <f>IFERROR(IF($J369&gt;0,VLOOKUP($A369&amp;$B369,'PNC AA'!$A:$E,5,0),""),"")</f>
        <v>1298044.27</v>
      </c>
      <c r="E369" s="55">
        <f t="shared" si="64"/>
        <v>30</v>
      </c>
      <c r="F369" s="44">
        <f t="shared" si="65"/>
        <v>1325198.46</v>
      </c>
      <c r="G369" s="35">
        <f>IFERROR(VLOOKUP($A369&amp;$B369,'PNC Exon. &amp; no Exon.'!$A:$AJ,3,0),0)</f>
        <v>176040.21000000002</v>
      </c>
      <c r="H369" s="35">
        <f>IFERROR(VLOOKUP($A369&amp;$B369,'PNC Exon. &amp; no Exon.'!$A:$AJ,4,0),0)</f>
        <v>8651374.7200000007</v>
      </c>
      <c r="I369" s="55">
        <f t="shared" si="66"/>
        <v>28</v>
      </c>
      <c r="J369" s="44">
        <f t="shared" si="67"/>
        <v>8827414.9300000016</v>
      </c>
      <c r="K369" s="35">
        <f t="shared" si="68"/>
        <v>7502216.4700000016</v>
      </c>
      <c r="L369" s="122">
        <f t="shared" si="69"/>
        <v>566.12022247596042</v>
      </c>
      <c r="M369" s="122">
        <f t="shared" si="70"/>
        <v>1.7194918997168112E-2</v>
      </c>
      <c r="N369" s="122">
        <f t="shared" si="71"/>
        <v>0.10577318349912522</v>
      </c>
    </row>
    <row r="370" spans="1:14" ht="15.95" customHeight="1" x14ac:dyDescent="0.4">
      <c r="A370" s="96" t="s">
        <v>6</v>
      </c>
      <c r="B370" s="37" t="s">
        <v>131</v>
      </c>
      <c r="C370" s="35">
        <f>IFERROR(IF($J370&gt;0,VLOOKUP($A370&amp;$B370,'PNC AA'!$A:$E,4,0),""),"")</f>
        <v>1230596.9099999999</v>
      </c>
      <c r="D370" s="35">
        <f>IFERROR(IF($J370&gt;0,VLOOKUP($A370&amp;$B370,'PNC AA'!$A:$E,5,0),""),"")</f>
        <v>0</v>
      </c>
      <c r="E370" s="55">
        <f t="shared" si="64"/>
        <v>31</v>
      </c>
      <c r="F370" s="44">
        <f t="shared" si="65"/>
        <v>1230596.9099999999</v>
      </c>
      <c r="G370" s="35">
        <f>IFERROR(VLOOKUP($A370&amp;$B370,'PNC Exon. &amp; no Exon.'!$A:$AJ,3,0),0)</f>
        <v>130769.51000000001</v>
      </c>
      <c r="H370" s="35">
        <f>IFERROR(VLOOKUP($A370&amp;$B370,'PNC Exon. &amp; no Exon.'!$A:$AJ,4,0),0)</f>
        <v>2465822.29</v>
      </c>
      <c r="I370" s="55">
        <f t="shared" si="66"/>
        <v>33</v>
      </c>
      <c r="J370" s="44">
        <f t="shared" si="67"/>
        <v>2596591.7999999998</v>
      </c>
      <c r="K370" s="35">
        <f t="shared" si="68"/>
        <v>1365994.89</v>
      </c>
      <c r="L370" s="122">
        <f t="shared" si="69"/>
        <v>111.00262635959324</v>
      </c>
      <c r="M370" s="122">
        <f t="shared" si="70"/>
        <v>1.5967430407076821E-2</v>
      </c>
      <c r="N370" s="122">
        <f t="shared" si="71"/>
        <v>3.1113274170485133E-2</v>
      </c>
    </row>
    <row r="371" spans="1:14" ht="15.95" customHeight="1" x14ac:dyDescent="0.4">
      <c r="A371" s="96" t="s">
        <v>6</v>
      </c>
      <c r="B371" s="37" t="s">
        <v>130</v>
      </c>
      <c r="C371" s="35">
        <f>IFERROR(IF($J371&gt;0,VLOOKUP($A371&amp;$B371,'PNC AA'!$A:$E,4,0),""),"")</f>
        <v>813691.37</v>
      </c>
      <c r="D371" s="35">
        <f>IFERROR(IF($J371&gt;0,VLOOKUP($A371&amp;$B371,'PNC AA'!$A:$E,5,0),""),"")</f>
        <v>0</v>
      </c>
      <c r="E371" s="55">
        <f t="shared" si="64"/>
        <v>32</v>
      </c>
      <c r="F371" s="44">
        <f t="shared" si="65"/>
        <v>813691.37</v>
      </c>
      <c r="G371" s="35">
        <f>IFERROR(VLOOKUP($A371&amp;$B371,'PNC Exon. &amp; no Exon.'!$A:$AJ,3,0),0)</f>
        <v>4544865.8499999996</v>
      </c>
      <c r="H371" s="35">
        <f>IFERROR(VLOOKUP($A371&amp;$B371,'PNC Exon. &amp; no Exon.'!$A:$AJ,4,0),0)</f>
        <v>121098.15</v>
      </c>
      <c r="I371" s="55">
        <f t="shared" si="66"/>
        <v>31</v>
      </c>
      <c r="J371" s="44">
        <f t="shared" si="67"/>
        <v>4665964</v>
      </c>
      <c r="K371" s="35">
        <f t="shared" si="68"/>
        <v>3852272.63</v>
      </c>
      <c r="L371" s="122">
        <f t="shared" si="69"/>
        <v>473.43166856986574</v>
      </c>
      <c r="M371" s="122">
        <f t="shared" si="70"/>
        <v>1.0557933485558644E-2</v>
      </c>
      <c r="N371" s="122">
        <f t="shared" si="71"/>
        <v>5.5909218076408272E-2</v>
      </c>
    </row>
    <row r="372" spans="1:14" ht="15.95" customHeight="1" x14ac:dyDescent="0.4">
      <c r="A372" s="96" t="s">
        <v>6</v>
      </c>
      <c r="B372" s="37" t="s">
        <v>132</v>
      </c>
      <c r="C372" s="35">
        <f>IFERROR(IF($J372&gt;0,VLOOKUP($A372&amp;$B372,'PNC AA'!$A:$E,4,0),""),"")</f>
        <v>720884.89999999991</v>
      </c>
      <c r="D372" s="35">
        <f>IFERROR(IF($J372&gt;0,VLOOKUP($A372&amp;$B372,'PNC AA'!$A:$E,5,0),""),"")</f>
        <v>22396</v>
      </c>
      <c r="E372" s="55">
        <f t="shared" si="64"/>
        <v>33</v>
      </c>
      <c r="F372" s="44">
        <f t="shared" si="65"/>
        <v>743280.89999999991</v>
      </c>
      <c r="G372" s="35">
        <f>IFERROR(VLOOKUP($A372&amp;$B372,'PNC Exon. &amp; no Exon.'!$A:$AJ,3,0),0)</f>
        <v>2835079.6799999997</v>
      </c>
      <c r="H372" s="35">
        <f>IFERROR(VLOOKUP($A372&amp;$B372,'PNC Exon. &amp; no Exon.'!$A:$AJ,4,0),0)</f>
        <v>44745.94</v>
      </c>
      <c r="I372" s="55">
        <f t="shared" si="66"/>
        <v>32</v>
      </c>
      <c r="J372" s="44">
        <f t="shared" si="67"/>
        <v>2879825.6199999996</v>
      </c>
      <c r="K372" s="35">
        <f t="shared" si="68"/>
        <v>2136544.7199999997</v>
      </c>
      <c r="L372" s="122">
        <f t="shared" si="69"/>
        <v>287.44781683479289</v>
      </c>
      <c r="M372" s="122">
        <f t="shared" si="70"/>
        <v>9.6443327195250526E-3</v>
      </c>
      <c r="N372" s="122">
        <f t="shared" si="71"/>
        <v>3.4507081197070452E-2</v>
      </c>
    </row>
    <row r="373" spans="1:14" ht="20.25" customHeight="1" x14ac:dyDescent="0.4">
      <c r="A373" s="7"/>
      <c r="B373" s="39" t="s">
        <v>21</v>
      </c>
      <c r="C373" s="46">
        <f>SUM(C340:C372)</f>
        <v>4690851756.9899969</v>
      </c>
      <c r="D373" s="46">
        <f>SUM(D340:D372)</f>
        <v>3016067131.1899986</v>
      </c>
      <c r="E373" s="46"/>
      <c r="F373" s="46">
        <f>SUM(F340:F372)</f>
        <v>7706918888.1799984</v>
      </c>
      <c r="G373" s="46">
        <f>SUM(G340:G372)</f>
        <v>5322100960.7200012</v>
      </c>
      <c r="H373" s="46">
        <f>SUM(H340:H372)</f>
        <v>3023506723.5500002</v>
      </c>
      <c r="I373" s="46"/>
      <c r="J373" s="46">
        <f>SUM(J340:J372)</f>
        <v>8345607684.2699986</v>
      </c>
      <c r="K373" s="46">
        <f t="shared" si="68"/>
        <v>638688796.09000015</v>
      </c>
      <c r="L373" s="121">
        <f t="shared" si="69"/>
        <v>8.2872131568628404</v>
      </c>
      <c r="M373" s="125">
        <f>SUM(M340:M372)</f>
        <v>100</v>
      </c>
      <c r="N373" s="125">
        <f>SUM(N340:N372)</f>
        <v>100.00000000000003</v>
      </c>
    </row>
    <row r="374" spans="1:14" x14ac:dyDescent="0.4">
      <c r="B374" s="52" t="s">
        <v>108</v>
      </c>
    </row>
    <row r="375" spans="1:14" x14ac:dyDescent="0.4">
      <c r="B375" s="52"/>
    </row>
    <row r="376" spans="1:14" x14ac:dyDescent="0.4">
      <c r="B376" s="52"/>
    </row>
    <row r="377" spans="1:14" x14ac:dyDescent="0.4">
      <c r="B377" s="52"/>
    </row>
    <row r="380" spans="1:14" ht="20" x14ac:dyDescent="0.6">
      <c r="A380" s="135" t="s">
        <v>42</v>
      </c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</row>
    <row r="381" spans="1:14" x14ac:dyDescent="0.4">
      <c r="A381" s="134" t="s">
        <v>59</v>
      </c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</row>
    <row r="382" spans="1:14" x14ac:dyDescent="0.4">
      <c r="A382" s="134" t="s">
        <v>153</v>
      </c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</row>
    <row r="383" spans="1:14" x14ac:dyDescent="0.4">
      <c r="A383" s="134" t="s">
        <v>91</v>
      </c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</row>
    <row r="384" spans="1:14" x14ac:dyDescent="0.4">
      <c r="A384" s="1"/>
      <c r="B384" s="9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38" t="s">
        <v>33</v>
      </c>
      <c r="C385" s="137" t="s">
        <v>107</v>
      </c>
      <c r="D385" s="137"/>
      <c r="E385" s="137" t="s">
        <v>52</v>
      </c>
      <c r="F385" s="137"/>
      <c r="G385" s="137" t="s">
        <v>171</v>
      </c>
      <c r="H385" s="137"/>
      <c r="I385" s="137"/>
      <c r="J385" s="137"/>
      <c r="K385" s="137" t="s">
        <v>29</v>
      </c>
      <c r="L385" s="137"/>
      <c r="M385" s="137" t="s">
        <v>61</v>
      </c>
      <c r="N385" s="137"/>
    </row>
    <row r="386" spans="1:14" ht="31.5" customHeight="1" x14ac:dyDescent="0.4">
      <c r="A386" s="62"/>
      <c r="B386" s="139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33">
        <v>2021</v>
      </c>
      <c r="N386" s="33">
        <v>2022</v>
      </c>
    </row>
    <row r="387" spans="1:14" ht="15.95" customHeight="1" x14ac:dyDescent="0.4">
      <c r="A387" s="96" t="s">
        <v>7</v>
      </c>
      <c r="B387" s="35" t="s">
        <v>84</v>
      </c>
      <c r="C387" s="35">
        <f>IFERROR(IF($J387&gt;0,VLOOKUP($A387&amp;$B387,'PNC AA'!$A:$E,4,0),""),"")</f>
        <v>969526906.76999998</v>
      </c>
      <c r="D387" s="35">
        <f>IFERROR(IF($J387&gt;0,VLOOKUP($A387&amp;$B387,'PNC AA'!$A:$E,5,0),""),"")</f>
        <v>493214033.14999998</v>
      </c>
      <c r="E387" s="55">
        <f t="shared" ref="E387:E419" si="72">IF(F387=0,"ND",RANK(F387,$F$387:$F$419))</f>
        <v>1</v>
      </c>
      <c r="F387" s="44">
        <f t="shared" ref="F387:F419" si="73">SUM(C387:D387)</f>
        <v>1462740939.9200001</v>
      </c>
      <c r="G387" s="35">
        <f>IFERROR(VLOOKUP($A387&amp;$B387,'PNC Exon. &amp; no Exon.'!$A:$AJ,3,0),0)</f>
        <v>1063913785.4800001</v>
      </c>
      <c r="H387" s="35">
        <f>IFERROR(VLOOKUP($A387&amp;$B387,'PNC Exon. &amp; no Exon.'!$A:$AJ,4,0),0)</f>
        <v>631191153.57999992</v>
      </c>
      <c r="I387" s="55">
        <f t="shared" ref="I387:I419" si="74">IF(J387=0,"ND",RANK(J387,$J$387:$J$419))</f>
        <v>1</v>
      </c>
      <c r="J387" s="44">
        <f t="shared" ref="J387:J419" si="75">(G387+H387)</f>
        <v>1695104939.0599999</v>
      </c>
      <c r="K387" s="35">
        <f t="shared" ref="K387:K420" si="76">J387-F387</f>
        <v>232363999.13999987</v>
      </c>
      <c r="L387" s="122">
        <f t="shared" ref="L387:L420" si="77">IFERROR(K387/F387*100,0)</f>
        <v>15.885519629518832</v>
      </c>
      <c r="M387" s="122">
        <f t="shared" ref="M387:M419" si="78">IFERROR(F387/$F$420*100,0)</f>
        <v>20.72180323290015</v>
      </c>
      <c r="N387" s="122">
        <f t="shared" ref="N387:N419" si="79">IFERROR(J387/$J$420*100,0)</f>
        <v>20.64725922830009</v>
      </c>
    </row>
    <row r="388" spans="1:14" ht="15.95" customHeight="1" x14ac:dyDescent="0.4">
      <c r="A388" s="96" t="s">
        <v>7</v>
      </c>
      <c r="B388" s="37" t="s">
        <v>92</v>
      </c>
      <c r="C388" s="35">
        <f>IFERROR(IF($J388&gt;0,VLOOKUP($A388&amp;$B388,'PNC AA'!$A:$E,4,0),""),"")</f>
        <v>126691026.16000001</v>
      </c>
      <c r="D388" s="35">
        <f>IFERROR(IF($J388&gt;0,VLOOKUP($A388&amp;$B388,'PNC AA'!$A:$E,5,0),""),"")</f>
        <v>960204171.95999992</v>
      </c>
      <c r="E388" s="55">
        <f t="shared" si="72"/>
        <v>2</v>
      </c>
      <c r="F388" s="44">
        <f t="shared" si="73"/>
        <v>1086895198.1199999</v>
      </c>
      <c r="G388" s="35">
        <f>IFERROR(VLOOKUP($A388&amp;$B388,'PNC Exon. &amp; no Exon.'!$A:$AJ,3,0),0)</f>
        <v>170981817.12</v>
      </c>
      <c r="H388" s="35">
        <f>IFERROR(VLOOKUP($A388&amp;$B388,'PNC Exon. &amp; no Exon.'!$A:$AJ,4,0),0)</f>
        <v>1233147785.4499998</v>
      </c>
      <c r="I388" s="55">
        <f t="shared" si="74"/>
        <v>2</v>
      </c>
      <c r="J388" s="44">
        <f t="shared" si="75"/>
        <v>1404129602.5699997</v>
      </c>
      <c r="K388" s="35">
        <f t="shared" si="76"/>
        <v>317234404.44999981</v>
      </c>
      <c r="L388" s="122">
        <f t="shared" si="77"/>
        <v>29.187211885627928</v>
      </c>
      <c r="M388" s="122">
        <f t="shared" si="78"/>
        <v>15.397414412601632</v>
      </c>
      <c r="N388" s="122">
        <f t="shared" si="79"/>
        <v>17.103028388596172</v>
      </c>
    </row>
    <row r="389" spans="1:14" ht="15.95" customHeight="1" x14ac:dyDescent="0.4">
      <c r="A389" s="96" t="s">
        <v>7</v>
      </c>
      <c r="B389" s="37" t="s">
        <v>93</v>
      </c>
      <c r="C389" s="35">
        <f>IFERROR(IF($J389&gt;0,VLOOKUP($A389&amp;$B389,'PNC AA'!$A:$E,4,0),""),"")</f>
        <v>806599667.10000002</v>
      </c>
      <c r="D389" s="35">
        <f>IFERROR(IF($J389&gt;0,VLOOKUP($A389&amp;$B389,'PNC AA'!$A:$E,5,0),""),"")</f>
        <v>119725928.40000001</v>
      </c>
      <c r="E389" s="55">
        <f t="shared" si="72"/>
        <v>3</v>
      </c>
      <c r="F389" s="44">
        <f t="shared" si="73"/>
        <v>926325595.5</v>
      </c>
      <c r="G389" s="35">
        <f>IFERROR(VLOOKUP($A389&amp;$B389,'PNC Exon. &amp; no Exon.'!$A:$AJ,3,0),0)</f>
        <v>892535118.58999991</v>
      </c>
      <c r="H389" s="35">
        <f>IFERROR(VLOOKUP($A389&amp;$B389,'PNC Exon. &amp; no Exon.'!$A:$AJ,4,0),0)</f>
        <v>282910305.23000002</v>
      </c>
      <c r="I389" s="55">
        <f t="shared" si="74"/>
        <v>3</v>
      </c>
      <c r="J389" s="44">
        <f t="shared" si="75"/>
        <v>1175445423.8199999</v>
      </c>
      <c r="K389" s="35">
        <f t="shared" si="76"/>
        <v>249119828.31999993</v>
      </c>
      <c r="L389" s="122">
        <f t="shared" si="77"/>
        <v>26.893333135800191</v>
      </c>
      <c r="M389" s="122">
        <f t="shared" si="78"/>
        <v>13.122717902870672</v>
      </c>
      <c r="N389" s="122">
        <f t="shared" si="79"/>
        <v>14.31753622745568</v>
      </c>
    </row>
    <row r="390" spans="1:14" ht="15.95" customHeight="1" x14ac:dyDescent="0.4">
      <c r="A390" s="96" t="s">
        <v>7</v>
      </c>
      <c r="B390" s="37" t="s">
        <v>111</v>
      </c>
      <c r="C390" s="35">
        <f>IFERROR(IF($J390&gt;0,VLOOKUP($A390&amp;$B390,'PNC AA'!$A:$E,4,0),""),"")</f>
        <v>782422150.6400001</v>
      </c>
      <c r="D390" s="35">
        <f>IFERROR(IF($J390&gt;0,VLOOKUP($A390&amp;$B390,'PNC AA'!$A:$E,5,0),""),"")</f>
        <v>133751696.97</v>
      </c>
      <c r="E390" s="55">
        <f t="shared" si="72"/>
        <v>4</v>
      </c>
      <c r="F390" s="44">
        <f t="shared" si="73"/>
        <v>916173847.61000013</v>
      </c>
      <c r="G390" s="35">
        <f>IFERROR(VLOOKUP($A390&amp;$B390,'PNC Exon. &amp; no Exon.'!$A:$AJ,3,0),0)</f>
        <v>758103272.62</v>
      </c>
      <c r="H390" s="35">
        <f>IFERROR(VLOOKUP($A390&amp;$B390,'PNC Exon. &amp; no Exon.'!$A:$AJ,4,0),0)</f>
        <v>191184401.78999999</v>
      </c>
      <c r="I390" s="55">
        <f t="shared" si="74"/>
        <v>4</v>
      </c>
      <c r="J390" s="44">
        <f t="shared" si="75"/>
        <v>949287674.40999997</v>
      </c>
      <c r="K390" s="35">
        <f t="shared" si="76"/>
        <v>33113826.799999833</v>
      </c>
      <c r="L390" s="122">
        <f t="shared" si="77"/>
        <v>3.6143606245018942</v>
      </c>
      <c r="M390" s="122">
        <f t="shared" si="78"/>
        <v>12.978903973482675</v>
      </c>
      <c r="N390" s="122">
        <f t="shared" si="79"/>
        <v>11.562817288847292</v>
      </c>
    </row>
    <row r="391" spans="1:14" ht="15.95" customHeight="1" x14ac:dyDescent="0.4">
      <c r="A391" s="96" t="s">
        <v>7</v>
      </c>
      <c r="B391" s="37" t="s">
        <v>112</v>
      </c>
      <c r="C391" s="35">
        <f>IFERROR(IF($J391&gt;0,VLOOKUP($A391&amp;$B391,'PNC AA'!$A:$E,4,0),""),"")</f>
        <v>440407499.66999996</v>
      </c>
      <c r="D391" s="35">
        <f>IFERROR(IF($J391&gt;0,VLOOKUP($A391&amp;$B391,'PNC AA'!$A:$E,5,0),""),"")</f>
        <v>251628329.08999997</v>
      </c>
      <c r="E391" s="55">
        <f t="shared" si="72"/>
        <v>5</v>
      </c>
      <c r="F391" s="44">
        <f t="shared" si="73"/>
        <v>692035828.75999999</v>
      </c>
      <c r="G391" s="35">
        <f>IFERROR(VLOOKUP($A391&amp;$B391,'PNC Exon. &amp; no Exon.'!$A:$AJ,3,0),0)</f>
        <v>509002081.24000001</v>
      </c>
      <c r="H391" s="35">
        <f>IFERROR(VLOOKUP($A391&amp;$B391,'PNC Exon. &amp; no Exon.'!$A:$AJ,4,0),0)</f>
        <v>249313115.09</v>
      </c>
      <c r="I391" s="55">
        <f t="shared" si="74"/>
        <v>5</v>
      </c>
      <c r="J391" s="44">
        <f t="shared" si="75"/>
        <v>758315196.33000004</v>
      </c>
      <c r="K391" s="35">
        <f t="shared" si="76"/>
        <v>66279367.570000052</v>
      </c>
      <c r="L391" s="122">
        <f t="shared" si="77"/>
        <v>9.5774474117561805</v>
      </c>
      <c r="M391" s="122">
        <f t="shared" si="78"/>
        <v>9.8036705491171912</v>
      </c>
      <c r="N391" s="122">
        <f t="shared" si="79"/>
        <v>9.2366732434083172</v>
      </c>
    </row>
    <row r="392" spans="1:14" ht="15.95" customHeight="1" x14ac:dyDescent="0.4">
      <c r="A392" s="96" t="s">
        <v>7</v>
      </c>
      <c r="B392" s="37" t="s">
        <v>113</v>
      </c>
      <c r="C392" s="35">
        <f>IFERROR(IF($J392&gt;0,VLOOKUP($A392&amp;$B392,'PNC AA'!$A:$E,4,0),""),"")</f>
        <v>413382813.35999995</v>
      </c>
      <c r="D392" s="35">
        <f>IFERROR(IF($J392&gt;0,VLOOKUP($A392&amp;$B392,'PNC AA'!$A:$E,5,0),""),"")</f>
        <v>88371218.460000008</v>
      </c>
      <c r="E392" s="55">
        <f t="shared" si="72"/>
        <v>6</v>
      </c>
      <c r="F392" s="44">
        <f t="shared" si="73"/>
        <v>501754031.81999993</v>
      </c>
      <c r="G392" s="35">
        <f>IFERROR(VLOOKUP($A392&amp;$B392,'PNC Exon. &amp; no Exon.'!$A:$AJ,3,0),0)</f>
        <v>455947546.94999993</v>
      </c>
      <c r="H392" s="35">
        <f>IFERROR(VLOOKUP($A392&amp;$B392,'PNC Exon. &amp; no Exon.'!$A:$AJ,4,0),0)</f>
        <v>45195878.760000005</v>
      </c>
      <c r="I392" s="55">
        <f t="shared" si="74"/>
        <v>6</v>
      </c>
      <c r="J392" s="44">
        <f t="shared" si="75"/>
        <v>501143425.70999992</v>
      </c>
      <c r="K392" s="35">
        <f t="shared" si="76"/>
        <v>-610606.11000001431</v>
      </c>
      <c r="L392" s="122">
        <f t="shared" si="77"/>
        <v>-0.12169431061374394</v>
      </c>
      <c r="M392" s="122">
        <f t="shared" si="78"/>
        <v>7.1080586007642639</v>
      </c>
      <c r="N392" s="122">
        <f t="shared" si="79"/>
        <v>6.1041874061971955</v>
      </c>
    </row>
    <row r="393" spans="1:14" ht="15.95" customHeight="1" x14ac:dyDescent="0.4">
      <c r="A393" s="96" t="s">
        <v>7</v>
      </c>
      <c r="B393" s="37" t="s">
        <v>94</v>
      </c>
      <c r="C393" s="35">
        <f>IFERROR(IF($J393&gt;0,VLOOKUP($A393&amp;$B393,'PNC AA'!$A:$E,4,0),""),"")</f>
        <v>74787374.939999998</v>
      </c>
      <c r="D393" s="35">
        <f>IFERROR(IF($J393&gt;0,VLOOKUP($A393&amp;$B393,'PNC AA'!$A:$E,5,0),""),"")</f>
        <v>213006813.30000001</v>
      </c>
      <c r="E393" s="55">
        <f t="shared" si="72"/>
        <v>7</v>
      </c>
      <c r="F393" s="44">
        <f t="shared" si="73"/>
        <v>287794188.24000001</v>
      </c>
      <c r="G393" s="35">
        <f>IFERROR(VLOOKUP($A393&amp;$B393,'PNC Exon. &amp; no Exon.'!$A:$AJ,3,0),0)</f>
        <v>63841992.049999997</v>
      </c>
      <c r="H393" s="35">
        <f>IFERROR(VLOOKUP($A393&amp;$B393,'PNC Exon. &amp; no Exon.'!$A:$AJ,4,0),0)</f>
        <v>219433552.35000002</v>
      </c>
      <c r="I393" s="55">
        <f t="shared" si="74"/>
        <v>7</v>
      </c>
      <c r="J393" s="44">
        <f t="shared" si="75"/>
        <v>283275544.40000004</v>
      </c>
      <c r="K393" s="35">
        <f t="shared" si="76"/>
        <v>-4518643.8399999738</v>
      </c>
      <c r="L393" s="122">
        <f t="shared" si="77"/>
        <v>-1.5700955838037089</v>
      </c>
      <c r="M393" s="122">
        <f t="shared" si="78"/>
        <v>4.0770134871644927</v>
      </c>
      <c r="N393" s="122">
        <f t="shared" si="79"/>
        <v>3.4504433699001842</v>
      </c>
    </row>
    <row r="394" spans="1:14" ht="15.95" customHeight="1" x14ac:dyDescent="0.4">
      <c r="A394" s="96" t="s">
        <v>7</v>
      </c>
      <c r="B394" s="37" t="s">
        <v>114</v>
      </c>
      <c r="C394" s="35">
        <f>IFERROR(IF($J394&gt;0,VLOOKUP($A394&amp;$B394,'PNC AA'!$A:$E,4,0),""),"")</f>
        <v>6839036.3700000001</v>
      </c>
      <c r="D394" s="35">
        <f>IFERROR(IF($J394&gt;0,VLOOKUP($A394&amp;$B394,'PNC AA'!$A:$E,5,0),""),"")</f>
        <v>192271841.40000001</v>
      </c>
      <c r="E394" s="55">
        <f t="shared" si="72"/>
        <v>8</v>
      </c>
      <c r="F394" s="44">
        <f t="shared" si="73"/>
        <v>199110877.77000001</v>
      </c>
      <c r="G394" s="35">
        <f>IFERROR(VLOOKUP($A394&amp;$B394,'PNC Exon. &amp; no Exon.'!$A:$AJ,3,0),0)</f>
        <v>10989898.02</v>
      </c>
      <c r="H394" s="35">
        <f>IFERROR(VLOOKUP($A394&amp;$B394,'PNC Exon. &amp; no Exon.'!$A:$AJ,4,0),0)</f>
        <v>191068784.00999999</v>
      </c>
      <c r="I394" s="55">
        <f t="shared" si="74"/>
        <v>8</v>
      </c>
      <c r="J394" s="44">
        <f t="shared" si="75"/>
        <v>202058682.03</v>
      </c>
      <c r="K394" s="35">
        <f t="shared" si="76"/>
        <v>2947804.2599999905</v>
      </c>
      <c r="L394" s="122">
        <f t="shared" si="77"/>
        <v>1.4804837852229766</v>
      </c>
      <c r="M394" s="122">
        <f t="shared" si="78"/>
        <v>2.8206884199916002</v>
      </c>
      <c r="N394" s="122">
        <f t="shared" si="79"/>
        <v>2.4611797718644959</v>
      </c>
    </row>
    <row r="395" spans="1:14" ht="15.95" customHeight="1" x14ac:dyDescent="0.4">
      <c r="A395" s="96" t="s">
        <v>7</v>
      </c>
      <c r="B395" s="37" t="s">
        <v>77</v>
      </c>
      <c r="C395" s="35">
        <f>IFERROR(IF($J395&gt;0,VLOOKUP($A395&amp;$B395,'PNC AA'!$A:$E,4,0),""),"")</f>
        <v>40061570.060000002</v>
      </c>
      <c r="D395" s="35">
        <f>IFERROR(IF($J395&gt;0,VLOOKUP($A395&amp;$B395,'PNC AA'!$A:$E,5,0),""),"")</f>
        <v>91330682.020000011</v>
      </c>
      <c r="E395" s="55">
        <f t="shared" si="72"/>
        <v>9</v>
      </c>
      <c r="F395" s="44">
        <f t="shared" si="73"/>
        <v>131392252.08000001</v>
      </c>
      <c r="G395" s="35">
        <f>IFERROR(VLOOKUP($A395&amp;$B395,'PNC Exon. &amp; no Exon.'!$A:$AJ,3,0),0)</f>
        <v>49891347.649999999</v>
      </c>
      <c r="H395" s="35">
        <f>IFERROR(VLOOKUP($A395&amp;$B395,'PNC Exon. &amp; no Exon.'!$A:$AJ,4,0),0)</f>
        <v>124332768.66</v>
      </c>
      <c r="I395" s="55">
        <f t="shared" si="74"/>
        <v>9</v>
      </c>
      <c r="J395" s="44">
        <f t="shared" si="75"/>
        <v>174224116.31</v>
      </c>
      <c r="K395" s="35">
        <f t="shared" si="76"/>
        <v>42831864.229999989</v>
      </c>
      <c r="L395" s="122">
        <f t="shared" si="77"/>
        <v>32.598470268947985</v>
      </c>
      <c r="M395" s="122">
        <f t="shared" si="78"/>
        <v>1.8613578929966128</v>
      </c>
      <c r="N395" s="122">
        <f t="shared" si="79"/>
        <v>2.1221402937265275</v>
      </c>
    </row>
    <row r="396" spans="1:14" ht="15.95" customHeight="1" x14ac:dyDescent="0.4">
      <c r="A396" s="96" t="s">
        <v>7</v>
      </c>
      <c r="B396" s="37" t="s">
        <v>115</v>
      </c>
      <c r="C396" s="35">
        <f>IFERROR(IF($J396&gt;0,VLOOKUP($A396&amp;$B396,'PNC AA'!$A:$E,4,0),""),"")</f>
        <v>107324099.25</v>
      </c>
      <c r="D396" s="35">
        <f>IFERROR(IF($J396&gt;0,VLOOKUP($A396&amp;$B396,'PNC AA'!$A:$E,5,0),""),"")</f>
        <v>19718.64</v>
      </c>
      <c r="E396" s="55">
        <f t="shared" si="72"/>
        <v>10</v>
      </c>
      <c r="F396" s="44">
        <f t="shared" si="73"/>
        <v>107343817.89</v>
      </c>
      <c r="G396" s="35">
        <f>IFERROR(VLOOKUP($A396&amp;$B396,'PNC Exon. &amp; no Exon.'!$A:$AJ,3,0),0)</f>
        <v>126026239.53999999</v>
      </c>
      <c r="H396" s="35">
        <f>IFERROR(VLOOKUP($A396&amp;$B396,'PNC Exon. &amp; no Exon.'!$A:$AJ,4,0),0)</f>
        <v>19718.43</v>
      </c>
      <c r="I396" s="55">
        <f t="shared" si="74"/>
        <v>10</v>
      </c>
      <c r="J396" s="44">
        <f t="shared" si="75"/>
        <v>126045957.97</v>
      </c>
      <c r="K396" s="35">
        <f t="shared" si="76"/>
        <v>18702140.079999998</v>
      </c>
      <c r="L396" s="122">
        <f t="shared" si="77"/>
        <v>17.422652228715133</v>
      </c>
      <c r="M396" s="122">
        <f t="shared" si="78"/>
        <v>1.5206776619696591</v>
      </c>
      <c r="N396" s="122">
        <f t="shared" si="79"/>
        <v>1.5353052834175533</v>
      </c>
    </row>
    <row r="397" spans="1:14" ht="15.95" customHeight="1" x14ac:dyDescent="0.4">
      <c r="A397" s="96" t="s">
        <v>7</v>
      </c>
      <c r="B397" s="37" t="s">
        <v>85</v>
      </c>
      <c r="C397" s="35">
        <f>IFERROR(IF($J397&gt;0,VLOOKUP($A397&amp;$B397,'PNC AA'!$A:$E,4,0),""),"")</f>
        <v>103030919.71000001</v>
      </c>
      <c r="D397" s="35">
        <f>IFERROR(IF($J397&gt;0,VLOOKUP($A397&amp;$B397,'PNC AA'!$A:$E,5,0),""),"")</f>
        <v>969983.47</v>
      </c>
      <c r="E397" s="55">
        <f t="shared" si="72"/>
        <v>11</v>
      </c>
      <c r="F397" s="44">
        <f t="shared" si="73"/>
        <v>104000903.18000001</v>
      </c>
      <c r="G397" s="35">
        <f>IFERROR(VLOOKUP($A397&amp;$B397,'PNC Exon. &amp; no Exon.'!$A:$AJ,3,0),0)</f>
        <v>107640201.22</v>
      </c>
      <c r="H397" s="35">
        <f>IFERROR(VLOOKUP($A397&amp;$B397,'PNC Exon. &amp; no Exon.'!$A:$AJ,4,0),0)</f>
        <v>497936.82999999996</v>
      </c>
      <c r="I397" s="55">
        <f t="shared" si="74"/>
        <v>11</v>
      </c>
      <c r="J397" s="44">
        <f t="shared" si="75"/>
        <v>108138138.05</v>
      </c>
      <c r="K397" s="35">
        <f t="shared" si="76"/>
        <v>4137234.8699999899</v>
      </c>
      <c r="L397" s="122">
        <f t="shared" si="77"/>
        <v>3.9780759046288789</v>
      </c>
      <c r="M397" s="122">
        <f t="shared" si="78"/>
        <v>1.4733205265026119</v>
      </c>
      <c r="N397" s="122">
        <f t="shared" si="79"/>
        <v>1.3171787287825376</v>
      </c>
    </row>
    <row r="398" spans="1:14" ht="15.95" customHeight="1" x14ac:dyDescent="0.4">
      <c r="A398" s="96" t="s">
        <v>7</v>
      </c>
      <c r="B398" s="37" t="s">
        <v>116</v>
      </c>
      <c r="C398" s="35">
        <f>IFERROR(IF($J398&gt;0,VLOOKUP($A398&amp;$B398,'PNC AA'!$A:$E,4,0),""),"")</f>
        <v>65335347.75999999</v>
      </c>
      <c r="D398" s="35">
        <f>IFERROR(IF($J398&gt;0,VLOOKUP($A398&amp;$B398,'PNC AA'!$A:$E,5,0),""),"")</f>
        <v>161529.67000000001</v>
      </c>
      <c r="E398" s="55">
        <f t="shared" si="72"/>
        <v>12</v>
      </c>
      <c r="F398" s="44">
        <f t="shared" si="73"/>
        <v>65496877.429999992</v>
      </c>
      <c r="G398" s="35">
        <f>IFERROR(VLOOKUP($A398&amp;$B398,'PNC Exon. &amp; no Exon.'!$A:$AJ,3,0),0)</f>
        <v>94992754.819999993</v>
      </c>
      <c r="H398" s="35">
        <f>IFERROR(VLOOKUP($A398&amp;$B398,'PNC Exon. &amp; no Exon.'!$A:$AJ,4,0),0)</f>
        <v>1508502.97</v>
      </c>
      <c r="I398" s="55">
        <f t="shared" si="74"/>
        <v>12</v>
      </c>
      <c r="J398" s="44">
        <f t="shared" si="75"/>
        <v>96501257.789999992</v>
      </c>
      <c r="K398" s="35">
        <f t="shared" si="76"/>
        <v>31004380.359999999</v>
      </c>
      <c r="L398" s="122">
        <f t="shared" si="77"/>
        <v>47.337188544806637</v>
      </c>
      <c r="M398" s="122">
        <f t="shared" si="78"/>
        <v>0.92785630690562837</v>
      </c>
      <c r="N398" s="122">
        <f t="shared" si="79"/>
        <v>1.1754354786742893</v>
      </c>
    </row>
    <row r="399" spans="1:14" ht="15.95" customHeight="1" x14ac:dyDescent="0.4">
      <c r="A399" s="96" t="s">
        <v>7</v>
      </c>
      <c r="B399" s="37" t="s">
        <v>117</v>
      </c>
      <c r="C399" s="35">
        <f>IFERROR(IF($J399&gt;0,VLOOKUP($A399&amp;$B399,'PNC AA'!$A:$E,4,0),""),"")</f>
        <v>61185691.680000007</v>
      </c>
      <c r="D399" s="35">
        <f>IFERROR(IF($J399&gt;0,VLOOKUP($A399&amp;$B399,'PNC AA'!$A:$E,5,0),""),"")</f>
        <v>0</v>
      </c>
      <c r="E399" s="55">
        <f t="shared" si="72"/>
        <v>13</v>
      </c>
      <c r="F399" s="44">
        <f t="shared" si="73"/>
        <v>61185691.680000007</v>
      </c>
      <c r="G399" s="35">
        <f>IFERROR(VLOOKUP($A399&amp;$B399,'PNC Exon. &amp; no Exon.'!$A:$AJ,3,0),0)</f>
        <v>64202110.129999995</v>
      </c>
      <c r="H399" s="35">
        <f>IFERROR(VLOOKUP($A399&amp;$B399,'PNC Exon. &amp; no Exon.'!$A:$AJ,4,0),0)</f>
        <v>0</v>
      </c>
      <c r="I399" s="55">
        <f t="shared" si="74"/>
        <v>16</v>
      </c>
      <c r="J399" s="44">
        <f t="shared" si="75"/>
        <v>64202110.129999995</v>
      </c>
      <c r="K399" s="35">
        <f t="shared" si="76"/>
        <v>3016418.4499999881</v>
      </c>
      <c r="L399" s="122">
        <f t="shared" si="77"/>
        <v>4.9299409178469356</v>
      </c>
      <c r="M399" s="122">
        <f t="shared" si="78"/>
        <v>0.86678223673099541</v>
      </c>
      <c r="N399" s="122">
        <f t="shared" si="79"/>
        <v>0.78201507193594466</v>
      </c>
    </row>
    <row r="400" spans="1:14" ht="15.95" customHeight="1" x14ac:dyDescent="0.4">
      <c r="A400" s="96" t="s">
        <v>7</v>
      </c>
      <c r="B400" s="37" t="s">
        <v>118</v>
      </c>
      <c r="C400" s="35">
        <f>IFERROR(IF($J400&gt;0,VLOOKUP($A400&amp;$B400,'PNC AA'!$A:$E,4,0),""),"")</f>
        <v>2762911.9000000004</v>
      </c>
      <c r="D400" s="35">
        <f>IFERROR(IF($J400&gt;0,VLOOKUP($A400&amp;$B400,'PNC AA'!$A:$E,5,0),""),"")</f>
        <v>54269693.460000001</v>
      </c>
      <c r="E400" s="55">
        <f t="shared" si="72"/>
        <v>14</v>
      </c>
      <c r="F400" s="44">
        <f t="shared" si="73"/>
        <v>57032605.359999999</v>
      </c>
      <c r="G400" s="35">
        <f>IFERROR(VLOOKUP($A400&amp;$B400,'PNC Exon. &amp; no Exon.'!$A:$AJ,3,0),0)</f>
        <v>3844266.5100000002</v>
      </c>
      <c r="H400" s="35">
        <f>IFERROR(VLOOKUP($A400&amp;$B400,'PNC Exon. &amp; no Exon.'!$A:$AJ,4,0),0)</f>
        <v>73494033.879999995</v>
      </c>
      <c r="I400" s="55">
        <f t="shared" si="74"/>
        <v>13</v>
      </c>
      <c r="J400" s="44">
        <f t="shared" si="75"/>
        <v>77338300.390000001</v>
      </c>
      <c r="K400" s="35">
        <f t="shared" si="76"/>
        <v>20305695.030000001</v>
      </c>
      <c r="L400" s="122">
        <f t="shared" si="77"/>
        <v>35.603660225281352</v>
      </c>
      <c r="M400" s="122">
        <f t="shared" si="78"/>
        <v>0.80794786956205811</v>
      </c>
      <c r="N400" s="122">
        <f t="shared" si="79"/>
        <v>0.94202069714573033</v>
      </c>
    </row>
    <row r="401" spans="1:14" ht="15.95" customHeight="1" x14ac:dyDescent="0.4">
      <c r="A401" s="96" t="s">
        <v>7</v>
      </c>
      <c r="B401" s="37" t="s">
        <v>120</v>
      </c>
      <c r="C401" s="35">
        <f>IFERROR(IF($J401&gt;0,VLOOKUP($A401&amp;$B401,'PNC AA'!$A:$E,4,0),""),"")</f>
        <v>55794057.57</v>
      </c>
      <c r="D401" s="35">
        <f>IFERROR(IF($J401&gt;0,VLOOKUP($A401&amp;$B401,'PNC AA'!$A:$E,5,0),""),"")</f>
        <v>0</v>
      </c>
      <c r="E401" s="55">
        <f t="shared" si="72"/>
        <v>15</v>
      </c>
      <c r="F401" s="44">
        <f t="shared" si="73"/>
        <v>55794057.57</v>
      </c>
      <c r="G401" s="35">
        <f>IFERROR(VLOOKUP($A401&amp;$B401,'PNC Exon. &amp; no Exon.'!$A:$AJ,3,0),0)</f>
        <v>66334413.289999999</v>
      </c>
      <c r="H401" s="35">
        <f>IFERROR(VLOOKUP($A401&amp;$B401,'PNC Exon. &amp; no Exon.'!$A:$AJ,4,0),0)</f>
        <v>0</v>
      </c>
      <c r="I401" s="55">
        <f t="shared" si="74"/>
        <v>15</v>
      </c>
      <c r="J401" s="44">
        <f t="shared" si="75"/>
        <v>66334413.289999999</v>
      </c>
      <c r="K401" s="35">
        <f t="shared" si="76"/>
        <v>10540355.719999999</v>
      </c>
      <c r="L401" s="122">
        <f t="shared" si="77"/>
        <v>18.891538237339923</v>
      </c>
      <c r="M401" s="122">
        <f t="shared" si="78"/>
        <v>0.79040208076344365</v>
      </c>
      <c r="N401" s="122">
        <f t="shared" si="79"/>
        <v>0.8079876327393235</v>
      </c>
    </row>
    <row r="402" spans="1:14" ht="15.95" customHeight="1" x14ac:dyDescent="0.4">
      <c r="A402" s="96" t="s">
        <v>7</v>
      </c>
      <c r="B402" s="37" t="s">
        <v>119</v>
      </c>
      <c r="C402" s="35">
        <f>IFERROR(IF($J402&gt;0,VLOOKUP($A402&amp;$B402,'PNC AA'!$A:$E,4,0),""),"")</f>
        <v>53634209.390000008</v>
      </c>
      <c r="D402" s="35">
        <f>IFERROR(IF($J402&gt;0,VLOOKUP($A402&amp;$B402,'PNC AA'!$A:$E,5,0),""),"")</f>
        <v>229993.02000000002</v>
      </c>
      <c r="E402" s="55">
        <f t="shared" si="72"/>
        <v>16</v>
      </c>
      <c r="F402" s="44">
        <f t="shared" si="73"/>
        <v>53864202.410000011</v>
      </c>
      <c r="G402" s="35">
        <f>IFERROR(VLOOKUP($A402&amp;$B402,'PNC Exon. &amp; no Exon.'!$A:$AJ,3,0),0)</f>
        <v>74683656.960000008</v>
      </c>
      <c r="H402" s="35">
        <f>IFERROR(VLOOKUP($A402&amp;$B402,'PNC Exon. &amp; no Exon.'!$A:$AJ,4,0),0)</f>
        <v>176028.37</v>
      </c>
      <c r="I402" s="55">
        <f t="shared" si="74"/>
        <v>14</v>
      </c>
      <c r="J402" s="44">
        <f t="shared" si="75"/>
        <v>74859685.330000013</v>
      </c>
      <c r="K402" s="35">
        <f t="shared" si="76"/>
        <v>20995482.920000002</v>
      </c>
      <c r="L402" s="122">
        <f t="shared" si="77"/>
        <v>38.978546011296999</v>
      </c>
      <c r="M402" s="122">
        <f t="shared" si="78"/>
        <v>0.76306294106882078</v>
      </c>
      <c r="N402" s="122">
        <f t="shared" si="79"/>
        <v>0.91182987739661936</v>
      </c>
    </row>
    <row r="403" spans="1:14" ht="15.95" customHeight="1" x14ac:dyDescent="0.4">
      <c r="A403" s="96" t="s">
        <v>7</v>
      </c>
      <c r="B403" s="37" t="s">
        <v>80</v>
      </c>
      <c r="C403" s="35">
        <f>IFERROR(IF($J403&gt;0,VLOOKUP($A403&amp;$B403,'PNC AA'!$A:$E,4,0),""),"")</f>
        <v>45398341.600000001</v>
      </c>
      <c r="D403" s="35">
        <f>IFERROR(IF($J403&gt;0,VLOOKUP($A403&amp;$B403,'PNC AA'!$A:$E,5,0),""),"")</f>
        <v>0</v>
      </c>
      <c r="E403" s="55">
        <f t="shared" si="72"/>
        <v>17</v>
      </c>
      <c r="F403" s="44">
        <f t="shared" si="73"/>
        <v>45398341.600000001</v>
      </c>
      <c r="G403" s="35">
        <f>IFERROR(VLOOKUP($A403&amp;$B403,'PNC Exon. &amp; no Exon.'!$A:$AJ,3,0),0)</f>
        <v>50536924.719999999</v>
      </c>
      <c r="H403" s="35">
        <f>IFERROR(VLOOKUP($A403&amp;$B403,'PNC Exon. &amp; no Exon.'!$A:$AJ,4,0),0)</f>
        <v>0</v>
      </c>
      <c r="I403" s="55">
        <f t="shared" si="74"/>
        <v>19</v>
      </c>
      <c r="J403" s="44">
        <f t="shared" si="75"/>
        <v>50536924.719999999</v>
      </c>
      <c r="K403" s="35">
        <f t="shared" si="76"/>
        <v>5138583.1199999973</v>
      </c>
      <c r="L403" s="122">
        <f t="shared" si="77"/>
        <v>11.31887848519999</v>
      </c>
      <c r="M403" s="122">
        <f t="shared" si="78"/>
        <v>0.64313199696635015</v>
      </c>
      <c r="N403" s="122">
        <f t="shared" si="79"/>
        <v>0.61556601084152285</v>
      </c>
    </row>
    <row r="404" spans="1:14" ht="15.95" customHeight="1" x14ac:dyDescent="0.4">
      <c r="A404" s="96" t="s">
        <v>7</v>
      </c>
      <c r="B404" s="37" t="s">
        <v>122</v>
      </c>
      <c r="C404" s="35">
        <f>IFERROR(IF($J404&gt;0,VLOOKUP($A404&amp;$B404,'PNC AA'!$A:$E,4,0),""),"")</f>
        <v>25365822.75</v>
      </c>
      <c r="D404" s="35">
        <f>IFERROR(IF($J404&gt;0,VLOOKUP($A404&amp;$B404,'PNC AA'!$A:$E,5,0),""),"")</f>
        <v>15749443.42</v>
      </c>
      <c r="E404" s="55">
        <f t="shared" si="72"/>
        <v>18</v>
      </c>
      <c r="F404" s="44">
        <f t="shared" si="73"/>
        <v>41115266.170000002</v>
      </c>
      <c r="G404" s="35">
        <f>IFERROR(VLOOKUP($A404&amp;$B404,'PNC Exon. &amp; no Exon.'!$A:$AJ,3,0),0)</f>
        <v>26864276.589999996</v>
      </c>
      <c r="H404" s="35">
        <f>IFERROR(VLOOKUP($A404&amp;$B404,'PNC Exon. &amp; no Exon.'!$A:$AJ,4,0),0)</f>
        <v>25102459.100000001</v>
      </c>
      <c r="I404" s="55">
        <f t="shared" si="74"/>
        <v>18</v>
      </c>
      <c r="J404" s="44">
        <f t="shared" si="75"/>
        <v>51966735.689999998</v>
      </c>
      <c r="K404" s="35">
        <f t="shared" si="76"/>
        <v>10851469.519999996</v>
      </c>
      <c r="L404" s="122">
        <f t="shared" si="77"/>
        <v>26.392798906207339</v>
      </c>
      <c r="M404" s="122">
        <f t="shared" si="78"/>
        <v>0.58245614940513857</v>
      </c>
      <c r="N404" s="122">
        <f t="shared" si="79"/>
        <v>0.63298185163390952</v>
      </c>
    </row>
    <row r="405" spans="1:14" ht="15.95" customHeight="1" x14ac:dyDescent="0.4">
      <c r="A405" s="96" t="s">
        <v>7</v>
      </c>
      <c r="B405" s="37" t="s">
        <v>121</v>
      </c>
      <c r="C405" s="35">
        <f>IFERROR(IF($J405&gt;0,VLOOKUP($A405&amp;$B405,'PNC AA'!$A:$E,4,0),""),"")</f>
        <v>37429717.980000004</v>
      </c>
      <c r="D405" s="35">
        <f>IFERROR(IF($J405&gt;0,VLOOKUP($A405&amp;$B405,'PNC AA'!$A:$E,5,0),""),"")</f>
        <v>34072.26</v>
      </c>
      <c r="E405" s="55">
        <f t="shared" si="72"/>
        <v>19</v>
      </c>
      <c r="F405" s="44">
        <f t="shared" si="73"/>
        <v>37463790.240000002</v>
      </c>
      <c r="G405" s="35">
        <f>IFERROR(VLOOKUP($A405&amp;$B405,'PNC Exon. &amp; no Exon.'!$A:$AJ,3,0),0)</f>
        <v>61602792.210000001</v>
      </c>
      <c r="H405" s="35">
        <f>IFERROR(VLOOKUP($A405&amp;$B405,'PNC Exon. &amp; no Exon.'!$A:$AJ,4,0),0)</f>
        <v>43197.329999999994</v>
      </c>
      <c r="I405" s="55">
        <f t="shared" si="74"/>
        <v>17</v>
      </c>
      <c r="J405" s="44">
        <f t="shared" si="75"/>
        <v>61645989.539999999</v>
      </c>
      <c r="K405" s="35">
        <f t="shared" si="76"/>
        <v>24182199.299999997</v>
      </c>
      <c r="L405" s="122">
        <f t="shared" si="77"/>
        <v>64.548192121203797</v>
      </c>
      <c r="M405" s="122">
        <f t="shared" si="78"/>
        <v>0.53072780594654267</v>
      </c>
      <c r="N405" s="122">
        <f t="shared" si="79"/>
        <v>0.75088019454611654</v>
      </c>
    </row>
    <row r="406" spans="1:14" ht="15.95" customHeight="1" x14ac:dyDescent="0.4">
      <c r="A406" s="96" t="s">
        <v>7</v>
      </c>
      <c r="B406" s="37" t="s">
        <v>124</v>
      </c>
      <c r="C406" s="35">
        <f>IFERROR(IF($J406&gt;0,VLOOKUP($A406&amp;$B406,'PNC AA'!$A:$E,4,0),""),"")</f>
        <v>0</v>
      </c>
      <c r="D406" s="35">
        <f>IFERROR(IF($J406&gt;0,VLOOKUP($A406&amp;$B406,'PNC AA'!$A:$E,5,0),""),"")</f>
        <v>36648023.579999998</v>
      </c>
      <c r="E406" s="55">
        <f t="shared" si="72"/>
        <v>21</v>
      </c>
      <c r="F406" s="44">
        <f t="shared" si="73"/>
        <v>36648023.579999998</v>
      </c>
      <c r="G406" s="35">
        <f>IFERROR(VLOOKUP($A406&amp;$B406,'PNC Exon. &amp; no Exon.'!$A:$AJ,3,0),0)</f>
        <v>0</v>
      </c>
      <c r="H406" s="35">
        <f>IFERROR(VLOOKUP($A406&amp;$B406,'PNC Exon. &amp; no Exon.'!$A:$AJ,4,0),0)</f>
        <v>34032952.539999999</v>
      </c>
      <c r="I406" s="55">
        <f t="shared" si="74"/>
        <v>23</v>
      </c>
      <c r="J406" s="44">
        <f t="shared" si="75"/>
        <v>34032952.539999999</v>
      </c>
      <c r="K406" s="35">
        <f t="shared" si="76"/>
        <v>-2615071.0399999991</v>
      </c>
      <c r="L406" s="122">
        <f t="shared" si="77"/>
        <v>-7.1356400278762289</v>
      </c>
      <c r="M406" s="122">
        <f t="shared" si="78"/>
        <v>0.51917131241365178</v>
      </c>
      <c r="N406" s="122">
        <f t="shared" si="79"/>
        <v>0.41453905136249597</v>
      </c>
    </row>
    <row r="407" spans="1:14" ht="15.95" customHeight="1" x14ac:dyDescent="0.4">
      <c r="A407" s="96" t="s">
        <v>7</v>
      </c>
      <c r="B407" s="37" t="s">
        <v>123</v>
      </c>
      <c r="C407" s="35">
        <f>IFERROR(IF($J407&gt;0,VLOOKUP($A407&amp;$B407,'PNC AA'!$A:$E,4,0),""),"")</f>
        <v>32728751.969999999</v>
      </c>
      <c r="D407" s="35">
        <f>IFERROR(IF($J407&gt;0,VLOOKUP($A407&amp;$B407,'PNC AA'!$A:$E,5,0),""),"")</f>
        <v>0</v>
      </c>
      <c r="E407" s="55">
        <f t="shared" si="72"/>
        <v>22</v>
      </c>
      <c r="F407" s="44">
        <f t="shared" si="73"/>
        <v>32728751.969999999</v>
      </c>
      <c r="G407" s="35">
        <f>IFERROR(VLOOKUP($A407&amp;$B407,'PNC Exon. &amp; no Exon.'!$A:$AJ,3,0),0)</f>
        <v>46749885.030000001</v>
      </c>
      <c r="H407" s="35">
        <f>IFERROR(VLOOKUP($A407&amp;$B407,'PNC Exon. &amp; no Exon.'!$A:$AJ,4,0),0)</f>
        <v>0</v>
      </c>
      <c r="I407" s="55">
        <f t="shared" si="74"/>
        <v>20</v>
      </c>
      <c r="J407" s="44">
        <f t="shared" si="75"/>
        <v>46749885.030000001</v>
      </c>
      <c r="K407" s="35">
        <f t="shared" si="76"/>
        <v>14021133.060000002</v>
      </c>
      <c r="L407" s="122">
        <f t="shared" si="77"/>
        <v>42.840414669194011</v>
      </c>
      <c r="M407" s="122">
        <f t="shared" si="78"/>
        <v>0.46364926274492946</v>
      </c>
      <c r="N407" s="122">
        <f t="shared" si="79"/>
        <v>0.56943789901462227</v>
      </c>
    </row>
    <row r="408" spans="1:14" ht="15.95" customHeight="1" x14ac:dyDescent="0.4">
      <c r="A408" s="96" t="s">
        <v>7</v>
      </c>
      <c r="B408" s="37" t="s">
        <v>87</v>
      </c>
      <c r="C408" s="35">
        <f>IFERROR(IF($J408&gt;0,VLOOKUP($A408&amp;$B408,'PNC AA'!$A:$E,4,0),""),"")</f>
        <v>1662440.07</v>
      </c>
      <c r="D408" s="35">
        <f>IFERROR(IF($J408&gt;0,VLOOKUP($A408&amp;$B408,'PNC AA'!$A:$E,5,0),""),"")</f>
        <v>35721567.600000001</v>
      </c>
      <c r="E408" s="55">
        <f t="shared" si="72"/>
        <v>20</v>
      </c>
      <c r="F408" s="44">
        <f t="shared" si="73"/>
        <v>37384007.670000002</v>
      </c>
      <c r="G408" s="35">
        <f>IFERROR(VLOOKUP($A408&amp;$B408,'PNC Exon. &amp; no Exon.'!$A:$AJ,3,0),0)</f>
        <v>76993.509999999995</v>
      </c>
      <c r="H408" s="35">
        <f>IFERROR(VLOOKUP($A408&amp;$B408,'PNC Exon. &amp; no Exon.'!$A:$AJ,4,0),0)</f>
        <v>31084700.140000001</v>
      </c>
      <c r="I408" s="55">
        <f t="shared" si="74"/>
        <v>24</v>
      </c>
      <c r="J408" s="44">
        <f t="shared" si="75"/>
        <v>31161693.650000002</v>
      </c>
      <c r="K408" s="35">
        <f t="shared" si="76"/>
        <v>-6222314.0199999996</v>
      </c>
      <c r="L408" s="122">
        <f t="shared" si="77"/>
        <v>-16.644320413494071</v>
      </c>
      <c r="M408" s="122">
        <f t="shared" si="78"/>
        <v>0.52959757251160133</v>
      </c>
      <c r="N408" s="122">
        <f t="shared" si="79"/>
        <v>0.37956562567814506</v>
      </c>
    </row>
    <row r="409" spans="1:14" ht="15.95" customHeight="1" x14ac:dyDescent="0.4">
      <c r="A409" s="96" t="s">
        <v>7</v>
      </c>
      <c r="B409" s="37" t="s">
        <v>78</v>
      </c>
      <c r="C409" s="35">
        <f>IFERROR(IF($J409&gt;0,VLOOKUP($A409&amp;$B409,'PNC AA'!$A:$E,4,0),""),"")</f>
        <v>29602822.640000001</v>
      </c>
      <c r="D409" s="35">
        <f>IFERROR(IF($J409&gt;0,VLOOKUP($A409&amp;$B409,'PNC AA'!$A:$E,5,0),""),"")</f>
        <v>0</v>
      </c>
      <c r="E409" s="55">
        <f t="shared" si="72"/>
        <v>23</v>
      </c>
      <c r="F409" s="44">
        <f t="shared" si="73"/>
        <v>29602822.640000001</v>
      </c>
      <c r="G409" s="35">
        <f>IFERROR(VLOOKUP($A409&amp;$B409,'PNC Exon. &amp; no Exon.'!$A:$AJ,3,0),0)</f>
        <v>35482301.539999999</v>
      </c>
      <c r="H409" s="35">
        <f>IFERROR(VLOOKUP($A409&amp;$B409,'PNC Exon. &amp; no Exon.'!$A:$AJ,4,0),0)</f>
        <v>79424.649999999994</v>
      </c>
      <c r="I409" s="55">
        <f t="shared" si="74"/>
        <v>22</v>
      </c>
      <c r="J409" s="44">
        <f t="shared" si="75"/>
        <v>35561726.189999998</v>
      </c>
      <c r="K409" s="35">
        <f t="shared" si="76"/>
        <v>5958903.549999997</v>
      </c>
      <c r="L409" s="122">
        <f t="shared" si="77"/>
        <v>20.129511372838454</v>
      </c>
      <c r="M409" s="122">
        <f t="shared" si="78"/>
        <v>0.4193660334126364</v>
      </c>
      <c r="N409" s="122">
        <f t="shared" si="79"/>
        <v>0.43316030903545655</v>
      </c>
    </row>
    <row r="410" spans="1:14" ht="15.95" customHeight="1" x14ac:dyDescent="0.4">
      <c r="A410" s="96" t="s">
        <v>7</v>
      </c>
      <c r="B410" s="37" t="s">
        <v>126</v>
      </c>
      <c r="C410" s="35">
        <f>IFERROR(IF($J410&gt;0,VLOOKUP($A410&amp;$B410,'PNC AA'!$A:$E,4,0),""),"")</f>
        <v>22872659.629999999</v>
      </c>
      <c r="D410" s="35">
        <f>IFERROR(IF($J410&gt;0,VLOOKUP($A410&amp;$B410,'PNC AA'!$A:$E,5,0),""),"")</f>
        <v>123671.69</v>
      </c>
      <c r="E410" s="55">
        <f t="shared" si="72"/>
        <v>24</v>
      </c>
      <c r="F410" s="44">
        <f t="shared" si="73"/>
        <v>22996331.32</v>
      </c>
      <c r="G410" s="35">
        <f>IFERROR(VLOOKUP($A410&amp;$B410,'PNC Exon. &amp; no Exon.'!$A:$AJ,3,0),0)</f>
        <v>26847481.509999998</v>
      </c>
      <c r="H410" s="35">
        <f>IFERROR(VLOOKUP($A410&amp;$B410,'PNC Exon. &amp; no Exon.'!$A:$AJ,4,0),0)</f>
        <v>393.65</v>
      </c>
      <c r="I410" s="55">
        <f t="shared" si="74"/>
        <v>25</v>
      </c>
      <c r="J410" s="44">
        <f t="shared" si="75"/>
        <v>26847875.159999996</v>
      </c>
      <c r="K410" s="35">
        <f t="shared" si="76"/>
        <v>3851543.8399999961</v>
      </c>
      <c r="L410" s="122">
        <f t="shared" si="77"/>
        <v>16.748514301715129</v>
      </c>
      <c r="M410" s="122">
        <f t="shared" si="78"/>
        <v>0.32577569936456491</v>
      </c>
      <c r="N410" s="122">
        <f t="shared" si="79"/>
        <v>0.32702107426160792</v>
      </c>
    </row>
    <row r="411" spans="1:14" ht="15.95" customHeight="1" x14ac:dyDescent="0.4">
      <c r="A411" s="96" t="s">
        <v>7</v>
      </c>
      <c r="B411" s="37" t="s">
        <v>125</v>
      </c>
      <c r="C411" s="35">
        <f>IFERROR(IF($J411&gt;0,VLOOKUP($A411&amp;$B411,'PNC AA'!$A:$E,4,0),""),"")</f>
        <v>18226731.050000001</v>
      </c>
      <c r="D411" s="35">
        <f>IFERROR(IF($J411&gt;0,VLOOKUP($A411&amp;$B411,'PNC AA'!$A:$E,5,0),""),"")</f>
        <v>213825</v>
      </c>
      <c r="E411" s="55">
        <f t="shared" si="72"/>
        <v>25</v>
      </c>
      <c r="F411" s="44">
        <f t="shared" si="73"/>
        <v>18440556.050000001</v>
      </c>
      <c r="G411" s="35">
        <f>IFERROR(VLOOKUP($A411&amp;$B411,'PNC Exon. &amp; no Exon.'!$A:$AJ,3,0),0)</f>
        <v>43261486.450000003</v>
      </c>
      <c r="H411" s="35">
        <f>IFERROR(VLOOKUP($A411&amp;$B411,'PNC Exon. &amp; no Exon.'!$A:$AJ,4,0),0)</f>
        <v>359604.06</v>
      </c>
      <c r="I411" s="55">
        <f t="shared" si="74"/>
        <v>21</v>
      </c>
      <c r="J411" s="44">
        <f t="shared" si="75"/>
        <v>43621090.510000005</v>
      </c>
      <c r="K411" s="35">
        <f t="shared" si="76"/>
        <v>25180534.460000005</v>
      </c>
      <c r="L411" s="122">
        <f t="shared" si="77"/>
        <v>136.54975691473251</v>
      </c>
      <c r="M411" s="122">
        <f t="shared" si="78"/>
        <v>0.26123667120048299</v>
      </c>
      <c r="N411" s="122">
        <f t="shared" si="79"/>
        <v>0.53132755549668742</v>
      </c>
    </row>
    <row r="412" spans="1:14" ht="15.95" customHeight="1" x14ac:dyDescent="0.4">
      <c r="A412" s="96" t="s">
        <v>7</v>
      </c>
      <c r="B412" s="37" t="s">
        <v>110</v>
      </c>
      <c r="C412" s="35">
        <f>IFERROR(IF($J412&gt;0,VLOOKUP($A412&amp;$B412,'PNC AA'!$A:$E,4,0),""),"")</f>
        <v>10597530.500000002</v>
      </c>
      <c r="D412" s="35">
        <f>IFERROR(IF($J412&gt;0,VLOOKUP($A412&amp;$B412,'PNC AA'!$A:$E,5,0),""),"")</f>
        <v>5000000</v>
      </c>
      <c r="E412" s="55">
        <f t="shared" si="72"/>
        <v>26</v>
      </c>
      <c r="F412" s="44">
        <f t="shared" si="73"/>
        <v>15597530.500000002</v>
      </c>
      <c r="G412" s="35">
        <f>IFERROR(VLOOKUP($A412&amp;$B412,'PNC Exon. &amp; no Exon.'!$A:$AJ,3,0),0)</f>
        <v>22086316.909999996</v>
      </c>
      <c r="H412" s="35">
        <f>IFERROR(VLOOKUP($A412&amp;$B412,'PNC Exon. &amp; no Exon.'!$A:$AJ,4,0),0)</f>
        <v>2500000</v>
      </c>
      <c r="I412" s="55">
        <f t="shared" si="74"/>
        <v>26</v>
      </c>
      <c r="J412" s="44">
        <f t="shared" si="75"/>
        <v>24586316.909999996</v>
      </c>
      <c r="K412" s="35">
        <f t="shared" si="76"/>
        <v>8988786.4099999946</v>
      </c>
      <c r="L412" s="122">
        <f t="shared" si="77"/>
        <v>57.629548536545542</v>
      </c>
      <c r="M412" s="122">
        <f t="shared" si="78"/>
        <v>0.22096117577582508</v>
      </c>
      <c r="N412" s="122">
        <f t="shared" si="79"/>
        <v>0.29947411927866463</v>
      </c>
    </row>
    <row r="413" spans="1:14" ht="15.95" customHeight="1" x14ac:dyDescent="0.4">
      <c r="A413" s="96" t="s">
        <v>7</v>
      </c>
      <c r="B413" s="37" t="s">
        <v>127</v>
      </c>
      <c r="C413" s="35">
        <f>IFERROR(IF($J413&gt;0,VLOOKUP($A413&amp;$B413,'PNC AA'!$A:$E,4,0),""),"")</f>
        <v>13757024.26</v>
      </c>
      <c r="D413" s="35">
        <f>IFERROR(IF($J413&gt;0,VLOOKUP($A413&amp;$B413,'PNC AA'!$A:$E,5,0),""),"")</f>
        <v>164376.49000000002</v>
      </c>
      <c r="E413" s="55">
        <f t="shared" si="72"/>
        <v>27</v>
      </c>
      <c r="F413" s="44">
        <f t="shared" si="73"/>
        <v>13921400.75</v>
      </c>
      <c r="G413" s="35">
        <f>IFERROR(VLOOKUP($A413&amp;$B413,'PNC Exon. &amp; no Exon.'!$A:$AJ,3,0),0)</f>
        <v>20485273.75</v>
      </c>
      <c r="H413" s="35">
        <f>IFERROR(VLOOKUP($A413&amp;$B413,'PNC Exon. &amp; no Exon.'!$A:$AJ,4,0),0)</f>
        <v>262765.07</v>
      </c>
      <c r="I413" s="55">
        <f t="shared" si="74"/>
        <v>27</v>
      </c>
      <c r="J413" s="44">
        <f t="shared" si="75"/>
        <v>20748038.82</v>
      </c>
      <c r="K413" s="35">
        <f t="shared" si="76"/>
        <v>6826638.0700000003</v>
      </c>
      <c r="L413" s="122">
        <f t="shared" si="77"/>
        <v>49.037005633215472</v>
      </c>
      <c r="M413" s="122">
        <f t="shared" si="78"/>
        <v>0.19721641693000394</v>
      </c>
      <c r="N413" s="122">
        <f t="shared" si="79"/>
        <v>0.25272189710740395</v>
      </c>
    </row>
    <row r="414" spans="1:14" ht="15.95" customHeight="1" x14ac:dyDescent="0.4">
      <c r="A414" s="96" t="s">
        <v>7</v>
      </c>
      <c r="B414" s="37" t="s">
        <v>128</v>
      </c>
      <c r="C414" s="35">
        <f>IFERROR(IF($J414&gt;0,VLOOKUP($A414&amp;$B414,'PNC AA'!$A:$E,4,0),""),"")</f>
        <v>11501591.27</v>
      </c>
      <c r="D414" s="35">
        <f>IFERROR(IF($J414&gt;0,VLOOKUP($A414&amp;$B414,'PNC AA'!$A:$E,5,0),""),"")</f>
        <v>0</v>
      </c>
      <c r="E414" s="55">
        <f t="shared" si="72"/>
        <v>28</v>
      </c>
      <c r="F414" s="44">
        <f t="shared" si="73"/>
        <v>11501591.27</v>
      </c>
      <c r="G414" s="35">
        <f>IFERROR(VLOOKUP($A414&amp;$B414,'PNC Exon. &amp; no Exon.'!$A:$AJ,3,0),0)</f>
        <v>8058918.1399999997</v>
      </c>
      <c r="H414" s="35">
        <f>IFERROR(VLOOKUP($A414&amp;$B414,'PNC Exon. &amp; no Exon.'!$A:$AJ,4,0),0)</f>
        <v>0</v>
      </c>
      <c r="I414" s="55">
        <f t="shared" si="74"/>
        <v>28</v>
      </c>
      <c r="J414" s="44">
        <f t="shared" si="75"/>
        <v>8058918.1399999997</v>
      </c>
      <c r="K414" s="35">
        <f t="shared" si="76"/>
        <v>-3442673.13</v>
      </c>
      <c r="L414" s="122">
        <f t="shared" si="77"/>
        <v>-29.932146336825966</v>
      </c>
      <c r="M414" s="122">
        <f t="shared" si="78"/>
        <v>0.16293637831400073</v>
      </c>
      <c r="N414" s="122">
        <f t="shared" si="79"/>
        <v>9.8161811756918183E-2</v>
      </c>
    </row>
    <row r="415" spans="1:14" ht="15.95" customHeight="1" x14ac:dyDescent="0.4">
      <c r="A415" s="96" t="s">
        <v>7</v>
      </c>
      <c r="B415" s="37" t="s">
        <v>79</v>
      </c>
      <c r="C415" s="35">
        <f>IFERROR(IF($J415&gt;0,VLOOKUP($A415&amp;$B415,'PNC AA'!$A:$E,4,0),""),"")</f>
        <v>3925567.21</v>
      </c>
      <c r="D415" s="35">
        <f>IFERROR(IF($J415&gt;0,VLOOKUP($A415&amp;$B415,'PNC AA'!$A:$E,5,0),""),"")</f>
        <v>0</v>
      </c>
      <c r="E415" s="55">
        <f t="shared" si="72"/>
        <v>29</v>
      </c>
      <c r="F415" s="44">
        <f t="shared" si="73"/>
        <v>3925567.21</v>
      </c>
      <c r="G415" s="35">
        <f>IFERROR(VLOOKUP($A415&amp;$B415,'PNC Exon. &amp; no Exon.'!$A:$AJ,3,0),0)</f>
        <v>4978181.68</v>
      </c>
      <c r="H415" s="35">
        <f>IFERROR(VLOOKUP($A415&amp;$B415,'PNC Exon. &amp; no Exon.'!$A:$AJ,4,0),0)</f>
        <v>0</v>
      </c>
      <c r="I415" s="55">
        <f t="shared" si="74"/>
        <v>30</v>
      </c>
      <c r="J415" s="44">
        <f t="shared" si="75"/>
        <v>4978181.68</v>
      </c>
      <c r="K415" s="35">
        <f t="shared" si="76"/>
        <v>1052614.4699999997</v>
      </c>
      <c r="L415" s="122">
        <f t="shared" si="77"/>
        <v>26.81432806241521</v>
      </c>
      <c r="M415" s="122">
        <f t="shared" si="78"/>
        <v>5.5611235785602418E-2</v>
      </c>
      <c r="N415" s="122">
        <f t="shared" si="79"/>
        <v>6.06368403890871E-2</v>
      </c>
    </row>
    <row r="416" spans="1:14" ht="15.95" customHeight="1" x14ac:dyDescent="0.4">
      <c r="A416" s="96" t="s">
        <v>7</v>
      </c>
      <c r="B416" s="37" t="s">
        <v>129</v>
      </c>
      <c r="C416" s="35">
        <f>IFERROR(IF($J416&gt;0,VLOOKUP($A416&amp;$B416,'PNC AA'!$A:$E,4,0),""),"")</f>
        <v>2354.6999999999998</v>
      </c>
      <c r="D416" s="35">
        <f>IFERROR(IF($J416&gt;0,VLOOKUP($A416&amp;$B416,'PNC AA'!$A:$E,5,0),""),"")</f>
        <v>1446354.45</v>
      </c>
      <c r="E416" s="55">
        <f t="shared" si="72"/>
        <v>30</v>
      </c>
      <c r="F416" s="44">
        <f t="shared" si="73"/>
        <v>1448709.15</v>
      </c>
      <c r="G416" s="35">
        <f>IFERROR(VLOOKUP($A416&amp;$B416,'PNC Exon. &amp; no Exon.'!$A:$AJ,3,0),0)</f>
        <v>38630.300000000003</v>
      </c>
      <c r="H416" s="35">
        <f>IFERROR(VLOOKUP($A416&amp;$B416,'PNC Exon. &amp; no Exon.'!$A:$AJ,4,0),0)</f>
        <v>5065871.45</v>
      </c>
      <c r="I416" s="55">
        <f t="shared" si="74"/>
        <v>29</v>
      </c>
      <c r="J416" s="44">
        <f t="shared" si="75"/>
        <v>5104501.75</v>
      </c>
      <c r="K416" s="35">
        <f t="shared" si="76"/>
        <v>3655792.6</v>
      </c>
      <c r="L416" s="122">
        <f t="shared" si="77"/>
        <v>252.34827846569482</v>
      </c>
      <c r="M416" s="122">
        <f t="shared" si="78"/>
        <v>2.0523022996569627E-2</v>
      </c>
      <c r="N416" s="122">
        <f t="shared" si="79"/>
        <v>6.2175484499506217E-2</v>
      </c>
    </row>
    <row r="417" spans="1:14" ht="15.95" customHeight="1" x14ac:dyDescent="0.4">
      <c r="A417" s="96" t="s">
        <v>7</v>
      </c>
      <c r="B417" s="37" t="s">
        <v>130</v>
      </c>
      <c r="C417" s="35">
        <f>IFERROR(IF($J417&gt;0,VLOOKUP($A417&amp;$B417,'PNC AA'!$A:$E,4,0),""),"")</f>
        <v>995753.44000000006</v>
      </c>
      <c r="D417" s="35">
        <f>IFERROR(IF($J417&gt;0,VLOOKUP($A417&amp;$B417,'PNC AA'!$A:$E,5,0),""),"")</f>
        <v>0</v>
      </c>
      <c r="E417" s="55">
        <f t="shared" si="72"/>
        <v>31</v>
      </c>
      <c r="F417" s="44">
        <f t="shared" si="73"/>
        <v>995753.44000000006</v>
      </c>
      <c r="G417" s="35">
        <f>IFERROR(VLOOKUP($A417&amp;$B417,'PNC Exon. &amp; no Exon.'!$A:$AJ,3,0),0)</f>
        <v>699685.35</v>
      </c>
      <c r="H417" s="35">
        <f>IFERROR(VLOOKUP($A417&amp;$B417,'PNC Exon. &amp; no Exon.'!$A:$AJ,4,0),0)</f>
        <v>0</v>
      </c>
      <c r="I417" s="55">
        <f t="shared" si="74"/>
        <v>33</v>
      </c>
      <c r="J417" s="44">
        <f t="shared" si="75"/>
        <v>699685.35</v>
      </c>
      <c r="K417" s="35">
        <f t="shared" si="76"/>
        <v>-296068.09000000008</v>
      </c>
      <c r="L417" s="122">
        <f t="shared" si="77"/>
        <v>-29.733072275401838</v>
      </c>
      <c r="M417" s="122">
        <f t="shared" si="78"/>
        <v>1.4106261942249289E-2</v>
      </c>
      <c r="N417" s="122">
        <f t="shared" si="79"/>
        <v>8.5225312408711753E-3</v>
      </c>
    </row>
    <row r="418" spans="1:14" ht="15.95" customHeight="1" x14ac:dyDescent="0.4">
      <c r="A418" s="96" t="s">
        <v>7</v>
      </c>
      <c r="B418" s="37" t="s">
        <v>132</v>
      </c>
      <c r="C418" s="35">
        <f>IFERROR(IF($J418&gt;0,VLOOKUP($A418&amp;$B418,'PNC AA'!$A:$E,4,0),""),"")</f>
        <v>693932.25</v>
      </c>
      <c r="D418" s="35">
        <f>IFERROR(IF($J418&gt;0,VLOOKUP($A418&amp;$B418,'PNC AA'!$A:$E,5,0),""),"")</f>
        <v>20534</v>
      </c>
      <c r="E418" s="55">
        <f t="shared" si="72"/>
        <v>32</v>
      </c>
      <c r="F418" s="44">
        <f t="shared" si="73"/>
        <v>714466.25</v>
      </c>
      <c r="G418" s="35">
        <f>IFERROR(VLOOKUP($A418&amp;$B418,'PNC Exon. &amp; no Exon.'!$A:$AJ,3,0),0)</f>
        <v>3162434.76</v>
      </c>
      <c r="H418" s="35">
        <f>IFERROR(VLOOKUP($A418&amp;$B418,'PNC Exon. &amp; no Exon.'!$A:$AJ,4,0),0)</f>
        <v>61161.42</v>
      </c>
      <c r="I418" s="55">
        <f t="shared" si="74"/>
        <v>32</v>
      </c>
      <c r="J418" s="44">
        <f t="shared" si="75"/>
        <v>3223596.1799999997</v>
      </c>
      <c r="K418" s="35">
        <f t="shared" si="76"/>
        <v>2509129.9299999997</v>
      </c>
      <c r="L418" s="122">
        <f t="shared" si="77"/>
        <v>351.18942707230747</v>
      </c>
      <c r="M418" s="122">
        <f t="shared" si="78"/>
        <v>1.0121429328325058E-2</v>
      </c>
      <c r="N418" s="122">
        <f t="shared" si="79"/>
        <v>3.9265077012121202E-2</v>
      </c>
    </row>
    <row r="419" spans="1:14" ht="15.95" customHeight="1" x14ac:dyDescent="0.4">
      <c r="A419" s="96" t="s">
        <v>7</v>
      </c>
      <c r="B419" s="37" t="s">
        <v>131</v>
      </c>
      <c r="C419" s="35">
        <f>IFERROR(IF($J419&gt;0,VLOOKUP($A419&amp;$B419,'PNC AA'!$A:$E,4,0),""),"")</f>
        <v>122365.39000000001</v>
      </c>
      <c r="D419" s="35">
        <f>IFERROR(IF($J419&gt;0,VLOOKUP($A419&amp;$B419,'PNC AA'!$A:$E,5,0),""),"")</f>
        <v>0</v>
      </c>
      <c r="E419" s="55">
        <f t="shared" si="72"/>
        <v>33</v>
      </c>
      <c r="F419" s="44">
        <f t="shared" si="73"/>
        <v>122365.39000000001</v>
      </c>
      <c r="G419" s="35">
        <f>IFERROR(VLOOKUP($A419&amp;$B419,'PNC Exon. &amp; no Exon.'!$A:$AJ,3,0),0)</f>
        <v>1682973.3599999999</v>
      </c>
      <c r="H419" s="35">
        <f>IFERROR(VLOOKUP($A419&amp;$B419,'PNC Exon. &amp; no Exon.'!$A:$AJ,4,0),0)</f>
        <v>2218722.08</v>
      </c>
      <c r="I419" s="55">
        <f t="shared" si="74"/>
        <v>31</v>
      </c>
      <c r="J419" s="44">
        <f t="shared" si="75"/>
        <v>3901695.44</v>
      </c>
      <c r="K419" s="35">
        <f t="shared" si="76"/>
        <v>3779330.05</v>
      </c>
      <c r="L419" s="122">
        <f t="shared" si="77"/>
        <v>3088.5612753736978</v>
      </c>
      <c r="M419" s="122">
        <f t="shared" si="78"/>
        <v>1.7334795690040414E-3</v>
      </c>
      <c r="N419" s="122">
        <f t="shared" si="79"/>
        <v>4.7524678456915811E-2</v>
      </c>
    </row>
    <row r="420" spans="1:14" ht="18.75" customHeight="1" x14ac:dyDescent="0.4">
      <c r="A420" s="7"/>
      <c r="B420" s="39" t="s">
        <v>21</v>
      </c>
      <c r="C420" s="46">
        <f>SUM(C387:C419)</f>
        <v>4364668689.04</v>
      </c>
      <c r="D420" s="46">
        <f>SUM(D387:D419)</f>
        <v>2694277501.4999995</v>
      </c>
      <c r="E420" s="46"/>
      <c r="F420" s="46">
        <f>SUM(F387:F419)</f>
        <v>7058946190.5400009</v>
      </c>
      <c r="G420" s="46">
        <f>SUM(G387:G419)</f>
        <v>4865545058.0000019</v>
      </c>
      <c r="H420" s="46">
        <f>SUM(H387:H419)</f>
        <v>3344285216.8899994</v>
      </c>
      <c r="I420" s="46"/>
      <c r="J420" s="46">
        <f>SUM(J387:J419)</f>
        <v>8209830274.8899994</v>
      </c>
      <c r="K420" s="46">
        <f t="shared" si="76"/>
        <v>1150884084.3499985</v>
      </c>
      <c r="L420" s="121">
        <f t="shared" si="77"/>
        <v>16.30390788206245</v>
      </c>
      <c r="M420" s="125">
        <f>SUM(M387:M419)</f>
        <v>99.999999999999957</v>
      </c>
      <c r="N420" s="125">
        <f>SUM(N387:N419)</f>
        <v>100</v>
      </c>
    </row>
    <row r="421" spans="1:14" x14ac:dyDescent="0.4">
      <c r="B421" s="52" t="s">
        <v>108</v>
      </c>
    </row>
    <row r="427" spans="1:14" ht="20" x14ac:dyDescent="0.6">
      <c r="A427" s="135" t="s">
        <v>42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</row>
    <row r="428" spans="1:14" x14ac:dyDescent="0.4">
      <c r="A428" s="134" t="s">
        <v>59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</row>
    <row r="429" spans="1:14" x14ac:dyDescent="0.4">
      <c r="A429" s="134" t="s">
        <v>154</v>
      </c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</row>
    <row r="430" spans="1:14" x14ac:dyDescent="0.4">
      <c r="A430" s="134" t="s">
        <v>91</v>
      </c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</row>
    <row r="431" spans="1:14" x14ac:dyDescent="0.4">
      <c r="A431" s="1"/>
      <c r="B431" s="96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38" t="s">
        <v>33</v>
      </c>
      <c r="C432" s="137" t="s">
        <v>107</v>
      </c>
      <c r="D432" s="137"/>
      <c r="E432" s="137" t="s">
        <v>52</v>
      </c>
      <c r="F432" s="137"/>
      <c r="G432" s="137" t="s">
        <v>171</v>
      </c>
      <c r="H432" s="137"/>
      <c r="I432" s="137"/>
      <c r="J432" s="137"/>
      <c r="K432" s="137" t="s">
        <v>29</v>
      </c>
      <c r="L432" s="137"/>
      <c r="M432" s="137" t="s">
        <v>61</v>
      </c>
      <c r="N432" s="137"/>
    </row>
    <row r="433" spans="1:14" ht="34.5" customHeight="1" x14ac:dyDescent="0.4">
      <c r="A433" s="62"/>
      <c r="B433" s="139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33">
        <v>2021</v>
      </c>
      <c r="N433" s="33">
        <v>2022</v>
      </c>
    </row>
    <row r="434" spans="1:14" ht="15.95" customHeight="1" x14ac:dyDescent="0.4">
      <c r="A434" s="96" t="s">
        <v>8</v>
      </c>
      <c r="B434" s="35" t="s">
        <v>84</v>
      </c>
      <c r="C434" s="35">
        <f>IFERROR(IF($J434&gt;0,VLOOKUP($A434&amp;$B434,'PNC AA'!$A:$E,4,0),""),"")</f>
        <v>761880265.85000002</v>
      </c>
      <c r="D434" s="35">
        <f>IFERROR(IF($J434&gt;0,VLOOKUP($A434&amp;$B434,'PNC AA'!$A:$E,5,0),""),"")</f>
        <v>524938480.68000007</v>
      </c>
      <c r="E434" s="55">
        <f t="shared" ref="E434:E466" si="80">IF(F434=0,"ND",RANK(F434,$F$434:$F$466))</f>
        <v>1</v>
      </c>
      <c r="F434" s="44">
        <f t="shared" ref="F434:F466" si="81">SUM(C434:D434)</f>
        <v>1286818746.5300002</v>
      </c>
      <c r="G434" s="35">
        <f>IFERROR(VLOOKUP($A434&amp;$B434,'PNC Exon. &amp; no Exon.'!$A:$AJ,3,0),0)</f>
        <v>975626981.84000003</v>
      </c>
      <c r="H434" s="35">
        <f>IFERROR(VLOOKUP($A434&amp;$B434,'PNC Exon. &amp; no Exon.'!$A:$AJ,4,0),0)</f>
        <v>593363664.35000002</v>
      </c>
      <c r="I434" s="55">
        <f t="shared" ref="I434:I466" si="82">IF(J434=0,"ND",RANK(J434,$J$434:$J$466))</f>
        <v>1</v>
      </c>
      <c r="J434" s="44">
        <f t="shared" ref="J434:J466" si="83">(G434+H434)</f>
        <v>1568990646.1900001</v>
      </c>
      <c r="K434" s="35">
        <f t="shared" ref="K434:K466" si="84">J434-F434</f>
        <v>282171899.65999985</v>
      </c>
      <c r="L434" s="122">
        <f t="shared" ref="L434:L467" si="85">IFERROR(K434/F434*100,0)</f>
        <v>21.927866719450332</v>
      </c>
      <c r="M434" s="122">
        <f t="shared" ref="M434:M466" si="86">IFERROR(F434/$F$467*100,0)</f>
        <v>18.593834186418633</v>
      </c>
      <c r="N434" s="122">
        <f t="shared" ref="N434:N466" si="87">IFERROR(J434/$J$467*100,0)</f>
        <v>19.772255054154417</v>
      </c>
    </row>
    <row r="435" spans="1:14" ht="15.95" customHeight="1" x14ac:dyDescent="0.4">
      <c r="A435" s="96" t="s">
        <v>8</v>
      </c>
      <c r="B435" s="37" t="s">
        <v>92</v>
      </c>
      <c r="C435" s="35">
        <f>IFERROR(IF($J435&gt;0,VLOOKUP($A435&amp;$B435,'PNC AA'!$A:$E,4,0),""),"")</f>
        <v>117394760.17</v>
      </c>
      <c r="D435" s="35">
        <f>IFERROR(IF($J435&gt;0,VLOOKUP($A435&amp;$B435,'PNC AA'!$A:$E,5,0),""),"")</f>
        <v>1006951630.5100001</v>
      </c>
      <c r="E435" s="55">
        <f t="shared" si="80"/>
        <v>2</v>
      </c>
      <c r="F435" s="44">
        <f t="shared" si="81"/>
        <v>1124346390.6800001</v>
      </c>
      <c r="G435" s="35">
        <f>IFERROR(VLOOKUP($A435&amp;$B435,'PNC Exon. &amp; no Exon.'!$A:$AJ,3,0),0)</f>
        <v>157008253.67999998</v>
      </c>
      <c r="H435" s="35">
        <f>IFERROR(VLOOKUP($A435&amp;$B435,'PNC Exon. &amp; no Exon.'!$A:$AJ,4,0),0)</f>
        <v>1132419176.26</v>
      </c>
      <c r="I435" s="55">
        <f t="shared" si="82"/>
        <v>2</v>
      </c>
      <c r="J435" s="44">
        <f t="shared" si="83"/>
        <v>1289427429.9400001</v>
      </c>
      <c r="K435" s="35">
        <f t="shared" si="84"/>
        <v>165081039.25999999</v>
      </c>
      <c r="L435" s="122">
        <f t="shared" si="85"/>
        <v>14.682400426452178</v>
      </c>
      <c r="M435" s="122">
        <f t="shared" si="86"/>
        <v>16.246196609100146</v>
      </c>
      <c r="N435" s="122">
        <f t="shared" si="87"/>
        <v>16.249228815038553</v>
      </c>
    </row>
    <row r="436" spans="1:14" ht="15.95" customHeight="1" x14ac:dyDescent="0.4">
      <c r="A436" s="96" t="s">
        <v>8</v>
      </c>
      <c r="B436" s="37" t="s">
        <v>93</v>
      </c>
      <c r="C436" s="35">
        <f>IFERROR(IF($J436&gt;0,VLOOKUP($A436&amp;$B436,'PNC AA'!$A:$E,4,0),""),"")</f>
        <v>958348691.75000012</v>
      </c>
      <c r="D436" s="35">
        <f>IFERROR(IF($J436&gt;0,VLOOKUP($A436&amp;$B436,'PNC AA'!$A:$E,5,0),""),"")</f>
        <v>126769539.92</v>
      </c>
      <c r="E436" s="55">
        <f t="shared" si="80"/>
        <v>3</v>
      </c>
      <c r="F436" s="44">
        <f t="shared" si="81"/>
        <v>1085118231.6700001</v>
      </c>
      <c r="G436" s="35">
        <f>IFERROR(VLOOKUP($A436&amp;$B436,'PNC Exon. &amp; no Exon.'!$A:$AJ,3,0),0)</f>
        <v>896752833.75</v>
      </c>
      <c r="H436" s="35">
        <f>IFERROR(VLOOKUP($A436&amp;$B436,'PNC Exon. &amp; no Exon.'!$A:$AJ,4,0),0)</f>
        <v>244776431.60999998</v>
      </c>
      <c r="I436" s="55">
        <f t="shared" si="82"/>
        <v>3</v>
      </c>
      <c r="J436" s="44">
        <f t="shared" si="83"/>
        <v>1141529265.3599999</v>
      </c>
      <c r="K436" s="35">
        <f t="shared" si="84"/>
        <v>56411033.689999819</v>
      </c>
      <c r="L436" s="122">
        <f t="shared" si="85"/>
        <v>5.1986071235005493</v>
      </c>
      <c r="M436" s="122">
        <f t="shared" si="86"/>
        <v>15.679370950057416</v>
      </c>
      <c r="N436" s="122">
        <f t="shared" si="87"/>
        <v>14.385431704954984</v>
      </c>
    </row>
    <row r="437" spans="1:14" ht="15.95" customHeight="1" x14ac:dyDescent="0.4">
      <c r="A437" s="96" t="s">
        <v>8</v>
      </c>
      <c r="B437" s="37" t="s">
        <v>111</v>
      </c>
      <c r="C437" s="35">
        <f>IFERROR(IF($J437&gt;0,VLOOKUP($A437&amp;$B437,'PNC AA'!$A:$E,4,0),""),"")</f>
        <v>665488538.22000003</v>
      </c>
      <c r="D437" s="35">
        <f>IFERROR(IF($J437&gt;0,VLOOKUP($A437&amp;$B437,'PNC AA'!$A:$E,5,0),""),"")</f>
        <v>151875723.47</v>
      </c>
      <c r="E437" s="55">
        <f t="shared" si="80"/>
        <v>4</v>
      </c>
      <c r="F437" s="44">
        <f t="shared" si="81"/>
        <v>817364261.69000006</v>
      </c>
      <c r="G437" s="35">
        <f>IFERROR(VLOOKUP($A437&amp;$B437,'PNC Exon. &amp; no Exon.'!$A:$AJ,3,0),0)</f>
        <v>829744243.53999996</v>
      </c>
      <c r="H437" s="35">
        <f>IFERROR(VLOOKUP($A437&amp;$B437,'PNC Exon. &amp; no Exon.'!$A:$AJ,4,0),0)</f>
        <v>151962965.58000004</v>
      </c>
      <c r="I437" s="55">
        <f t="shared" si="82"/>
        <v>4</v>
      </c>
      <c r="J437" s="44">
        <f t="shared" si="83"/>
        <v>981707209.12</v>
      </c>
      <c r="K437" s="35">
        <f t="shared" si="84"/>
        <v>164342947.42999995</v>
      </c>
      <c r="L437" s="122">
        <f t="shared" si="85"/>
        <v>20.10645132565509</v>
      </c>
      <c r="M437" s="122">
        <f t="shared" si="86"/>
        <v>11.810471049439311</v>
      </c>
      <c r="N437" s="122">
        <f t="shared" si="87"/>
        <v>12.371370966651503</v>
      </c>
    </row>
    <row r="438" spans="1:14" ht="15.95" customHeight="1" x14ac:dyDescent="0.4">
      <c r="A438" s="96" t="s">
        <v>8</v>
      </c>
      <c r="B438" s="37" t="s">
        <v>112</v>
      </c>
      <c r="C438" s="35">
        <f>IFERROR(IF($J438&gt;0,VLOOKUP($A438&amp;$B438,'PNC AA'!$A:$E,4,0),""),"")</f>
        <v>499815328.74000001</v>
      </c>
      <c r="D438" s="35">
        <f>IFERROR(IF($J438&gt;0,VLOOKUP($A438&amp;$B438,'PNC AA'!$A:$E,5,0),""),"")</f>
        <v>210426022.19</v>
      </c>
      <c r="E438" s="55">
        <f t="shared" si="80"/>
        <v>5</v>
      </c>
      <c r="F438" s="44">
        <f t="shared" si="81"/>
        <v>710241350.93000007</v>
      </c>
      <c r="G438" s="35">
        <f>IFERROR(VLOOKUP($A438&amp;$B438,'PNC Exon. &amp; no Exon.'!$A:$AJ,3,0),0)</f>
        <v>458940925.11000001</v>
      </c>
      <c r="H438" s="35">
        <f>IFERROR(VLOOKUP($A438&amp;$B438,'PNC Exon. &amp; no Exon.'!$A:$AJ,4,0),0)</f>
        <v>343647647.93000001</v>
      </c>
      <c r="I438" s="55">
        <f t="shared" si="82"/>
        <v>5</v>
      </c>
      <c r="J438" s="44">
        <f t="shared" si="83"/>
        <v>802588573.03999996</v>
      </c>
      <c r="K438" s="35">
        <f t="shared" si="84"/>
        <v>92347222.109999895</v>
      </c>
      <c r="L438" s="122">
        <f t="shared" si="85"/>
        <v>13.002231141439335</v>
      </c>
      <c r="M438" s="122">
        <f t="shared" si="86"/>
        <v>10.262602986738901</v>
      </c>
      <c r="N438" s="122">
        <f t="shared" si="87"/>
        <v>10.11413675934371</v>
      </c>
    </row>
    <row r="439" spans="1:14" ht="15.95" customHeight="1" x14ac:dyDescent="0.4">
      <c r="A439" s="96" t="s">
        <v>8</v>
      </c>
      <c r="B439" s="37" t="s">
        <v>113</v>
      </c>
      <c r="C439" s="35">
        <f>IFERROR(IF($J439&gt;0,VLOOKUP($A439&amp;$B439,'PNC AA'!$A:$E,4,0),""),"")</f>
        <v>402753448.69</v>
      </c>
      <c r="D439" s="35">
        <f>IFERROR(IF($J439&gt;0,VLOOKUP($A439&amp;$B439,'PNC AA'!$A:$E,5,0),""),"")</f>
        <v>18664789.450000003</v>
      </c>
      <c r="E439" s="55">
        <f t="shared" si="80"/>
        <v>6</v>
      </c>
      <c r="F439" s="44">
        <f t="shared" si="81"/>
        <v>421418238.13999999</v>
      </c>
      <c r="G439" s="35">
        <f>IFERROR(VLOOKUP($A439&amp;$B439,'PNC Exon. &amp; no Exon.'!$A:$AJ,3,0),0)</f>
        <v>430053512.17000008</v>
      </c>
      <c r="H439" s="35">
        <f>IFERROR(VLOOKUP($A439&amp;$B439,'PNC Exon. &amp; no Exon.'!$A:$AJ,4,0),0)</f>
        <v>26964204.629999999</v>
      </c>
      <c r="I439" s="55">
        <f t="shared" si="82"/>
        <v>6</v>
      </c>
      <c r="J439" s="44">
        <f t="shared" si="83"/>
        <v>457017716.80000007</v>
      </c>
      <c r="K439" s="35">
        <f t="shared" si="84"/>
        <v>35599478.660000086</v>
      </c>
      <c r="L439" s="122">
        <f t="shared" si="85"/>
        <v>8.4475410502223038</v>
      </c>
      <c r="M439" s="122">
        <f t="shared" si="86"/>
        <v>6.089265379632983</v>
      </c>
      <c r="N439" s="122">
        <f t="shared" si="87"/>
        <v>5.7592891855536585</v>
      </c>
    </row>
    <row r="440" spans="1:14" ht="15.95" customHeight="1" x14ac:dyDescent="0.4">
      <c r="A440" s="96" t="s">
        <v>8</v>
      </c>
      <c r="B440" s="37" t="s">
        <v>94</v>
      </c>
      <c r="C440" s="35">
        <f>IFERROR(IF($J440&gt;0,VLOOKUP($A440&amp;$B440,'PNC AA'!$A:$E,4,0),""),"")</f>
        <v>78476425.530000001</v>
      </c>
      <c r="D440" s="35">
        <f>IFERROR(IF($J440&gt;0,VLOOKUP($A440&amp;$B440,'PNC AA'!$A:$E,5,0),""),"")</f>
        <v>220494406.15000001</v>
      </c>
      <c r="E440" s="55">
        <f t="shared" si="80"/>
        <v>7</v>
      </c>
      <c r="F440" s="44">
        <f t="shared" si="81"/>
        <v>298970831.68000001</v>
      </c>
      <c r="G440" s="35">
        <f>IFERROR(VLOOKUP($A440&amp;$B440,'PNC Exon. &amp; no Exon.'!$A:$AJ,3,0),0)</f>
        <v>74186455.75</v>
      </c>
      <c r="H440" s="35">
        <f>IFERROR(VLOOKUP($A440&amp;$B440,'PNC Exon. &amp; no Exon.'!$A:$AJ,4,0),0)</f>
        <v>249958216.01000002</v>
      </c>
      <c r="I440" s="55">
        <f t="shared" si="82"/>
        <v>7</v>
      </c>
      <c r="J440" s="44">
        <f t="shared" si="83"/>
        <v>324144671.75999999</v>
      </c>
      <c r="K440" s="35">
        <f t="shared" si="84"/>
        <v>25173840.079999983</v>
      </c>
      <c r="L440" s="122">
        <f t="shared" si="85"/>
        <v>8.4201659200468466</v>
      </c>
      <c r="M440" s="122">
        <f t="shared" si="86"/>
        <v>4.3199666509552168</v>
      </c>
      <c r="N440" s="122">
        <f t="shared" si="87"/>
        <v>4.0848370511622312</v>
      </c>
    </row>
    <row r="441" spans="1:14" ht="15.95" customHeight="1" x14ac:dyDescent="0.4">
      <c r="A441" s="96" t="s">
        <v>8</v>
      </c>
      <c r="B441" s="37" t="s">
        <v>114</v>
      </c>
      <c r="C441" s="35">
        <f>IFERROR(IF($J441&gt;0,VLOOKUP($A441&amp;$B441,'PNC AA'!$A:$E,4,0),""),"")</f>
        <v>10159593.720000001</v>
      </c>
      <c r="D441" s="35">
        <f>IFERROR(IF($J441&gt;0,VLOOKUP($A441&amp;$B441,'PNC AA'!$A:$E,5,0),""),"")</f>
        <v>205494670.36000001</v>
      </c>
      <c r="E441" s="55">
        <f t="shared" si="80"/>
        <v>8</v>
      </c>
      <c r="F441" s="44">
        <f t="shared" si="81"/>
        <v>215654264.08000001</v>
      </c>
      <c r="G441" s="35">
        <f>IFERROR(VLOOKUP($A441&amp;$B441,'PNC Exon. &amp; no Exon.'!$A:$AJ,3,0),0)</f>
        <v>15323698.359999999</v>
      </c>
      <c r="H441" s="35">
        <f>IFERROR(VLOOKUP($A441&amp;$B441,'PNC Exon. &amp; no Exon.'!$A:$AJ,4,0),0)</f>
        <v>211755095</v>
      </c>
      <c r="I441" s="55">
        <f t="shared" si="82"/>
        <v>8</v>
      </c>
      <c r="J441" s="44">
        <f t="shared" si="83"/>
        <v>227078793.36000001</v>
      </c>
      <c r="K441" s="35">
        <f t="shared" si="84"/>
        <v>11424529.280000001</v>
      </c>
      <c r="L441" s="122">
        <f t="shared" si="85"/>
        <v>5.2976134410038425</v>
      </c>
      <c r="M441" s="122">
        <f t="shared" si="86"/>
        <v>3.1160873578431141</v>
      </c>
      <c r="N441" s="122">
        <f t="shared" si="87"/>
        <v>2.8616230635959052</v>
      </c>
    </row>
    <row r="442" spans="1:14" ht="15.95" customHeight="1" x14ac:dyDescent="0.4">
      <c r="A442" s="96" t="s">
        <v>8</v>
      </c>
      <c r="B442" s="37" t="s">
        <v>77</v>
      </c>
      <c r="C442" s="35">
        <f>IFERROR(IF($J442&gt;0,VLOOKUP($A442&amp;$B442,'PNC AA'!$A:$E,4,0),""),"")</f>
        <v>39481134.579999998</v>
      </c>
      <c r="D442" s="35">
        <f>IFERROR(IF($J442&gt;0,VLOOKUP($A442&amp;$B442,'PNC AA'!$A:$E,5,0),""),"")</f>
        <v>93913960.170000002</v>
      </c>
      <c r="E442" s="55">
        <f t="shared" si="80"/>
        <v>9</v>
      </c>
      <c r="F442" s="44">
        <f t="shared" si="81"/>
        <v>133395094.75</v>
      </c>
      <c r="G442" s="35">
        <f>IFERROR(VLOOKUP($A442&amp;$B442,'PNC Exon. &amp; no Exon.'!$A:$AJ,3,0),0)</f>
        <v>45507185.839999996</v>
      </c>
      <c r="H442" s="35">
        <f>IFERROR(VLOOKUP($A442&amp;$B442,'PNC Exon. &amp; no Exon.'!$A:$AJ,4,0),0)</f>
        <v>123983780.86999999</v>
      </c>
      <c r="I442" s="55">
        <f t="shared" si="82"/>
        <v>9</v>
      </c>
      <c r="J442" s="44">
        <f t="shared" si="83"/>
        <v>169490966.70999998</v>
      </c>
      <c r="K442" s="35">
        <f t="shared" si="84"/>
        <v>36095871.959999979</v>
      </c>
      <c r="L442" s="122">
        <f t="shared" si="85"/>
        <v>27.059369782410968</v>
      </c>
      <c r="M442" s="122">
        <f t="shared" si="86"/>
        <v>1.927486897242896</v>
      </c>
      <c r="N442" s="122">
        <f t="shared" si="87"/>
        <v>2.1359073308073073</v>
      </c>
    </row>
    <row r="443" spans="1:14" ht="15.95" customHeight="1" x14ac:dyDescent="0.4">
      <c r="A443" s="96" t="s">
        <v>8</v>
      </c>
      <c r="B443" s="37" t="s">
        <v>115</v>
      </c>
      <c r="C443" s="35">
        <f>IFERROR(IF($J443&gt;0,VLOOKUP($A443&amp;$B443,'PNC AA'!$A:$E,4,0),""),"")</f>
        <v>105956821.48</v>
      </c>
      <c r="D443" s="35">
        <f>IFERROR(IF($J443&gt;0,VLOOKUP($A443&amp;$B443,'PNC AA'!$A:$E,5,0),""),"")</f>
        <v>13655.04</v>
      </c>
      <c r="E443" s="55">
        <f t="shared" si="80"/>
        <v>10</v>
      </c>
      <c r="F443" s="44">
        <f t="shared" si="81"/>
        <v>105970476.52000001</v>
      </c>
      <c r="G443" s="35">
        <f>IFERROR(VLOOKUP($A443&amp;$B443,'PNC Exon. &amp; no Exon.'!$A:$AJ,3,0),0)</f>
        <v>115647066.62</v>
      </c>
      <c r="H443" s="35">
        <f>IFERROR(VLOOKUP($A443&amp;$B443,'PNC Exon. &amp; no Exon.'!$A:$AJ,4,0),0)</f>
        <v>2000</v>
      </c>
      <c r="I443" s="55">
        <f t="shared" si="82"/>
        <v>11</v>
      </c>
      <c r="J443" s="44">
        <f t="shared" si="83"/>
        <v>115649066.62</v>
      </c>
      <c r="K443" s="35">
        <f t="shared" si="84"/>
        <v>9678590.099999994</v>
      </c>
      <c r="L443" s="122">
        <f t="shared" si="85"/>
        <v>9.1332892120885543</v>
      </c>
      <c r="M443" s="122">
        <f t="shared" si="86"/>
        <v>1.5312160118757741</v>
      </c>
      <c r="N443" s="122">
        <f t="shared" si="87"/>
        <v>1.4573973704293393</v>
      </c>
    </row>
    <row r="444" spans="1:14" ht="15.95" customHeight="1" x14ac:dyDescent="0.4">
      <c r="A444" s="96" t="s">
        <v>8</v>
      </c>
      <c r="B444" s="37" t="s">
        <v>85</v>
      </c>
      <c r="C444" s="35">
        <f>IFERROR(IF($J444&gt;0,VLOOKUP($A444&amp;$B444,'PNC AA'!$A:$E,4,0),""),"")</f>
        <v>103448303.20999999</v>
      </c>
      <c r="D444" s="35">
        <f>IFERROR(IF($J444&gt;0,VLOOKUP($A444&amp;$B444,'PNC AA'!$A:$E,5,0),""),"")</f>
        <v>22558.079999999998</v>
      </c>
      <c r="E444" s="55">
        <f t="shared" si="80"/>
        <v>11</v>
      </c>
      <c r="F444" s="44">
        <f t="shared" si="81"/>
        <v>103470861.28999999</v>
      </c>
      <c r="G444" s="35">
        <f>IFERROR(VLOOKUP($A444&amp;$B444,'PNC Exon. &amp; no Exon.'!$A:$AJ,3,0),0)</f>
        <v>116649127.96000001</v>
      </c>
      <c r="H444" s="35">
        <f>IFERROR(VLOOKUP($A444&amp;$B444,'PNC Exon. &amp; no Exon.'!$A:$AJ,4,0),0)</f>
        <v>2129973.6399999997</v>
      </c>
      <c r="I444" s="55">
        <f t="shared" si="82"/>
        <v>10</v>
      </c>
      <c r="J444" s="44">
        <f t="shared" si="83"/>
        <v>118779101.60000001</v>
      </c>
      <c r="K444" s="35">
        <f t="shared" si="84"/>
        <v>15308240.310000017</v>
      </c>
      <c r="L444" s="122">
        <f t="shared" si="85"/>
        <v>14.794735560473674</v>
      </c>
      <c r="M444" s="122">
        <f t="shared" si="86"/>
        <v>1.4950979251275067</v>
      </c>
      <c r="N444" s="122">
        <f t="shared" si="87"/>
        <v>1.4968417419450448</v>
      </c>
    </row>
    <row r="445" spans="1:14" ht="15.95" customHeight="1" x14ac:dyDescent="0.4">
      <c r="A445" s="96" t="s">
        <v>8</v>
      </c>
      <c r="B445" s="37" t="s">
        <v>116</v>
      </c>
      <c r="C445" s="35">
        <f>IFERROR(IF($J445&gt;0,VLOOKUP($A445&amp;$B445,'PNC AA'!$A:$E,4,0),""),"")</f>
        <v>67200115.950000003</v>
      </c>
      <c r="D445" s="35">
        <f>IFERROR(IF($J445&gt;0,VLOOKUP($A445&amp;$B445,'PNC AA'!$A:$E,5,0),""),"")</f>
        <v>114526.84</v>
      </c>
      <c r="E445" s="55">
        <f t="shared" si="80"/>
        <v>12</v>
      </c>
      <c r="F445" s="44">
        <f t="shared" si="81"/>
        <v>67314642.790000007</v>
      </c>
      <c r="G445" s="35">
        <f>IFERROR(VLOOKUP($A445&amp;$B445,'PNC Exon. &amp; no Exon.'!$A:$AJ,3,0),0)</f>
        <v>84206307.190000013</v>
      </c>
      <c r="H445" s="35">
        <f>IFERROR(VLOOKUP($A445&amp;$B445,'PNC Exon. &amp; no Exon.'!$A:$AJ,4,0),0)</f>
        <v>0.02</v>
      </c>
      <c r="I445" s="55">
        <f t="shared" si="82"/>
        <v>12</v>
      </c>
      <c r="J445" s="44">
        <f t="shared" si="83"/>
        <v>84206307.210000008</v>
      </c>
      <c r="K445" s="35">
        <f t="shared" si="84"/>
        <v>16891664.420000002</v>
      </c>
      <c r="L445" s="122">
        <f t="shared" si="85"/>
        <v>25.093595865459093</v>
      </c>
      <c r="M445" s="122">
        <f t="shared" si="86"/>
        <v>0.97266014326445827</v>
      </c>
      <c r="N445" s="122">
        <f t="shared" si="87"/>
        <v>1.061159024349583</v>
      </c>
    </row>
    <row r="446" spans="1:14" ht="15.95" customHeight="1" x14ac:dyDescent="0.4">
      <c r="A446" s="96" t="s">
        <v>8</v>
      </c>
      <c r="B446" s="37" t="s">
        <v>117</v>
      </c>
      <c r="C446" s="35">
        <f>IFERROR(IF($J446&gt;0,VLOOKUP($A446&amp;$B446,'PNC AA'!$A:$E,4,0),""),"")</f>
        <v>64319389.200000003</v>
      </c>
      <c r="D446" s="35">
        <f>IFERROR(IF($J446&gt;0,VLOOKUP($A446&amp;$B446,'PNC AA'!$A:$E,5,0),""),"")</f>
        <v>0</v>
      </c>
      <c r="E446" s="55">
        <f t="shared" si="80"/>
        <v>13</v>
      </c>
      <c r="F446" s="44">
        <f t="shared" si="81"/>
        <v>64319389.200000003</v>
      </c>
      <c r="G446" s="35">
        <f>IFERROR(VLOOKUP($A446&amp;$B446,'PNC Exon. &amp; no Exon.'!$A:$AJ,3,0),0)</f>
        <v>43752664.07</v>
      </c>
      <c r="H446" s="35">
        <f>IFERROR(VLOOKUP($A446&amp;$B446,'PNC Exon. &amp; no Exon.'!$A:$AJ,4,0),0)</f>
        <v>0</v>
      </c>
      <c r="I446" s="55">
        <f t="shared" si="82"/>
        <v>19</v>
      </c>
      <c r="J446" s="44">
        <f t="shared" si="83"/>
        <v>43752664.07</v>
      </c>
      <c r="K446" s="35">
        <f t="shared" si="84"/>
        <v>-20566725.130000003</v>
      </c>
      <c r="L446" s="122">
        <f t="shared" si="85"/>
        <v>-31.975933518348775</v>
      </c>
      <c r="M446" s="122">
        <f t="shared" si="86"/>
        <v>0.92938035055945134</v>
      </c>
      <c r="N446" s="122">
        <f t="shared" si="87"/>
        <v>0.55136646951432378</v>
      </c>
    </row>
    <row r="447" spans="1:14" ht="15.95" customHeight="1" x14ac:dyDescent="0.4">
      <c r="A447" s="96" t="s">
        <v>8</v>
      </c>
      <c r="B447" s="37" t="s">
        <v>119</v>
      </c>
      <c r="C447" s="35">
        <f>IFERROR(IF($J447&gt;0,VLOOKUP($A447&amp;$B447,'PNC AA'!$A:$E,4,0),""),"")</f>
        <v>59688868.559999995</v>
      </c>
      <c r="D447" s="35">
        <f>IFERROR(IF($J447&gt;0,VLOOKUP($A447&amp;$B447,'PNC AA'!$A:$E,5,0),""),"")</f>
        <v>30083.31</v>
      </c>
      <c r="E447" s="55">
        <f t="shared" si="80"/>
        <v>14</v>
      </c>
      <c r="F447" s="44">
        <f t="shared" si="81"/>
        <v>59718951.869999997</v>
      </c>
      <c r="G447" s="35">
        <f>IFERROR(VLOOKUP($A447&amp;$B447,'PNC Exon. &amp; no Exon.'!$A:$AJ,3,0),0)</f>
        <v>83607787</v>
      </c>
      <c r="H447" s="35">
        <f>IFERROR(VLOOKUP($A447&amp;$B447,'PNC Exon. &amp; no Exon.'!$A:$AJ,4,0),0)</f>
        <v>166028.44999999998</v>
      </c>
      <c r="I447" s="55">
        <f t="shared" si="82"/>
        <v>13</v>
      </c>
      <c r="J447" s="44">
        <f t="shared" si="83"/>
        <v>83773815.450000003</v>
      </c>
      <c r="K447" s="35">
        <f t="shared" si="84"/>
        <v>24054863.580000006</v>
      </c>
      <c r="L447" s="122">
        <f t="shared" si="85"/>
        <v>40.28011682516491</v>
      </c>
      <c r="M447" s="122">
        <f t="shared" si="86"/>
        <v>0.86290652187946471</v>
      </c>
      <c r="N447" s="122">
        <f t="shared" si="87"/>
        <v>1.0557088086913153</v>
      </c>
    </row>
    <row r="448" spans="1:14" ht="15.95" customHeight="1" x14ac:dyDescent="0.4">
      <c r="A448" s="96" t="s">
        <v>8</v>
      </c>
      <c r="B448" s="37" t="s">
        <v>120</v>
      </c>
      <c r="C448" s="35">
        <f>IFERROR(IF($J448&gt;0,VLOOKUP($A448&amp;$B448,'PNC AA'!$A:$E,4,0),""),"")</f>
        <v>55326769.849999994</v>
      </c>
      <c r="D448" s="35">
        <f>IFERROR(IF($J448&gt;0,VLOOKUP($A448&amp;$B448,'PNC AA'!$A:$E,5,0),""),"")</f>
        <v>0</v>
      </c>
      <c r="E448" s="55">
        <f t="shared" si="80"/>
        <v>15</v>
      </c>
      <c r="F448" s="44">
        <f t="shared" si="81"/>
        <v>55326769.849999994</v>
      </c>
      <c r="G448" s="35">
        <f>IFERROR(VLOOKUP($A448&amp;$B448,'PNC Exon. &amp; no Exon.'!$A:$AJ,3,0),0)</f>
        <v>60534833.530000001</v>
      </c>
      <c r="H448" s="35">
        <f>IFERROR(VLOOKUP($A448&amp;$B448,'PNC Exon. &amp; no Exon.'!$A:$AJ,4,0),0)</f>
        <v>0</v>
      </c>
      <c r="I448" s="55">
        <f t="shared" si="82"/>
        <v>15</v>
      </c>
      <c r="J448" s="44">
        <f t="shared" si="83"/>
        <v>60534833.530000001</v>
      </c>
      <c r="K448" s="35">
        <f t="shared" si="84"/>
        <v>5208063.6800000072</v>
      </c>
      <c r="L448" s="122">
        <f t="shared" si="85"/>
        <v>9.4132798537126376</v>
      </c>
      <c r="M448" s="122">
        <f t="shared" si="86"/>
        <v>0.79944186967675812</v>
      </c>
      <c r="N448" s="122">
        <f t="shared" si="87"/>
        <v>0.76285360344397901</v>
      </c>
    </row>
    <row r="449" spans="1:14" ht="15.95" customHeight="1" x14ac:dyDescent="0.4">
      <c r="A449" s="96" t="s">
        <v>8</v>
      </c>
      <c r="B449" s="37" t="s">
        <v>122</v>
      </c>
      <c r="C449" s="35">
        <f>IFERROR(IF($J449&gt;0,VLOOKUP($A449&amp;$B449,'PNC AA'!$A:$E,4,0),""),"")</f>
        <v>26101885.399999999</v>
      </c>
      <c r="D449" s="35">
        <f>IFERROR(IF($J449&gt;0,VLOOKUP($A449&amp;$B449,'PNC AA'!$A:$E,5,0),""),"")</f>
        <v>18647713.559999999</v>
      </c>
      <c r="E449" s="55">
        <f t="shared" si="80"/>
        <v>16</v>
      </c>
      <c r="F449" s="44">
        <f t="shared" si="81"/>
        <v>44749598.959999993</v>
      </c>
      <c r="G449" s="35">
        <f>IFERROR(VLOOKUP($A449&amp;$B449,'PNC Exon. &amp; no Exon.'!$A:$AJ,3,0),0)</f>
        <v>28464800.590000004</v>
      </c>
      <c r="H449" s="35">
        <f>IFERROR(VLOOKUP($A449&amp;$B449,'PNC Exon. &amp; no Exon.'!$A:$AJ,4,0),0)</f>
        <v>24449983.530000001</v>
      </c>
      <c r="I449" s="55">
        <f t="shared" si="82"/>
        <v>16</v>
      </c>
      <c r="J449" s="44">
        <f t="shared" si="83"/>
        <v>52914784.120000005</v>
      </c>
      <c r="K449" s="35">
        <f t="shared" si="84"/>
        <v>8165185.1600000113</v>
      </c>
      <c r="L449" s="122">
        <f t="shared" si="85"/>
        <v>18.246387341478897</v>
      </c>
      <c r="M449" s="122">
        <f t="shared" si="86"/>
        <v>0.64660747693853504</v>
      </c>
      <c r="N449" s="122">
        <f t="shared" si="87"/>
        <v>0.66682654246331496</v>
      </c>
    </row>
    <row r="450" spans="1:14" ht="15.95" customHeight="1" x14ac:dyDescent="0.4">
      <c r="A450" s="96" t="s">
        <v>8</v>
      </c>
      <c r="B450" s="37" t="s">
        <v>80</v>
      </c>
      <c r="C450" s="35">
        <f>IFERROR(IF($J450&gt;0,VLOOKUP($A450&amp;$B450,'PNC AA'!$A:$E,4,0),""),"")</f>
        <v>43411410.600000001</v>
      </c>
      <c r="D450" s="35">
        <f>IFERROR(IF($J450&gt;0,VLOOKUP($A450&amp;$B450,'PNC AA'!$A:$E,5,0),""),"")</f>
        <v>0</v>
      </c>
      <c r="E450" s="55">
        <f t="shared" si="80"/>
        <v>17</v>
      </c>
      <c r="F450" s="44">
        <f t="shared" si="81"/>
        <v>43411410.600000001</v>
      </c>
      <c r="G450" s="35">
        <f>IFERROR(VLOOKUP($A450&amp;$B450,'PNC Exon. &amp; no Exon.'!$A:$AJ,3,0),0)</f>
        <v>48040766.290000007</v>
      </c>
      <c r="H450" s="35">
        <f>IFERROR(VLOOKUP($A450&amp;$B450,'PNC Exon. &amp; no Exon.'!$A:$AJ,4,0),0)</f>
        <v>0</v>
      </c>
      <c r="I450" s="55">
        <f t="shared" si="82"/>
        <v>17</v>
      </c>
      <c r="J450" s="44">
        <f t="shared" si="83"/>
        <v>48040766.290000007</v>
      </c>
      <c r="K450" s="35">
        <f t="shared" si="84"/>
        <v>4629355.6900000051</v>
      </c>
      <c r="L450" s="122">
        <f t="shared" si="85"/>
        <v>10.663914454786237</v>
      </c>
      <c r="M450" s="122">
        <f t="shared" si="86"/>
        <v>0.62727137964967317</v>
      </c>
      <c r="N450" s="122">
        <f t="shared" si="87"/>
        <v>0.60540468255148339</v>
      </c>
    </row>
    <row r="451" spans="1:14" ht="15.95" customHeight="1" x14ac:dyDescent="0.4">
      <c r="A451" s="96" t="s">
        <v>8</v>
      </c>
      <c r="B451" s="37" t="s">
        <v>123</v>
      </c>
      <c r="C451" s="35">
        <f>IFERROR(IF($J451&gt;0,VLOOKUP($A451&amp;$B451,'PNC AA'!$A:$E,4,0),""),"")</f>
        <v>42495255.270000003</v>
      </c>
      <c r="D451" s="35">
        <f>IFERROR(IF($J451&gt;0,VLOOKUP($A451&amp;$B451,'PNC AA'!$A:$E,5,0),""),"")</f>
        <v>0</v>
      </c>
      <c r="E451" s="55">
        <f t="shared" si="80"/>
        <v>18</v>
      </c>
      <c r="F451" s="44">
        <f t="shared" si="81"/>
        <v>42495255.270000003</v>
      </c>
      <c r="G451" s="35">
        <f>IFERROR(VLOOKUP($A451&amp;$B451,'PNC Exon. &amp; no Exon.'!$A:$AJ,3,0),0)</f>
        <v>39857385.230000004</v>
      </c>
      <c r="H451" s="35">
        <f>IFERROR(VLOOKUP($A451&amp;$B451,'PNC Exon. &amp; no Exon.'!$A:$AJ,4,0),0)</f>
        <v>0</v>
      </c>
      <c r="I451" s="55">
        <f t="shared" si="82"/>
        <v>20</v>
      </c>
      <c r="J451" s="44">
        <f t="shared" si="83"/>
        <v>39857385.230000004</v>
      </c>
      <c r="K451" s="35">
        <f t="shared" si="84"/>
        <v>-2637870.0399999991</v>
      </c>
      <c r="L451" s="122">
        <f t="shared" si="85"/>
        <v>-6.2074460389516295</v>
      </c>
      <c r="M451" s="122">
        <f t="shared" si="86"/>
        <v>0.61403343114996467</v>
      </c>
      <c r="N451" s="122">
        <f t="shared" si="87"/>
        <v>0.50227857538407161</v>
      </c>
    </row>
    <row r="452" spans="1:14" ht="15.95" customHeight="1" x14ac:dyDescent="0.4">
      <c r="A452" s="96" t="s">
        <v>8</v>
      </c>
      <c r="B452" s="37" t="s">
        <v>121</v>
      </c>
      <c r="C452" s="35">
        <f>IFERROR(IF($J452&gt;0,VLOOKUP($A452&amp;$B452,'PNC AA'!$A:$E,4,0),""),"")</f>
        <v>41491560.969999999</v>
      </c>
      <c r="D452" s="35">
        <f>IFERROR(IF($J452&gt;0,VLOOKUP($A452&amp;$B452,'PNC AA'!$A:$E,5,0),""),"")</f>
        <v>34042.550000000003</v>
      </c>
      <c r="E452" s="55">
        <f t="shared" si="80"/>
        <v>19</v>
      </c>
      <c r="F452" s="44">
        <f t="shared" si="81"/>
        <v>41525603.519999996</v>
      </c>
      <c r="G452" s="35">
        <f>IFERROR(VLOOKUP($A452&amp;$B452,'PNC Exon. &amp; no Exon.'!$A:$AJ,3,0),0)</f>
        <v>61602792.210000001</v>
      </c>
      <c r="H452" s="35">
        <f>IFERROR(VLOOKUP($A452&amp;$B452,'PNC Exon. &amp; no Exon.'!$A:$AJ,4,0),0)</f>
        <v>43197.329999999994</v>
      </c>
      <c r="I452" s="55">
        <f t="shared" si="82"/>
        <v>14</v>
      </c>
      <c r="J452" s="44">
        <f t="shared" si="83"/>
        <v>61645989.539999999</v>
      </c>
      <c r="K452" s="35">
        <f t="shared" si="84"/>
        <v>20120386.020000003</v>
      </c>
      <c r="L452" s="122">
        <f t="shared" si="85"/>
        <v>48.452964712022577</v>
      </c>
      <c r="M452" s="122">
        <f t="shared" si="86"/>
        <v>0.60002248834493577</v>
      </c>
      <c r="N452" s="122">
        <f t="shared" si="87"/>
        <v>0.77685627458037287</v>
      </c>
    </row>
    <row r="453" spans="1:14" ht="15.95" customHeight="1" x14ac:dyDescent="0.4">
      <c r="A453" s="96" t="s">
        <v>8</v>
      </c>
      <c r="B453" s="37" t="s">
        <v>87</v>
      </c>
      <c r="C453" s="35">
        <f>IFERROR(IF($J453&gt;0,VLOOKUP($A453&amp;$B453,'PNC AA'!$A:$E,4,0),""),"")</f>
        <v>1210493.33</v>
      </c>
      <c r="D453" s="35">
        <f>IFERROR(IF($J453&gt;0,VLOOKUP($A453&amp;$B453,'PNC AA'!$A:$E,5,0),""),"")</f>
        <v>31049557.609999999</v>
      </c>
      <c r="E453" s="55">
        <f t="shared" si="80"/>
        <v>20</v>
      </c>
      <c r="F453" s="44">
        <f t="shared" si="81"/>
        <v>32260050.939999998</v>
      </c>
      <c r="G453" s="35">
        <f>IFERROR(VLOOKUP($A453&amp;$B453,'PNC Exon. &amp; no Exon.'!$A:$AJ,3,0),0)</f>
        <v>219824.1</v>
      </c>
      <c r="H453" s="35">
        <f>IFERROR(VLOOKUP($A453&amp;$B453,'PNC Exon. &amp; no Exon.'!$A:$AJ,4,0),0)</f>
        <v>34695174.759999998</v>
      </c>
      <c r="I453" s="55">
        <f t="shared" si="82"/>
        <v>22</v>
      </c>
      <c r="J453" s="44">
        <f t="shared" si="83"/>
        <v>34914998.859999999</v>
      </c>
      <c r="K453" s="35">
        <f t="shared" si="84"/>
        <v>2654947.9200000018</v>
      </c>
      <c r="L453" s="122">
        <f t="shared" si="85"/>
        <v>8.229831766037508</v>
      </c>
      <c r="M453" s="122">
        <f t="shared" si="86"/>
        <v>0.46614027005845626</v>
      </c>
      <c r="N453" s="122">
        <f t="shared" si="87"/>
        <v>0.43999514232402354</v>
      </c>
    </row>
    <row r="454" spans="1:14" ht="15.95" customHeight="1" x14ac:dyDescent="0.4">
      <c r="A454" s="96" t="s">
        <v>8</v>
      </c>
      <c r="B454" s="37" t="s">
        <v>78</v>
      </c>
      <c r="C454" s="35">
        <f>IFERROR(IF($J454&gt;0,VLOOKUP($A454&amp;$B454,'PNC AA'!$A:$E,4,0),""),"")</f>
        <v>29560472.399999999</v>
      </c>
      <c r="D454" s="35">
        <f>IFERROR(IF($J454&gt;0,VLOOKUP($A454&amp;$B454,'PNC AA'!$A:$E,5,0),""),"")</f>
        <v>0</v>
      </c>
      <c r="E454" s="55">
        <f t="shared" si="80"/>
        <v>21</v>
      </c>
      <c r="F454" s="44">
        <f t="shared" si="81"/>
        <v>29560472.399999999</v>
      </c>
      <c r="G454" s="35">
        <f>IFERROR(VLOOKUP($A454&amp;$B454,'PNC Exon. &amp; no Exon.'!$A:$AJ,3,0),0)</f>
        <v>32417623.179999996</v>
      </c>
      <c r="H454" s="35">
        <f>IFERROR(VLOOKUP($A454&amp;$B454,'PNC Exon. &amp; no Exon.'!$A:$AJ,4,0),0)</f>
        <v>79425.259999999995</v>
      </c>
      <c r="I454" s="55">
        <f t="shared" si="82"/>
        <v>23</v>
      </c>
      <c r="J454" s="44">
        <f t="shared" si="83"/>
        <v>32497048.439999998</v>
      </c>
      <c r="K454" s="35">
        <f t="shared" si="84"/>
        <v>2936576.0399999991</v>
      </c>
      <c r="L454" s="122">
        <f t="shared" si="85"/>
        <v>9.9341309579342152</v>
      </c>
      <c r="M454" s="122">
        <f t="shared" si="86"/>
        <v>0.42713282174350914</v>
      </c>
      <c r="N454" s="122">
        <f t="shared" si="87"/>
        <v>0.40952438551700659</v>
      </c>
    </row>
    <row r="455" spans="1:14" ht="15.95" customHeight="1" x14ac:dyDescent="0.4">
      <c r="A455" s="96" t="s">
        <v>8</v>
      </c>
      <c r="B455" s="37" t="s">
        <v>118</v>
      </c>
      <c r="C455" s="35">
        <f>IFERROR(IF($J455&gt;0,VLOOKUP($A455&amp;$B455,'PNC AA'!$A:$E,4,0),""),"")</f>
        <v>2290075.5699999998</v>
      </c>
      <c r="D455" s="35">
        <f>IFERROR(IF($J455&gt;0,VLOOKUP($A455&amp;$B455,'PNC AA'!$A:$E,5,0),""),"")</f>
        <v>26349944.309999999</v>
      </c>
      <c r="E455" s="55">
        <f t="shared" si="80"/>
        <v>22</v>
      </c>
      <c r="F455" s="44">
        <f t="shared" si="81"/>
        <v>28640019.879999999</v>
      </c>
      <c r="G455" s="35">
        <f>IFERROR(VLOOKUP($A455&amp;$B455,'PNC Exon. &amp; no Exon.'!$A:$AJ,3,0),0)</f>
        <v>2855784.84</v>
      </c>
      <c r="H455" s="35">
        <f>IFERROR(VLOOKUP($A455&amp;$B455,'PNC Exon. &amp; no Exon.'!$A:$AJ,4,0),0)</f>
        <v>44430928.280000001</v>
      </c>
      <c r="I455" s="55">
        <f t="shared" si="82"/>
        <v>18</v>
      </c>
      <c r="J455" s="44">
        <f t="shared" si="83"/>
        <v>47286713.120000005</v>
      </c>
      <c r="K455" s="35">
        <f t="shared" si="84"/>
        <v>18646693.240000006</v>
      </c>
      <c r="L455" s="122">
        <f t="shared" si="85"/>
        <v>65.107123941004772</v>
      </c>
      <c r="M455" s="122">
        <f t="shared" si="86"/>
        <v>0.41383278117485695</v>
      </c>
      <c r="N455" s="122">
        <f t="shared" si="87"/>
        <v>0.59590218383497529</v>
      </c>
    </row>
    <row r="456" spans="1:14" ht="15.95" customHeight="1" x14ac:dyDescent="0.4">
      <c r="A456" s="96" t="s">
        <v>8</v>
      </c>
      <c r="B456" s="37" t="s">
        <v>124</v>
      </c>
      <c r="C456" s="35">
        <f>IFERROR(IF($J456&gt;0,VLOOKUP($A456&amp;$B456,'PNC AA'!$A:$E,4,0),""),"")</f>
        <v>0</v>
      </c>
      <c r="D456" s="35">
        <f>IFERROR(IF($J456&gt;0,VLOOKUP($A456&amp;$B456,'PNC AA'!$A:$E,5,0),""),"")</f>
        <v>28548500.02</v>
      </c>
      <c r="E456" s="55">
        <f t="shared" si="80"/>
        <v>23</v>
      </c>
      <c r="F456" s="44">
        <f t="shared" si="81"/>
        <v>28548500.02</v>
      </c>
      <c r="G456" s="35">
        <f>IFERROR(VLOOKUP($A456&amp;$B456,'PNC Exon. &amp; no Exon.'!$A:$AJ,3,0),0)</f>
        <v>0</v>
      </c>
      <c r="H456" s="35">
        <f>IFERROR(VLOOKUP($A456&amp;$B456,'PNC Exon. &amp; no Exon.'!$A:$AJ,4,0),0)</f>
        <v>38766252.789999999</v>
      </c>
      <c r="I456" s="55">
        <f t="shared" si="82"/>
        <v>21</v>
      </c>
      <c r="J456" s="44">
        <f t="shared" si="83"/>
        <v>38766252.789999999</v>
      </c>
      <c r="K456" s="35">
        <f t="shared" si="84"/>
        <v>10217752.77</v>
      </c>
      <c r="L456" s="122">
        <f t="shared" si="85"/>
        <v>35.790856832554525</v>
      </c>
      <c r="M456" s="122">
        <f t="shared" si="86"/>
        <v>0.41251036874793745</v>
      </c>
      <c r="N456" s="122">
        <f t="shared" si="87"/>
        <v>0.48852823917019378</v>
      </c>
    </row>
    <row r="457" spans="1:14" ht="15.95" customHeight="1" x14ac:dyDescent="0.4">
      <c r="A457" s="96" t="s">
        <v>8</v>
      </c>
      <c r="B457" s="37" t="s">
        <v>126</v>
      </c>
      <c r="C457" s="35">
        <f>IFERROR(IF($J457&gt;0,VLOOKUP($A457&amp;$B457,'PNC AA'!$A:$E,4,0),""),"")</f>
        <v>19087772.18</v>
      </c>
      <c r="D457" s="35">
        <f>IFERROR(IF($J457&gt;0,VLOOKUP($A457&amp;$B457,'PNC AA'!$A:$E,5,0),""),"")</f>
        <v>0</v>
      </c>
      <c r="E457" s="55">
        <f t="shared" si="80"/>
        <v>24</v>
      </c>
      <c r="F457" s="44">
        <f t="shared" si="81"/>
        <v>19087772.18</v>
      </c>
      <c r="G457" s="35">
        <f>IFERROR(VLOOKUP($A457&amp;$B457,'PNC Exon. &amp; no Exon.'!$A:$AJ,3,0),0)</f>
        <v>21611025.34</v>
      </c>
      <c r="H457" s="35">
        <f>IFERROR(VLOOKUP($A457&amp;$B457,'PNC Exon. &amp; no Exon.'!$A:$AJ,4,0),0)</f>
        <v>0</v>
      </c>
      <c r="I457" s="55">
        <f t="shared" si="82"/>
        <v>25</v>
      </c>
      <c r="J457" s="44">
        <f t="shared" si="83"/>
        <v>21611025.34</v>
      </c>
      <c r="K457" s="35">
        <f t="shared" si="84"/>
        <v>2523253.16</v>
      </c>
      <c r="L457" s="122">
        <f t="shared" si="85"/>
        <v>13.219212468618222</v>
      </c>
      <c r="M457" s="122">
        <f t="shared" si="86"/>
        <v>0.27580797362496323</v>
      </c>
      <c r="N457" s="122">
        <f t="shared" si="87"/>
        <v>0.27233986769894969</v>
      </c>
    </row>
    <row r="458" spans="1:14" ht="15.95" customHeight="1" x14ac:dyDescent="0.4">
      <c r="A458" s="96" t="s">
        <v>8</v>
      </c>
      <c r="B458" s="37" t="s">
        <v>125</v>
      </c>
      <c r="C458" s="35">
        <f>IFERROR(IF($J458&gt;0,VLOOKUP($A458&amp;$B458,'PNC AA'!$A:$E,4,0),""),"")</f>
        <v>16105401.150000002</v>
      </c>
      <c r="D458" s="35">
        <f>IFERROR(IF($J458&gt;0,VLOOKUP($A458&amp;$B458,'PNC AA'!$A:$E,5,0),""),"")</f>
        <v>475600</v>
      </c>
      <c r="E458" s="55">
        <f t="shared" si="80"/>
        <v>25</v>
      </c>
      <c r="F458" s="44">
        <f t="shared" si="81"/>
        <v>16581001.150000002</v>
      </c>
      <c r="G458" s="35">
        <f>IFERROR(VLOOKUP($A458&amp;$B458,'PNC Exon. &amp; no Exon.'!$A:$AJ,3,0),0)</f>
        <v>22075243.939999998</v>
      </c>
      <c r="H458" s="35">
        <f>IFERROR(VLOOKUP($A458&amp;$B458,'PNC Exon. &amp; no Exon.'!$A:$AJ,4,0),0)</f>
        <v>460146.28</v>
      </c>
      <c r="I458" s="55">
        <f t="shared" si="82"/>
        <v>24</v>
      </c>
      <c r="J458" s="44">
        <f t="shared" si="83"/>
        <v>22535390.219999999</v>
      </c>
      <c r="K458" s="35">
        <f t="shared" si="84"/>
        <v>5954389.0699999966</v>
      </c>
      <c r="L458" s="122">
        <f t="shared" si="85"/>
        <v>35.910914040314118</v>
      </c>
      <c r="M458" s="122">
        <f t="shared" si="86"/>
        <v>0.23958648944094246</v>
      </c>
      <c r="N458" s="122">
        <f t="shared" si="87"/>
        <v>0.28398861666685749</v>
      </c>
    </row>
    <row r="459" spans="1:14" ht="15.95" customHeight="1" x14ac:dyDescent="0.4">
      <c r="A459" s="96" t="s">
        <v>8</v>
      </c>
      <c r="B459" s="37" t="s">
        <v>127</v>
      </c>
      <c r="C459" s="35">
        <f>IFERROR(IF($J459&gt;0,VLOOKUP($A459&amp;$B459,'PNC AA'!$A:$E,4,0),""),"")</f>
        <v>15889807.039999999</v>
      </c>
      <c r="D459" s="35">
        <f>IFERROR(IF($J459&gt;0,VLOOKUP($A459&amp;$B459,'PNC AA'!$A:$E,5,0),""),"")</f>
        <v>164376.49</v>
      </c>
      <c r="E459" s="55">
        <f t="shared" si="80"/>
        <v>26</v>
      </c>
      <c r="F459" s="44">
        <f t="shared" si="81"/>
        <v>16054183.529999999</v>
      </c>
      <c r="G459" s="35">
        <f>IFERROR(VLOOKUP($A459&amp;$B459,'PNC Exon. &amp; no Exon.'!$A:$AJ,3,0),0)</f>
        <v>20869008.549999997</v>
      </c>
      <c r="H459" s="35">
        <f>IFERROR(VLOOKUP($A459&amp;$B459,'PNC Exon. &amp; no Exon.'!$A:$AJ,4,0),0)</f>
        <v>263230.99</v>
      </c>
      <c r="I459" s="55">
        <f t="shared" si="82"/>
        <v>26</v>
      </c>
      <c r="J459" s="44">
        <f t="shared" si="83"/>
        <v>21132239.539999995</v>
      </c>
      <c r="K459" s="35">
        <f t="shared" si="84"/>
        <v>5078056.0099999961</v>
      </c>
      <c r="L459" s="122">
        <f t="shared" si="85"/>
        <v>31.630733512612313</v>
      </c>
      <c r="M459" s="122">
        <f t="shared" si="86"/>
        <v>0.23197426005807237</v>
      </c>
      <c r="N459" s="122">
        <f t="shared" si="87"/>
        <v>0.26630625941906894</v>
      </c>
    </row>
    <row r="460" spans="1:14" ht="15.95" customHeight="1" x14ac:dyDescent="0.4">
      <c r="A460" s="96" t="s">
        <v>8</v>
      </c>
      <c r="B460" s="37" t="s">
        <v>110</v>
      </c>
      <c r="C460" s="35">
        <f>IFERROR(IF($J460&gt;0,VLOOKUP($A460&amp;$B460,'PNC AA'!$A:$E,4,0),""),"")</f>
        <v>11952187.289999999</v>
      </c>
      <c r="D460" s="35">
        <f>IFERROR(IF($J460&gt;0,VLOOKUP($A460&amp;$B460,'PNC AA'!$A:$E,5,0),""),"")</f>
        <v>2500000</v>
      </c>
      <c r="E460" s="55">
        <f t="shared" si="80"/>
        <v>27</v>
      </c>
      <c r="F460" s="44">
        <f t="shared" si="81"/>
        <v>14452187.289999999</v>
      </c>
      <c r="G460" s="35">
        <f>IFERROR(VLOOKUP($A460&amp;$B460,'PNC Exon. &amp; no Exon.'!$A:$AJ,3,0),0)</f>
        <v>16588071.970000003</v>
      </c>
      <c r="H460" s="35">
        <f>IFERROR(VLOOKUP($A460&amp;$B460,'PNC Exon. &amp; no Exon.'!$A:$AJ,4,0),0)</f>
        <v>0</v>
      </c>
      <c r="I460" s="55">
        <f t="shared" si="82"/>
        <v>27</v>
      </c>
      <c r="J460" s="44">
        <f t="shared" si="83"/>
        <v>16588071.970000003</v>
      </c>
      <c r="K460" s="35">
        <f t="shared" si="84"/>
        <v>2135884.6800000034</v>
      </c>
      <c r="L460" s="122">
        <f t="shared" si="85"/>
        <v>14.778971771822391</v>
      </c>
      <c r="M460" s="122">
        <f t="shared" si="86"/>
        <v>0.20882628173233722</v>
      </c>
      <c r="N460" s="122">
        <f t="shared" si="87"/>
        <v>0.20904113778113112</v>
      </c>
    </row>
    <row r="461" spans="1:14" ht="15.95" customHeight="1" x14ac:dyDescent="0.4">
      <c r="A461" s="96" t="s">
        <v>8</v>
      </c>
      <c r="B461" s="37" t="s">
        <v>128</v>
      </c>
      <c r="C461" s="35">
        <f>IFERROR(IF($J461&gt;0,VLOOKUP($A461&amp;$B461,'PNC AA'!$A:$E,4,0),""),"")</f>
        <v>5932288.5800000001</v>
      </c>
      <c r="D461" s="35">
        <f>IFERROR(IF($J461&gt;0,VLOOKUP($A461&amp;$B461,'PNC AA'!$A:$E,5,0),""),"")</f>
        <v>0</v>
      </c>
      <c r="E461" s="55">
        <f t="shared" si="80"/>
        <v>28</v>
      </c>
      <c r="F461" s="44">
        <f t="shared" si="81"/>
        <v>5932288.5800000001</v>
      </c>
      <c r="G461" s="35">
        <f>IFERROR(VLOOKUP($A461&amp;$B461,'PNC Exon. &amp; no Exon.'!$A:$AJ,3,0),0)</f>
        <v>6410886.9500000002</v>
      </c>
      <c r="H461" s="35">
        <f>IFERROR(VLOOKUP($A461&amp;$B461,'PNC Exon. &amp; no Exon.'!$A:$AJ,4,0),0)</f>
        <v>0</v>
      </c>
      <c r="I461" s="55">
        <f t="shared" si="82"/>
        <v>30</v>
      </c>
      <c r="J461" s="44">
        <f t="shared" si="83"/>
        <v>6410886.9500000002</v>
      </c>
      <c r="K461" s="35">
        <f t="shared" si="84"/>
        <v>478598.37000000011</v>
      </c>
      <c r="L461" s="122">
        <f t="shared" si="85"/>
        <v>8.0676852372545937</v>
      </c>
      <c r="M461" s="122">
        <f t="shared" si="86"/>
        <v>8.5718358160345065E-2</v>
      </c>
      <c r="N461" s="122">
        <f t="shared" si="87"/>
        <v>8.0789322872355823E-2</v>
      </c>
    </row>
    <row r="462" spans="1:14" ht="15.95" customHeight="1" x14ac:dyDescent="0.4">
      <c r="A462" s="96" t="s">
        <v>8</v>
      </c>
      <c r="B462" s="37" t="s">
        <v>79</v>
      </c>
      <c r="C462" s="35">
        <f>IFERROR(IF($J462&gt;0,VLOOKUP($A462&amp;$B462,'PNC AA'!$A:$E,4,0),""),"")</f>
        <v>3445851.2</v>
      </c>
      <c r="D462" s="35">
        <f>IFERROR(IF($J462&gt;0,VLOOKUP($A462&amp;$B462,'PNC AA'!$A:$E,5,0),""),"")</f>
        <v>0</v>
      </c>
      <c r="E462" s="55">
        <f t="shared" si="80"/>
        <v>29</v>
      </c>
      <c r="F462" s="44">
        <f t="shared" si="81"/>
        <v>3445851.2</v>
      </c>
      <c r="G462" s="35">
        <f>IFERROR(VLOOKUP($A462&amp;$B462,'PNC Exon. &amp; no Exon.'!$A:$AJ,3,0),0)</f>
        <v>4179299.25</v>
      </c>
      <c r="H462" s="35">
        <f>IFERROR(VLOOKUP($A462&amp;$B462,'PNC Exon. &amp; no Exon.'!$A:$AJ,4,0),0)</f>
        <v>0</v>
      </c>
      <c r="I462" s="55">
        <f t="shared" si="82"/>
        <v>31</v>
      </c>
      <c r="J462" s="44">
        <f t="shared" si="83"/>
        <v>4179299.25</v>
      </c>
      <c r="K462" s="35">
        <f t="shared" si="84"/>
        <v>733448.04999999981</v>
      </c>
      <c r="L462" s="122">
        <f t="shared" si="85"/>
        <v>21.284960012202493</v>
      </c>
      <c r="M462" s="122">
        <f t="shared" si="86"/>
        <v>4.9790684209913269E-2</v>
      </c>
      <c r="N462" s="122">
        <f t="shared" si="87"/>
        <v>5.2667089456076663E-2</v>
      </c>
    </row>
    <row r="463" spans="1:14" ht="15.95" customHeight="1" x14ac:dyDescent="0.4">
      <c r="A463" s="96" t="s">
        <v>8</v>
      </c>
      <c r="B463" s="37" t="s">
        <v>129</v>
      </c>
      <c r="C463" s="35">
        <f>IFERROR(IF($J463&gt;0,VLOOKUP($A463&amp;$B463,'PNC AA'!$A:$E,4,0),""),"")</f>
        <v>64421.859999999993</v>
      </c>
      <c r="D463" s="35">
        <f>IFERROR(IF($J463&gt;0,VLOOKUP($A463&amp;$B463,'PNC AA'!$A:$E,5,0),""),"")</f>
        <v>2195772.5</v>
      </c>
      <c r="E463" s="55">
        <f t="shared" si="80"/>
        <v>30</v>
      </c>
      <c r="F463" s="44">
        <f t="shared" si="81"/>
        <v>2260194.36</v>
      </c>
      <c r="G463" s="35">
        <f>IFERROR(VLOOKUP($A463&amp;$B463,'PNC Exon. &amp; no Exon.'!$A:$AJ,3,0),0)</f>
        <v>50676.44</v>
      </c>
      <c r="H463" s="35">
        <f>IFERROR(VLOOKUP($A463&amp;$B463,'PNC Exon. &amp; no Exon.'!$A:$AJ,4,0),0)</f>
        <v>6448040.4500000002</v>
      </c>
      <c r="I463" s="55">
        <f t="shared" si="82"/>
        <v>28</v>
      </c>
      <c r="J463" s="44">
        <f t="shared" si="83"/>
        <v>6498716.8900000006</v>
      </c>
      <c r="K463" s="35">
        <f t="shared" si="84"/>
        <v>4238522.5300000012</v>
      </c>
      <c r="L463" s="122">
        <f t="shared" si="85"/>
        <v>187.52911718618753</v>
      </c>
      <c r="M463" s="122">
        <f t="shared" si="86"/>
        <v>3.2658584802439244E-2</v>
      </c>
      <c r="N463" s="122">
        <f t="shared" si="87"/>
        <v>8.1896146535892667E-2</v>
      </c>
    </row>
    <row r="464" spans="1:14" ht="15.95" customHeight="1" x14ac:dyDescent="0.4">
      <c r="A464" s="96" t="s">
        <v>8</v>
      </c>
      <c r="B464" s="37" t="s">
        <v>132</v>
      </c>
      <c r="C464" s="35">
        <f>IFERROR(IF($J464&gt;0,VLOOKUP($A464&amp;$B464,'PNC AA'!$A:$E,4,0),""),"")</f>
        <v>811532.36</v>
      </c>
      <c r="D464" s="35">
        <f>IFERROR(IF($J464&gt;0,VLOOKUP($A464&amp;$B464,'PNC AA'!$A:$E,5,0),""),"")</f>
        <v>22741</v>
      </c>
      <c r="E464" s="55">
        <f t="shared" si="80"/>
        <v>31</v>
      </c>
      <c r="F464" s="44">
        <f t="shared" si="81"/>
        <v>834273.36</v>
      </c>
      <c r="G464" s="35">
        <f>IFERROR(VLOOKUP($A464&amp;$B464,'PNC Exon. &amp; no Exon.'!$A:$AJ,3,0),0)</f>
        <v>3210191.3600000003</v>
      </c>
      <c r="H464" s="35">
        <f>IFERROR(VLOOKUP($A464&amp;$B464,'PNC Exon. &amp; no Exon.'!$A:$AJ,4,0),0)</f>
        <v>53695.11</v>
      </c>
      <c r="I464" s="55">
        <f t="shared" si="82"/>
        <v>32</v>
      </c>
      <c r="J464" s="44">
        <f t="shared" si="83"/>
        <v>3263886.47</v>
      </c>
      <c r="K464" s="35">
        <f t="shared" si="84"/>
        <v>2429613.1100000003</v>
      </c>
      <c r="L464" s="122">
        <f t="shared" si="85"/>
        <v>291.2250620108498</v>
      </c>
      <c r="M464" s="122">
        <f t="shared" si="86"/>
        <v>1.2054798365206046E-2</v>
      </c>
      <c r="N464" s="122">
        <f t="shared" si="87"/>
        <v>4.1131153910543332E-2</v>
      </c>
    </row>
    <row r="465" spans="1:14" ht="15.95" customHeight="1" x14ac:dyDescent="0.4">
      <c r="A465" s="96" t="s">
        <v>8</v>
      </c>
      <c r="B465" s="37" t="s">
        <v>130</v>
      </c>
      <c r="C465" s="35">
        <f>IFERROR(IF($J465&gt;0,VLOOKUP($A465&amp;$B465,'PNC AA'!$A:$E,4,0),""),"")</f>
        <v>750967.24</v>
      </c>
      <c r="D465" s="35">
        <f>IFERROR(IF($J465&gt;0,VLOOKUP($A465&amp;$B465,'PNC AA'!$A:$E,5,0),""),"")</f>
        <v>0</v>
      </c>
      <c r="E465" s="55">
        <f t="shared" si="80"/>
        <v>32</v>
      </c>
      <c r="F465" s="44">
        <f t="shared" si="81"/>
        <v>750967.24</v>
      </c>
      <c r="G465" s="35">
        <f>IFERROR(VLOOKUP($A465&amp;$B465,'PNC Exon. &amp; no Exon.'!$A:$AJ,3,0),0)</f>
        <v>2068235.35</v>
      </c>
      <c r="H465" s="35">
        <f>IFERROR(VLOOKUP($A465&amp;$B465,'PNC Exon. &amp; no Exon.'!$A:$AJ,4,0),0)</f>
        <v>0</v>
      </c>
      <c r="I465" s="55">
        <f t="shared" si="82"/>
        <v>33</v>
      </c>
      <c r="J465" s="44">
        <f t="shared" si="83"/>
        <v>2068235.35</v>
      </c>
      <c r="K465" s="35">
        <f t="shared" si="84"/>
        <v>1317268.1100000001</v>
      </c>
      <c r="L465" s="122">
        <f t="shared" si="85"/>
        <v>175.40953051427383</v>
      </c>
      <c r="M465" s="122">
        <f t="shared" si="86"/>
        <v>1.0851070034257473E-2</v>
      </c>
      <c r="N465" s="122">
        <f t="shared" si="87"/>
        <v>2.6063684287424508E-2</v>
      </c>
    </row>
    <row r="466" spans="1:14" ht="15.95" customHeight="1" x14ac:dyDescent="0.4">
      <c r="A466" s="96" t="s">
        <v>8</v>
      </c>
      <c r="B466" s="37" t="s">
        <v>131</v>
      </c>
      <c r="C466" s="35">
        <f>IFERROR(IF($J466&gt;0,VLOOKUP($A466&amp;$B466,'PNC AA'!$A:$E,4,0),""),"")</f>
        <v>636396.99</v>
      </c>
      <c r="D466" s="35">
        <f>IFERROR(IF($J466&gt;0,VLOOKUP($A466&amp;$B466,'PNC AA'!$A:$E,5,0),""),"")</f>
        <v>0</v>
      </c>
      <c r="E466" s="55">
        <f t="shared" si="80"/>
        <v>33</v>
      </c>
      <c r="F466" s="44">
        <f t="shared" si="81"/>
        <v>636396.99</v>
      </c>
      <c r="G466" s="35">
        <f>IFERROR(VLOOKUP($A466&amp;$B466,'PNC Exon. &amp; no Exon.'!$A:$AJ,3,0),0)</f>
        <v>1426589</v>
      </c>
      <c r="H466" s="35">
        <f>IFERROR(VLOOKUP($A466&amp;$B466,'PNC Exon. &amp; no Exon.'!$A:$AJ,4,0),0)</f>
        <v>5005280.75</v>
      </c>
      <c r="I466" s="55">
        <f t="shared" si="82"/>
        <v>29</v>
      </c>
      <c r="J466" s="44">
        <f t="shared" si="83"/>
        <v>6431869.75</v>
      </c>
      <c r="K466" s="35">
        <f t="shared" si="84"/>
        <v>5795472.7599999998</v>
      </c>
      <c r="L466" s="122">
        <f t="shared" si="85"/>
        <v>910.66941721393118</v>
      </c>
      <c r="M466" s="122">
        <f t="shared" si="86"/>
        <v>9.1955919516284786E-3</v>
      </c>
      <c r="N466" s="122">
        <f t="shared" si="87"/>
        <v>8.1053745910413921E-2</v>
      </c>
    </row>
    <row r="467" spans="1:14" ht="20.25" customHeight="1" x14ac:dyDescent="0.4">
      <c r="A467" s="7"/>
      <c r="B467" s="39" t="s">
        <v>21</v>
      </c>
      <c r="C467" s="46">
        <f>SUM(C434:C466)</f>
        <v>4250976234.9299984</v>
      </c>
      <c r="D467" s="46">
        <f>SUM(D434:D466)</f>
        <v>2669698294.2100005</v>
      </c>
      <c r="E467" s="46"/>
      <c r="F467" s="46">
        <f>SUM(F434:F466)</f>
        <v>6920674529.1400003</v>
      </c>
      <c r="G467" s="46">
        <f>SUM(G434:G466)</f>
        <v>4699490081.000001</v>
      </c>
      <c r="H467" s="46">
        <f>SUM(H434:H466)</f>
        <v>3235824539.8800006</v>
      </c>
      <c r="I467" s="46"/>
      <c r="J467" s="46">
        <f>SUM(J434:J466)</f>
        <v>7935314620.8799992</v>
      </c>
      <c r="K467" s="46">
        <f>SUM(K434:K466)</f>
        <v>1014640091.7399995</v>
      </c>
      <c r="L467" s="121">
        <f t="shared" si="85"/>
        <v>14.660999985879759</v>
      </c>
      <c r="M467" s="125">
        <f>SUM(M434:M466)</f>
        <v>100.00000000000001</v>
      </c>
      <c r="N467" s="125">
        <f>SUM(N434:N466)</f>
        <v>99.999999999999986</v>
      </c>
    </row>
    <row r="468" spans="1:14" x14ac:dyDescent="0.4">
      <c r="B468" s="52" t="s">
        <v>108</v>
      </c>
    </row>
    <row r="473" spans="1:14" ht="20" x14ac:dyDescent="0.6">
      <c r="A473" s="135" t="s">
        <v>42</v>
      </c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</row>
    <row r="474" spans="1:14" x14ac:dyDescent="0.4">
      <c r="A474" s="134" t="s">
        <v>59</v>
      </c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</row>
    <row r="475" spans="1:14" x14ac:dyDescent="0.4">
      <c r="A475" s="134" t="s">
        <v>155</v>
      </c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</row>
    <row r="476" spans="1:14" x14ac:dyDescent="0.4">
      <c r="A476" s="134" t="s">
        <v>91</v>
      </c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</row>
    <row r="477" spans="1:14" x14ac:dyDescent="0.4">
      <c r="A477" s="1"/>
      <c r="B477" s="96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38" t="s">
        <v>33</v>
      </c>
      <c r="C478" s="137" t="s">
        <v>107</v>
      </c>
      <c r="D478" s="137"/>
      <c r="E478" s="137" t="s">
        <v>52</v>
      </c>
      <c r="F478" s="137"/>
      <c r="G478" s="137" t="s">
        <v>171</v>
      </c>
      <c r="H478" s="137"/>
      <c r="I478" s="137"/>
      <c r="J478" s="137"/>
      <c r="K478" s="137" t="s">
        <v>29</v>
      </c>
      <c r="L478" s="137"/>
      <c r="M478" s="137" t="s">
        <v>61</v>
      </c>
      <c r="N478" s="137"/>
    </row>
    <row r="479" spans="1:14" ht="32.25" customHeight="1" x14ac:dyDescent="0.4">
      <c r="A479" s="62"/>
      <c r="B479" s="139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33">
        <v>2021</v>
      </c>
      <c r="N479" s="33">
        <v>2022</v>
      </c>
    </row>
    <row r="480" spans="1:14" ht="15.95" customHeight="1" x14ac:dyDescent="0.4">
      <c r="A480" s="96" t="s">
        <v>9</v>
      </c>
      <c r="B480" s="35" t="s">
        <v>84</v>
      </c>
      <c r="C480" s="35" t="str">
        <f>IFERROR(IF($J480&gt;0,VLOOKUP($A480&amp;$B480,'PNC AA'!$A:$E,4,0),""),"")</f>
        <v/>
      </c>
      <c r="D480" s="35" t="str">
        <f>IFERROR(IF($J480&gt;0,VLOOKUP($A480&amp;$B480,'PNC AA'!$A:$E,5,0),""),"")</f>
        <v/>
      </c>
      <c r="E480" s="55" t="str">
        <f t="shared" ref="E480:E512" si="88">IF(F480=0,"ND",RANK(F480,$F$480:$F$512))</f>
        <v>ND</v>
      </c>
      <c r="F480" s="44">
        <f t="shared" ref="F480:F512" si="89">SUM(C480:D480)</f>
        <v>0</v>
      </c>
      <c r="G480" s="35">
        <f>IFERROR(VLOOKUP($A480&amp;$B480,'PNC Exon. &amp; no Exon.'!$A:$AJ,3,0),0)</f>
        <v>0</v>
      </c>
      <c r="H480" s="35">
        <f>IFERROR(VLOOKUP($A480&amp;$B480,'PNC Exon. &amp; no Exon.'!$A:$AJ,4,0),0)</f>
        <v>0</v>
      </c>
      <c r="I480" s="55" t="str">
        <f t="shared" ref="I480:I512" si="90">IF(J480=0,"ND",RANK(J480,$J$480:$J$512))</f>
        <v>ND</v>
      </c>
      <c r="J480" s="44">
        <f t="shared" ref="J480:J512" si="91">(G480+H480)</f>
        <v>0</v>
      </c>
      <c r="K480" s="35">
        <f t="shared" ref="K480:K513" si="92">J480-F480</f>
        <v>0</v>
      </c>
      <c r="L480" s="122">
        <f t="shared" ref="L480:L513" si="93">IFERROR(K480/F480*100,0)</f>
        <v>0</v>
      </c>
      <c r="M480" s="122">
        <f t="shared" ref="M480:M512" si="94">IFERROR(F480/$F$513*100,0)</f>
        <v>0</v>
      </c>
      <c r="N480" s="122">
        <f t="shared" ref="N480:N512" si="95">IFERROR(J480/$J$513*100,0)</f>
        <v>0</v>
      </c>
    </row>
    <row r="481" spans="1:14" ht="15.95" customHeight="1" x14ac:dyDescent="0.4">
      <c r="A481" s="96" t="s">
        <v>9</v>
      </c>
      <c r="B481" s="37" t="s">
        <v>92</v>
      </c>
      <c r="C481" s="35" t="str">
        <f>IFERROR(IF($J481&gt;0,VLOOKUP($A481&amp;$B481,'PNC AA'!$A:$E,4,0),""),"")</f>
        <v/>
      </c>
      <c r="D481" s="35" t="str">
        <f>IFERROR(IF($J481&gt;0,VLOOKUP($A481&amp;$B481,'PNC AA'!$A:$E,5,0),""),"")</f>
        <v/>
      </c>
      <c r="E481" s="55" t="str">
        <f t="shared" si="88"/>
        <v>ND</v>
      </c>
      <c r="F481" s="44">
        <f t="shared" si="89"/>
        <v>0</v>
      </c>
      <c r="G481" s="35">
        <f>IFERROR(VLOOKUP($A481&amp;$B481,'PNC Exon. &amp; no Exon.'!$A:$AJ,3,0),0)</f>
        <v>0</v>
      </c>
      <c r="H481" s="35">
        <f>IFERROR(VLOOKUP($A481&amp;$B481,'PNC Exon. &amp; no Exon.'!$A:$AJ,4,0),0)</f>
        <v>0</v>
      </c>
      <c r="I481" s="55" t="str">
        <f t="shared" si="90"/>
        <v>ND</v>
      </c>
      <c r="J481" s="44">
        <f t="shared" si="91"/>
        <v>0</v>
      </c>
      <c r="K481" s="35">
        <f t="shared" si="92"/>
        <v>0</v>
      </c>
      <c r="L481" s="122">
        <f t="shared" si="93"/>
        <v>0</v>
      </c>
      <c r="M481" s="122">
        <f t="shared" si="94"/>
        <v>0</v>
      </c>
      <c r="N481" s="122">
        <f t="shared" si="95"/>
        <v>0</v>
      </c>
    </row>
    <row r="482" spans="1:14" ht="15.95" customHeight="1" x14ac:dyDescent="0.4">
      <c r="A482" s="96" t="s">
        <v>9</v>
      </c>
      <c r="B482" s="37" t="s">
        <v>111</v>
      </c>
      <c r="C482" s="35" t="str">
        <f>IFERROR(IF($J482&gt;0,VLOOKUP($A482&amp;$B482,'PNC AA'!$A:$E,4,0),""),"")</f>
        <v/>
      </c>
      <c r="D482" s="35" t="str">
        <f>IFERROR(IF($J482&gt;0,VLOOKUP($A482&amp;$B482,'PNC AA'!$A:$E,5,0),""),"")</f>
        <v/>
      </c>
      <c r="E482" s="53" t="str">
        <f t="shared" si="88"/>
        <v>ND</v>
      </c>
      <c r="F482" s="44">
        <f t="shared" si="89"/>
        <v>0</v>
      </c>
      <c r="G482" s="35">
        <f>IFERROR(VLOOKUP($A482&amp;$B482,'PNC Exon. &amp; no Exon.'!$A:$AJ,3,0),0)</f>
        <v>0</v>
      </c>
      <c r="H482" s="35">
        <f>IFERROR(VLOOKUP($A482&amp;$B482,'PNC Exon. &amp; no Exon.'!$A:$AJ,4,0),0)</f>
        <v>0</v>
      </c>
      <c r="I482" s="53" t="str">
        <f t="shared" si="90"/>
        <v>ND</v>
      </c>
      <c r="J482" s="44">
        <f t="shared" si="91"/>
        <v>0</v>
      </c>
      <c r="K482" s="35">
        <f t="shared" si="92"/>
        <v>0</v>
      </c>
      <c r="L482" s="122">
        <f t="shared" si="93"/>
        <v>0</v>
      </c>
      <c r="M482" s="122">
        <f t="shared" si="94"/>
        <v>0</v>
      </c>
      <c r="N482" s="122">
        <f t="shared" si="95"/>
        <v>0</v>
      </c>
    </row>
    <row r="483" spans="1:14" ht="15.95" customHeight="1" x14ac:dyDescent="0.4">
      <c r="A483" s="96" t="s">
        <v>9</v>
      </c>
      <c r="B483" s="37" t="s">
        <v>93</v>
      </c>
      <c r="C483" s="35" t="str">
        <f>IFERROR(IF($J483&gt;0,VLOOKUP($A483&amp;$B483,'PNC AA'!$A:$E,4,0),""),"")</f>
        <v/>
      </c>
      <c r="D483" s="35" t="str">
        <f>IFERROR(IF($J483&gt;0,VLOOKUP($A483&amp;$B483,'PNC AA'!$A:$E,5,0),""),"")</f>
        <v/>
      </c>
      <c r="E483" s="53" t="str">
        <f t="shared" si="88"/>
        <v>ND</v>
      </c>
      <c r="F483" s="44">
        <f t="shared" si="89"/>
        <v>0</v>
      </c>
      <c r="G483" s="35">
        <f>IFERROR(VLOOKUP($A483&amp;$B483,'PNC Exon. &amp; no Exon.'!$A:$AJ,3,0),0)</f>
        <v>0</v>
      </c>
      <c r="H483" s="35">
        <f>IFERROR(VLOOKUP($A483&amp;$B483,'PNC Exon. &amp; no Exon.'!$A:$AJ,4,0),0)</f>
        <v>0</v>
      </c>
      <c r="I483" s="53" t="str">
        <f t="shared" si="90"/>
        <v>ND</v>
      </c>
      <c r="J483" s="44">
        <f t="shared" si="91"/>
        <v>0</v>
      </c>
      <c r="K483" s="35">
        <f t="shared" si="92"/>
        <v>0</v>
      </c>
      <c r="L483" s="122">
        <f t="shared" si="93"/>
        <v>0</v>
      </c>
      <c r="M483" s="122">
        <f t="shared" si="94"/>
        <v>0</v>
      </c>
      <c r="N483" s="122">
        <f t="shared" si="95"/>
        <v>0</v>
      </c>
    </row>
    <row r="484" spans="1:14" ht="15.95" customHeight="1" x14ac:dyDescent="0.4">
      <c r="A484" s="96" t="s">
        <v>9</v>
      </c>
      <c r="B484" s="37" t="s">
        <v>112</v>
      </c>
      <c r="C484" s="35" t="str">
        <f>IFERROR(IF($J484&gt;0,VLOOKUP($A484&amp;$B484,'PNC AA'!$A:$E,4,0),""),"")</f>
        <v/>
      </c>
      <c r="D484" s="35" t="str">
        <f>IFERROR(IF($J484&gt;0,VLOOKUP($A484&amp;$B484,'PNC AA'!$A:$E,5,0),""),"")</f>
        <v/>
      </c>
      <c r="E484" s="55" t="str">
        <f t="shared" si="88"/>
        <v>ND</v>
      </c>
      <c r="F484" s="44">
        <f t="shared" si="89"/>
        <v>0</v>
      </c>
      <c r="G484" s="35">
        <f>IFERROR(VLOOKUP($A484&amp;$B484,'PNC Exon. &amp; no Exon.'!$A:$AJ,3,0),0)</f>
        <v>0</v>
      </c>
      <c r="H484" s="35">
        <f>IFERROR(VLOOKUP($A484&amp;$B484,'PNC Exon. &amp; no Exon.'!$A:$AJ,4,0),0)</f>
        <v>0</v>
      </c>
      <c r="I484" s="55" t="str">
        <f t="shared" si="90"/>
        <v>ND</v>
      </c>
      <c r="J484" s="44">
        <f t="shared" si="91"/>
        <v>0</v>
      </c>
      <c r="K484" s="35">
        <f t="shared" si="92"/>
        <v>0</v>
      </c>
      <c r="L484" s="122">
        <f t="shared" si="93"/>
        <v>0</v>
      </c>
      <c r="M484" s="122">
        <f t="shared" si="94"/>
        <v>0</v>
      </c>
      <c r="N484" s="122">
        <f t="shared" si="95"/>
        <v>0</v>
      </c>
    </row>
    <row r="485" spans="1:14" ht="15.95" customHeight="1" x14ac:dyDescent="0.4">
      <c r="A485" s="96" t="s">
        <v>9</v>
      </c>
      <c r="B485" s="37" t="s">
        <v>113</v>
      </c>
      <c r="C485" s="35" t="str">
        <f>IFERROR(IF($J485&gt;0,VLOOKUP($A485&amp;$B485,'PNC AA'!$A:$E,4,0),""),"")</f>
        <v/>
      </c>
      <c r="D485" s="35" t="str">
        <f>IFERROR(IF($J485&gt;0,VLOOKUP($A485&amp;$B485,'PNC AA'!$A:$E,5,0),""),"")</f>
        <v/>
      </c>
      <c r="E485" s="53" t="str">
        <f t="shared" si="88"/>
        <v>ND</v>
      </c>
      <c r="F485" s="44">
        <f t="shared" si="89"/>
        <v>0</v>
      </c>
      <c r="G485" s="35">
        <f>IFERROR(VLOOKUP($A485&amp;$B485,'PNC Exon. &amp; no Exon.'!$A:$AJ,3,0),0)</f>
        <v>0</v>
      </c>
      <c r="H485" s="35">
        <f>IFERROR(VLOOKUP($A485&amp;$B485,'PNC Exon. &amp; no Exon.'!$A:$AJ,4,0),0)</f>
        <v>0</v>
      </c>
      <c r="I485" s="53" t="str">
        <f t="shared" si="90"/>
        <v>ND</v>
      </c>
      <c r="J485" s="44">
        <f t="shared" si="91"/>
        <v>0</v>
      </c>
      <c r="K485" s="35">
        <f t="shared" si="92"/>
        <v>0</v>
      </c>
      <c r="L485" s="122">
        <f t="shared" si="93"/>
        <v>0</v>
      </c>
      <c r="M485" s="122">
        <f t="shared" si="94"/>
        <v>0</v>
      </c>
      <c r="N485" s="122">
        <f t="shared" si="95"/>
        <v>0</v>
      </c>
    </row>
    <row r="486" spans="1:14" ht="15.95" customHeight="1" x14ac:dyDescent="0.4">
      <c r="A486" s="96" t="s">
        <v>9</v>
      </c>
      <c r="B486" s="37" t="s">
        <v>94</v>
      </c>
      <c r="C486" s="35" t="str">
        <f>IFERROR(IF($J486&gt;0,VLOOKUP($A486&amp;$B486,'PNC AA'!$A:$E,4,0),""),"")</f>
        <v/>
      </c>
      <c r="D486" s="35" t="str">
        <f>IFERROR(IF($J486&gt;0,VLOOKUP($A486&amp;$B486,'PNC AA'!$A:$E,5,0),""),"")</f>
        <v/>
      </c>
      <c r="E486" s="53" t="str">
        <f t="shared" si="88"/>
        <v>ND</v>
      </c>
      <c r="F486" s="44">
        <f t="shared" si="89"/>
        <v>0</v>
      </c>
      <c r="G486" s="35">
        <f>IFERROR(VLOOKUP($A486&amp;$B486,'PNC Exon. &amp; no Exon.'!$A:$AJ,3,0),0)</f>
        <v>0</v>
      </c>
      <c r="H486" s="35">
        <f>IFERROR(VLOOKUP($A486&amp;$B486,'PNC Exon. &amp; no Exon.'!$A:$AJ,4,0),0)</f>
        <v>0</v>
      </c>
      <c r="I486" s="53" t="str">
        <f t="shared" si="90"/>
        <v>ND</v>
      </c>
      <c r="J486" s="44">
        <f t="shared" si="91"/>
        <v>0</v>
      </c>
      <c r="K486" s="35">
        <f t="shared" si="92"/>
        <v>0</v>
      </c>
      <c r="L486" s="122">
        <f t="shared" si="93"/>
        <v>0</v>
      </c>
      <c r="M486" s="122">
        <f t="shared" si="94"/>
        <v>0</v>
      </c>
      <c r="N486" s="122">
        <f t="shared" si="95"/>
        <v>0</v>
      </c>
    </row>
    <row r="487" spans="1:14" ht="15.95" customHeight="1" x14ac:dyDescent="0.4">
      <c r="A487" s="96" t="s">
        <v>9</v>
      </c>
      <c r="B487" s="37" t="s">
        <v>114</v>
      </c>
      <c r="C487" s="35" t="str">
        <f>IFERROR(IF($J487&gt;0,VLOOKUP($A487&amp;$B487,'PNC AA'!$A:$E,4,0),""),"")</f>
        <v/>
      </c>
      <c r="D487" s="35" t="str">
        <f>IFERROR(IF($J487&gt;0,VLOOKUP($A487&amp;$B487,'PNC AA'!$A:$E,5,0),""),"")</f>
        <v/>
      </c>
      <c r="E487" s="55" t="str">
        <f t="shared" si="88"/>
        <v>ND</v>
      </c>
      <c r="F487" s="44">
        <f t="shared" si="89"/>
        <v>0</v>
      </c>
      <c r="G487" s="35">
        <f>IFERROR(VLOOKUP($A487&amp;$B487,'PNC Exon. &amp; no Exon.'!$A:$AJ,3,0),0)</f>
        <v>0</v>
      </c>
      <c r="H487" s="35">
        <f>IFERROR(VLOOKUP($A487&amp;$B487,'PNC Exon. &amp; no Exon.'!$A:$AJ,4,0),0)</f>
        <v>0</v>
      </c>
      <c r="I487" s="55" t="str">
        <f t="shared" si="90"/>
        <v>ND</v>
      </c>
      <c r="J487" s="44">
        <f t="shared" si="91"/>
        <v>0</v>
      </c>
      <c r="K487" s="35">
        <f t="shared" si="92"/>
        <v>0</v>
      </c>
      <c r="L487" s="122">
        <f t="shared" si="93"/>
        <v>0</v>
      </c>
      <c r="M487" s="122">
        <f t="shared" si="94"/>
        <v>0</v>
      </c>
      <c r="N487" s="122">
        <f t="shared" si="95"/>
        <v>0</v>
      </c>
    </row>
    <row r="488" spans="1:14" ht="15.95" customHeight="1" x14ac:dyDescent="0.4">
      <c r="A488" s="96" t="s">
        <v>9</v>
      </c>
      <c r="B488" s="37" t="s">
        <v>77</v>
      </c>
      <c r="C488" s="35" t="str">
        <f>IFERROR(IF($J488&gt;0,VLOOKUP($A488&amp;$B488,'PNC AA'!$A:$E,4,0),""),"")</f>
        <v/>
      </c>
      <c r="D488" s="35" t="str">
        <f>IFERROR(IF($J488&gt;0,VLOOKUP($A488&amp;$B488,'PNC AA'!$A:$E,5,0),""),"")</f>
        <v/>
      </c>
      <c r="E488" s="53" t="str">
        <f t="shared" si="88"/>
        <v>ND</v>
      </c>
      <c r="F488" s="44">
        <f t="shared" si="89"/>
        <v>0</v>
      </c>
      <c r="G488" s="35">
        <f>IFERROR(VLOOKUP($A488&amp;$B488,'PNC Exon. &amp; no Exon.'!$A:$AJ,3,0),0)</f>
        <v>0</v>
      </c>
      <c r="H488" s="35">
        <f>IFERROR(VLOOKUP($A488&amp;$B488,'PNC Exon. &amp; no Exon.'!$A:$AJ,4,0),0)</f>
        <v>0</v>
      </c>
      <c r="I488" s="53" t="str">
        <f t="shared" si="90"/>
        <v>ND</v>
      </c>
      <c r="J488" s="44">
        <f t="shared" si="91"/>
        <v>0</v>
      </c>
      <c r="K488" s="35">
        <f t="shared" si="92"/>
        <v>0</v>
      </c>
      <c r="L488" s="122">
        <f t="shared" si="93"/>
        <v>0</v>
      </c>
      <c r="M488" s="122">
        <f t="shared" si="94"/>
        <v>0</v>
      </c>
      <c r="N488" s="122">
        <f t="shared" si="95"/>
        <v>0</v>
      </c>
    </row>
    <row r="489" spans="1:14" ht="15.95" customHeight="1" x14ac:dyDescent="0.4">
      <c r="A489" s="96" t="s">
        <v>9</v>
      </c>
      <c r="B489" s="37" t="s">
        <v>115</v>
      </c>
      <c r="C489" s="35" t="str">
        <f>IFERROR(IF($J489&gt;0,VLOOKUP($A489&amp;$B489,'PNC AA'!$A:$E,4,0),""),"")</f>
        <v/>
      </c>
      <c r="D489" s="35" t="str">
        <f>IFERROR(IF($J489&gt;0,VLOOKUP($A489&amp;$B489,'PNC AA'!$A:$E,5,0),""),"")</f>
        <v/>
      </c>
      <c r="E489" s="53" t="str">
        <f t="shared" si="88"/>
        <v>ND</v>
      </c>
      <c r="F489" s="44">
        <f t="shared" si="89"/>
        <v>0</v>
      </c>
      <c r="G489" s="35">
        <f>IFERROR(VLOOKUP($A489&amp;$B489,'PNC Exon. &amp; no Exon.'!$A:$AJ,3,0),0)</f>
        <v>0</v>
      </c>
      <c r="H489" s="35">
        <f>IFERROR(VLOOKUP($A489&amp;$B489,'PNC Exon. &amp; no Exon.'!$A:$AJ,4,0),0)</f>
        <v>0</v>
      </c>
      <c r="I489" s="53" t="str">
        <f t="shared" si="90"/>
        <v>ND</v>
      </c>
      <c r="J489" s="44">
        <f t="shared" si="91"/>
        <v>0</v>
      </c>
      <c r="K489" s="35">
        <f t="shared" si="92"/>
        <v>0</v>
      </c>
      <c r="L489" s="122">
        <f t="shared" si="93"/>
        <v>0</v>
      </c>
      <c r="M489" s="122">
        <f t="shared" si="94"/>
        <v>0</v>
      </c>
      <c r="N489" s="122">
        <f t="shared" si="95"/>
        <v>0</v>
      </c>
    </row>
    <row r="490" spans="1:14" ht="15.95" customHeight="1" x14ac:dyDescent="0.4">
      <c r="A490" s="96" t="s">
        <v>9</v>
      </c>
      <c r="B490" s="37" t="s">
        <v>85</v>
      </c>
      <c r="C490" s="35" t="str">
        <f>IFERROR(IF($J490&gt;0,VLOOKUP($A490&amp;$B490,'PNC AA'!$A:$E,4,0),""),"")</f>
        <v/>
      </c>
      <c r="D490" s="35" t="str">
        <f>IFERROR(IF($J490&gt;0,VLOOKUP($A490&amp;$B490,'PNC AA'!$A:$E,5,0),""),"")</f>
        <v/>
      </c>
      <c r="E490" s="53" t="str">
        <f t="shared" si="88"/>
        <v>ND</v>
      </c>
      <c r="F490" s="44">
        <f t="shared" si="89"/>
        <v>0</v>
      </c>
      <c r="G490" s="35">
        <f>IFERROR(VLOOKUP($A490&amp;$B490,'PNC Exon. &amp; no Exon.'!$A:$AJ,3,0),0)</f>
        <v>0</v>
      </c>
      <c r="H490" s="35">
        <f>IFERROR(VLOOKUP($A490&amp;$B490,'PNC Exon. &amp; no Exon.'!$A:$AJ,4,0),0)</f>
        <v>0</v>
      </c>
      <c r="I490" s="53" t="str">
        <f t="shared" si="90"/>
        <v>ND</v>
      </c>
      <c r="J490" s="44">
        <f t="shared" si="91"/>
        <v>0</v>
      </c>
      <c r="K490" s="35">
        <f t="shared" si="92"/>
        <v>0</v>
      </c>
      <c r="L490" s="122">
        <f t="shared" si="93"/>
        <v>0</v>
      </c>
      <c r="M490" s="122">
        <f t="shared" si="94"/>
        <v>0</v>
      </c>
      <c r="N490" s="122">
        <f t="shared" si="95"/>
        <v>0</v>
      </c>
    </row>
    <row r="491" spans="1:14" ht="15.95" customHeight="1" x14ac:dyDescent="0.4">
      <c r="A491" s="96" t="s">
        <v>9</v>
      </c>
      <c r="B491" s="37" t="s">
        <v>116</v>
      </c>
      <c r="C491" s="35" t="str">
        <f>IFERROR(IF($J491&gt;0,VLOOKUP($A491&amp;$B491,'PNC AA'!$A:$E,4,0),""),"")</f>
        <v/>
      </c>
      <c r="D491" s="35" t="str">
        <f>IFERROR(IF($J491&gt;0,VLOOKUP($A491&amp;$B491,'PNC AA'!$A:$E,5,0),""),"")</f>
        <v/>
      </c>
      <c r="E491" s="53" t="str">
        <f t="shared" si="88"/>
        <v>ND</v>
      </c>
      <c r="F491" s="44">
        <f t="shared" si="89"/>
        <v>0</v>
      </c>
      <c r="G491" s="35">
        <f>IFERROR(VLOOKUP($A491&amp;$B491,'PNC Exon. &amp; no Exon.'!$A:$AJ,3,0),0)</f>
        <v>0</v>
      </c>
      <c r="H491" s="35">
        <f>IFERROR(VLOOKUP($A491&amp;$B491,'PNC Exon. &amp; no Exon.'!$A:$AJ,4,0),0)</f>
        <v>0</v>
      </c>
      <c r="I491" s="53" t="str">
        <f t="shared" si="90"/>
        <v>ND</v>
      </c>
      <c r="J491" s="44">
        <f t="shared" si="91"/>
        <v>0</v>
      </c>
      <c r="K491" s="35">
        <f t="shared" si="92"/>
        <v>0</v>
      </c>
      <c r="L491" s="122">
        <f t="shared" si="93"/>
        <v>0</v>
      </c>
      <c r="M491" s="122">
        <f t="shared" si="94"/>
        <v>0</v>
      </c>
      <c r="N491" s="122">
        <f t="shared" si="95"/>
        <v>0</v>
      </c>
    </row>
    <row r="492" spans="1:14" ht="15.95" customHeight="1" x14ac:dyDescent="0.4">
      <c r="A492" s="96" t="s">
        <v>9</v>
      </c>
      <c r="B492" s="37" t="s">
        <v>119</v>
      </c>
      <c r="C492" s="35" t="str">
        <f>IFERROR(IF($J492&gt;0,VLOOKUP($A492&amp;$B492,'PNC AA'!$A:$E,4,0),""),"")</f>
        <v/>
      </c>
      <c r="D492" s="35" t="str">
        <f>IFERROR(IF($J492&gt;0,VLOOKUP($A492&amp;$B492,'PNC AA'!$A:$E,5,0),""),"")</f>
        <v/>
      </c>
      <c r="E492" s="55" t="str">
        <f t="shared" si="88"/>
        <v>ND</v>
      </c>
      <c r="F492" s="44">
        <f t="shared" si="89"/>
        <v>0</v>
      </c>
      <c r="G492" s="35">
        <f>IFERROR(VLOOKUP($A492&amp;$B492,'PNC Exon. &amp; no Exon.'!$A:$AJ,3,0),0)</f>
        <v>0</v>
      </c>
      <c r="H492" s="35">
        <f>IFERROR(VLOOKUP($A492&amp;$B492,'PNC Exon. &amp; no Exon.'!$A:$AJ,4,0),0)</f>
        <v>0</v>
      </c>
      <c r="I492" s="55" t="str">
        <f t="shared" si="90"/>
        <v>ND</v>
      </c>
      <c r="J492" s="44">
        <f t="shared" si="91"/>
        <v>0</v>
      </c>
      <c r="K492" s="35">
        <f t="shared" si="92"/>
        <v>0</v>
      </c>
      <c r="L492" s="122">
        <f t="shared" si="93"/>
        <v>0</v>
      </c>
      <c r="M492" s="122">
        <f t="shared" si="94"/>
        <v>0</v>
      </c>
      <c r="N492" s="122">
        <f t="shared" si="95"/>
        <v>0</v>
      </c>
    </row>
    <row r="493" spans="1:14" ht="15.95" customHeight="1" x14ac:dyDescent="0.4">
      <c r="A493" s="96" t="s">
        <v>9</v>
      </c>
      <c r="B493" s="37" t="s">
        <v>117</v>
      </c>
      <c r="C493" s="35" t="str">
        <f>IFERROR(IF($J493&gt;0,VLOOKUP($A493&amp;$B493,'PNC AA'!$A:$E,4,0),""),"")</f>
        <v/>
      </c>
      <c r="D493" s="35" t="str">
        <f>IFERROR(IF($J493&gt;0,VLOOKUP($A493&amp;$B493,'PNC AA'!$A:$E,5,0),""),"")</f>
        <v/>
      </c>
      <c r="E493" s="53" t="str">
        <f t="shared" si="88"/>
        <v>ND</v>
      </c>
      <c r="F493" s="44">
        <f t="shared" si="89"/>
        <v>0</v>
      </c>
      <c r="G493" s="35">
        <f>IFERROR(VLOOKUP($A493&amp;$B493,'PNC Exon. &amp; no Exon.'!$A:$AJ,3,0),0)</f>
        <v>0</v>
      </c>
      <c r="H493" s="35">
        <f>IFERROR(VLOOKUP($A493&amp;$B493,'PNC Exon. &amp; no Exon.'!$A:$AJ,4,0),0)</f>
        <v>0</v>
      </c>
      <c r="I493" s="53" t="str">
        <f t="shared" si="90"/>
        <v>ND</v>
      </c>
      <c r="J493" s="44">
        <f t="shared" si="91"/>
        <v>0</v>
      </c>
      <c r="K493" s="35">
        <f t="shared" si="92"/>
        <v>0</v>
      </c>
      <c r="L493" s="122">
        <f t="shared" si="93"/>
        <v>0</v>
      </c>
      <c r="M493" s="122">
        <f t="shared" si="94"/>
        <v>0</v>
      </c>
      <c r="N493" s="122">
        <f t="shared" si="95"/>
        <v>0</v>
      </c>
    </row>
    <row r="494" spans="1:14" ht="15.95" customHeight="1" x14ac:dyDescent="0.4">
      <c r="A494" s="96" t="s">
        <v>9</v>
      </c>
      <c r="B494" s="37" t="s">
        <v>120</v>
      </c>
      <c r="C494" s="35" t="str">
        <f>IFERROR(IF($J494&gt;0,VLOOKUP($A494&amp;$B494,'PNC AA'!$A:$E,4,0),""),"")</f>
        <v/>
      </c>
      <c r="D494" s="35" t="str">
        <f>IFERROR(IF($J494&gt;0,VLOOKUP($A494&amp;$B494,'PNC AA'!$A:$E,5,0),""),"")</f>
        <v/>
      </c>
      <c r="E494" s="55" t="str">
        <f t="shared" si="88"/>
        <v>ND</v>
      </c>
      <c r="F494" s="44">
        <f t="shared" si="89"/>
        <v>0</v>
      </c>
      <c r="G494" s="35">
        <f>IFERROR(VLOOKUP($A494&amp;$B494,'PNC Exon. &amp; no Exon.'!$A:$AJ,3,0),0)</f>
        <v>0</v>
      </c>
      <c r="H494" s="35">
        <f>IFERROR(VLOOKUP($A494&amp;$B494,'PNC Exon. &amp; no Exon.'!$A:$AJ,4,0),0)</f>
        <v>0</v>
      </c>
      <c r="I494" s="55" t="str">
        <f t="shared" si="90"/>
        <v>ND</v>
      </c>
      <c r="J494" s="44">
        <f t="shared" si="91"/>
        <v>0</v>
      </c>
      <c r="K494" s="35">
        <f t="shared" si="92"/>
        <v>0</v>
      </c>
      <c r="L494" s="122">
        <f t="shared" si="93"/>
        <v>0</v>
      </c>
      <c r="M494" s="122">
        <f t="shared" si="94"/>
        <v>0</v>
      </c>
      <c r="N494" s="122">
        <f t="shared" si="95"/>
        <v>0</v>
      </c>
    </row>
    <row r="495" spans="1:14" ht="15.95" customHeight="1" x14ac:dyDescent="0.4">
      <c r="A495" s="96" t="s">
        <v>9</v>
      </c>
      <c r="B495" s="37" t="s">
        <v>80</v>
      </c>
      <c r="C495" s="35" t="str">
        <f>IFERROR(IF($J495&gt;0,VLOOKUP($A495&amp;$B495,'PNC AA'!$A:$E,4,0),""),"")</f>
        <v/>
      </c>
      <c r="D495" s="35" t="str">
        <f>IFERROR(IF($J495&gt;0,VLOOKUP($A495&amp;$B495,'PNC AA'!$A:$E,5,0),""),"")</f>
        <v/>
      </c>
      <c r="E495" s="55" t="str">
        <f t="shared" si="88"/>
        <v>ND</v>
      </c>
      <c r="F495" s="44">
        <f t="shared" si="89"/>
        <v>0</v>
      </c>
      <c r="G495" s="35">
        <f>IFERROR(VLOOKUP($A495&amp;$B495,'PNC Exon. &amp; no Exon.'!$A:$AJ,3,0),0)</f>
        <v>0</v>
      </c>
      <c r="H495" s="35">
        <f>IFERROR(VLOOKUP($A495&amp;$B495,'PNC Exon. &amp; no Exon.'!$A:$AJ,4,0),0)</f>
        <v>0</v>
      </c>
      <c r="I495" s="55" t="str">
        <f t="shared" si="90"/>
        <v>ND</v>
      </c>
      <c r="J495" s="44">
        <f t="shared" si="91"/>
        <v>0</v>
      </c>
      <c r="K495" s="35">
        <f t="shared" si="92"/>
        <v>0</v>
      </c>
      <c r="L495" s="122">
        <f t="shared" si="93"/>
        <v>0</v>
      </c>
      <c r="M495" s="122">
        <f t="shared" si="94"/>
        <v>0</v>
      </c>
      <c r="N495" s="122">
        <f t="shared" si="95"/>
        <v>0</v>
      </c>
    </row>
    <row r="496" spans="1:14" ht="15.95" customHeight="1" x14ac:dyDescent="0.4">
      <c r="A496" s="96" t="s">
        <v>9</v>
      </c>
      <c r="B496" s="37" t="s">
        <v>121</v>
      </c>
      <c r="C496" s="35" t="str">
        <f>IFERROR(IF($J496&gt;0,VLOOKUP($A496&amp;$B496,'PNC AA'!$A:$E,4,0),""),"")</f>
        <v/>
      </c>
      <c r="D496" s="35" t="str">
        <f>IFERROR(IF($J496&gt;0,VLOOKUP($A496&amp;$B496,'PNC AA'!$A:$E,5,0),""),"")</f>
        <v/>
      </c>
      <c r="E496" s="53" t="str">
        <f t="shared" si="88"/>
        <v>ND</v>
      </c>
      <c r="F496" s="44">
        <f t="shared" si="89"/>
        <v>0</v>
      </c>
      <c r="G496" s="35">
        <f>IFERROR(VLOOKUP($A496&amp;$B496,'PNC Exon. &amp; no Exon.'!$A:$AJ,3,0),0)</f>
        <v>0</v>
      </c>
      <c r="H496" s="35">
        <f>IFERROR(VLOOKUP($A496&amp;$B496,'PNC Exon. &amp; no Exon.'!$A:$AJ,4,0),0)</f>
        <v>0</v>
      </c>
      <c r="I496" s="53" t="str">
        <f t="shared" si="90"/>
        <v>ND</v>
      </c>
      <c r="J496" s="44">
        <f t="shared" si="91"/>
        <v>0</v>
      </c>
      <c r="K496" s="35">
        <f t="shared" si="92"/>
        <v>0</v>
      </c>
      <c r="L496" s="122">
        <f t="shared" si="93"/>
        <v>0</v>
      </c>
      <c r="M496" s="122">
        <f t="shared" si="94"/>
        <v>0</v>
      </c>
      <c r="N496" s="122">
        <f t="shared" si="95"/>
        <v>0</v>
      </c>
    </row>
    <row r="497" spans="1:14" ht="15.95" customHeight="1" x14ac:dyDescent="0.4">
      <c r="A497" s="96" t="s">
        <v>9</v>
      </c>
      <c r="B497" s="37" t="s">
        <v>122</v>
      </c>
      <c r="C497" s="35" t="str">
        <f>IFERROR(IF($J497&gt;0,VLOOKUP($A497&amp;$B497,'PNC AA'!$A:$E,4,0),""),"")</f>
        <v/>
      </c>
      <c r="D497" s="35" t="str">
        <f>IFERROR(IF($J497&gt;0,VLOOKUP($A497&amp;$B497,'PNC AA'!$A:$E,5,0),""),"")</f>
        <v/>
      </c>
      <c r="E497" s="53" t="str">
        <f t="shared" si="88"/>
        <v>ND</v>
      </c>
      <c r="F497" s="44">
        <f t="shared" si="89"/>
        <v>0</v>
      </c>
      <c r="G497" s="35">
        <f>IFERROR(VLOOKUP($A497&amp;$B497,'PNC Exon. &amp; no Exon.'!$A:$AJ,3,0),0)</f>
        <v>0</v>
      </c>
      <c r="H497" s="35">
        <f>IFERROR(VLOOKUP($A497&amp;$B497,'PNC Exon. &amp; no Exon.'!$A:$AJ,4,0),0)</f>
        <v>0</v>
      </c>
      <c r="I497" s="53" t="str">
        <f t="shared" si="90"/>
        <v>ND</v>
      </c>
      <c r="J497" s="44">
        <f t="shared" si="91"/>
        <v>0</v>
      </c>
      <c r="K497" s="35">
        <f t="shared" si="92"/>
        <v>0</v>
      </c>
      <c r="L497" s="122">
        <f t="shared" si="93"/>
        <v>0</v>
      </c>
      <c r="M497" s="122">
        <f t="shared" si="94"/>
        <v>0</v>
      </c>
      <c r="N497" s="122">
        <f t="shared" si="95"/>
        <v>0</v>
      </c>
    </row>
    <row r="498" spans="1:14" ht="15.95" customHeight="1" x14ac:dyDescent="0.4">
      <c r="A498" s="96" t="s">
        <v>9</v>
      </c>
      <c r="B498" s="37" t="s">
        <v>124</v>
      </c>
      <c r="C498" s="35" t="str">
        <f>IFERROR(IF($J498&gt;0,VLOOKUP($A498&amp;$B498,'PNC AA'!$A:$E,4,0),""),"")</f>
        <v/>
      </c>
      <c r="D498" s="35" t="str">
        <f>IFERROR(IF($J498&gt;0,VLOOKUP($A498&amp;$B498,'PNC AA'!$A:$E,5,0),""),"")</f>
        <v/>
      </c>
      <c r="E498" s="55" t="str">
        <f t="shared" si="88"/>
        <v>ND</v>
      </c>
      <c r="F498" s="44">
        <f t="shared" si="89"/>
        <v>0</v>
      </c>
      <c r="G498" s="35">
        <f>IFERROR(VLOOKUP($A498&amp;$B498,'PNC Exon. &amp; no Exon.'!$A:$AJ,3,0),0)</f>
        <v>0</v>
      </c>
      <c r="H498" s="35">
        <f>IFERROR(VLOOKUP($A498&amp;$B498,'PNC Exon. &amp; no Exon.'!$A:$AJ,4,0),0)</f>
        <v>0</v>
      </c>
      <c r="I498" s="55" t="str">
        <f t="shared" si="90"/>
        <v>ND</v>
      </c>
      <c r="J498" s="44">
        <f t="shared" si="91"/>
        <v>0</v>
      </c>
      <c r="K498" s="35">
        <f t="shared" si="92"/>
        <v>0</v>
      </c>
      <c r="L498" s="122">
        <f t="shared" si="93"/>
        <v>0</v>
      </c>
      <c r="M498" s="122">
        <f t="shared" si="94"/>
        <v>0</v>
      </c>
      <c r="N498" s="122">
        <f t="shared" si="95"/>
        <v>0</v>
      </c>
    </row>
    <row r="499" spans="1:14" ht="15.95" customHeight="1" x14ac:dyDescent="0.4">
      <c r="A499" s="96" t="s">
        <v>9</v>
      </c>
      <c r="B499" s="37" t="s">
        <v>78</v>
      </c>
      <c r="C499" s="35" t="str">
        <f>IFERROR(IF($J499&gt;0,VLOOKUP($A499&amp;$B499,'PNC AA'!$A:$E,4,0),""),"")</f>
        <v/>
      </c>
      <c r="D499" s="35" t="str">
        <f>IFERROR(IF($J499&gt;0,VLOOKUP($A499&amp;$B499,'PNC AA'!$A:$E,5,0),""),"")</f>
        <v/>
      </c>
      <c r="E499" s="55" t="str">
        <f t="shared" si="88"/>
        <v>ND</v>
      </c>
      <c r="F499" s="44">
        <f t="shared" si="89"/>
        <v>0</v>
      </c>
      <c r="G499" s="35">
        <f>IFERROR(VLOOKUP($A499&amp;$B499,'PNC Exon. &amp; no Exon.'!$A:$AJ,3,0),0)</f>
        <v>0</v>
      </c>
      <c r="H499" s="35">
        <f>IFERROR(VLOOKUP($A499&amp;$B499,'PNC Exon. &amp; no Exon.'!$A:$AJ,4,0),0)</f>
        <v>0</v>
      </c>
      <c r="I499" s="55" t="str">
        <f t="shared" si="90"/>
        <v>ND</v>
      </c>
      <c r="J499" s="44">
        <f t="shared" si="91"/>
        <v>0</v>
      </c>
      <c r="K499" s="35">
        <f t="shared" si="92"/>
        <v>0</v>
      </c>
      <c r="L499" s="122">
        <f t="shared" si="93"/>
        <v>0</v>
      </c>
      <c r="M499" s="122">
        <f t="shared" si="94"/>
        <v>0</v>
      </c>
      <c r="N499" s="122">
        <f t="shared" si="95"/>
        <v>0</v>
      </c>
    </row>
    <row r="500" spans="1:14" ht="15.95" customHeight="1" x14ac:dyDescent="0.4">
      <c r="A500" s="96" t="s">
        <v>9</v>
      </c>
      <c r="B500" s="37" t="s">
        <v>87</v>
      </c>
      <c r="C500" s="35" t="str">
        <f>IFERROR(IF($J500&gt;0,VLOOKUP($A500&amp;$B500,'PNC AA'!$A:$E,4,0),""),"")</f>
        <v/>
      </c>
      <c r="D500" s="35" t="str">
        <f>IFERROR(IF($J500&gt;0,VLOOKUP($A500&amp;$B500,'PNC AA'!$A:$E,5,0),""),"")</f>
        <v/>
      </c>
      <c r="E500" s="55" t="str">
        <f t="shared" si="88"/>
        <v>ND</v>
      </c>
      <c r="F500" s="44">
        <f t="shared" si="89"/>
        <v>0</v>
      </c>
      <c r="G500" s="35">
        <f>IFERROR(VLOOKUP($A500&amp;$B500,'PNC Exon. &amp; no Exon.'!$A:$AJ,3,0),0)</f>
        <v>0</v>
      </c>
      <c r="H500" s="35">
        <f>IFERROR(VLOOKUP($A500&amp;$B500,'PNC Exon. &amp; no Exon.'!$A:$AJ,4,0),0)</f>
        <v>0</v>
      </c>
      <c r="I500" s="55" t="str">
        <f t="shared" si="90"/>
        <v>ND</v>
      </c>
      <c r="J500" s="44">
        <f t="shared" si="91"/>
        <v>0</v>
      </c>
      <c r="K500" s="35">
        <f t="shared" si="92"/>
        <v>0</v>
      </c>
      <c r="L500" s="122">
        <f t="shared" si="93"/>
        <v>0</v>
      </c>
      <c r="M500" s="122">
        <f t="shared" si="94"/>
        <v>0</v>
      </c>
      <c r="N500" s="122">
        <f t="shared" si="95"/>
        <v>0</v>
      </c>
    </row>
    <row r="501" spans="1:14" ht="15.95" customHeight="1" x14ac:dyDescent="0.4">
      <c r="A501" s="96" t="s">
        <v>9</v>
      </c>
      <c r="B501" s="37" t="s">
        <v>123</v>
      </c>
      <c r="C501" s="35" t="str">
        <f>IFERROR(IF($J501&gt;0,VLOOKUP($A501&amp;$B501,'PNC AA'!$A:$E,4,0),""),"")</f>
        <v/>
      </c>
      <c r="D501" s="35" t="str">
        <f>IFERROR(IF($J501&gt;0,VLOOKUP($A501&amp;$B501,'PNC AA'!$A:$E,5,0),""),"")</f>
        <v/>
      </c>
      <c r="E501" s="55" t="str">
        <f t="shared" si="88"/>
        <v>ND</v>
      </c>
      <c r="F501" s="44">
        <f t="shared" si="89"/>
        <v>0</v>
      </c>
      <c r="G501" s="35">
        <f>IFERROR(VLOOKUP($A501&amp;$B501,'PNC Exon. &amp; no Exon.'!$A:$AJ,3,0),0)</f>
        <v>0</v>
      </c>
      <c r="H501" s="35">
        <f>IFERROR(VLOOKUP($A501&amp;$B501,'PNC Exon. &amp; no Exon.'!$A:$AJ,4,0),0)</f>
        <v>0</v>
      </c>
      <c r="I501" s="55" t="str">
        <f t="shared" si="90"/>
        <v>ND</v>
      </c>
      <c r="J501" s="44">
        <f t="shared" si="91"/>
        <v>0</v>
      </c>
      <c r="K501" s="35">
        <f t="shared" si="92"/>
        <v>0</v>
      </c>
      <c r="L501" s="122">
        <f t="shared" si="93"/>
        <v>0</v>
      </c>
      <c r="M501" s="122">
        <f t="shared" si="94"/>
        <v>0</v>
      </c>
      <c r="N501" s="122">
        <f t="shared" si="95"/>
        <v>0</v>
      </c>
    </row>
    <row r="502" spans="1:14" ht="15.95" customHeight="1" x14ac:dyDescent="0.4">
      <c r="A502" s="96" t="s">
        <v>9</v>
      </c>
      <c r="B502" s="37" t="s">
        <v>125</v>
      </c>
      <c r="C502" s="35" t="str">
        <f>IFERROR(IF($J502&gt;0,VLOOKUP($A502&amp;$B502,'PNC AA'!$A:$E,4,0),""),"")</f>
        <v/>
      </c>
      <c r="D502" s="35" t="str">
        <f>IFERROR(IF($J502&gt;0,VLOOKUP($A502&amp;$B502,'PNC AA'!$A:$E,5,0),""),"")</f>
        <v/>
      </c>
      <c r="E502" s="53" t="str">
        <f t="shared" si="88"/>
        <v>ND</v>
      </c>
      <c r="F502" s="44">
        <f t="shared" si="89"/>
        <v>0</v>
      </c>
      <c r="G502" s="35">
        <f>IFERROR(VLOOKUP($A502&amp;$B502,'PNC Exon. &amp; no Exon.'!$A:$AJ,3,0),0)</f>
        <v>0</v>
      </c>
      <c r="H502" s="35">
        <f>IFERROR(VLOOKUP($A502&amp;$B502,'PNC Exon. &amp; no Exon.'!$A:$AJ,4,0),0)</f>
        <v>0</v>
      </c>
      <c r="I502" s="53" t="str">
        <f t="shared" si="90"/>
        <v>ND</v>
      </c>
      <c r="J502" s="44">
        <f t="shared" si="91"/>
        <v>0</v>
      </c>
      <c r="K502" s="35">
        <f t="shared" si="92"/>
        <v>0</v>
      </c>
      <c r="L502" s="122">
        <f t="shared" si="93"/>
        <v>0</v>
      </c>
      <c r="M502" s="122">
        <f t="shared" si="94"/>
        <v>0</v>
      </c>
      <c r="N502" s="122">
        <f t="shared" si="95"/>
        <v>0</v>
      </c>
    </row>
    <row r="503" spans="1:14" ht="15.95" customHeight="1" x14ac:dyDescent="0.4">
      <c r="A503" s="96" t="s">
        <v>9</v>
      </c>
      <c r="B503" s="37" t="s">
        <v>126</v>
      </c>
      <c r="C503" s="35" t="str">
        <f>IFERROR(IF($J503&gt;0,VLOOKUP($A503&amp;$B503,'PNC AA'!$A:$E,4,0),""),"")</f>
        <v/>
      </c>
      <c r="D503" s="35" t="str">
        <f>IFERROR(IF($J503&gt;0,VLOOKUP($A503&amp;$B503,'PNC AA'!$A:$E,5,0),""),"")</f>
        <v/>
      </c>
      <c r="E503" s="53" t="str">
        <f t="shared" si="88"/>
        <v>ND</v>
      </c>
      <c r="F503" s="44">
        <f t="shared" si="89"/>
        <v>0</v>
      </c>
      <c r="G503" s="35">
        <f>IFERROR(VLOOKUP($A503&amp;$B503,'PNC Exon. &amp; no Exon.'!$A:$AJ,3,0),0)</f>
        <v>0</v>
      </c>
      <c r="H503" s="35">
        <f>IFERROR(VLOOKUP($A503&amp;$B503,'PNC Exon. &amp; no Exon.'!$A:$AJ,4,0),0)</f>
        <v>0</v>
      </c>
      <c r="I503" s="53" t="str">
        <f t="shared" si="90"/>
        <v>ND</v>
      </c>
      <c r="J503" s="44">
        <f t="shared" si="91"/>
        <v>0</v>
      </c>
      <c r="K503" s="35">
        <f t="shared" si="92"/>
        <v>0</v>
      </c>
      <c r="L503" s="122">
        <f t="shared" si="93"/>
        <v>0</v>
      </c>
      <c r="M503" s="122">
        <f t="shared" si="94"/>
        <v>0</v>
      </c>
      <c r="N503" s="122">
        <f t="shared" si="95"/>
        <v>0</v>
      </c>
    </row>
    <row r="504" spans="1:14" ht="15.95" customHeight="1" x14ac:dyDescent="0.4">
      <c r="A504" s="96" t="s">
        <v>9</v>
      </c>
      <c r="B504" s="37" t="s">
        <v>127</v>
      </c>
      <c r="C504" s="35" t="str">
        <f>IFERROR(IF($J504&gt;0,VLOOKUP($A504&amp;$B504,'PNC AA'!$A:$E,4,0),""),"")</f>
        <v/>
      </c>
      <c r="D504" s="35" t="str">
        <f>IFERROR(IF($J504&gt;0,VLOOKUP($A504&amp;$B504,'PNC AA'!$A:$E,5,0),""),"")</f>
        <v/>
      </c>
      <c r="E504" s="53" t="str">
        <f t="shared" si="88"/>
        <v>ND</v>
      </c>
      <c r="F504" s="44">
        <f t="shared" si="89"/>
        <v>0</v>
      </c>
      <c r="G504" s="35">
        <f>IFERROR(VLOOKUP($A504&amp;$B504,'PNC Exon. &amp; no Exon.'!$A:$AJ,3,0),0)</f>
        <v>0</v>
      </c>
      <c r="H504" s="35">
        <f>IFERROR(VLOOKUP($A504&amp;$B504,'PNC Exon. &amp; no Exon.'!$A:$AJ,4,0),0)</f>
        <v>0</v>
      </c>
      <c r="I504" s="53" t="str">
        <f t="shared" si="90"/>
        <v>ND</v>
      </c>
      <c r="J504" s="44">
        <f t="shared" si="91"/>
        <v>0</v>
      </c>
      <c r="K504" s="35">
        <f t="shared" si="92"/>
        <v>0</v>
      </c>
      <c r="L504" s="122">
        <f t="shared" si="93"/>
        <v>0</v>
      </c>
      <c r="M504" s="122">
        <f t="shared" si="94"/>
        <v>0</v>
      </c>
      <c r="N504" s="122">
        <f t="shared" si="95"/>
        <v>0</v>
      </c>
    </row>
    <row r="505" spans="1:14" ht="15.95" customHeight="1" x14ac:dyDescent="0.4">
      <c r="A505" s="96" t="s">
        <v>9</v>
      </c>
      <c r="B505" s="37" t="s">
        <v>118</v>
      </c>
      <c r="C505" s="35" t="str">
        <f>IFERROR(IF($J505&gt;0,VLOOKUP($A505&amp;$B505,'PNC AA'!$A:$E,4,0),""),"")</f>
        <v/>
      </c>
      <c r="D505" s="35" t="str">
        <f>IFERROR(IF($J505&gt;0,VLOOKUP($A505&amp;$B505,'PNC AA'!$A:$E,5,0),""),"")</f>
        <v/>
      </c>
      <c r="E505" s="55" t="str">
        <f t="shared" si="88"/>
        <v>ND</v>
      </c>
      <c r="F505" s="44">
        <f t="shared" si="89"/>
        <v>0</v>
      </c>
      <c r="G505" s="35">
        <f>IFERROR(VLOOKUP($A505&amp;$B505,'PNC Exon. &amp; no Exon.'!$A:$AJ,3,0),0)</f>
        <v>0</v>
      </c>
      <c r="H505" s="35">
        <f>IFERROR(VLOOKUP($A505&amp;$B505,'PNC Exon. &amp; no Exon.'!$A:$AJ,4,0),0)</f>
        <v>0</v>
      </c>
      <c r="I505" s="55" t="str">
        <f t="shared" si="90"/>
        <v>ND</v>
      </c>
      <c r="J505" s="44">
        <f t="shared" si="91"/>
        <v>0</v>
      </c>
      <c r="K505" s="35">
        <f t="shared" si="92"/>
        <v>0</v>
      </c>
      <c r="L505" s="122">
        <f t="shared" si="93"/>
        <v>0</v>
      </c>
      <c r="M505" s="122">
        <f t="shared" si="94"/>
        <v>0</v>
      </c>
      <c r="N505" s="122">
        <f t="shared" si="95"/>
        <v>0</v>
      </c>
    </row>
    <row r="506" spans="1:14" ht="15.95" customHeight="1" x14ac:dyDescent="0.4">
      <c r="A506" s="96" t="s">
        <v>9</v>
      </c>
      <c r="B506" s="37" t="s">
        <v>110</v>
      </c>
      <c r="C506" s="35" t="str">
        <f>IFERROR(IF($J506&gt;0,VLOOKUP($A506&amp;$B506,'PNC AA'!$A:$E,4,0),""),"")</f>
        <v/>
      </c>
      <c r="D506" s="35" t="str">
        <f>IFERROR(IF($J506&gt;0,VLOOKUP($A506&amp;$B506,'PNC AA'!$A:$E,5,0),""),"")</f>
        <v/>
      </c>
      <c r="E506" s="53" t="str">
        <f t="shared" si="88"/>
        <v>ND</v>
      </c>
      <c r="F506" s="44">
        <f t="shared" si="89"/>
        <v>0</v>
      </c>
      <c r="G506" s="35">
        <f>IFERROR(VLOOKUP($A506&amp;$B506,'PNC Exon. &amp; no Exon.'!$A:$AJ,3,0),0)</f>
        <v>0</v>
      </c>
      <c r="H506" s="35">
        <f>IFERROR(VLOOKUP($A506&amp;$B506,'PNC Exon. &amp; no Exon.'!$A:$AJ,4,0),0)</f>
        <v>0</v>
      </c>
      <c r="I506" s="53" t="str">
        <f t="shared" si="90"/>
        <v>ND</v>
      </c>
      <c r="J506" s="44">
        <f t="shared" si="91"/>
        <v>0</v>
      </c>
      <c r="K506" s="35">
        <f t="shared" si="92"/>
        <v>0</v>
      </c>
      <c r="L506" s="122">
        <f t="shared" si="93"/>
        <v>0</v>
      </c>
      <c r="M506" s="122">
        <f t="shared" si="94"/>
        <v>0</v>
      </c>
      <c r="N506" s="122">
        <f t="shared" si="95"/>
        <v>0</v>
      </c>
    </row>
    <row r="507" spans="1:14" ht="15.95" customHeight="1" x14ac:dyDescent="0.4">
      <c r="A507" s="96" t="s">
        <v>9</v>
      </c>
      <c r="B507" s="37" t="s">
        <v>128</v>
      </c>
      <c r="C507" s="35" t="str">
        <f>IFERROR(IF($J507&gt;0,VLOOKUP($A507&amp;$B507,'PNC AA'!$A:$E,4,0),""),"")</f>
        <v/>
      </c>
      <c r="D507" s="35" t="str">
        <f>IFERROR(IF($J507&gt;0,VLOOKUP($A507&amp;$B507,'PNC AA'!$A:$E,5,0),""),"")</f>
        <v/>
      </c>
      <c r="E507" s="55" t="str">
        <f t="shared" si="88"/>
        <v>ND</v>
      </c>
      <c r="F507" s="44">
        <f t="shared" si="89"/>
        <v>0</v>
      </c>
      <c r="G507" s="35">
        <f>IFERROR(VLOOKUP($A507&amp;$B507,'PNC Exon. &amp; no Exon.'!$A:$AJ,3,0),0)</f>
        <v>0</v>
      </c>
      <c r="H507" s="35">
        <f>IFERROR(VLOOKUP($A507&amp;$B507,'PNC Exon. &amp; no Exon.'!$A:$AJ,4,0),0)</f>
        <v>0</v>
      </c>
      <c r="I507" s="55" t="str">
        <f t="shared" si="90"/>
        <v>ND</v>
      </c>
      <c r="J507" s="44">
        <f t="shared" si="91"/>
        <v>0</v>
      </c>
      <c r="K507" s="35">
        <f t="shared" si="92"/>
        <v>0</v>
      </c>
      <c r="L507" s="122">
        <f t="shared" si="93"/>
        <v>0</v>
      </c>
      <c r="M507" s="122">
        <f t="shared" si="94"/>
        <v>0</v>
      </c>
      <c r="N507" s="122">
        <f t="shared" si="95"/>
        <v>0</v>
      </c>
    </row>
    <row r="508" spans="1:14" ht="15.95" customHeight="1" x14ac:dyDescent="0.4">
      <c r="A508" s="96" t="s">
        <v>9</v>
      </c>
      <c r="B508" s="37" t="s">
        <v>79</v>
      </c>
      <c r="C508" s="35" t="str">
        <f>IFERROR(IF($J508&gt;0,VLOOKUP($A508&amp;$B508,'PNC AA'!$A:$E,4,0),""),"")</f>
        <v/>
      </c>
      <c r="D508" s="35" t="str">
        <f>IFERROR(IF($J508&gt;0,VLOOKUP($A508&amp;$B508,'PNC AA'!$A:$E,5,0),""),"")</f>
        <v/>
      </c>
      <c r="E508" s="55" t="str">
        <f t="shared" si="88"/>
        <v>ND</v>
      </c>
      <c r="F508" s="44">
        <f t="shared" si="89"/>
        <v>0</v>
      </c>
      <c r="G508" s="35">
        <f>IFERROR(VLOOKUP($A508&amp;$B508,'PNC Exon. &amp; no Exon.'!$A:$AJ,3,0),0)</f>
        <v>0</v>
      </c>
      <c r="H508" s="35">
        <f>IFERROR(VLOOKUP($A508&amp;$B508,'PNC Exon. &amp; no Exon.'!$A:$AJ,4,0),0)</f>
        <v>0</v>
      </c>
      <c r="I508" s="55" t="str">
        <f t="shared" si="90"/>
        <v>ND</v>
      </c>
      <c r="J508" s="44">
        <f t="shared" si="91"/>
        <v>0</v>
      </c>
      <c r="K508" s="35">
        <f t="shared" si="92"/>
        <v>0</v>
      </c>
      <c r="L508" s="122">
        <f t="shared" si="93"/>
        <v>0</v>
      </c>
      <c r="M508" s="122">
        <f t="shared" si="94"/>
        <v>0</v>
      </c>
      <c r="N508" s="122">
        <f t="shared" si="95"/>
        <v>0</v>
      </c>
    </row>
    <row r="509" spans="1:14" ht="15.95" customHeight="1" x14ac:dyDescent="0.4">
      <c r="A509" s="96" t="s">
        <v>9</v>
      </c>
      <c r="B509" s="37" t="s">
        <v>129</v>
      </c>
      <c r="C509" s="35" t="str">
        <f>IFERROR(IF($J509&gt;0,VLOOKUP($A509&amp;$B509,'PNC AA'!$A:$E,4,0),""),"")</f>
        <v/>
      </c>
      <c r="D509" s="35" t="str">
        <f>IFERROR(IF($J509&gt;0,VLOOKUP($A509&amp;$B509,'PNC AA'!$A:$E,5,0),""),"")</f>
        <v/>
      </c>
      <c r="E509" s="53" t="str">
        <f t="shared" si="88"/>
        <v>ND</v>
      </c>
      <c r="F509" s="44">
        <f t="shared" si="89"/>
        <v>0</v>
      </c>
      <c r="G509" s="35">
        <f>IFERROR(VLOOKUP($A509&amp;$B509,'PNC Exon. &amp; no Exon.'!$A:$AJ,3,0),0)</f>
        <v>0</v>
      </c>
      <c r="H509" s="35">
        <f>IFERROR(VLOOKUP($A509&amp;$B509,'PNC Exon. &amp; no Exon.'!$A:$AJ,4,0),0)</f>
        <v>0</v>
      </c>
      <c r="I509" s="53" t="str">
        <f t="shared" si="90"/>
        <v>ND</v>
      </c>
      <c r="J509" s="44">
        <f t="shared" si="91"/>
        <v>0</v>
      </c>
      <c r="K509" s="35">
        <f t="shared" si="92"/>
        <v>0</v>
      </c>
      <c r="L509" s="122">
        <f t="shared" si="93"/>
        <v>0</v>
      </c>
      <c r="M509" s="122">
        <f t="shared" si="94"/>
        <v>0</v>
      </c>
      <c r="N509" s="122">
        <f t="shared" si="95"/>
        <v>0</v>
      </c>
    </row>
    <row r="510" spans="1:14" ht="15.95" customHeight="1" x14ac:dyDescent="0.4">
      <c r="A510" s="96" t="s">
        <v>9</v>
      </c>
      <c r="B510" s="37" t="s">
        <v>130</v>
      </c>
      <c r="C510" s="35" t="str">
        <f>IFERROR(IF($J510&gt;0,VLOOKUP($A510&amp;$B510,'PNC AA'!$A:$E,4,0),""),"")</f>
        <v/>
      </c>
      <c r="D510" s="35" t="str">
        <f>IFERROR(IF($J510&gt;0,VLOOKUP($A510&amp;$B510,'PNC AA'!$A:$E,5,0),""),"")</f>
        <v/>
      </c>
      <c r="E510" s="55" t="str">
        <f t="shared" si="88"/>
        <v>ND</v>
      </c>
      <c r="F510" s="44">
        <f t="shared" si="89"/>
        <v>0</v>
      </c>
      <c r="G510" s="35">
        <f>IFERROR(VLOOKUP($A510&amp;$B510,'PNC Exon. &amp; no Exon.'!$A:$AJ,3,0),0)</f>
        <v>0</v>
      </c>
      <c r="H510" s="35">
        <f>IFERROR(VLOOKUP($A510&amp;$B510,'PNC Exon. &amp; no Exon.'!$A:$AJ,4,0),0)</f>
        <v>0</v>
      </c>
      <c r="I510" s="55" t="str">
        <f t="shared" si="90"/>
        <v>ND</v>
      </c>
      <c r="J510" s="44">
        <f t="shared" si="91"/>
        <v>0</v>
      </c>
      <c r="K510" s="35">
        <f t="shared" si="92"/>
        <v>0</v>
      </c>
      <c r="L510" s="122">
        <f t="shared" si="93"/>
        <v>0</v>
      </c>
      <c r="M510" s="122">
        <f t="shared" si="94"/>
        <v>0</v>
      </c>
      <c r="N510" s="122">
        <f t="shared" si="95"/>
        <v>0</v>
      </c>
    </row>
    <row r="511" spans="1:14" ht="15.95" customHeight="1" x14ac:dyDescent="0.4">
      <c r="A511" s="96" t="s">
        <v>9</v>
      </c>
      <c r="B511" s="37" t="s">
        <v>132</v>
      </c>
      <c r="C511" s="35" t="str">
        <f>IFERROR(IF($J511&gt;0,VLOOKUP($A511&amp;$B511,'PNC AA'!$A:$E,4,0),""),"")</f>
        <v/>
      </c>
      <c r="D511" s="35" t="str">
        <f>IFERROR(IF($J511&gt;0,VLOOKUP($A511&amp;$B511,'PNC AA'!$A:$E,5,0),""),"")</f>
        <v/>
      </c>
      <c r="E511" s="55" t="str">
        <f t="shared" si="88"/>
        <v>ND</v>
      </c>
      <c r="F511" s="44">
        <f t="shared" si="89"/>
        <v>0</v>
      </c>
      <c r="G511" s="35">
        <f>IFERROR(VLOOKUP($A511&amp;$B511,'PNC Exon. &amp; no Exon.'!$A:$AJ,3,0),0)</f>
        <v>0</v>
      </c>
      <c r="H511" s="35">
        <f>IFERROR(VLOOKUP($A511&amp;$B511,'PNC Exon. &amp; no Exon.'!$A:$AJ,4,0),0)</f>
        <v>0</v>
      </c>
      <c r="I511" s="55" t="str">
        <f t="shared" si="90"/>
        <v>ND</v>
      </c>
      <c r="J511" s="44">
        <f t="shared" si="91"/>
        <v>0</v>
      </c>
      <c r="K511" s="35">
        <f t="shared" si="92"/>
        <v>0</v>
      </c>
      <c r="L511" s="122">
        <f t="shared" si="93"/>
        <v>0</v>
      </c>
      <c r="M511" s="122">
        <f t="shared" si="94"/>
        <v>0</v>
      </c>
      <c r="N511" s="122">
        <f t="shared" si="95"/>
        <v>0</v>
      </c>
    </row>
    <row r="512" spans="1:14" ht="15.95" customHeight="1" x14ac:dyDescent="0.4">
      <c r="A512" s="96" t="s">
        <v>9</v>
      </c>
      <c r="B512" s="37" t="s">
        <v>131</v>
      </c>
      <c r="C512" s="35" t="str">
        <f>IFERROR(IF($J512&gt;0,VLOOKUP($A512&amp;$B512,'PNC AA'!$A:$E,4,0),""),"")</f>
        <v/>
      </c>
      <c r="D512" s="35" t="str">
        <f>IFERROR(IF($J512&gt;0,VLOOKUP($A512&amp;$B512,'PNC AA'!$A:$E,5,0),""),"")</f>
        <v/>
      </c>
      <c r="E512" s="53" t="str">
        <f t="shared" si="88"/>
        <v>ND</v>
      </c>
      <c r="F512" s="44">
        <f t="shared" si="89"/>
        <v>0</v>
      </c>
      <c r="G512" s="35">
        <f>IFERROR(VLOOKUP($A512&amp;$B512,'PNC Exon. &amp; no Exon.'!$A:$AJ,3,0),0)</f>
        <v>0</v>
      </c>
      <c r="H512" s="35">
        <f>IFERROR(VLOOKUP($A512&amp;$B512,'PNC Exon. &amp; no Exon.'!$A:$AJ,4,0),0)</f>
        <v>0</v>
      </c>
      <c r="I512" s="53" t="str">
        <f t="shared" si="90"/>
        <v>ND</v>
      </c>
      <c r="J512" s="44">
        <f t="shared" si="91"/>
        <v>0</v>
      </c>
      <c r="K512" s="35">
        <f t="shared" si="92"/>
        <v>0</v>
      </c>
      <c r="L512" s="122">
        <f t="shared" si="93"/>
        <v>0</v>
      </c>
      <c r="M512" s="122">
        <f t="shared" si="94"/>
        <v>0</v>
      </c>
      <c r="N512" s="122">
        <f t="shared" si="95"/>
        <v>0</v>
      </c>
    </row>
    <row r="513" spans="1:14" ht="21" customHeight="1" x14ac:dyDescent="0.4">
      <c r="A513" s="7"/>
      <c r="B513" s="39" t="s">
        <v>21</v>
      </c>
      <c r="C513" s="46">
        <f>SUM(C480:C512)</f>
        <v>0</v>
      </c>
      <c r="D513" s="46">
        <f>SUM(D480:D512)</f>
        <v>0</v>
      </c>
      <c r="E513" s="46"/>
      <c r="F513" s="46">
        <f>SUM(F480:F512)</f>
        <v>0</v>
      </c>
      <c r="G513" s="46">
        <f>SUM(G480:G512)</f>
        <v>0</v>
      </c>
      <c r="H513" s="46">
        <f>SUM(H480:H512)</f>
        <v>0</v>
      </c>
      <c r="I513" s="46"/>
      <c r="J513" s="46">
        <f>SUM(J480:J512)</f>
        <v>0</v>
      </c>
      <c r="K513" s="46">
        <f t="shared" si="92"/>
        <v>0</v>
      </c>
      <c r="L513" s="121">
        <f t="shared" si="93"/>
        <v>0</v>
      </c>
      <c r="M513" s="125">
        <f>SUM(M480:M512)</f>
        <v>0</v>
      </c>
      <c r="N513" s="125">
        <f>SUM(N480:N512)</f>
        <v>0</v>
      </c>
    </row>
    <row r="514" spans="1:14" x14ac:dyDescent="0.4">
      <c r="B514" s="52" t="s">
        <v>108</v>
      </c>
    </row>
    <row r="519" spans="1:14" ht="20" x14ac:dyDescent="0.6">
      <c r="A519" s="135" t="s">
        <v>42</v>
      </c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</row>
    <row r="520" spans="1:14" x14ac:dyDescent="0.4">
      <c r="A520" s="134" t="s">
        <v>59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</row>
    <row r="521" spans="1:14" x14ac:dyDescent="0.4">
      <c r="A521" s="134" t="s">
        <v>156</v>
      </c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</row>
    <row r="522" spans="1:14" x14ac:dyDescent="0.4">
      <c r="A522" s="134" t="s">
        <v>91</v>
      </c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</row>
    <row r="523" spans="1:14" x14ac:dyDescent="0.4">
      <c r="A523" s="1"/>
      <c r="B523" s="96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38" t="s">
        <v>33</v>
      </c>
      <c r="C524" s="137" t="s">
        <v>107</v>
      </c>
      <c r="D524" s="137"/>
      <c r="E524" s="137" t="s">
        <v>52</v>
      </c>
      <c r="F524" s="137"/>
      <c r="G524" s="137" t="s">
        <v>171</v>
      </c>
      <c r="H524" s="137"/>
      <c r="I524" s="137"/>
      <c r="J524" s="137"/>
      <c r="K524" s="137" t="s">
        <v>29</v>
      </c>
      <c r="L524" s="137"/>
      <c r="M524" s="137" t="s">
        <v>61</v>
      </c>
      <c r="N524" s="137"/>
    </row>
    <row r="525" spans="1:14" ht="33" customHeight="1" x14ac:dyDescent="0.4">
      <c r="A525" s="62"/>
      <c r="B525" s="139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33">
        <v>2021</v>
      </c>
      <c r="N525" s="33">
        <v>2022</v>
      </c>
    </row>
    <row r="526" spans="1:14" ht="15.95" customHeight="1" x14ac:dyDescent="0.4">
      <c r="A526" s="103" t="s">
        <v>10</v>
      </c>
      <c r="B526" s="35" t="s">
        <v>84</v>
      </c>
      <c r="C526" s="35" t="str">
        <f>IFERROR(IF($J526&gt;0,VLOOKUP($A526&amp;$B526,'PNC AA'!$A:$E,4,0),""),"")</f>
        <v/>
      </c>
      <c r="D526" s="35" t="str">
        <f>IFERROR(IF($J526&gt;0,VLOOKUP($A526&amp;$B526,'PNC AA'!$A:$E,5,0),""),"")</f>
        <v/>
      </c>
      <c r="E526" s="55" t="str">
        <f t="shared" ref="E526:E558" si="96">IF(F526=0,"ND",RANK(F526,$F$526:$F$558))</f>
        <v>ND</v>
      </c>
      <c r="F526" s="44">
        <f t="shared" ref="F526:F558" si="97">SUM(C526:D526)</f>
        <v>0</v>
      </c>
      <c r="G526" s="35">
        <f>IFERROR(VLOOKUP($A526&amp;$B526,'PNC Exon. &amp; no Exon.'!$A:$AJ,3,0),0)</f>
        <v>0</v>
      </c>
      <c r="H526" s="35">
        <f>IFERROR(VLOOKUP($A526&amp;$B526,'PNC Exon. &amp; no Exon.'!$A:$AJ,4,0),0)</f>
        <v>0</v>
      </c>
      <c r="I526" s="55" t="str">
        <f t="shared" ref="I526:I558" si="98">IF(J526=0,"ND",RANK(J526,$J$526:$J$558))</f>
        <v>ND</v>
      </c>
      <c r="J526" s="44">
        <f t="shared" ref="J526:J558" si="99">(G526+H526)</f>
        <v>0</v>
      </c>
      <c r="K526" s="35">
        <f t="shared" ref="K526:K558" si="100">J526-F526</f>
        <v>0</v>
      </c>
      <c r="L526" s="122">
        <f t="shared" ref="L526:L559" si="101">IFERROR(K526/F526*100,0)</f>
        <v>0</v>
      </c>
      <c r="M526" s="122">
        <f t="shared" ref="M526:M558" si="102">IFERROR(F526/$F$559*100,0)</f>
        <v>0</v>
      </c>
      <c r="N526" s="122">
        <f t="shared" ref="N526:N558" si="103">IFERROR(J526/$J$559*100,0)</f>
        <v>0</v>
      </c>
    </row>
    <row r="527" spans="1:14" ht="15.95" customHeight="1" x14ac:dyDescent="0.4">
      <c r="A527" s="103" t="s">
        <v>10</v>
      </c>
      <c r="B527" s="37" t="s">
        <v>93</v>
      </c>
      <c r="C527" s="35" t="str">
        <f>IFERROR(IF($J527&gt;0,VLOOKUP($A527&amp;$B527,'PNC AA'!$A:$E,4,0),""),"")</f>
        <v/>
      </c>
      <c r="D527" s="35" t="str">
        <f>IFERROR(IF($J527&gt;0,VLOOKUP($A527&amp;$B527,'PNC AA'!$A:$E,5,0),""),"")</f>
        <v/>
      </c>
      <c r="E527" s="55" t="str">
        <f t="shared" si="96"/>
        <v>ND</v>
      </c>
      <c r="F527" s="44">
        <f t="shared" si="97"/>
        <v>0</v>
      </c>
      <c r="G527" s="35">
        <f>IFERROR(VLOOKUP($A527&amp;$B527,'PNC Exon. &amp; no Exon.'!$A:$AJ,3,0),0)</f>
        <v>0</v>
      </c>
      <c r="H527" s="35">
        <f>IFERROR(VLOOKUP($A527&amp;$B527,'PNC Exon. &amp; no Exon.'!$A:$AJ,4,0),0)</f>
        <v>0</v>
      </c>
      <c r="I527" s="55" t="str">
        <f t="shared" si="98"/>
        <v>ND</v>
      </c>
      <c r="J527" s="44">
        <f t="shared" si="99"/>
        <v>0</v>
      </c>
      <c r="K527" s="35">
        <f t="shared" si="100"/>
        <v>0</v>
      </c>
      <c r="L527" s="122">
        <f t="shared" si="101"/>
        <v>0</v>
      </c>
      <c r="M527" s="122">
        <f t="shared" si="102"/>
        <v>0</v>
      </c>
      <c r="N527" s="122">
        <f t="shared" si="103"/>
        <v>0</v>
      </c>
    </row>
    <row r="528" spans="1:14" ht="15.95" customHeight="1" x14ac:dyDescent="0.4">
      <c r="A528" s="103" t="s">
        <v>10</v>
      </c>
      <c r="B528" s="37" t="s">
        <v>92</v>
      </c>
      <c r="C528" s="35" t="str">
        <f>IFERROR(IF($J528&gt;0,VLOOKUP($A528&amp;$B528,'PNC AA'!$A:$E,4,0),""),"")</f>
        <v/>
      </c>
      <c r="D528" s="35" t="str">
        <f>IFERROR(IF($J528&gt;0,VLOOKUP($A528&amp;$B528,'PNC AA'!$A:$E,5,0),""),"")</f>
        <v/>
      </c>
      <c r="E528" s="55" t="str">
        <f t="shared" si="96"/>
        <v>ND</v>
      </c>
      <c r="F528" s="44">
        <f t="shared" si="97"/>
        <v>0</v>
      </c>
      <c r="G528" s="35">
        <f>IFERROR(VLOOKUP($A528&amp;$B528,'PNC Exon. &amp; no Exon.'!$A:$AJ,3,0),0)</f>
        <v>0</v>
      </c>
      <c r="H528" s="35">
        <f>IFERROR(VLOOKUP($A528&amp;$B528,'PNC Exon. &amp; no Exon.'!$A:$AJ,4,0),0)</f>
        <v>0</v>
      </c>
      <c r="I528" s="55" t="str">
        <f t="shared" si="98"/>
        <v>ND</v>
      </c>
      <c r="J528" s="44">
        <f t="shared" si="99"/>
        <v>0</v>
      </c>
      <c r="K528" s="35">
        <f t="shared" si="100"/>
        <v>0</v>
      </c>
      <c r="L528" s="122">
        <f t="shared" si="101"/>
        <v>0</v>
      </c>
      <c r="M528" s="122">
        <f t="shared" si="102"/>
        <v>0</v>
      </c>
      <c r="N528" s="122">
        <f t="shared" si="103"/>
        <v>0</v>
      </c>
    </row>
    <row r="529" spans="1:14" ht="15.95" customHeight="1" x14ac:dyDescent="0.4">
      <c r="A529" s="103" t="s">
        <v>10</v>
      </c>
      <c r="B529" s="37" t="s">
        <v>112</v>
      </c>
      <c r="C529" s="35" t="str">
        <f>IFERROR(IF($J529&gt;0,VLOOKUP($A529&amp;$B529,'PNC AA'!$A:$E,4,0),""),"")</f>
        <v/>
      </c>
      <c r="D529" s="35" t="str">
        <f>IFERROR(IF($J529&gt;0,VLOOKUP($A529&amp;$B529,'PNC AA'!$A:$E,5,0),""),"")</f>
        <v/>
      </c>
      <c r="E529" s="53" t="str">
        <f t="shared" si="96"/>
        <v>ND</v>
      </c>
      <c r="F529" s="44">
        <f t="shared" si="97"/>
        <v>0</v>
      </c>
      <c r="G529" s="35">
        <f>IFERROR(VLOOKUP($A529&amp;$B529,'PNC Exon. &amp; no Exon.'!$A:$AJ,3,0),0)</f>
        <v>0</v>
      </c>
      <c r="H529" s="35">
        <f>IFERROR(VLOOKUP($A529&amp;$B529,'PNC Exon. &amp; no Exon.'!$A:$AJ,4,0),0)</f>
        <v>0</v>
      </c>
      <c r="I529" s="53" t="str">
        <f t="shared" si="98"/>
        <v>ND</v>
      </c>
      <c r="J529" s="44">
        <f t="shared" si="99"/>
        <v>0</v>
      </c>
      <c r="K529" s="35">
        <f t="shared" si="100"/>
        <v>0</v>
      </c>
      <c r="L529" s="122">
        <f t="shared" si="101"/>
        <v>0</v>
      </c>
      <c r="M529" s="122">
        <f t="shared" si="102"/>
        <v>0</v>
      </c>
      <c r="N529" s="122">
        <f t="shared" si="103"/>
        <v>0</v>
      </c>
    </row>
    <row r="530" spans="1:14" ht="15.95" customHeight="1" x14ac:dyDescent="0.4">
      <c r="A530" s="103" t="s">
        <v>10</v>
      </c>
      <c r="B530" s="37" t="s">
        <v>111</v>
      </c>
      <c r="C530" s="35" t="str">
        <f>IFERROR(IF($J530&gt;0,VLOOKUP($A530&amp;$B530,'PNC AA'!$A:$E,4,0),""),"")</f>
        <v/>
      </c>
      <c r="D530" s="35" t="str">
        <f>IFERROR(IF($J530&gt;0,VLOOKUP($A530&amp;$B530,'PNC AA'!$A:$E,5,0),""),"")</f>
        <v/>
      </c>
      <c r="E530" s="53" t="str">
        <f t="shared" si="96"/>
        <v>ND</v>
      </c>
      <c r="F530" s="44">
        <f t="shared" si="97"/>
        <v>0</v>
      </c>
      <c r="G530" s="35">
        <f>IFERROR(VLOOKUP($A530&amp;$B530,'PNC Exon. &amp; no Exon.'!$A:$AJ,3,0),0)</f>
        <v>0</v>
      </c>
      <c r="H530" s="35">
        <f>IFERROR(VLOOKUP($A530&amp;$B530,'PNC Exon. &amp; no Exon.'!$A:$AJ,4,0),0)</f>
        <v>0</v>
      </c>
      <c r="I530" s="53" t="str">
        <f t="shared" si="98"/>
        <v>ND</v>
      </c>
      <c r="J530" s="44">
        <f t="shared" si="99"/>
        <v>0</v>
      </c>
      <c r="K530" s="35">
        <f t="shared" si="100"/>
        <v>0</v>
      </c>
      <c r="L530" s="122">
        <f t="shared" si="101"/>
        <v>0</v>
      </c>
      <c r="M530" s="122">
        <f t="shared" si="102"/>
        <v>0</v>
      </c>
      <c r="N530" s="122">
        <f t="shared" si="103"/>
        <v>0</v>
      </c>
    </row>
    <row r="531" spans="1:14" ht="15.95" customHeight="1" x14ac:dyDescent="0.4">
      <c r="A531" s="103" t="s">
        <v>10</v>
      </c>
      <c r="B531" s="37" t="s">
        <v>113</v>
      </c>
      <c r="C531" s="35" t="str">
        <f>IFERROR(IF($J531&gt;0,VLOOKUP($A531&amp;$B531,'PNC AA'!$A:$E,4,0),""),"")</f>
        <v/>
      </c>
      <c r="D531" s="35" t="str">
        <f>IFERROR(IF($J531&gt;0,VLOOKUP($A531&amp;$B531,'PNC AA'!$A:$E,5,0),""),"")</f>
        <v/>
      </c>
      <c r="E531" s="55" t="str">
        <f t="shared" si="96"/>
        <v>ND</v>
      </c>
      <c r="F531" s="44">
        <f t="shared" si="97"/>
        <v>0</v>
      </c>
      <c r="G531" s="35">
        <f>IFERROR(VLOOKUP($A531&amp;$B531,'PNC Exon. &amp; no Exon.'!$A:$AJ,3,0),0)</f>
        <v>0</v>
      </c>
      <c r="H531" s="35">
        <f>IFERROR(VLOOKUP($A531&amp;$B531,'PNC Exon. &amp; no Exon.'!$A:$AJ,4,0),0)</f>
        <v>0</v>
      </c>
      <c r="I531" s="55" t="str">
        <f t="shared" si="98"/>
        <v>ND</v>
      </c>
      <c r="J531" s="44">
        <f t="shared" si="99"/>
        <v>0</v>
      </c>
      <c r="K531" s="35">
        <f t="shared" si="100"/>
        <v>0</v>
      </c>
      <c r="L531" s="122">
        <f t="shared" si="101"/>
        <v>0</v>
      </c>
      <c r="M531" s="122">
        <f t="shared" si="102"/>
        <v>0</v>
      </c>
      <c r="N531" s="122">
        <f t="shared" si="103"/>
        <v>0</v>
      </c>
    </row>
    <row r="532" spans="1:14" ht="15.95" customHeight="1" x14ac:dyDescent="0.4">
      <c r="A532" s="103" t="s">
        <v>10</v>
      </c>
      <c r="B532" s="37" t="s">
        <v>94</v>
      </c>
      <c r="C532" s="35" t="str">
        <f>IFERROR(IF($J532&gt;0,VLOOKUP($A532&amp;$B532,'PNC AA'!$A:$E,4,0),""),"")</f>
        <v/>
      </c>
      <c r="D532" s="35" t="str">
        <f>IFERROR(IF($J532&gt;0,VLOOKUP($A532&amp;$B532,'PNC AA'!$A:$E,5,0),""),"")</f>
        <v/>
      </c>
      <c r="E532" s="53" t="str">
        <f t="shared" si="96"/>
        <v>ND</v>
      </c>
      <c r="F532" s="44">
        <f t="shared" si="97"/>
        <v>0</v>
      </c>
      <c r="G532" s="35">
        <f>IFERROR(VLOOKUP($A532&amp;$B532,'PNC Exon. &amp; no Exon.'!$A:$AJ,3,0),0)</f>
        <v>0</v>
      </c>
      <c r="H532" s="35">
        <f>IFERROR(VLOOKUP($A532&amp;$B532,'PNC Exon. &amp; no Exon.'!$A:$AJ,4,0),0)</f>
        <v>0</v>
      </c>
      <c r="I532" s="53" t="str">
        <f t="shared" si="98"/>
        <v>ND</v>
      </c>
      <c r="J532" s="44">
        <f t="shared" si="99"/>
        <v>0</v>
      </c>
      <c r="K532" s="35">
        <f t="shared" si="100"/>
        <v>0</v>
      </c>
      <c r="L532" s="122">
        <f t="shared" si="101"/>
        <v>0</v>
      </c>
      <c r="M532" s="122">
        <f t="shared" si="102"/>
        <v>0</v>
      </c>
      <c r="N532" s="122">
        <f t="shared" si="103"/>
        <v>0</v>
      </c>
    </row>
    <row r="533" spans="1:14" ht="15.95" customHeight="1" x14ac:dyDescent="0.4">
      <c r="A533" s="103" t="s">
        <v>10</v>
      </c>
      <c r="B533" s="37" t="s">
        <v>114</v>
      </c>
      <c r="C533" s="35" t="str">
        <f>IFERROR(IF($J533&gt;0,VLOOKUP($A533&amp;$B533,'PNC AA'!$A:$E,4,0),""),"")</f>
        <v/>
      </c>
      <c r="D533" s="35" t="str">
        <f>IFERROR(IF($J533&gt;0,VLOOKUP($A533&amp;$B533,'PNC AA'!$A:$E,5,0),""),"")</f>
        <v/>
      </c>
      <c r="E533" s="53" t="str">
        <f t="shared" si="96"/>
        <v>ND</v>
      </c>
      <c r="F533" s="44">
        <f t="shared" si="97"/>
        <v>0</v>
      </c>
      <c r="G533" s="35">
        <f>IFERROR(VLOOKUP($A533&amp;$B533,'PNC Exon. &amp; no Exon.'!$A:$AJ,3,0),0)</f>
        <v>0</v>
      </c>
      <c r="H533" s="35">
        <f>IFERROR(VLOOKUP($A533&amp;$B533,'PNC Exon. &amp; no Exon.'!$A:$AJ,4,0),0)</f>
        <v>0</v>
      </c>
      <c r="I533" s="53" t="str">
        <f t="shared" si="98"/>
        <v>ND</v>
      </c>
      <c r="J533" s="44">
        <f t="shared" si="99"/>
        <v>0</v>
      </c>
      <c r="K533" s="35">
        <f t="shared" si="100"/>
        <v>0</v>
      </c>
      <c r="L533" s="122">
        <f t="shared" si="101"/>
        <v>0</v>
      </c>
      <c r="M533" s="122">
        <f t="shared" si="102"/>
        <v>0</v>
      </c>
      <c r="N533" s="122">
        <f t="shared" si="103"/>
        <v>0</v>
      </c>
    </row>
    <row r="534" spans="1:14" ht="15.95" customHeight="1" x14ac:dyDescent="0.4">
      <c r="A534" s="103" t="s">
        <v>10</v>
      </c>
      <c r="B534" s="37" t="s">
        <v>77</v>
      </c>
      <c r="C534" s="35" t="str">
        <f>IFERROR(IF($J534&gt;0,VLOOKUP($A534&amp;$B534,'PNC AA'!$A:$E,4,0),""),"")</f>
        <v/>
      </c>
      <c r="D534" s="35" t="str">
        <f>IFERROR(IF($J534&gt;0,VLOOKUP($A534&amp;$B534,'PNC AA'!$A:$E,5,0),""),"")</f>
        <v/>
      </c>
      <c r="E534" s="55" t="str">
        <f t="shared" si="96"/>
        <v>ND</v>
      </c>
      <c r="F534" s="44">
        <f t="shared" si="97"/>
        <v>0</v>
      </c>
      <c r="G534" s="35">
        <f>IFERROR(VLOOKUP($A534&amp;$B534,'PNC Exon. &amp; no Exon.'!$A:$AJ,3,0),0)</f>
        <v>0</v>
      </c>
      <c r="H534" s="35">
        <f>IFERROR(VLOOKUP($A534&amp;$B534,'PNC Exon. &amp; no Exon.'!$A:$AJ,4,0),0)</f>
        <v>0</v>
      </c>
      <c r="I534" s="55" t="str">
        <f t="shared" si="98"/>
        <v>ND</v>
      </c>
      <c r="J534" s="44">
        <f t="shared" si="99"/>
        <v>0</v>
      </c>
      <c r="K534" s="35">
        <f t="shared" si="100"/>
        <v>0</v>
      </c>
      <c r="L534" s="122">
        <f t="shared" si="101"/>
        <v>0</v>
      </c>
      <c r="M534" s="122">
        <f t="shared" si="102"/>
        <v>0</v>
      </c>
      <c r="N534" s="122">
        <f t="shared" si="103"/>
        <v>0</v>
      </c>
    </row>
    <row r="535" spans="1:14" ht="15.95" customHeight="1" x14ac:dyDescent="0.4">
      <c r="A535" s="103" t="s">
        <v>10</v>
      </c>
      <c r="B535" s="37" t="s">
        <v>115</v>
      </c>
      <c r="C535" s="35" t="str">
        <f>IFERROR(IF($J535&gt;0,VLOOKUP($A535&amp;$B535,'PNC AA'!$A:$E,4,0),""),"")</f>
        <v/>
      </c>
      <c r="D535" s="35" t="str">
        <f>IFERROR(IF($J535&gt;0,VLOOKUP($A535&amp;$B535,'PNC AA'!$A:$E,5,0),""),"")</f>
        <v/>
      </c>
      <c r="E535" s="53" t="str">
        <f t="shared" si="96"/>
        <v>ND</v>
      </c>
      <c r="F535" s="44">
        <f t="shared" si="97"/>
        <v>0</v>
      </c>
      <c r="G535" s="35">
        <f>IFERROR(VLOOKUP($A535&amp;$B535,'PNC Exon. &amp; no Exon.'!$A:$AJ,3,0),0)</f>
        <v>0</v>
      </c>
      <c r="H535" s="35">
        <f>IFERROR(VLOOKUP($A535&amp;$B535,'PNC Exon. &amp; no Exon.'!$A:$AJ,4,0),0)</f>
        <v>0</v>
      </c>
      <c r="I535" s="53" t="str">
        <f t="shared" si="98"/>
        <v>ND</v>
      </c>
      <c r="J535" s="44">
        <f t="shared" si="99"/>
        <v>0</v>
      </c>
      <c r="K535" s="35">
        <f t="shared" si="100"/>
        <v>0</v>
      </c>
      <c r="L535" s="122">
        <f t="shared" si="101"/>
        <v>0</v>
      </c>
      <c r="M535" s="122">
        <f t="shared" si="102"/>
        <v>0</v>
      </c>
      <c r="N535" s="122">
        <f t="shared" si="103"/>
        <v>0</v>
      </c>
    </row>
    <row r="536" spans="1:14" ht="15.95" customHeight="1" x14ac:dyDescent="0.4">
      <c r="A536" s="103" t="s">
        <v>10</v>
      </c>
      <c r="B536" s="37" t="s">
        <v>85</v>
      </c>
      <c r="C536" s="35" t="str">
        <f>IFERROR(IF($J536&gt;0,VLOOKUP($A536&amp;$B536,'PNC AA'!$A:$E,4,0),""),"")</f>
        <v/>
      </c>
      <c r="D536" s="35" t="str">
        <f>IFERROR(IF($J536&gt;0,VLOOKUP($A536&amp;$B536,'PNC AA'!$A:$E,5,0),""),"")</f>
        <v/>
      </c>
      <c r="E536" s="55" t="str">
        <f t="shared" si="96"/>
        <v>ND</v>
      </c>
      <c r="F536" s="44">
        <f t="shared" si="97"/>
        <v>0</v>
      </c>
      <c r="G536" s="35">
        <f>IFERROR(VLOOKUP($A536&amp;$B536,'PNC Exon. &amp; no Exon.'!$A:$AJ,3,0),0)</f>
        <v>0</v>
      </c>
      <c r="H536" s="35">
        <f>IFERROR(VLOOKUP($A536&amp;$B536,'PNC Exon. &amp; no Exon.'!$A:$AJ,4,0),0)</f>
        <v>0</v>
      </c>
      <c r="I536" s="55" t="str">
        <f t="shared" si="98"/>
        <v>ND</v>
      </c>
      <c r="J536" s="44">
        <f t="shared" si="99"/>
        <v>0</v>
      </c>
      <c r="K536" s="35">
        <f t="shared" si="100"/>
        <v>0</v>
      </c>
      <c r="L536" s="122">
        <f t="shared" si="101"/>
        <v>0</v>
      </c>
      <c r="M536" s="122">
        <f t="shared" si="102"/>
        <v>0</v>
      </c>
      <c r="N536" s="122">
        <f t="shared" si="103"/>
        <v>0</v>
      </c>
    </row>
    <row r="537" spans="1:14" ht="15.95" customHeight="1" x14ac:dyDescent="0.4">
      <c r="A537" s="103" t="s">
        <v>10</v>
      </c>
      <c r="B537" s="37" t="s">
        <v>116</v>
      </c>
      <c r="C537" s="35" t="str">
        <f>IFERROR(IF($J537&gt;0,VLOOKUP($A537&amp;$B537,'PNC AA'!$A:$E,4,0),""),"")</f>
        <v/>
      </c>
      <c r="D537" s="35" t="str">
        <f>IFERROR(IF($J537&gt;0,VLOOKUP($A537&amp;$B537,'PNC AA'!$A:$E,5,0),""),"")</f>
        <v/>
      </c>
      <c r="E537" s="55" t="str">
        <f t="shared" si="96"/>
        <v>ND</v>
      </c>
      <c r="F537" s="44">
        <f t="shared" si="97"/>
        <v>0</v>
      </c>
      <c r="G537" s="35">
        <f>IFERROR(VLOOKUP($A537&amp;$B537,'PNC Exon. &amp; no Exon.'!$A:$AJ,3,0),0)</f>
        <v>0</v>
      </c>
      <c r="H537" s="35">
        <f>IFERROR(VLOOKUP($A537&amp;$B537,'PNC Exon. &amp; no Exon.'!$A:$AJ,4,0),0)</f>
        <v>0</v>
      </c>
      <c r="I537" s="55" t="str">
        <f t="shared" si="98"/>
        <v>ND</v>
      </c>
      <c r="J537" s="44">
        <f t="shared" si="99"/>
        <v>0</v>
      </c>
      <c r="K537" s="35">
        <f t="shared" si="100"/>
        <v>0</v>
      </c>
      <c r="L537" s="122">
        <f t="shared" si="101"/>
        <v>0</v>
      </c>
      <c r="M537" s="122">
        <f t="shared" si="102"/>
        <v>0</v>
      </c>
      <c r="N537" s="122">
        <f t="shared" si="103"/>
        <v>0</v>
      </c>
    </row>
    <row r="538" spans="1:14" ht="15.95" customHeight="1" x14ac:dyDescent="0.4">
      <c r="A538" s="103" t="s">
        <v>10</v>
      </c>
      <c r="B538" s="37" t="s">
        <v>117</v>
      </c>
      <c r="C538" s="35" t="str">
        <f>IFERROR(IF($J538&gt;0,VLOOKUP($A538&amp;$B538,'PNC AA'!$A:$E,4,0),""),"")</f>
        <v/>
      </c>
      <c r="D538" s="35" t="str">
        <f>IFERROR(IF($J538&gt;0,VLOOKUP($A538&amp;$B538,'PNC AA'!$A:$E,5,0),""),"")</f>
        <v/>
      </c>
      <c r="E538" s="53" t="str">
        <f t="shared" si="96"/>
        <v>ND</v>
      </c>
      <c r="F538" s="44">
        <f t="shared" si="97"/>
        <v>0</v>
      </c>
      <c r="G538" s="35">
        <f>IFERROR(VLOOKUP($A538&amp;$B538,'PNC Exon. &amp; no Exon.'!$A:$AJ,3,0),0)</f>
        <v>0</v>
      </c>
      <c r="H538" s="35">
        <f>IFERROR(VLOOKUP($A538&amp;$B538,'PNC Exon. &amp; no Exon.'!$A:$AJ,4,0),0)</f>
        <v>0</v>
      </c>
      <c r="I538" s="53" t="str">
        <f t="shared" si="98"/>
        <v>ND</v>
      </c>
      <c r="J538" s="44">
        <f t="shared" si="99"/>
        <v>0</v>
      </c>
      <c r="K538" s="35">
        <f t="shared" si="100"/>
        <v>0</v>
      </c>
      <c r="L538" s="122">
        <f t="shared" si="101"/>
        <v>0</v>
      </c>
      <c r="M538" s="122">
        <f t="shared" si="102"/>
        <v>0</v>
      </c>
      <c r="N538" s="122">
        <f t="shared" si="103"/>
        <v>0</v>
      </c>
    </row>
    <row r="539" spans="1:14" ht="15.95" customHeight="1" x14ac:dyDescent="0.4">
      <c r="A539" s="103" t="s">
        <v>10</v>
      </c>
      <c r="B539" s="37" t="s">
        <v>120</v>
      </c>
      <c r="C539" s="35" t="str">
        <f>IFERROR(IF($J539&gt;0,VLOOKUP($A539&amp;$B539,'PNC AA'!$A:$E,4,0),""),"")</f>
        <v/>
      </c>
      <c r="D539" s="35" t="str">
        <f>IFERROR(IF($J539&gt;0,VLOOKUP($A539&amp;$B539,'PNC AA'!$A:$E,5,0),""),"")</f>
        <v/>
      </c>
      <c r="E539" s="53" t="str">
        <f t="shared" si="96"/>
        <v>ND</v>
      </c>
      <c r="F539" s="44">
        <f t="shared" si="97"/>
        <v>0</v>
      </c>
      <c r="G539" s="35">
        <f>IFERROR(VLOOKUP($A539&amp;$B539,'PNC Exon. &amp; no Exon.'!$A:$AJ,3,0),0)</f>
        <v>0</v>
      </c>
      <c r="H539" s="35">
        <f>IFERROR(VLOOKUP($A539&amp;$B539,'PNC Exon. &amp; no Exon.'!$A:$AJ,4,0),0)</f>
        <v>0</v>
      </c>
      <c r="I539" s="53" t="str">
        <f t="shared" si="98"/>
        <v>ND</v>
      </c>
      <c r="J539" s="44">
        <f t="shared" si="99"/>
        <v>0</v>
      </c>
      <c r="K539" s="35">
        <f t="shared" si="100"/>
        <v>0</v>
      </c>
      <c r="L539" s="122">
        <f t="shared" si="101"/>
        <v>0</v>
      </c>
      <c r="M539" s="122">
        <f t="shared" si="102"/>
        <v>0</v>
      </c>
      <c r="N539" s="122">
        <f t="shared" si="103"/>
        <v>0</v>
      </c>
    </row>
    <row r="540" spans="1:14" ht="15.95" customHeight="1" x14ac:dyDescent="0.4">
      <c r="A540" s="103" t="s">
        <v>10</v>
      </c>
      <c r="B540" s="37" t="s">
        <v>119</v>
      </c>
      <c r="C540" s="35" t="str">
        <f>IFERROR(IF($J540&gt;0,VLOOKUP($A540&amp;$B540,'PNC AA'!$A:$E,4,0),""),"")</f>
        <v/>
      </c>
      <c r="D540" s="35" t="str">
        <f>IFERROR(IF($J540&gt;0,VLOOKUP($A540&amp;$B540,'PNC AA'!$A:$E,5,0),""),"")</f>
        <v/>
      </c>
      <c r="E540" s="53" t="str">
        <f t="shared" si="96"/>
        <v>ND</v>
      </c>
      <c r="F540" s="44">
        <f t="shared" si="97"/>
        <v>0</v>
      </c>
      <c r="G540" s="35">
        <f>IFERROR(VLOOKUP($A540&amp;$B540,'PNC Exon. &amp; no Exon.'!$A:$AJ,3,0),0)</f>
        <v>0</v>
      </c>
      <c r="H540" s="35">
        <f>IFERROR(VLOOKUP($A540&amp;$B540,'PNC Exon. &amp; no Exon.'!$A:$AJ,4,0),0)</f>
        <v>0</v>
      </c>
      <c r="I540" s="53" t="str">
        <f t="shared" si="98"/>
        <v>ND</v>
      </c>
      <c r="J540" s="44">
        <f t="shared" si="99"/>
        <v>0</v>
      </c>
      <c r="K540" s="35">
        <f t="shared" si="100"/>
        <v>0</v>
      </c>
      <c r="L540" s="122">
        <f t="shared" si="101"/>
        <v>0</v>
      </c>
      <c r="M540" s="122">
        <f t="shared" si="102"/>
        <v>0</v>
      </c>
      <c r="N540" s="122">
        <f t="shared" si="103"/>
        <v>0</v>
      </c>
    </row>
    <row r="541" spans="1:14" ht="15.95" customHeight="1" x14ac:dyDescent="0.4">
      <c r="A541" s="103" t="s">
        <v>10</v>
      </c>
      <c r="B541" s="37" t="s">
        <v>80</v>
      </c>
      <c r="C541" s="35" t="str">
        <f>IFERROR(IF($J541&gt;0,VLOOKUP($A541&amp;$B541,'PNC AA'!$A:$E,4,0),""),"")</f>
        <v/>
      </c>
      <c r="D541" s="35" t="str">
        <f>IFERROR(IF($J541&gt;0,VLOOKUP($A541&amp;$B541,'PNC AA'!$A:$E,5,0),""),"")</f>
        <v/>
      </c>
      <c r="E541" s="53" t="str">
        <f t="shared" si="96"/>
        <v>ND</v>
      </c>
      <c r="F541" s="44">
        <f t="shared" si="97"/>
        <v>0</v>
      </c>
      <c r="G541" s="35">
        <f>IFERROR(VLOOKUP($A541&amp;$B541,'PNC Exon. &amp; no Exon.'!$A:$AJ,3,0),0)</f>
        <v>0</v>
      </c>
      <c r="H541" s="35">
        <f>IFERROR(VLOOKUP($A541&amp;$B541,'PNC Exon. &amp; no Exon.'!$A:$AJ,4,0),0)</f>
        <v>0</v>
      </c>
      <c r="I541" s="53" t="str">
        <f t="shared" si="98"/>
        <v>ND</v>
      </c>
      <c r="J541" s="44">
        <f t="shared" si="99"/>
        <v>0</v>
      </c>
      <c r="K541" s="35">
        <f t="shared" si="100"/>
        <v>0</v>
      </c>
      <c r="L541" s="122">
        <f t="shared" si="101"/>
        <v>0</v>
      </c>
      <c r="M541" s="122">
        <f t="shared" si="102"/>
        <v>0</v>
      </c>
      <c r="N541" s="122">
        <f t="shared" si="103"/>
        <v>0</v>
      </c>
    </row>
    <row r="542" spans="1:14" ht="15.95" customHeight="1" x14ac:dyDescent="0.4">
      <c r="A542" s="103" t="s">
        <v>10</v>
      </c>
      <c r="B542" s="37" t="s">
        <v>121</v>
      </c>
      <c r="C542" s="35" t="str">
        <f>IFERROR(IF($J542&gt;0,VLOOKUP($A542&amp;$B542,'PNC AA'!$A:$E,4,0),""),"")</f>
        <v/>
      </c>
      <c r="D542" s="35" t="str">
        <f>IFERROR(IF($J542&gt;0,VLOOKUP($A542&amp;$B542,'PNC AA'!$A:$E,5,0),""),"")</f>
        <v/>
      </c>
      <c r="E542" s="55" t="str">
        <f t="shared" si="96"/>
        <v>ND</v>
      </c>
      <c r="F542" s="44">
        <f t="shared" si="97"/>
        <v>0</v>
      </c>
      <c r="G542" s="35">
        <f>IFERROR(VLOOKUP($A542&amp;$B542,'PNC Exon. &amp; no Exon.'!$A:$AJ,3,0),0)</f>
        <v>0</v>
      </c>
      <c r="H542" s="35">
        <f>IFERROR(VLOOKUP($A542&amp;$B542,'PNC Exon. &amp; no Exon.'!$A:$AJ,4,0),0)</f>
        <v>0</v>
      </c>
      <c r="I542" s="55" t="str">
        <f t="shared" si="98"/>
        <v>ND</v>
      </c>
      <c r="J542" s="44">
        <f t="shared" si="99"/>
        <v>0</v>
      </c>
      <c r="K542" s="35">
        <f t="shared" si="100"/>
        <v>0</v>
      </c>
      <c r="L542" s="122">
        <f t="shared" si="101"/>
        <v>0</v>
      </c>
      <c r="M542" s="122">
        <f t="shared" si="102"/>
        <v>0</v>
      </c>
      <c r="N542" s="122">
        <f t="shared" si="103"/>
        <v>0</v>
      </c>
    </row>
    <row r="543" spans="1:14" ht="15.95" customHeight="1" x14ac:dyDescent="0.4">
      <c r="A543" s="103" t="s">
        <v>10</v>
      </c>
      <c r="B543" s="37" t="s">
        <v>122</v>
      </c>
      <c r="C543" s="35" t="str">
        <f>IFERROR(IF($J543&gt;0,VLOOKUP($A543&amp;$B543,'PNC AA'!$A:$E,4,0),""),"")</f>
        <v/>
      </c>
      <c r="D543" s="35" t="str">
        <f>IFERROR(IF($J543&gt;0,VLOOKUP($A543&amp;$B543,'PNC AA'!$A:$E,5,0),""),"")</f>
        <v/>
      </c>
      <c r="E543" s="53" t="str">
        <f t="shared" si="96"/>
        <v>ND</v>
      </c>
      <c r="F543" s="44">
        <f t="shared" si="97"/>
        <v>0</v>
      </c>
      <c r="G543" s="35">
        <f>IFERROR(VLOOKUP($A543&amp;$B543,'PNC Exon. &amp; no Exon.'!$A:$AJ,3,0),0)</f>
        <v>0</v>
      </c>
      <c r="H543" s="35">
        <f>IFERROR(VLOOKUP($A543&amp;$B543,'PNC Exon. &amp; no Exon.'!$A:$AJ,4,0),0)</f>
        <v>0</v>
      </c>
      <c r="I543" s="53" t="str">
        <f t="shared" si="98"/>
        <v>ND</v>
      </c>
      <c r="J543" s="44">
        <f t="shared" si="99"/>
        <v>0</v>
      </c>
      <c r="K543" s="35">
        <f t="shared" si="100"/>
        <v>0</v>
      </c>
      <c r="L543" s="122">
        <f t="shared" si="101"/>
        <v>0</v>
      </c>
      <c r="M543" s="122">
        <f t="shared" si="102"/>
        <v>0</v>
      </c>
      <c r="N543" s="122">
        <f t="shared" si="103"/>
        <v>0</v>
      </c>
    </row>
    <row r="544" spans="1:14" ht="15.95" customHeight="1" x14ac:dyDescent="0.4">
      <c r="A544" s="103" t="s">
        <v>10</v>
      </c>
      <c r="B544" s="37" t="s">
        <v>123</v>
      </c>
      <c r="C544" s="35" t="str">
        <f>IFERROR(IF($J544&gt;0,VLOOKUP($A544&amp;$B544,'PNC AA'!$A:$E,4,0),""),"")</f>
        <v/>
      </c>
      <c r="D544" s="35" t="str">
        <f>IFERROR(IF($J544&gt;0,VLOOKUP($A544&amp;$B544,'PNC AA'!$A:$E,5,0),""),"")</f>
        <v/>
      </c>
      <c r="E544" s="53" t="str">
        <f t="shared" si="96"/>
        <v>ND</v>
      </c>
      <c r="F544" s="44">
        <f t="shared" si="97"/>
        <v>0</v>
      </c>
      <c r="G544" s="35">
        <f>IFERROR(VLOOKUP($A544&amp;$B544,'PNC Exon. &amp; no Exon.'!$A:$AJ,3,0),0)</f>
        <v>0</v>
      </c>
      <c r="H544" s="35">
        <f>IFERROR(VLOOKUP($A544&amp;$B544,'PNC Exon. &amp; no Exon.'!$A:$AJ,4,0),0)</f>
        <v>0</v>
      </c>
      <c r="I544" s="53" t="str">
        <f t="shared" si="98"/>
        <v>ND</v>
      </c>
      <c r="J544" s="44">
        <f t="shared" si="99"/>
        <v>0</v>
      </c>
      <c r="K544" s="35">
        <f t="shared" si="100"/>
        <v>0</v>
      </c>
      <c r="L544" s="122">
        <f t="shared" si="101"/>
        <v>0</v>
      </c>
      <c r="M544" s="122">
        <f t="shared" si="102"/>
        <v>0</v>
      </c>
      <c r="N544" s="122">
        <f t="shared" si="103"/>
        <v>0</v>
      </c>
    </row>
    <row r="545" spans="1:14" ht="15.95" customHeight="1" x14ac:dyDescent="0.4">
      <c r="A545" s="103" t="s">
        <v>10</v>
      </c>
      <c r="B545" s="37" t="s">
        <v>125</v>
      </c>
      <c r="C545" s="35" t="str">
        <f>IFERROR(IF($J545&gt;0,VLOOKUP($A545&amp;$B545,'PNC AA'!$A:$E,4,0),""),"")</f>
        <v/>
      </c>
      <c r="D545" s="35" t="str">
        <f>IFERROR(IF($J545&gt;0,VLOOKUP($A545&amp;$B545,'PNC AA'!$A:$E,5,0),""),"")</f>
        <v/>
      </c>
      <c r="E545" s="55" t="str">
        <f t="shared" si="96"/>
        <v>ND</v>
      </c>
      <c r="F545" s="44">
        <f t="shared" si="97"/>
        <v>0</v>
      </c>
      <c r="G545" s="35">
        <f>IFERROR(VLOOKUP($A545&amp;$B545,'PNC Exon. &amp; no Exon.'!$A:$AJ,3,0),0)</f>
        <v>0</v>
      </c>
      <c r="H545" s="35">
        <f>IFERROR(VLOOKUP($A545&amp;$B545,'PNC Exon. &amp; no Exon.'!$A:$AJ,4,0),0)</f>
        <v>0</v>
      </c>
      <c r="I545" s="55" t="str">
        <f t="shared" si="98"/>
        <v>ND</v>
      </c>
      <c r="J545" s="44">
        <f t="shared" si="99"/>
        <v>0</v>
      </c>
      <c r="K545" s="35">
        <f t="shared" si="100"/>
        <v>0</v>
      </c>
      <c r="L545" s="122">
        <f t="shared" si="101"/>
        <v>0</v>
      </c>
      <c r="M545" s="122">
        <f t="shared" si="102"/>
        <v>0</v>
      </c>
      <c r="N545" s="122">
        <f t="shared" si="103"/>
        <v>0</v>
      </c>
    </row>
    <row r="546" spans="1:14" ht="15.95" customHeight="1" x14ac:dyDescent="0.4">
      <c r="A546" s="103" t="s">
        <v>10</v>
      </c>
      <c r="B546" s="37" t="s">
        <v>124</v>
      </c>
      <c r="C546" s="35" t="str">
        <f>IFERROR(IF($J546&gt;0,VLOOKUP($A546&amp;$B546,'PNC AA'!$A:$E,4,0),""),"")</f>
        <v/>
      </c>
      <c r="D546" s="35" t="str">
        <f>IFERROR(IF($J546&gt;0,VLOOKUP($A546&amp;$B546,'PNC AA'!$A:$E,5,0),""),"")</f>
        <v/>
      </c>
      <c r="E546" s="53" t="str">
        <f t="shared" si="96"/>
        <v>ND</v>
      </c>
      <c r="F546" s="44">
        <f t="shared" si="97"/>
        <v>0</v>
      </c>
      <c r="G546" s="35">
        <f>IFERROR(VLOOKUP($A546&amp;$B546,'PNC Exon. &amp; no Exon.'!$A:$AJ,3,0),0)</f>
        <v>0</v>
      </c>
      <c r="H546" s="35">
        <f>IFERROR(VLOOKUP($A546&amp;$B546,'PNC Exon. &amp; no Exon.'!$A:$AJ,4,0),0)</f>
        <v>0</v>
      </c>
      <c r="I546" s="53" t="str">
        <f t="shared" si="98"/>
        <v>ND</v>
      </c>
      <c r="J546" s="44">
        <f t="shared" si="99"/>
        <v>0</v>
      </c>
      <c r="K546" s="35">
        <f t="shared" si="100"/>
        <v>0</v>
      </c>
      <c r="L546" s="122">
        <f t="shared" si="101"/>
        <v>0</v>
      </c>
      <c r="M546" s="122">
        <f t="shared" si="102"/>
        <v>0</v>
      </c>
      <c r="N546" s="122">
        <f t="shared" si="103"/>
        <v>0</v>
      </c>
    </row>
    <row r="547" spans="1:14" ht="15.95" customHeight="1" x14ac:dyDescent="0.4">
      <c r="A547" s="103" t="s">
        <v>10</v>
      </c>
      <c r="B547" s="37" t="s">
        <v>78</v>
      </c>
      <c r="C547" s="35" t="str">
        <f>IFERROR(IF($J547&gt;0,VLOOKUP($A547&amp;$B547,'PNC AA'!$A:$E,4,0),""),"")</f>
        <v/>
      </c>
      <c r="D547" s="35" t="str">
        <f>IFERROR(IF($J547&gt;0,VLOOKUP($A547&amp;$B547,'PNC AA'!$A:$E,5,0),""),"")</f>
        <v/>
      </c>
      <c r="E547" s="55" t="str">
        <f t="shared" si="96"/>
        <v>ND</v>
      </c>
      <c r="F547" s="44">
        <f t="shared" si="97"/>
        <v>0</v>
      </c>
      <c r="G547" s="35">
        <f>IFERROR(VLOOKUP($A547&amp;$B547,'PNC Exon. &amp; no Exon.'!$A:$AJ,3,0),0)</f>
        <v>0</v>
      </c>
      <c r="H547" s="35">
        <f>IFERROR(VLOOKUP($A547&amp;$B547,'PNC Exon. &amp; no Exon.'!$A:$AJ,4,0),0)</f>
        <v>0</v>
      </c>
      <c r="I547" s="55" t="str">
        <f t="shared" si="98"/>
        <v>ND</v>
      </c>
      <c r="J547" s="44">
        <f t="shared" si="99"/>
        <v>0</v>
      </c>
      <c r="K547" s="35">
        <f t="shared" si="100"/>
        <v>0</v>
      </c>
      <c r="L547" s="122">
        <f t="shared" si="101"/>
        <v>0</v>
      </c>
      <c r="M547" s="122">
        <f t="shared" si="102"/>
        <v>0</v>
      </c>
      <c r="N547" s="122">
        <f t="shared" si="103"/>
        <v>0</v>
      </c>
    </row>
    <row r="548" spans="1:14" ht="15.95" customHeight="1" x14ac:dyDescent="0.4">
      <c r="A548" s="103" t="s">
        <v>10</v>
      </c>
      <c r="B548" s="37" t="s">
        <v>87</v>
      </c>
      <c r="C548" s="35" t="str">
        <f>IFERROR(IF($J548&gt;0,VLOOKUP($A548&amp;$B548,'PNC AA'!$A:$E,4,0),""),"")</f>
        <v/>
      </c>
      <c r="D548" s="35" t="str">
        <f>IFERROR(IF($J548&gt;0,VLOOKUP($A548&amp;$B548,'PNC AA'!$A:$E,5,0),""),"")</f>
        <v/>
      </c>
      <c r="E548" s="55" t="str">
        <f t="shared" si="96"/>
        <v>ND</v>
      </c>
      <c r="F548" s="44">
        <f t="shared" si="97"/>
        <v>0</v>
      </c>
      <c r="G548" s="35">
        <f>IFERROR(VLOOKUP($A548&amp;$B548,'PNC Exon. &amp; no Exon.'!$A:$AJ,3,0),0)</f>
        <v>0</v>
      </c>
      <c r="H548" s="35">
        <f>IFERROR(VLOOKUP($A548&amp;$B548,'PNC Exon. &amp; no Exon.'!$A:$AJ,4,0),0)</f>
        <v>0</v>
      </c>
      <c r="I548" s="55" t="str">
        <f t="shared" si="98"/>
        <v>ND</v>
      </c>
      <c r="J548" s="44">
        <f t="shared" si="99"/>
        <v>0</v>
      </c>
      <c r="K548" s="35">
        <f t="shared" si="100"/>
        <v>0</v>
      </c>
      <c r="L548" s="122">
        <f t="shared" si="101"/>
        <v>0</v>
      </c>
      <c r="M548" s="122">
        <f t="shared" si="102"/>
        <v>0</v>
      </c>
      <c r="N548" s="122">
        <f t="shared" si="103"/>
        <v>0</v>
      </c>
    </row>
    <row r="549" spans="1:14" ht="15.95" customHeight="1" x14ac:dyDescent="0.4">
      <c r="A549" s="103" t="s">
        <v>10</v>
      </c>
      <c r="B549" s="37" t="s">
        <v>118</v>
      </c>
      <c r="C549" s="35" t="str">
        <f>IFERROR(IF($J549&gt;0,VLOOKUP($A549&amp;$B549,'PNC AA'!$A:$E,4,0),""),"")</f>
        <v/>
      </c>
      <c r="D549" s="35" t="str">
        <f>IFERROR(IF($J549&gt;0,VLOOKUP($A549&amp;$B549,'PNC AA'!$A:$E,5,0),""),"")</f>
        <v/>
      </c>
      <c r="E549" s="53" t="str">
        <f t="shared" si="96"/>
        <v>ND</v>
      </c>
      <c r="F549" s="44">
        <f t="shared" si="97"/>
        <v>0</v>
      </c>
      <c r="G549" s="35">
        <f>IFERROR(VLOOKUP($A549&amp;$B549,'PNC Exon. &amp; no Exon.'!$A:$AJ,3,0),0)</f>
        <v>0</v>
      </c>
      <c r="H549" s="35">
        <f>IFERROR(VLOOKUP($A549&amp;$B549,'PNC Exon. &amp; no Exon.'!$A:$AJ,4,0),0)</f>
        <v>0</v>
      </c>
      <c r="I549" s="53" t="str">
        <f t="shared" si="98"/>
        <v>ND</v>
      </c>
      <c r="J549" s="44">
        <f t="shared" si="99"/>
        <v>0</v>
      </c>
      <c r="K549" s="35">
        <f t="shared" si="100"/>
        <v>0</v>
      </c>
      <c r="L549" s="122">
        <f t="shared" si="101"/>
        <v>0</v>
      </c>
      <c r="M549" s="122">
        <f t="shared" si="102"/>
        <v>0</v>
      </c>
      <c r="N549" s="122">
        <f t="shared" si="103"/>
        <v>0</v>
      </c>
    </row>
    <row r="550" spans="1:14" ht="15.95" customHeight="1" x14ac:dyDescent="0.4">
      <c r="A550" s="103" t="s">
        <v>10</v>
      </c>
      <c r="B550" s="37" t="s">
        <v>126</v>
      </c>
      <c r="C550" s="35" t="str">
        <f>IFERROR(IF($J550&gt;0,VLOOKUP($A550&amp;$B550,'PNC AA'!$A:$E,4,0),""),"")</f>
        <v/>
      </c>
      <c r="D550" s="35" t="str">
        <f>IFERROR(IF($J550&gt;0,VLOOKUP($A550&amp;$B550,'PNC AA'!$A:$E,5,0),""),"")</f>
        <v/>
      </c>
      <c r="E550" s="55" t="str">
        <f t="shared" si="96"/>
        <v>ND</v>
      </c>
      <c r="F550" s="44">
        <f t="shared" si="97"/>
        <v>0</v>
      </c>
      <c r="G550" s="35">
        <f>IFERROR(VLOOKUP($A550&amp;$B550,'PNC Exon. &amp; no Exon.'!$A:$AJ,3,0),0)</f>
        <v>0</v>
      </c>
      <c r="H550" s="35">
        <f>IFERROR(VLOOKUP($A550&amp;$B550,'PNC Exon. &amp; no Exon.'!$A:$AJ,4,0),0)</f>
        <v>0</v>
      </c>
      <c r="I550" s="55" t="str">
        <f t="shared" si="98"/>
        <v>ND</v>
      </c>
      <c r="J550" s="44">
        <f t="shared" si="99"/>
        <v>0</v>
      </c>
      <c r="K550" s="35">
        <f t="shared" si="100"/>
        <v>0</v>
      </c>
      <c r="L550" s="122">
        <f t="shared" si="101"/>
        <v>0</v>
      </c>
      <c r="M550" s="122">
        <f t="shared" si="102"/>
        <v>0</v>
      </c>
      <c r="N550" s="122">
        <f t="shared" si="103"/>
        <v>0</v>
      </c>
    </row>
    <row r="551" spans="1:14" ht="15.95" customHeight="1" x14ac:dyDescent="0.4">
      <c r="A551" s="103" t="s">
        <v>10</v>
      </c>
      <c r="B551" s="37" t="s">
        <v>110</v>
      </c>
      <c r="C551" s="35" t="str">
        <f>IFERROR(IF($J551&gt;0,VLOOKUP($A551&amp;$B551,'PNC AA'!$A:$E,4,0),""),"")</f>
        <v/>
      </c>
      <c r="D551" s="35" t="str">
        <f>IFERROR(IF($J551&gt;0,VLOOKUP($A551&amp;$B551,'PNC AA'!$A:$E,5,0),""),"")</f>
        <v/>
      </c>
      <c r="E551" s="53" t="str">
        <f t="shared" si="96"/>
        <v>ND</v>
      </c>
      <c r="F551" s="44">
        <f t="shared" si="97"/>
        <v>0</v>
      </c>
      <c r="G551" s="35">
        <f>IFERROR(VLOOKUP($A551&amp;$B551,'PNC Exon. &amp; no Exon.'!$A:$AJ,3,0),0)</f>
        <v>0</v>
      </c>
      <c r="H551" s="35">
        <f>IFERROR(VLOOKUP($A551&amp;$B551,'PNC Exon. &amp; no Exon.'!$A:$AJ,4,0),0)</f>
        <v>0</v>
      </c>
      <c r="I551" s="53" t="str">
        <f t="shared" si="98"/>
        <v>ND</v>
      </c>
      <c r="J551" s="44">
        <f t="shared" si="99"/>
        <v>0</v>
      </c>
      <c r="K551" s="35">
        <f t="shared" si="100"/>
        <v>0</v>
      </c>
      <c r="L551" s="122">
        <f t="shared" si="101"/>
        <v>0</v>
      </c>
      <c r="M551" s="122">
        <f t="shared" si="102"/>
        <v>0</v>
      </c>
      <c r="N551" s="122">
        <f t="shared" si="103"/>
        <v>0</v>
      </c>
    </row>
    <row r="552" spans="1:14" ht="15.95" customHeight="1" x14ac:dyDescent="0.4">
      <c r="A552" s="103" t="s">
        <v>10</v>
      </c>
      <c r="B552" s="37" t="s">
        <v>127</v>
      </c>
      <c r="C552" s="35" t="str">
        <f>IFERROR(IF($J552&gt;0,VLOOKUP($A552&amp;$B552,'PNC AA'!$A:$E,4,0),""),"")</f>
        <v/>
      </c>
      <c r="D552" s="35" t="str">
        <f>IFERROR(IF($J552&gt;0,VLOOKUP($A552&amp;$B552,'PNC AA'!$A:$E,5,0),""),"")</f>
        <v/>
      </c>
      <c r="E552" s="55" t="str">
        <f t="shared" si="96"/>
        <v>ND</v>
      </c>
      <c r="F552" s="44">
        <f t="shared" si="97"/>
        <v>0</v>
      </c>
      <c r="G552" s="35">
        <f>IFERROR(VLOOKUP($A552&amp;$B552,'PNC Exon. &amp; no Exon.'!$A:$AJ,3,0),0)</f>
        <v>0</v>
      </c>
      <c r="H552" s="35">
        <f>IFERROR(VLOOKUP($A552&amp;$B552,'PNC Exon. &amp; no Exon.'!$A:$AJ,4,0),0)</f>
        <v>0</v>
      </c>
      <c r="I552" s="55" t="str">
        <f t="shared" si="98"/>
        <v>ND</v>
      </c>
      <c r="J552" s="44">
        <f t="shared" si="99"/>
        <v>0</v>
      </c>
      <c r="K552" s="35">
        <f t="shared" si="100"/>
        <v>0</v>
      </c>
      <c r="L552" s="122">
        <f t="shared" si="101"/>
        <v>0</v>
      </c>
      <c r="M552" s="122">
        <f t="shared" si="102"/>
        <v>0</v>
      </c>
      <c r="N552" s="122">
        <f t="shared" si="103"/>
        <v>0</v>
      </c>
    </row>
    <row r="553" spans="1:14" ht="15.95" customHeight="1" x14ac:dyDescent="0.4">
      <c r="A553" s="103" t="s">
        <v>10</v>
      </c>
      <c r="B553" s="37" t="s">
        <v>79</v>
      </c>
      <c r="C553" s="35" t="str">
        <f>IFERROR(IF($J553&gt;0,VLOOKUP($A553&amp;$B553,'PNC AA'!$A:$E,4,0),""),"")</f>
        <v/>
      </c>
      <c r="D553" s="35" t="str">
        <f>IFERROR(IF($J553&gt;0,VLOOKUP($A553&amp;$B553,'PNC AA'!$A:$E,5,0),""),"")</f>
        <v/>
      </c>
      <c r="E553" s="53" t="str">
        <f t="shared" si="96"/>
        <v>ND</v>
      </c>
      <c r="F553" s="44">
        <f t="shared" si="97"/>
        <v>0</v>
      </c>
      <c r="G553" s="35">
        <f>IFERROR(VLOOKUP($A553&amp;$B553,'PNC Exon. &amp; no Exon.'!$A:$AJ,3,0),0)</f>
        <v>0</v>
      </c>
      <c r="H553" s="35">
        <f>IFERROR(VLOOKUP($A553&amp;$B553,'PNC Exon. &amp; no Exon.'!$A:$AJ,4,0),0)</f>
        <v>0</v>
      </c>
      <c r="I553" s="53" t="str">
        <f t="shared" si="98"/>
        <v>ND</v>
      </c>
      <c r="J553" s="44">
        <f t="shared" si="99"/>
        <v>0</v>
      </c>
      <c r="K553" s="35">
        <f t="shared" si="100"/>
        <v>0</v>
      </c>
      <c r="L553" s="122">
        <f t="shared" si="101"/>
        <v>0</v>
      </c>
      <c r="M553" s="122">
        <f t="shared" si="102"/>
        <v>0</v>
      </c>
      <c r="N553" s="122">
        <f t="shared" si="103"/>
        <v>0</v>
      </c>
    </row>
    <row r="554" spans="1:14" ht="15.95" customHeight="1" x14ac:dyDescent="0.4">
      <c r="A554" s="103" t="s">
        <v>10</v>
      </c>
      <c r="B554" s="37" t="s">
        <v>128</v>
      </c>
      <c r="C554" s="35" t="str">
        <f>IFERROR(IF($J554&gt;0,VLOOKUP($A554&amp;$B554,'PNC AA'!$A:$E,4,0),""),"")</f>
        <v/>
      </c>
      <c r="D554" s="35" t="str">
        <f>IFERROR(IF($J554&gt;0,VLOOKUP($A554&amp;$B554,'PNC AA'!$A:$E,5,0),""),"")</f>
        <v/>
      </c>
      <c r="E554" s="53" t="str">
        <f t="shared" si="96"/>
        <v>ND</v>
      </c>
      <c r="F554" s="44">
        <f t="shared" si="97"/>
        <v>0</v>
      </c>
      <c r="G554" s="35">
        <f>IFERROR(VLOOKUP($A554&amp;$B554,'PNC Exon. &amp; no Exon.'!$A:$AJ,3,0),0)</f>
        <v>0</v>
      </c>
      <c r="H554" s="35">
        <f>IFERROR(VLOOKUP($A554&amp;$B554,'PNC Exon. &amp; no Exon.'!$A:$AJ,4,0),0)</f>
        <v>0</v>
      </c>
      <c r="I554" s="53" t="str">
        <f t="shared" si="98"/>
        <v>ND</v>
      </c>
      <c r="J554" s="44">
        <f t="shared" si="99"/>
        <v>0</v>
      </c>
      <c r="K554" s="35">
        <f t="shared" si="100"/>
        <v>0</v>
      </c>
      <c r="L554" s="122">
        <f t="shared" si="101"/>
        <v>0</v>
      </c>
      <c r="M554" s="122">
        <f t="shared" si="102"/>
        <v>0</v>
      </c>
      <c r="N554" s="122">
        <f t="shared" si="103"/>
        <v>0</v>
      </c>
    </row>
    <row r="555" spans="1:14" ht="15.95" customHeight="1" x14ac:dyDescent="0.4">
      <c r="A555" s="103" t="s">
        <v>10</v>
      </c>
      <c r="B555" s="37" t="s">
        <v>129</v>
      </c>
      <c r="C555" s="35" t="str">
        <f>IFERROR(IF($J555&gt;0,VLOOKUP($A555&amp;$B555,'PNC AA'!$A:$E,4,0),""),"")</f>
        <v/>
      </c>
      <c r="D555" s="35" t="str">
        <f>IFERROR(IF($J555&gt;0,VLOOKUP($A555&amp;$B555,'PNC AA'!$A:$E,5,0),""),"")</f>
        <v/>
      </c>
      <c r="E555" s="53" t="str">
        <f t="shared" si="96"/>
        <v>ND</v>
      </c>
      <c r="F555" s="44">
        <f t="shared" si="97"/>
        <v>0</v>
      </c>
      <c r="G555" s="35">
        <f>IFERROR(VLOOKUP($A555&amp;$B555,'PNC Exon. &amp; no Exon.'!$A:$AJ,3,0),0)</f>
        <v>0</v>
      </c>
      <c r="H555" s="35">
        <f>IFERROR(VLOOKUP($A555&amp;$B555,'PNC Exon. &amp; no Exon.'!$A:$AJ,4,0),0)</f>
        <v>0</v>
      </c>
      <c r="I555" s="53" t="str">
        <f t="shared" si="98"/>
        <v>ND</v>
      </c>
      <c r="J555" s="44">
        <f t="shared" si="99"/>
        <v>0</v>
      </c>
      <c r="K555" s="35">
        <f t="shared" si="100"/>
        <v>0</v>
      </c>
      <c r="L555" s="122">
        <f t="shared" si="101"/>
        <v>0</v>
      </c>
      <c r="M555" s="122">
        <f t="shared" si="102"/>
        <v>0</v>
      </c>
      <c r="N555" s="122">
        <f t="shared" si="103"/>
        <v>0</v>
      </c>
    </row>
    <row r="556" spans="1:14" ht="15.95" customHeight="1" x14ac:dyDescent="0.4">
      <c r="A556" s="103" t="s">
        <v>10</v>
      </c>
      <c r="B556" s="37" t="s">
        <v>130</v>
      </c>
      <c r="C556" s="35" t="str">
        <f>IFERROR(IF($J556&gt;0,VLOOKUP($A556&amp;$B556,'PNC AA'!$A:$E,4,0),""),"")</f>
        <v/>
      </c>
      <c r="D556" s="35" t="str">
        <f>IFERROR(IF($J556&gt;0,VLOOKUP($A556&amp;$B556,'PNC AA'!$A:$E,5,0),""),"")</f>
        <v/>
      </c>
      <c r="E556" s="55" t="str">
        <f t="shared" si="96"/>
        <v>ND</v>
      </c>
      <c r="F556" s="44">
        <f t="shared" si="97"/>
        <v>0</v>
      </c>
      <c r="G556" s="35">
        <f>IFERROR(VLOOKUP($A556&amp;$B556,'PNC Exon. &amp; no Exon.'!$A:$AJ,3,0),0)</f>
        <v>0</v>
      </c>
      <c r="H556" s="35">
        <f>IFERROR(VLOOKUP($A556&amp;$B556,'PNC Exon. &amp; no Exon.'!$A:$AJ,4,0),0)</f>
        <v>0</v>
      </c>
      <c r="I556" s="55" t="str">
        <f t="shared" si="98"/>
        <v>ND</v>
      </c>
      <c r="J556" s="44">
        <f t="shared" si="99"/>
        <v>0</v>
      </c>
      <c r="K556" s="35">
        <f t="shared" si="100"/>
        <v>0</v>
      </c>
      <c r="L556" s="122">
        <f t="shared" si="101"/>
        <v>0</v>
      </c>
      <c r="M556" s="122">
        <f t="shared" si="102"/>
        <v>0</v>
      </c>
      <c r="N556" s="122">
        <f t="shared" si="103"/>
        <v>0</v>
      </c>
    </row>
    <row r="557" spans="1:14" ht="15.95" customHeight="1" x14ac:dyDescent="0.4">
      <c r="A557" s="103" t="s">
        <v>10</v>
      </c>
      <c r="B557" s="37" t="s">
        <v>132</v>
      </c>
      <c r="C557" s="35" t="str">
        <f>IFERROR(IF($J557&gt;0,VLOOKUP($A557&amp;$B557,'PNC AA'!$A:$E,4,0),""),"")</f>
        <v/>
      </c>
      <c r="D557" s="35" t="str">
        <f>IFERROR(IF($J557&gt;0,VLOOKUP($A557&amp;$B557,'PNC AA'!$A:$E,5,0),""),"")</f>
        <v/>
      </c>
      <c r="E557" s="53" t="str">
        <f t="shared" si="96"/>
        <v>ND</v>
      </c>
      <c r="F557" s="44">
        <f t="shared" si="97"/>
        <v>0</v>
      </c>
      <c r="G557" s="35">
        <f>IFERROR(VLOOKUP($A557&amp;$B557,'PNC Exon. &amp; no Exon.'!$A:$AJ,3,0),0)</f>
        <v>0</v>
      </c>
      <c r="H557" s="35">
        <f>IFERROR(VLOOKUP($A557&amp;$B557,'PNC Exon. &amp; no Exon.'!$A:$AJ,4,0),0)</f>
        <v>0</v>
      </c>
      <c r="I557" s="53" t="str">
        <f t="shared" si="98"/>
        <v>ND</v>
      </c>
      <c r="J557" s="44">
        <f t="shared" si="99"/>
        <v>0</v>
      </c>
      <c r="K557" s="35">
        <f t="shared" si="100"/>
        <v>0</v>
      </c>
      <c r="L557" s="122">
        <f t="shared" si="101"/>
        <v>0</v>
      </c>
      <c r="M557" s="122">
        <f t="shared" si="102"/>
        <v>0</v>
      </c>
      <c r="N557" s="122">
        <f t="shared" si="103"/>
        <v>0</v>
      </c>
    </row>
    <row r="558" spans="1:14" ht="15.95" customHeight="1" x14ac:dyDescent="0.4">
      <c r="A558" s="103" t="s">
        <v>10</v>
      </c>
      <c r="B558" s="37" t="s">
        <v>131</v>
      </c>
      <c r="C558" s="35" t="str">
        <f>IFERROR(IF($J558&gt;0,VLOOKUP($A558&amp;$B558,'PNC AA'!$A:$E,4,0),""),"")</f>
        <v/>
      </c>
      <c r="D558" s="35" t="str">
        <f>IFERROR(IF($J558&gt;0,VLOOKUP($A558&amp;$B558,'PNC AA'!$A:$E,5,0),""),"")</f>
        <v/>
      </c>
      <c r="E558" s="55" t="str">
        <f t="shared" si="96"/>
        <v>ND</v>
      </c>
      <c r="F558" s="44">
        <f t="shared" si="97"/>
        <v>0</v>
      </c>
      <c r="G558" s="35">
        <f>IFERROR(VLOOKUP($A558&amp;$B558,'PNC Exon. &amp; no Exon.'!$A:$AJ,3,0),0)</f>
        <v>0</v>
      </c>
      <c r="H558" s="35">
        <f>IFERROR(VLOOKUP($A558&amp;$B558,'PNC Exon. &amp; no Exon.'!$A:$AJ,4,0),0)</f>
        <v>0</v>
      </c>
      <c r="I558" s="55" t="str">
        <f t="shared" si="98"/>
        <v>ND</v>
      </c>
      <c r="J558" s="44">
        <f t="shared" si="99"/>
        <v>0</v>
      </c>
      <c r="K558" s="35">
        <f t="shared" si="100"/>
        <v>0</v>
      </c>
      <c r="L558" s="122">
        <f t="shared" si="101"/>
        <v>0</v>
      </c>
      <c r="M558" s="122">
        <f t="shared" si="102"/>
        <v>0</v>
      </c>
      <c r="N558" s="122">
        <f t="shared" si="103"/>
        <v>0</v>
      </c>
    </row>
    <row r="559" spans="1:14" ht="18.75" customHeight="1" x14ac:dyDescent="0.4">
      <c r="A559" s="7"/>
      <c r="B559" s="39" t="s">
        <v>21</v>
      </c>
      <c r="C559" s="46">
        <f>SUM(C526:C558)</f>
        <v>0</v>
      </c>
      <c r="D559" s="46">
        <f>SUM(D526:D558)</f>
        <v>0</v>
      </c>
      <c r="E559" s="46"/>
      <c r="F559" s="46">
        <f>SUM(F526:F558)</f>
        <v>0</v>
      </c>
      <c r="G559" s="46">
        <f>SUM(G526:G558)</f>
        <v>0</v>
      </c>
      <c r="H559" s="46">
        <f>SUM(H526:H558)</f>
        <v>0</v>
      </c>
      <c r="I559" s="46"/>
      <c r="J559" s="46">
        <f>SUM(J526:J558)</f>
        <v>0</v>
      </c>
      <c r="K559" s="46">
        <f t="shared" ref="K559" si="104">J559-F559</f>
        <v>0</v>
      </c>
      <c r="L559" s="121">
        <f t="shared" si="101"/>
        <v>0</v>
      </c>
      <c r="M559" s="125">
        <f>SUM(M526:M558)</f>
        <v>0</v>
      </c>
      <c r="N559" s="125">
        <f>SUM(N526:N558)</f>
        <v>0</v>
      </c>
    </row>
    <row r="560" spans="1:14" x14ac:dyDescent="0.4">
      <c r="B560" s="52" t="s">
        <v>108</v>
      </c>
    </row>
    <row r="565" spans="1:14" ht="20" x14ac:dyDescent="0.6">
      <c r="A565" s="135" t="s">
        <v>42</v>
      </c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</row>
    <row r="566" spans="1:14" x14ac:dyDescent="0.4">
      <c r="A566" s="134" t="s">
        <v>59</v>
      </c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</row>
    <row r="567" spans="1:14" x14ac:dyDescent="0.4">
      <c r="A567" s="134" t="s">
        <v>157</v>
      </c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</row>
    <row r="568" spans="1:14" x14ac:dyDescent="0.4">
      <c r="A568" s="134" t="s">
        <v>91</v>
      </c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</row>
    <row r="569" spans="1:14" x14ac:dyDescent="0.4">
      <c r="A569" s="1"/>
      <c r="B569" s="96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37" t="s">
        <v>33</v>
      </c>
      <c r="C570" s="137" t="s">
        <v>107</v>
      </c>
      <c r="D570" s="137"/>
      <c r="E570" s="137" t="s">
        <v>52</v>
      </c>
      <c r="F570" s="137"/>
      <c r="G570" s="137" t="s">
        <v>171</v>
      </c>
      <c r="H570" s="137"/>
      <c r="I570" s="137"/>
      <c r="J570" s="137"/>
      <c r="K570" s="137" t="s">
        <v>29</v>
      </c>
      <c r="L570" s="137"/>
      <c r="M570" s="137" t="s">
        <v>61</v>
      </c>
      <c r="N570" s="137"/>
    </row>
    <row r="571" spans="1:14" ht="30.75" customHeight="1" x14ac:dyDescent="0.4">
      <c r="A571" s="62"/>
      <c r="B571" s="137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33">
        <v>2021</v>
      </c>
      <c r="N571" s="33">
        <v>2022</v>
      </c>
    </row>
    <row r="572" spans="1:14" ht="15.95" customHeight="1" x14ac:dyDescent="0.4">
      <c r="A572" s="96" t="s">
        <v>11</v>
      </c>
      <c r="B572" s="131" t="s">
        <v>84</v>
      </c>
      <c r="C572" s="35" t="str">
        <f>IFERROR(IF($J572&gt;0,VLOOKUP($A572&amp;$B572,'PNC AA'!$A:$E,4,0),""),"")</f>
        <v/>
      </c>
      <c r="D572" s="35" t="str">
        <f>IFERROR(IF($J572&gt;0,VLOOKUP($A572&amp;$B572,'PNC AA'!$A:$E,5,0),""),"")</f>
        <v/>
      </c>
      <c r="E572" s="53" t="str">
        <f t="shared" ref="E572:E604" si="105">IF(F572=0,"ND",RANK(F572,$F$572:$F$604))</f>
        <v>ND</v>
      </c>
      <c r="F572" s="44">
        <f t="shared" ref="F572" si="106">SUM(C572:D572)</f>
        <v>0</v>
      </c>
      <c r="G572" s="35">
        <f>IFERROR(VLOOKUP($A572&amp;$B572,'PNC Exon. &amp; no Exon.'!$A:$AJ,3,0),0)</f>
        <v>0</v>
      </c>
      <c r="H572" s="35">
        <f>IFERROR(VLOOKUP($A572&amp;$B572,'PNC Exon. &amp; no Exon.'!$A:$AJ,4,0),0)</f>
        <v>0</v>
      </c>
      <c r="I572" s="53" t="str">
        <f t="shared" ref="I572:I604" si="107">IF(J572=0,"ND",RANK(J572,$J$572:$J$604))</f>
        <v>ND</v>
      </c>
      <c r="J572" s="44">
        <f t="shared" ref="J572:J604" si="108">(G572+H572)</f>
        <v>0</v>
      </c>
      <c r="K572" s="35">
        <f t="shared" ref="K572:K604" si="109">J572-F572</f>
        <v>0</v>
      </c>
      <c r="L572" s="122">
        <f t="shared" ref="L572" si="110">IFERROR(K572/F572*100,0)</f>
        <v>0</v>
      </c>
      <c r="M572" s="122">
        <f t="shared" ref="M572:M604" si="111">IFERROR(F572/$F$605*100,0)</f>
        <v>0</v>
      </c>
      <c r="N572" s="122">
        <f t="shared" ref="N572:N604" si="112">IFERROR(J572/$J$605*100,0)</f>
        <v>0</v>
      </c>
    </row>
    <row r="573" spans="1:14" ht="15.95" customHeight="1" x14ac:dyDescent="0.4">
      <c r="A573" s="96" t="s">
        <v>11</v>
      </c>
      <c r="B573" s="132" t="s">
        <v>93</v>
      </c>
      <c r="C573" s="35" t="str">
        <f>IFERROR(IF($J573&gt;0,VLOOKUP($A573&amp;$B573,'PNC AA'!$A:$E,4,0),""),"")</f>
        <v/>
      </c>
      <c r="D573" s="35" t="str">
        <f>IFERROR(IF($J573&gt;0,VLOOKUP($A573&amp;$B573,'PNC AA'!$A:$E,5,0),""),"")</f>
        <v/>
      </c>
      <c r="E573" s="53" t="str">
        <f t="shared" si="105"/>
        <v>ND</v>
      </c>
      <c r="F573" s="44">
        <f t="shared" ref="F573:F604" si="113">SUM(C573:D573)</f>
        <v>0</v>
      </c>
      <c r="G573" s="35">
        <f>IFERROR(VLOOKUP($A573&amp;$B573,'PNC Exon. &amp; no Exon.'!$A:$AJ,3,0),0)</f>
        <v>0</v>
      </c>
      <c r="H573" s="35">
        <f>IFERROR(VLOOKUP($A573&amp;$B573,'PNC Exon. &amp; no Exon.'!$A:$AJ,4,0),0)</f>
        <v>0</v>
      </c>
      <c r="I573" s="53" t="str">
        <f t="shared" si="107"/>
        <v>ND</v>
      </c>
      <c r="J573" s="44">
        <f t="shared" si="108"/>
        <v>0</v>
      </c>
      <c r="K573" s="35">
        <f t="shared" si="109"/>
        <v>0</v>
      </c>
      <c r="L573" s="122">
        <f t="shared" ref="L573:L604" si="114">IFERROR(K573/F573*100,0)</f>
        <v>0</v>
      </c>
      <c r="M573" s="122">
        <f t="shared" si="111"/>
        <v>0</v>
      </c>
      <c r="N573" s="122">
        <f t="shared" si="112"/>
        <v>0</v>
      </c>
    </row>
    <row r="574" spans="1:14" ht="15.95" customHeight="1" x14ac:dyDescent="0.4">
      <c r="A574" s="96" t="s">
        <v>11</v>
      </c>
      <c r="B574" s="132" t="s">
        <v>92</v>
      </c>
      <c r="C574" s="35" t="str">
        <f>IFERROR(IF($J574&gt;0,VLOOKUP($A574&amp;$B574,'PNC AA'!$A:$E,4,0),""),"")</f>
        <v/>
      </c>
      <c r="D574" s="35" t="str">
        <f>IFERROR(IF($J574&gt;0,VLOOKUP($A574&amp;$B574,'PNC AA'!$A:$E,5,0),""),"")</f>
        <v/>
      </c>
      <c r="E574" s="55" t="str">
        <f t="shared" si="105"/>
        <v>ND</v>
      </c>
      <c r="F574" s="44">
        <f t="shared" si="113"/>
        <v>0</v>
      </c>
      <c r="G574" s="35">
        <f>IFERROR(VLOOKUP($A574&amp;$B574,'PNC Exon. &amp; no Exon.'!$A:$AJ,3,0),0)</f>
        <v>0</v>
      </c>
      <c r="H574" s="35">
        <f>IFERROR(VLOOKUP($A574&amp;$B574,'PNC Exon. &amp; no Exon.'!$A:$AJ,4,0),0)</f>
        <v>0</v>
      </c>
      <c r="I574" s="55" t="str">
        <f t="shared" si="107"/>
        <v>ND</v>
      </c>
      <c r="J574" s="44">
        <f t="shared" si="108"/>
        <v>0</v>
      </c>
      <c r="K574" s="35">
        <f t="shared" si="109"/>
        <v>0</v>
      </c>
      <c r="L574" s="122">
        <f t="shared" si="114"/>
        <v>0</v>
      </c>
      <c r="M574" s="122">
        <f t="shared" si="111"/>
        <v>0</v>
      </c>
      <c r="N574" s="122">
        <f t="shared" si="112"/>
        <v>0</v>
      </c>
    </row>
    <row r="575" spans="1:14" ht="15.95" customHeight="1" x14ac:dyDescent="0.4">
      <c r="A575" s="96" t="s">
        <v>11</v>
      </c>
      <c r="B575" s="132" t="s">
        <v>111</v>
      </c>
      <c r="C575" s="35" t="str">
        <f>IFERROR(IF($J575&gt;0,VLOOKUP($A575&amp;$B575,'PNC AA'!$A:$E,4,0),""),"")</f>
        <v/>
      </c>
      <c r="D575" s="35" t="str">
        <f>IFERROR(IF($J575&gt;0,VLOOKUP($A575&amp;$B575,'PNC AA'!$A:$E,5,0),""),"")</f>
        <v/>
      </c>
      <c r="E575" s="53" t="str">
        <f t="shared" si="105"/>
        <v>ND</v>
      </c>
      <c r="F575" s="44">
        <f t="shared" si="113"/>
        <v>0</v>
      </c>
      <c r="G575" s="35">
        <f>IFERROR(VLOOKUP($A575&amp;$B575,'PNC Exon. &amp; no Exon.'!$A:$AJ,3,0),0)</f>
        <v>0</v>
      </c>
      <c r="H575" s="35">
        <f>IFERROR(VLOOKUP($A575&amp;$B575,'PNC Exon. &amp; no Exon.'!$A:$AJ,4,0),0)</f>
        <v>0</v>
      </c>
      <c r="I575" s="53" t="str">
        <f t="shared" si="107"/>
        <v>ND</v>
      </c>
      <c r="J575" s="44">
        <f t="shared" si="108"/>
        <v>0</v>
      </c>
      <c r="K575" s="35">
        <f t="shared" si="109"/>
        <v>0</v>
      </c>
      <c r="L575" s="122">
        <f t="shared" si="114"/>
        <v>0</v>
      </c>
      <c r="M575" s="122">
        <f t="shared" si="111"/>
        <v>0</v>
      </c>
      <c r="N575" s="122">
        <f t="shared" si="112"/>
        <v>0</v>
      </c>
    </row>
    <row r="576" spans="1:14" ht="15.95" customHeight="1" x14ac:dyDescent="0.4">
      <c r="A576" s="96" t="s">
        <v>11</v>
      </c>
      <c r="B576" s="132" t="s">
        <v>112</v>
      </c>
      <c r="C576" s="35" t="str">
        <f>IFERROR(IF($J576&gt;0,VLOOKUP($A576&amp;$B576,'PNC AA'!$A:$E,4,0),""),"")</f>
        <v/>
      </c>
      <c r="D576" s="35" t="str">
        <f>IFERROR(IF($J576&gt;0,VLOOKUP($A576&amp;$B576,'PNC AA'!$A:$E,5,0),""),"")</f>
        <v/>
      </c>
      <c r="E576" s="53" t="str">
        <f t="shared" si="105"/>
        <v>ND</v>
      </c>
      <c r="F576" s="44">
        <f t="shared" si="113"/>
        <v>0</v>
      </c>
      <c r="G576" s="35">
        <f>IFERROR(VLOOKUP($A576&amp;$B576,'PNC Exon. &amp; no Exon.'!$A:$AJ,3,0),0)</f>
        <v>0</v>
      </c>
      <c r="H576" s="35">
        <f>IFERROR(VLOOKUP($A576&amp;$B576,'PNC Exon. &amp; no Exon.'!$A:$AJ,4,0),0)</f>
        <v>0</v>
      </c>
      <c r="I576" s="53" t="str">
        <f t="shared" si="107"/>
        <v>ND</v>
      </c>
      <c r="J576" s="44">
        <f t="shared" si="108"/>
        <v>0</v>
      </c>
      <c r="K576" s="35">
        <f t="shared" si="109"/>
        <v>0</v>
      </c>
      <c r="L576" s="122">
        <f t="shared" si="114"/>
        <v>0</v>
      </c>
      <c r="M576" s="122">
        <f t="shared" si="111"/>
        <v>0</v>
      </c>
      <c r="N576" s="122">
        <f t="shared" si="112"/>
        <v>0</v>
      </c>
    </row>
    <row r="577" spans="1:14" ht="15.95" customHeight="1" x14ac:dyDescent="0.4">
      <c r="A577" s="96" t="s">
        <v>11</v>
      </c>
      <c r="B577" s="132" t="s">
        <v>113</v>
      </c>
      <c r="C577" s="35" t="str">
        <f>IFERROR(IF($J577&gt;0,VLOOKUP($A577&amp;$B577,'PNC AA'!$A:$E,4,0),""),"")</f>
        <v/>
      </c>
      <c r="D577" s="35" t="str">
        <f>IFERROR(IF($J577&gt;0,VLOOKUP($A577&amp;$B577,'PNC AA'!$A:$E,5,0),""),"")</f>
        <v/>
      </c>
      <c r="E577" s="53" t="str">
        <f t="shared" si="105"/>
        <v>ND</v>
      </c>
      <c r="F577" s="44">
        <f t="shared" si="113"/>
        <v>0</v>
      </c>
      <c r="G577" s="35">
        <f>IFERROR(VLOOKUP($A577&amp;$B577,'PNC Exon. &amp; no Exon.'!$A:$AJ,3,0),0)</f>
        <v>0</v>
      </c>
      <c r="H577" s="35">
        <f>IFERROR(VLOOKUP($A577&amp;$B577,'PNC Exon. &amp; no Exon.'!$A:$AJ,4,0),0)</f>
        <v>0</v>
      </c>
      <c r="I577" s="53" t="str">
        <f t="shared" si="107"/>
        <v>ND</v>
      </c>
      <c r="J577" s="44">
        <f t="shared" si="108"/>
        <v>0</v>
      </c>
      <c r="K577" s="35">
        <f t="shared" si="109"/>
        <v>0</v>
      </c>
      <c r="L577" s="122">
        <f t="shared" si="114"/>
        <v>0</v>
      </c>
      <c r="M577" s="122">
        <f t="shared" si="111"/>
        <v>0</v>
      </c>
      <c r="N577" s="122">
        <f t="shared" si="112"/>
        <v>0</v>
      </c>
    </row>
    <row r="578" spans="1:14" ht="15.95" customHeight="1" x14ac:dyDescent="0.4">
      <c r="A578" s="96" t="s">
        <v>11</v>
      </c>
      <c r="B578" s="132" t="s">
        <v>114</v>
      </c>
      <c r="C578" s="35" t="str">
        <f>IFERROR(IF($J578&gt;0,VLOOKUP($A578&amp;$B578,'PNC AA'!$A:$E,4,0),""),"")</f>
        <v/>
      </c>
      <c r="D578" s="35" t="str">
        <f>IFERROR(IF($J578&gt;0,VLOOKUP($A578&amp;$B578,'PNC AA'!$A:$E,5,0),""),"")</f>
        <v/>
      </c>
      <c r="E578" s="55" t="str">
        <f t="shared" si="105"/>
        <v>ND</v>
      </c>
      <c r="F578" s="44">
        <f t="shared" si="113"/>
        <v>0</v>
      </c>
      <c r="G578" s="35">
        <f>IFERROR(VLOOKUP($A578&amp;$B578,'PNC Exon. &amp; no Exon.'!$A:$AJ,3,0),0)</f>
        <v>0</v>
      </c>
      <c r="H578" s="35">
        <f>IFERROR(VLOOKUP($A578&amp;$B578,'PNC Exon. &amp; no Exon.'!$A:$AJ,4,0),0)</f>
        <v>0</v>
      </c>
      <c r="I578" s="55" t="str">
        <f t="shared" si="107"/>
        <v>ND</v>
      </c>
      <c r="J578" s="44">
        <f t="shared" si="108"/>
        <v>0</v>
      </c>
      <c r="K578" s="35">
        <f t="shared" si="109"/>
        <v>0</v>
      </c>
      <c r="L578" s="122">
        <f t="shared" si="114"/>
        <v>0</v>
      </c>
      <c r="M578" s="122">
        <f t="shared" si="111"/>
        <v>0</v>
      </c>
      <c r="N578" s="122">
        <f t="shared" si="112"/>
        <v>0</v>
      </c>
    </row>
    <row r="579" spans="1:14" ht="15.95" customHeight="1" x14ac:dyDescent="0.4">
      <c r="A579" s="96" t="s">
        <v>11</v>
      </c>
      <c r="B579" s="132" t="s">
        <v>77</v>
      </c>
      <c r="C579" s="35" t="str">
        <f>IFERROR(IF($J579&gt;0,VLOOKUP($A579&amp;$B579,'PNC AA'!$A:$E,4,0),""),"")</f>
        <v/>
      </c>
      <c r="D579" s="35" t="str">
        <f>IFERROR(IF($J579&gt;0,VLOOKUP($A579&amp;$B579,'PNC AA'!$A:$E,5,0),""),"")</f>
        <v/>
      </c>
      <c r="E579" s="53" t="str">
        <f t="shared" si="105"/>
        <v>ND</v>
      </c>
      <c r="F579" s="44">
        <f t="shared" si="113"/>
        <v>0</v>
      </c>
      <c r="G579" s="35">
        <f>IFERROR(VLOOKUP($A579&amp;$B579,'PNC Exon. &amp; no Exon.'!$A:$AJ,3,0),0)</f>
        <v>0</v>
      </c>
      <c r="H579" s="35">
        <f>IFERROR(VLOOKUP($A579&amp;$B579,'PNC Exon. &amp; no Exon.'!$A:$AJ,4,0),0)</f>
        <v>0</v>
      </c>
      <c r="I579" s="53" t="str">
        <f t="shared" si="107"/>
        <v>ND</v>
      </c>
      <c r="J579" s="44">
        <f t="shared" si="108"/>
        <v>0</v>
      </c>
      <c r="K579" s="35">
        <f t="shared" si="109"/>
        <v>0</v>
      </c>
      <c r="L579" s="122">
        <f t="shared" si="114"/>
        <v>0</v>
      </c>
      <c r="M579" s="122">
        <f t="shared" si="111"/>
        <v>0</v>
      </c>
      <c r="N579" s="122">
        <f t="shared" si="112"/>
        <v>0</v>
      </c>
    </row>
    <row r="580" spans="1:14" ht="15.95" customHeight="1" x14ac:dyDescent="0.4">
      <c r="A580" s="96" t="s">
        <v>11</v>
      </c>
      <c r="B580" s="132" t="s">
        <v>94</v>
      </c>
      <c r="C580" s="35" t="str">
        <f>IFERROR(IF($J580&gt;0,VLOOKUP($A580&amp;$B580,'PNC AA'!$A:$E,4,0),""),"")</f>
        <v/>
      </c>
      <c r="D580" s="35" t="str">
        <f>IFERROR(IF($J580&gt;0,VLOOKUP($A580&amp;$B580,'PNC AA'!$A:$E,5,0),""),"")</f>
        <v/>
      </c>
      <c r="E580" s="53" t="str">
        <f t="shared" si="105"/>
        <v>ND</v>
      </c>
      <c r="F580" s="44">
        <f t="shared" si="113"/>
        <v>0</v>
      </c>
      <c r="G580" s="35">
        <f>IFERROR(VLOOKUP($A580&amp;$B580,'PNC Exon. &amp; no Exon.'!$A:$AJ,3,0),0)</f>
        <v>0</v>
      </c>
      <c r="H580" s="35">
        <f>IFERROR(VLOOKUP($A580&amp;$B580,'PNC Exon. &amp; no Exon.'!$A:$AJ,4,0),0)</f>
        <v>0</v>
      </c>
      <c r="I580" s="53" t="str">
        <f t="shared" si="107"/>
        <v>ND</v>
      </c>
      <c r="J580" s="44">
        <f t="shared" si="108"/>
        <v>0</v>
      </c>
      <c r="K580" s="35">
        <f t="shared" si="109"/>
        <v>0</v>
      </c>
      <c r="L580" s="122">
        <f t="shared" si="114"/>
        <v>0</v>
      </c>
      <c r="M580" s="122">
        <f t="shared" si="111"/>
        <v>0</v>
      </c>
      <c r="N580" s="122">
        <f t="shared" si="112"/>
        <v>0</v>
      </c>
    </row>
    <row r="581" spans="1:14" ht="15.95" customHeight="1" x14ac:dyDescent="0.4">
      <c r="A581" s="96" t="s">
        <v>11</v>
      </c>
      <c r="B581" s="132" t="s">
        <v>115</v>
      </c>
      <c r="C581" s="35" t="str">
        <f>IFERROR(IF($J581&gt;0,VLOOKUP($A581&amp;$B581,'PNC AA'!$A:$E,4,0),""),"")</f>
        <v/>
      </c>
      <c r="D581" s="35" t="str">
        <f>IFERROR(IF($J581&gt;0,VLOOKUP($A581&amp;$B581,'PNC AA'!$A:$E,5,0),""),"")</f>
        <v/>
      </c>
      <c r="E581" s="53" t="str">
        <f t="shared" si="105"/>
        <v>ND</v>
      </c>
      <c r="F581" s="44">
        <f t="shared" si="113"/>
        <v>0</v>
      </c>
      <c r="G581" s="35">
        <f>IFERROR(VLOOKUP($A581&amp;$B581,'PNC Exon. &amp; no Exon.'!$A:$AJ,3,0),0)</f>
        <v>0</v>
      </c>
      <c r="H581" s="35">
        <f>IFERROR(VLOOKUP($A581&amp;$B581,'PNC Exon. &amp; no Exon.'!$A:$AJ,4,0),0)</f>
        <v>0</v>
      </c>
      <c r="I581" s="53" t="str">
        <f t="shared" si="107"/>
        <v>ND</v>
      </c>
      <c r="J581" s="44">
        <f t="shared" si="108"/>
        <v>0</v>
      </c>
      <c r="K581" s="35">
        <f t="shared" si="109"/>
        <v>0</v>
      </c>
      <c r="L581" s="122">
        <f t="shared" si="114"/>
        <v>0</v>
      </c>
      <c r="M581" s="122">
        <f t="shared" si="111"/>
        <v>0</v>
      </c>
      <c r="N581" s="122">
        <f t="shared" si="112"/>
        <v>0</v>
      </c>
    </row>
    <row r="582" spans="1:14" ht="15.95" customHeight="1" x14ac:dyDescent="0.4">
      <c r="A582" s="96" t="s">
        <v>11</v>
      </c>
      <c r="B582" s="37" t="s">
        <v>85</v>
      </c>
      <c r="C582" s="35" t="str">
        <f>IFERROR(IF($J582&gt;0,VLOOKUP($A582&amp;$B582,'PNC AA'!$A:$E,4,0),""),"")</f>
        <v/>
      </c>
      <c r="D582" s="35" t="str">
        <f>IFERROR(IF($J582&gt;0,VLOOKUP($A582&amp;$B582,'PNC AA'!$A:$E,5,0),""),"")</f>
        <v/>
      </c>
      <c r="E582" s="53" t="str">
        <f t="shared" si="105"/>
        <v>ND</v>
      </c>
      <c r="F582" s="44">
        <f t="shared" si="113"/>
        <v>0</v>
      </c>
      <c r="G582" s="35">
        <f>IFERROR(VLOOKUP($A582&amp;$B582,'PNC Exon. &amp; no Exon.'!$A:$AJ,3,0),0)</f>
        <v>0</v>
      </c>
      <c r="H582" s="35">
        <f>IFERROR(VLOOKUP($A582&amp;$B582,'PNC Exon. &amp; no Exon.'!$A:$AJ,4,0),0)</f>
        <v>0</v>
      </c>
      <c r="I582" s="53" t="str">
        <f t="shared" si="107"/>
        <v>ND</v>
      </c>
      <c r="J582" s="44">
        <f t="shared" si="108"/>
        <v>0</v>
      </c>
      <c r="K582" s="35">
        <f t="shared" si="109"/>
        <v>0</v>
      </c>
      <c r="L582" s="122">
        <f t="shared" si="114"/>
        <v>0</v>
      </c>
      <c r="M582" s="122">
        <f t="shared" si="111"/>
        <v>0</v>
      </c>
      <c r="N582" s="122">
        <f t="shared" si="112"/>
        <v>0</v>
      </c>
    </row>
    <row r="583" spans="1:14" ht="15.95" customHeight="1" x14ac:dyDescent="0.4">
      <c r="A583" s="96" t="s">
        <v>11</v>
      </c>
      <c r="B583" s="37" t="s">
        <v>116</v>
      </c>
      <c r="C583" s="35" t="str">
        <f>IFERROR(IF($J583&gt;0,VLOOKUP($A583&amp;$B583,'PNC AA'!$A:$E,4,0),""),"")</f>
        <v/>
      </c>
      <c r="D583" s="35" t="str">
        <f>IFERROR(IF($J583&gt;0,VLOOKUP($A583&amp;$B583,'PNC AA'!$A:$E,5,0),""),"")</f>
        <v/>
      </c>
      <c r="E583" s="53" t="str">
        <f t="shared" si="105"/>
        <v>ND</v>
      </c>
      <c r="F583" s="44">
        <f t="shared" si="113"/>
        <v>0</v>
      </c>
      <c r="G583" s="35">
        <f>IFERROR(VLOOKUP($A583&amp;$B583,'PNC Exon. &amp; no Exon.'!$A:$AJ,3,0),0)</f>
        <v>0</v>
      </c>
      <c r="H583" s="35">
        <f>IFERROR(VLOOKUP($A583&amp;$B583,'PNC Exon. &amp; no Exon.'!$A:$AJ,4,0),0)</f>
        <v>0</v>
      </c>
      <c r="I583" s="53" t="str">
        <f t="shared" si="107"/>
        <v>ND</v>
      </c>
      <c r="J583" s="44">
        <f t="shared" si="108"/>
        <v>0</v>
      </c>
      <c r="K583" s="35">
        <f t="shared" si="109"/>
        <v>0</v>
      </c>
      <c r="L583" s="122">
        <f t="shared" si="114"/>
        <v>0</v>
      </c>
      <c r="M583" s="122">
        <f t="shared" si="111"/>
        <v>0</v>
      </c>
      <c r="N583" s="122">
        <f t="shared" si="112"/>
        <v>0</v>
      </c>
    </row>
    <row r="584" spans="1:14" ht="15.95" customHeight="1" x14ac:dyDescent="0.4">
      <c r="A584" s="96" t="s">
        <v>11</v>
      </c>
      <c r="B584" s="37" t="s">
        <v>117</v>
      </c>
      <c r="C584" s="35" t="str">
        <f>IFERROR(IF($J584&gt;0,VLOOKUP($A584&amp;$B584,'PNC AA'!$A:$E,4,0),""),"")</f>
        <v/>
      </c>
      <c r="D584" s="35" t="str">
        <f>IFERROR(IF($J584&gt;0,VLOOKUP($A584&amp;$B584,'PNC AA'!$A:$E,5,0),""),"")</f>
        <v/>
      </c>
      <c r="E584" s="53" t="str">
        <f t="shared" si="105"/>
        <v>ND</v>
      </c>
      <c r="F584" s="44">
        <f t="shared" si="113"/>
        <v>0</v>
      </c>
      <c r="G584" s="35">
        <f>IFERROR(VLOOKUP($A584&amp;$B584,'PNC Exon. &amp; no Exon.'!$A:$AJ,3,0),0)</f>
        <v>0</v>
      </c>
      <c r="H584" s="35">
        <f>IFERROR(VLOOKUP($A584&amp;$B584,'PNC Exon. &amp; no Exon.'!$A:$AJ,4,0),0)</f>
        <v>0</v>
      </c>
      <c r="I584" s="53" t="str">
        <f t="shared" si="107"/>
        <v>ND</v>
      </c>
      <c r="J584" s="44">
        <f t="shared" si="108"/>
        <v>0</v>
      </c>
      <c r="K584" s="35">
        <f t="shared" si="109"/>
        <v>0</v>
      </c>
      <c r="L584" s="122">
        <f t="shared" si="114"/>
        <v>0</v>
      </c>
      <c r="M584" s="122">
        <f t="shared" si="111"/>
        <v>0</v>
      </c>
      <c r="N584" s="122">
        <f t="shared" si="112"/>
        <v>0</v>
      </c>
    </row>
    <row r="585" spans="1:14" ht="15.95" customHeight="1" x14ac:dyDescent="0.4">
      <c r="A585" s="96" t="s">
        <v>11</v>
      </c>
      <c r="B585" s="37" t="s">
        <v>78</v>
      </c>
      <c r="C585" s="35" t="str">
        <f>IFERROR(IF($J585&gt;0,VLOOKUP($A585&amp;$B585,'PNC AA'!$A:$E,4,0),""),"")</f>
        <v/>
      </c>
      <c r="D585" s="35" t="str">
        <f>IFERROR(IF($J585&gt;0,VLOOKUP($A585&amp;$B585,'PNC AA'!$A:$E,5,0),""),"")</f>
        <v/>
      </c>
      <c r="E585" s="55" t="str">
        <f t="shared" si="105"/>
        <v>ND</v>
      </c>
      <c r="F585" s="44">
        <f t="shared" si="113"/>
        <v>0</v>
      </c>
      <c r="G585" s="35">
        <f>IFERROR(VLOOKUP($A585&amp;$B585,'PNC Exon. &amp; no Exon.'!$A:$AJ,3,0),0)</f>
        <v>0</v>
      </c>
      <c r="H585" s="35">
        <f>IFERROR(VLOOKUP($A585&amp;$B585,'PNC Exon. &amp; no Exon.'!$A:$AJ,4,0),0)</f>
        <v>0</v>
      </c>
      <c r="I585" s="55" t="str">
        <f t="shared" si="107"/>
        <v>ND</v>
      </c>
      <c r="J585" s="44">
        <f t="shared" si="108"/>
        <v>0</v>
      </c>
      <c r="K585" s="35">
        <f t="shared" si="109"/>
        <v>0</v>
      </c>
      <c r="L585" s="122">
        <f t="shared" si="114"/>
        <v>0</v>
      </c>
      <c r="M585" s="122">
        <f t="shared" si="111"/>
        <v>0</v>
      </c>
      <c r="N585" s="122">
        <f t="shared" si="112"/>
        <v>0</v>
      </c>
    </row>
    <row r="586" spans="1:14" ht="15.95" customHeight="1" x14ac:dyDescent="0.4">
      <c r="A586" s="96" t="s">
        <v>11</v>
      </c>
      <c r="B586" s="37" t="s">
        <v>121</v>
      </c>
      <c r="C586" s="35" t="str">
        <f>IFERROR(IF($J586&gt;0,VLOOKUP($A586&amp;$B586,'PNC AA'!$A:$E,4,0),""),"")</f>
        <v/>
      </c>
      <c r="D586" s="35" t="str">
        <f>IFERROR(IF($J586&gt;0,VLOOKUP($A586&amp;$B586,'PNC AA'!$A:$E,5,0),""),"")</f>
        <v/>
      </c>
      <c r="E586" s="53" t="str">
        <f t="shared" si="105"/>
        <v>ND</v>
      </c>
      <c r="F586" s="44">
        <f t="shared" si="113"/>
        <v>0</v>
      </c>
      <c r="G586" s="35">
        <f>IFERROR(VLOOKUP($A586&amp;$B586,'PNC Exon. &amp; no Exon.'!$A:$AJ,3,0),0)</f>
        <v>0</v>
      </c>
      <c r="H586" s="35">
        <f>IFERROR(VLOOKUP($A586&amp;$B586,'PNC Exon. &amp; no Exon.'!$A:$AJ,4,0),0)</f>
        <v>0</v>
      </c>
      <c r="I586" s="53" t="str">
        <f t="shared" si="107"/>
        <v>ND</v>
      </c>
      <c r="J586" s="44">
        <f t="shared" si="108"/>
        <v>0</v>
      </c>
      <c r="K586" s="35">
        <f t="shared" si="109"/>
        <v>0</v>
      </c>
      <c r="L586" s="122">
        <f t="shared" si="114"/>
        <v>0</v>
      </c>
      <c r="M586" s="122">
        <f t="shared" si="111"/>
        <v>0</v>
      </c>
      <c r="N586" s="122">
        <f t="shared" si="112"/>
        <v>0</v>
      </c>
    </row>
    <row r="587" spans="1:14" ht="15.95" customHeight="1" x14ac:dyDescent="0.4">
      <c r="A587" s="96" t="s">
        <v>11</v>
      </c>
      <c r="B587" s="37" t="s">
        <v>118</v>
      </c>
      <c r="C587" s="35" t="str">
        <f>IFERROR(IF($J587&gt;0,VLOOKUP($A587&amp;$B587,'PNC AA'!$A:$E,4,0),""),"")</f>
        <v/>
      </c>
      <c r="D587" s="35" t="str">
        <f>IFERROR(IF($J587&gt;0,VLOOKUP($A587&amp;$B587,'PNC AA'!$A:$E,5,0),""),"")</f>
        <v/>
      </c>
      <c r="E587" s="53" t="str">
        <f t="shared" si="105"/>
        <v>ND</v>
      </c>
      <c r="F587" s="44">
        <f t="shared" si="113"/>
        <v>0</v>
      </c>
      <c r="G587" s="35">
        <f>IFERROR(VLOOKUP($A587&amp;$B587,'PNC Exon. &amp; no Exon.'!$A:$AJ,3,0),0)</f>
        <v>0</v>
      </c>
      <c r="H587" s="35">
        <f>IFERROR(VLOOKUP($A587&amp;$B587,'PNC Exon. &amp; no Exon.'!$A:$AJ,4,0),0)</f>
        <v>0</v>
      </c>
      <c r="I587" s="53" t="str">
        <f t="shared" si="107"/>
        <v>ND</v>
      </c>
      <c r="J587" s="44">
        <f t="shared" si="108"/>
        <v>0</v>
      </c>
      <c r="K587" s="35">
        <f t="shared" si="109"/>
        <v>0</v>
      </c>
      <c r="L587" s="122">
        <f t="shared" si="114"/>
        <v>0</v>
      </c>
      <c r="M587" s="122">
        <f t="shared" si="111"/>
        <v>0</v>
      </c>
      <c r="N587" s="122">
        <f t="shared" si="112"/>
        <v>0</v>
      </c>
    </row>
    <row r="588" spans="1:14" ht="15.95" customHeight="1" x14ac:dyDescent="0.4">
      <c r="A588" s="96" t="s">
        <v>11</v>
      </c>
      <c r="B588" s="37" t="s">
        <v>120</v>
      </c>
      <c r="C588" s="35" t="str">
        <f>IFERROR(IF($J588&gt;0,VLOOKUP($A588&amp;$B588,'PNC AA'!$A:$E,4,0),""),"")</f>
        <v/>
      </c>
      <c r="D588" s="35" t="str">
        <f>IFERROR(IF($J588&gt;0,VLOOKUP($A588&amp;$B588,'PNC AA'!$A:$E,5,0),""),"")</f>
        <v/>
      </c>
      <c r="E588" s="53" t="str">
        <f t="shared" si="105"/>
        <v>ND</v>
      </c>
      <c r="F588" s="44">
        <f t="shared" si="113"/>
        <v>0</v>
      </c>
      <c r="G588" s="35">
        <f>IFERROR(VLOOKUP($A588&amp;$B588,'PNC Exon. &amp; no Exon.'!$A:$AJ,3,0),0)</f>
        <v>0</v>
      </c>
      <c r="H588" s="35">
        <f>IFERROR(VLOOKUP($A588&amp;$B588,'PNC Exon. &amp; no Exon.'!$A:$AJ,4,0),0)</f>
        <v>0</v>
      </c>
      <c r="I588" s="53" t="str">
        <f t="shared" si="107"/>
        <v>ND</v>
      </c>
      <c r="J588" s="44">
        <f t="shared" si="108"/>
        <v>0</v>
      </c>
      <c r="K588" s="35">
        <f t="shared" si="109"/>
        <v>0</v>
      </c>
      <c r="L588" s="122">
        <f t="shared" si="114"/>
        <v>0</v>
      </c>
      <c r="M588" s="122">
        <f t="shared" si="111"/>
        <v>0</v>
      </c>
      <c r="N588" s="122">
        <f t="shared" si="112"/>
        <v>0</v>
      </c>
    </row>
    <row r="589" spans="1:14" ht="15.95" customHeight="1" x14ac:dyDescent="0.4">
      <c r="A589" s="96" t="s">
        <v>11</v>
      </c>
      <c r="B589" s="37" t="s">
        <v>119</v>
      </c>
      <c r="C589" s="35" t="str">
        <f>IFERROR(IF($J589&gt;0,VLOOKUP($A589&amp;$B589,'PNC AA'!$A:$E,4,0),""),"")</f>
        <v/>
      </c>
      <c r="D589" s="35" t="str">
        <f>IFERROR(IF($J589&gt;0,VLOOKUP($A589&amp;$B589,'PNC AA'!$A:$E,5,0),""),"")</f>
        <v/>
      </c>
      <c r="E589" s="55" t="str">
        <f t="shared" si="105"/>
        <v>ND</v>
      </c>
      <c r="F589" s="44">
        <f t="shared" si="113"/>
        <v>0</v>
      </c>
      <c r="G589" s="35">
        <f>IFERROR(VLOOKUP($A589&amp;$B589,'PNC Exon. &amp; no Exon.'!$A:$AJ,3,0),0)</f>
        <v>0</v>
      </c>
      <c r="H589" s="35">
        <f>IFERROR(VLOOKUP($A589&amp;$B589,'PNC Exon. &amp; no Exon.'!$A:$AJ,4,0),0)</f>
        <v>0</v>
      </c>
      <c r="I589" s="55" t="str">
        <f t="shared" si="107"/>
        <v>ND</v>
      </c>
      <c r="J589" s="44">
        <f t="shared" si="108"/>
        <v>0</v>
      </c>
      <c r="K589" s="35">
        <f t="shared" si="109"/>
        <v>0</v>
      </c>
      <c r="L589" s="122">
        <f t="shared" si="114"/>
        <v>0</v>
      </c>
      <c r="M589" s="122">
        <f t="shared" si="111"/>
        <v>0</v>
      </c>
      <c r="N589" s="122">
        <f t="shared" si="112"/>
        <v>0</v>
      </c>
    </row>
    <row r="590" spans="1:14" ht="15.95" customHeight="1" x14ac:dyDescent="0.4">
      <c r="A590" s="96" t="s">
        <v>11</v>
      </c>
      <c r="B590" s="37" t="s">
        <v>80</v>
      </c>
      <c r="C590" s="35" t="str">
        <f>IFERROR(IF($J590&gt;0,VLOOKUP($A590&amp;$B590,'PNC AA'!$A:$E,4,0),""),"")</f>
        <v/>
      </c>
      <c r="D590" s="35" t="str">
        <f>IFERROR(IF($J590&gt;0,VLOOKUP($A590&amp;$B590,'PNC AA'!$A:$E,5,0),""),"")</f>
        <v/>
      </c>
      <c r="E590" s="55" t="str">
        <f t="shared" si="105"/>
        <v>ND</v>
      </c>
      <c r="F590" s="44">
        <f t="shared" si="113"/>
        <v>0</v>
      </c>
      <c r="G590" s="35">
        <f>IFERROR(VLOOKUP($A590&amp;$B590,'PNC Exon. &amp; no Exon.'!$A:$AJ,3,0),0)</f>
        <v>0</v>
      </c>
      <c r="H590" s="35">
        <f>IFERROR(VLOOKUP($A590&amp;$B590,'PNC Exon. &amp; no Exon.'!$A:$AJ,4,0),0)</f>
        <v>0</v>
      </c>
      <c r="I590" s="55" t="str">
        <f t="shared" si="107"/>
        <v>ND</v>
      </c>
      <c r="J590" s="44">
        <f t="shared" si="108"/>
        <v>0</v>
      </c>
      <c r="K590" s="35">
        <f t="shared" si="109"/>
        <v>0</v>
      </c>
      <c r="L590" s="122">
        <f t="shared" si="114"/>
        <v>0</v>
      </c>
      <c r="M590" s="122">
        <f t="shared" si="111"/>
        <v>0</v>
      </c>
      <c r="N590" s="122">
        <f t="shared" si="112"/>
        <v>0</v>
      </c>
    </row>
    <row r="591" spans="1:14" ht="15.95" customHeight="1" x14ac:dyDescent="0.4">
      <c r="A591" s="96" t="s">
        <v>11</v>
      </c>
      <c r="B591" s="37" t="s">
        <v>87</v>
      </c>
      <c r="C591" s="35" t="str">
        <f>IFERROR(IF($J591&gt;0,VLOOKUP($A591&amp;$B591,'PNC AA'!$A:$E,4,0),""),"")</f>
        <v/>
      </c>
      <c r="D591" s="35" t="str">
        <f>IFERROR(IF($J591&gt;0,VLOOKUP($A591&amp;$B591,'PNC AA'!$A:$E,5,0),""),"")</f>
        <v/>
      </c>
      <c r="E591" s="53" t="str">
        <f t="shared" si="105"/>
        <v>ND</v>
      </c>
      <c r="F591" s="44">
        <f t="shared" si="113"/>
        <v>0</v>
      </c>
      <c r="G591" s="35">
        <f>IFERROR(VLOOKUP($A591&amp;$B591,'PNC Exon. &amp; no Exon.'!$A:$AJ,3,0),0)</f>
        <v>0</v>
      </c>
      <c r="H591" s="35">
        <f>IFERROR(VLOOKUP($A591&amp;$B591,'PNC Exon. &amp; no Exon.'!$A:$AJ,4,0),0)</f>
        <v>0</v>
      </c>
      <c r="I591" s="53" t="str">
        <f t="shared" si="107"/>
        <v>ND</v>
      </c>
      <c r="J591" s="44">
        <f t="shared" si="108"/>
        <v>0</v>
      </c>
      <c r="K591" s="35">
        <f t="shared" si="109"/>
        <v>0</v>
      </c>
      <c r="L591" s="122">
        <f t="shared" si="114"/>
        <v>0</v>
      </c>
      <c r="M591" s="122">
        <f t="shared" si="111"/>
        <v>0</v>
      </c>
      <c r="N591" s="122">
        <f t="shared" si="112"/>
        <v>0</v>
      </c>
    </row>
    <row r="592" spans="1:14" ht="15.95" customHeight="1" x14ac:dyDescent="0.4">
      <c r="A592" s="96" t="s">
        <v>11</v>
      </c>
      <c r="B592" s="37" t="s">
        <v>124</v>
      </c>
      <c r="C592" s="35" t="str">
        <f>IFERROR(IF($J592&gt;0,VLOOKUP($A592&amp;$B592,'PNC AA'!$A:$E,4,0),""),"")</f>
        <v/>
      </c>
      <c r="D592" s="35" t="str">
        <f>IFERROR(IF($J592&gt;0,VLOOKUP($A592&amp;$B592,'PNC AA'!$A:$E,5,0),""),"")</f>
        <v/>
      </c>
      <c r="E592" s="55" t="str">
        <f t="shared" si="105"/>
        <v>ND</v>
      </c>
      <c r="F592" s="44">
        <f t="shared" si="113"/>
        <v>0</v>
      </c>
      <c r="G592" s="35">
        <f>IFERROR(VLOOKUP($A592&amp;$B592,'PNC Exon. &amp; no Exon.'!$A:$AJ,3,0),0)</f>
        <v>0</v>
      </c>
      <c r="H592" s="35">
        <f>IFERROR(VLOOKUP($A592&amp;$B592,'PNC Exon. &amp; no Exon.'!$A:$AJ,4,0),0)</f>
        <v>0</v>
      </c>
      <c r="I592" s="55" t="str">
        <f t="shared" si="107"/>
        <v>ND</v>
      </c>
      <c r="J592" s="44">
        <f t="shared" si="108"/>
        <v>0</v>
      </c>
      <c r="K592" s="35">
        <f t="shared" si="109"/>
        <v>0</v>
      </c>
      <c r="L592" s="122">
        <f t="shared" si="114"/>
        <v>0</v>
      </c>
      <c r="M592" s="122">
        <f t="shared" si="111"/>
        <v>0</v>
      </c>
      <c r="N592" s="122">
        <f t="shared" si="112"/>
        <v>0</v>
      </c>
    </row>
    <row r="593" spans="1:14" ht="15.95" customHeight="1" x14ac:dyDescent="0.4">
      <c r="A593" s="96" t="s">
        <v>11</v>
      </c>
      <c r="B593" s="37" t="s">
        <v>123</v>
      </c>
      <c r="C593" s="35" t="str">
        <f>IFERROR(IF($J593&gt;0,VLOOKUP($A593&amp;$B593,'PNC AA'!$A:$E,4,0),""),"")</f>
        <v/>
      </c>
      <c r="D593" s="35" t="str">
        <f>IFERROR(IF($J593&gt;0,VLOOKUP($A593&amp;$B593,'PNC AA'!$A:$E,5,0),""),"")</f>
        <v/>
      </c>
      <c r="E593" s="53" t="str">
        <f t="shared" si="105"/>
        <v>ND</v>
      </c>
      <c r="F593" s="44">
        <f t="shared" si="113"/>
        <v>0</v>
      </c>
      <c r="G593" s="35">
        <f>IFERROR(VLOOKUP($A593&amp;$B593,'PNC Exon. &amp; no Exon.'!$A:$AJ,3,0),0)</f>
        <v>0</v>
      </c>
      <c r="H593" s="35">
        <f>IFERROR(VLOOKUP($A593&amp;$B593,'PNC Exon. &amp; no Exon.'!$A:$AJ,4,0),0)</f>
        <v>0</v>
      </c>
      <c r="I593" s="53" t="str">
        <f t="shared" si="107"/>
        <v>ND</v>
      </c>
      <c r="J593" s="44">
        <f t="shared" si="108"/>
        <v>0</v>
      </c>
      <c r="K593" s="35">
        <f t="shared" si="109"/>
        <v>0</v>
      </c>
      <c r="L593" s="122">
        <f t="shared" si="114"/>
        <v>0</v>
      </c>
      <c r="M593" s="122">
        <f t="shared" si="111"/>
        <v>0</v>
      </c>
      <c r="N593" s="122">
        <f t="shared" si="112"/>
        <v>0</v>
      </c>
    </row>
    <row r="594" spans="1:14" ht="15.95" customHeight="1" x14ac:dyDescent="0.4">
      <c r="A594" s="96" t="s">
        <v>11</v>
      </c>
      <c r="B594" s="37" t="s">
        <v>122</v>
      </c>
      <c r="C594" s="35" t="str">
        <f>IFERROR(IF($J594&gt;0,VLOOKUP($A594&amp;$B594,'PNC AA'!$A:$E,4,0),""),"")</f>
        <v/>
      </c>
      <c r="D594" s="35" t="str">
        <f>IFERROR(IF($J594&gt;0,VLOOKUP($A594&amp;$B594,'PNC AA'!$A:$E,5,0),""),"")</f>
        <v/>
      </c>
      <c r="E594" s="55" t="str">
        <f t="shared" si="105"/>
        <v>ND</v>
      </c>
      <c r="F594" s="44">
        <f t="shared" si="113"/>
        <v>0</v>
      </c>
      <c r="G594" s="35">
        <f>IFERROR(VLOOKUP($A594&amp;$B594,'PNC Exon. &amp; no Exon.'!$A:$AJ,3,0),0)</f>
        <v>0</v>
      </c>
      <c r="H594" s="35">
        <f>IFERROR(VLOOKUP($A594&amp;$B594,'PNC Exon. &amp; no Exon.'!$A:$AJ,4,0),0)</f>
        <v>0</v>
      </c>
      <c r="I594" s="55" t="str">
        <f t="shared" si="107"/>
        <v>ND</v>
      </c>
      <c r="J594" s="44">
        <f t="shared" si="108"/>
        <v>0</v>
      </c>
      <c r="K594" s="35">
        <f t="shared" si="109"/>
        <v>0</v>
      </c>
      <c r="L594" s="122">
        <f t="shared" si="114"/>
        <v>0</v>
      </c>
      <c r="M594" s="122">
        <f t="shared" si="111"/>
        <v>0</v>
      </c>
      <c r="N594" s="122">
        <f t="shared" si="112"/>
        <v>0</v>
      </c>
    </row>
    <row r="595" spans="1:14" ht="15.95" customHeight="1" x14ac:dyDescent="0.4">
      <c r="A595" s="96" t="s">
        <v>11</v>
      </c>
      <c r="B595" s="37" t="s">
        <v>125</v>
      </c>
      <c r="C595" s="35" t="str">
        <f>IFERROR(IF($J595&gt;0,VLOOKUP($A595&amp;$B595,'PNC AA'!$A:$E,4,0),""),"")</f>
        <v/>
      </c>
      <c r="D595" s="35" t="str">
        <f>IFERROR(IF($J595&gt;0,VLOOKUP($A595&amp;$B595,'PNC AA'!$A:$E,5,0),""),"")</f>
        <v/>
      </c>
      <c r="E595" s="53" t="str">
        <f t="shared" si="105"/>
        <v>ND</v>
      </c>
      <c r="F595" s="44">
        <f t="shared" si="113"/>
        <v>0</v>
      </c>
      <c r="G595" s="35">
        <f>IFERROR(VLOOKUP($A595&amp;$B595,'PNC Exon. &amp; no Exon.'!$A:$AJ,3,0),0)</f>
        <v>0</v>
      </c>
      <c r="H595" s="35">
        <f>IFERROR(VLOOKUP($A595&amp;$B595,'PNC Exon. &amp; no Exon.'!$A:$AJ,4,0),0)</f>
        <v>0</v>
      </c>
      <c r="I595" s="53" t="str">
        <f t="shared" si="107"/>
        <v>ND</v>
      </c>
      <c r="J595" s="44">
        <f t="shared" si="108"/>
        <v>0</v>
      </c>
      <c r="K595" s="35">
        <f t="shared" si="109"/>
        <v>0</v>
      </c>
      <c r="L595" s="122">
        <f t="shared" si="114"/>
        <v>0</v>
      </c>
      <c r="M595" s="122">
        <f t="shared" si="111"/>
        <v>0</v>
      </c>
      <c r="N595" s="122">
        <f t="shared" si="112"/>
        <v>0</v>
      </c>
    </row>
    <row r="596" spans="1:14" ht="15.95" customHeight="1" x14ac:dyDescent="0.4">
      <c r="A596" s="96" t="s">
        <v>11</v>
      </c>
      <c r="B596" s="37" t="s">
        <v>127</v>
      </c>
      <c r="C596" s="35" t="str">
        <f>IFERROR(IF($J596&gt;0,VLOOKUP($A596&amp;$B596,'PNC AA'!$A:$E,4,0),""),"")</f>
        <v/>
      </c>
      <c r="D596" s="35" t="str">
        <f>IFERROR(IF($J596&gt;0,VLOOKUP($A596&amp;$B596,'PNC AA'!$A:$E,5,0),""),"")</f>
        <v/>
      </c>
      <c r="E596" s="53" t="str">
        <f t="shared" si="105"/>
        <v>ND</v>
      </c>
      <c r="F596" s="44">
        <f t="shared" si="113"/>
        <v>0</v>
      </c>
      <c r="G596" s="35">
        <f>IFERROR(VLOOKUP($A596&amp;$B596,'PNC Exon. &amp; no Exon.'!$A:$AJ,3,0),0)</f>
        <v>0</v>
      </c>
      <c r="H596" s="35">
        <f>IFERROR(VLOOKUP($A596&amp;$B596,'PNC Exon. &amp; no Exon.'!$A:$AJ,4,0),0)</f>
        <v>0</v>
      </c>
      <c r="I596" s="53" t="str">
        <f t="shared" si="107"/>
        <v>ND</v>
      </c>
      <c r="J596" s="44">
        <f t="shared" si="108"/>
        <v>0</v>
      </c>
      <c r="K596" s="35">
        <f t="shared" si="109"/>
        <v>0</v>
      </c>
      <c r="L596" s="122">
        <f t="shared" si="114"/>
        <v>0</v>
      </c>
      <c r="M596" s="122">
        <f t="shared" si="111"/>
        <v>0</v>
      </c>
      <c r="N596" s="122">
        <f t="shared" si="112"/>
        <v>0</v>
      </c>
    </row>
    <row r="597" spans="1:14" ht="15.95" customHeight="1" x14ac:dyDescent="0.4">
      <c r="A597" s="96" t="s">
        <v>11</v>
      </c>
      <c r="B597" s="37" t="s">
        <v>126</v>
      </c>
      <c r="C597" s="35" t="str">
        <f>IFERROR(IF($J597&gt;0,VLOOKUP($A597&amp;$B597,'PNC AA'!$A:$E,4,0),""),"")</f>
        <v/>
      </c>
      <c r="D597" s="35" t="str">
        <f>IFERROR(IF($J597&gt;0,VLOOKUP($A597&amp;$B597,'PNC AA'!$A:$E,5,0),""),"")</f>
        <v/>
      </c>
      <c r="E597" s="53" t="str">
        <f t="shared" si="105"/>
        <v>ND</v>
      </c>
      <c r="F597" s="44">
        <f t="shared" si="113"/>
        <v>0</v>
      </c>
      <c r="G597" s="35">
        <f>IFERROR(VLOOKUP($A597&amp;$B597,'PNC Exon. &amp; no Exon.'!$A:$AJ,3,0),0)</f>
        <v>0</v>
      </c>
      <c r="H597" s="35">
        <f>IFERROR(VLOOKUP($A597&amp;$B597,'PNC Exon. &amp; no Exon.'!$A:$AJ,4,0),0)</f>
        <v>0</v>
      </c>
      <c r="I597" s="53" t="str">
        <f t="shared" si="107"/>
        <v>ND</v>
      </c>
      <c r="J597" s="44">
        <f t="shared" si="108"/>
        <v>0</v>
      </c>
      <c r="K597" s="35">
        <f t="shared" si="109"/>
        <v>0</v>
      </c>
      <c r="L597" s="122">
        <f t="shared" si="114"/>
        <v>0</v>
      </c>
      <c r="M597" s="122">
        <f t="shared" si="111"/>
        <v>0</v>
      </c>
      <c r="N597" s="122">
        <f t="shared" si="112"/>
        <v>0</v>
      </c>
    </row>
    <row r="598" spans="1:14" ht="15.95" customHeight="1" x14ac:dyDescent="0.4">
      <c r="A598" s="96" t="s">
        <v>11</v>
      </c>
      <c r="B598" s="37" t="s">
        <v>110</v>
      </c>
      <c r="C598" s="35" t="str">
        <f>IFERROR(IF($J598&gt;0,VLOOKUP($A598&amp;$B598,'PNC AA'!$A:$E,4,0),""),"")</f>
        <v/>
      </c>
      <c r="D598" s="35" t="str">
        <f>IFERROR(IF($J598&gt;0,VLOOKUP($A598&amp;$B598,'PNC AA'!$A:$E,5,0),""),"")</f>
        <v/>
      </c>
      <c r="E598" s="55" t="str">
        <f t="shared" si="105"/>
        <v>ND</v>
      </c>
      <c r="F598" s="44">
        <f t="shared" si="113"/>
        <v>0</v>
      </c>
      <c r="G598" s="35">
        <f>IFERROR(VLOOKUP($A598&amp;$B598,'PNC Exon. &amp; no Exon.'!$A:$AJ,3,0),0)</f>
        <v>0</v>
      </c>
      <c r="H598" s="35">
        <f>IFERROR(VLOOKUP($A598&amp;$B598,'PNC Exon. &amp; no Exon.'!$A:$AJ,4,0),0)</f>
        <v>0</v>
      </c>
      <c r="I598" s="55" t="str">
        <f t="shared" si="107"/>
        <v>ND</v>
      </c>
      <c r="J598" s="44">
        <f t="shared" si="108"/>
        <v>0</v>
      </c>
      <c r="K598" s="35">
        <f t="shared" si="109"/>
        <v>0</v>
      </c>
      <c r="L598" s="122">
        <f t="shared" si="114"/>
        <v>0</v>
      </c>
      <c r="M598" s="122">
        <f t="shared" si="111"/>
        <v>0</v>
      </c>
      <c r="N598" s="122">
        <f t="shared" si="112"/>
        <v>0</v>
      </c>
    </row>
    <row r="599" spans="1:14" ht="15.95" customHeight="1" x14ac:dyDescent="0.4">
      <c r="A599" s="96" t="s">
        <v>11</v>
      </c>
      <c r="B599" s="37" t="s">
        <v>128</v>
      </c>
      <c r="C599" s="35" t="str">
        <f>IFERROR(IF($J599&gt;0,VLOOKUP($A599&amp;$B599,'PNC AA'!$A:$E,4,0),""),"")</f>
        <v/>
      </c>
      <c r="D599" s="35" t="str">
        <f>IFERROR(IF($J599&gt;0,VLOOKUP($A599&amp;$B599,'PNC AA'!$A:$E,5,0),""),"")</f>
        <v/>
      </c>
      <c r="E599" s="55" t="str">
        <f t="shared" si="105"/>
        <v>ND</v>
      </c>
      <c r="F599" s="44">
        <f t="shared" si="113"/>
        <v>0</v>
      </c>
      <c r="G599" s="35">
        <f>IFERROR(VLOOKUP($A599&amp;$B599,'PNC Exon. &amp; no Exon.'!$A:$AJ,3,0),0)</f>
        <v>0</v>
      </c>
      <c r="H599" s="35">
        <f>IFERROR(VLOOKUP($A599&amp;$B599,'PNC Exon. &amp; no Exon.'!$A:$AJ,4,0),0)</f>
        <v>0</v>
      </c>
      <c r="I599" s="55" t="str">
        <f t="shared" si="107"/>
        <v>ND</v>
      </c>
      <c r="J599" s="44">
        <f t="shared" si="108"/>
        <v>0</v>
      </c>
      <c r="K599" s="35">
        <f t="shared" si="109"/>
        <v>0</v>
      </c>
      <c r="L599" s="122">
        <f t="shared" si="114"/>
        <v>0</v>
      </c>
      <c r="M599" s="122">
        <f t="shared" si="111"/>
        <v>0</v>
      </c>
      <c r="N599" s="122">
        <f t="shared" si="112"/>
        <v>0</v>
      </c>
    </row>
    <row r="600" spans="1:14" ht="15.95" customHeight="1" x14ac:dyDescent="0.4">
      <c r="A600" s="96" t="s">
        <v>11</v>
      </c>
      <c r="B600" s="37" t="s">
        <v>79</v>
      </c>
      <c r="C600" s="35" t="str">
        <f>IFERROR(IF($J600&gt;0,VLOOKUP($A600&amp;$B600,'PNC AA'!$A:$E,4,0),""),"")</f>
        <v/>
      </c>
      <c r="D600" s="35" t="str">
        <f>IFERROR(IF($J600&gt;0,VLOOKUP($A600&amp;$B600,'PNC AA'!$A:$E,5,0),""),"")</f>
        <v/>
      </c>
      <c r="E600" s="55" t="str">
        <f t="shared" si="105"/>
        <v>ND</v>
      </c>
      <c r="F600" s="44">
        <f t="shared" si="113"/>
        <v>0</v>
      </c>
      <c r="G600" s="35">
        <f>IFERROR(VLOOKUP($A600&amp;$B600,'PNC Exon. &amp; no Exon.'!$A:$AJ,3,0),0)</f>
        <v>0</v>
      </c>
      <c r="H600" s="35">
        <f>IFERROR(VLOOKUP($A600&amp;$B600,'PNC Exon. &amp; no Exon.'!$A:$AJ,4,0),0)</f>
        <v>0</v>
      </c>
      <c r="I600" s="55" t="str">
        <f t="shared" si="107"/>
        <v>ND</v>
      </c>
      <c r="J600" s="44">
        <f t="shared" si="108"/>
        <v>0</v>
      </c>
      <c r="K600" s="35">
        <f t="shared" si="109"/>
        <v>0</v>
      </c>
      <c r="L600" s="122">
        <f t="shared" si="114"/>
        <v>0</v>
      </c>
      <c r="M600" s="122">
        <f t="shared" si="111"/>
        <v>0</v>
      </c>
      <c r="N600" s="122">
        <f t="shared" si="112"/>
        <v>0</v>
      </c>
    </row>
    <row r="601" spans="1:14" ht="15.95" customHeight="1" x14ac:dyDescent="0.4">
      <c r="A601" s="96" t="s">
        <v>11</v>
      </c>
      <c r="B601" s="37" t="s">
        <v>129</v>
      </c>
      <c r="C601" s="35" t="str">
        <f>IFERROR(IF($J601&gt;0,VLOOKUP($A601&amp;$B601,'PNC AA'!$A:$E,4,0),""),"")</f>
        <v/>
      </c>
      <c r="D601" s="35" t="str">
        <f>IFERROR(IF($J601&gt;0,VLOOKUP($A601&amp;$B601,'PNC AA'!$A:$E,5,0),""),"")</f>
        <v/>
      </c>
      <c r="E601" s="53" t="str">
        <f t="shared" si="105"/>
        <v>ND</v>
      </c>
      <c r="F601" s="44">
        <f t="shared" si="113"/>
        <v>0</v>
      </c>
      <c r="G601" s="35">
        <f>IFERROR(VLOOKUP($A601&amp;$B601,'PNC Exon. &amp; no Exon.'!$A:$AJ,3,0),0)</f>
        <v>0</v>
      </c>
      <c r="H601" s="35">
        <f>IFERROR(VLOOKUP($A601&amp;$B601,'PNC Exon. &amp; no Exon.'!$A:$AJ,4,0),0)</f>
        <v>0</v>
      </c>
      <c r="I601" s="53" t="str">
        <f t="shared" si="107"/>
        <v>ND</v>
      </c>
      <c r="J601" s="44">
        <f t="shared" si="108"/>
        <v>0</v>
      </c>
      <c r="K601" s="35">
        <f t="shared" si="109"/>
        <v>0</v>
      </c>
      <c r="L601" s="122">
        <f t="shared" si="114"/>
        <v>0</v>
      </c>
      <c r="M601" s="122">
        <f t="shared" si="111"/>
        <v>0</v>
      </c>
      <c r="N601" s="122">
        <f t="shared" si="112"/>
        <v>0</v>
      </c>
    </row>
    <row r="602" spans="1:14" ht="15.95" customHeight="1" x14ac:dyDescent="0.4">
      <c r="A602" s="96" t="s">
        <v>11</v>
      </c>
      <c r="B602" s="37" t="s">
        <v>131</v>
      </c>
      <c r="C602" s="35" t="str">
        <f>IFERROR(IF($J602&gt;0,VLOOKUP($A602&amp;$B602,'PNC AA'!$A:$E,4,0),""),"")</f>
        <v/>
      </c>
      <c r="D602" s="35" t="str">
        <f>IFERROR(IF($J602&gt;0,VLOOKUP($A602&amp;$B602,'PNC AA'!$A:$E,5,0),""),"")</f>
        <v/>
      </c>
      <c r="E602" s="53" t="str">
        <f t="shared" si="105"/>
        <v>ND</v>
      </c>
      <c r="F602" s="44">
        <f t="shared" si="113"/>
        <v>0</v>
      </c>
      <c r="G602" s="35">
        <f>IFERROR(VLOOKUP($A602&amp;$B602,'PNC Exon. &amp; no Exon.'!$A:$AJ,3,0),0)</f>
        <v>0</v>
      </c>
      <c r="H602" s="35">
        <f>IFERROR(VLOOKUP($A602&amp;$B602,'PNC Exon. &amp; no Exon.'!$A:$AJ,4,0),0)</f>
        <v>0</v>
      </c>
      <c r="I602" s="53" t="str">
        <f t="shared" si="107"/>
        <v>ND</v>
      </c>
      <c r="J602" s="44">
        <f t="shared" si="108"/>
        <v>0</v>
      </c>
      <c r="K602" s="35">
        <f t="shared" si="109"/>
        <v>0</v>
      </c>
      <c r="L602" s="122">
        <f t="shared" si="114"/>
        <v>0</v>
      </c>
      <c r="M602" s="122">
        <f t="shared" si="111"/>
        <v>0</v>
      </c>
      <c r="N602" s="122">
        <f t="shared" si="112"/>
        <v>0</v>
      </c>
    </row>
    <row r="603" spans="1:14" ht="15.95" customHeight="1" x14ac:dyDescent="0.4">
      <c r="A603" s="96" t="s">
        <v>11</v>
      </c>
      <c r="B603" s="37" t="s">
        <v>130</v>
      </c>
      <c r="C603" s="35" t="str">
        <f>IFERROR(IF($J603&gt;0,VLOOKUP($A603&amp;$B603,'PNC AA'!$A:$E,4,0),""),"")</f>
        <v/>
      </c>
      <c r="D603" s="35" t="str">
        <f>IFERROR(IF($J603&gt;0,VLOOKUP($A603&amp;$B603,'PNC AA'!$A:$E,5,0),""),"")</f>
        <v/>
      </c>
      <c r="E603" s="53" t="str">
        <f t="shared" si="105"/>
        <v>ND</v>
      </c>
      <c r="F603" s="44">
        <f t="shared" si="113"/>
        <v>0</v>
      </c>
      <c r="G603" s="35">
        <f>IFERROR(VLOOKUP($A603&amp;$B603,'PNC Exon. &amp; no Exon.'!$A:$AJ,3,0),0)</f>
        <v>0</v>
      </c>
      <c r="H603" s="35">
        <f>IFERROR(VLOOKUP($A603&amp;$B603,'PNC Exon. &amp; no Exon.'!$A:$AJ,4,0),0)</f>
        <v>0</v>
      </c>
      <c r="I603" s="53" t="str">
        <f t="shared" si="107"/>
        <v>ND</v>
      </c>
      <c r="J603" s="44">
        <f t="shared" si="108"/>
        <v>0</v>
      </c>
      <c r="K603" s="35">
        <f t="shared" si="109"/>
        <v>0</v>
      </c>
      <c r="L603" s="122">
        <f t="shared" si="114"/>
        <v>0</v>
      </c>
      <c r="M603" s="122">
        <f t="shared" si="111"/>
        <v>0</v>
      </c>
      <c r="N603" s="122">
        <f t="shared" si="112"/>
        <v>0</v>
      </c>
    </row>
    <row r="604" spans="1:14" ht="15.95" customHeight="1" x14ac:dyDescent="0.4">
      <c r="A604" s="96" t="s">
        <v>11</v>
      </c>
      <c r="B604" s="37" t="s">
        <v>132</v>
      </c>
      <c r="C604" s="35" t="str">
        <f>IFERROR(IF($J604&gt;0,VLOOKUP($A604&amp;$B604,'PNC AA'!$A:$E,4,0),""),"")</f>
        <v/>
      </c>
      <c r="D604" s="35" t="str">
        <f>IFERROR(IF($J604&gt;0,VLOOKUP($A604&amp;$B604,'PNC AA'!$A:$E,5,0),""),"")</f>
        <v/>
      </c>
      <c r="E604" s="55" t="str">
        <f t="shared" si="105"/>
        <v>ND</v>
      </c>
      <c r="F604" s="44">
        <f t="shared" si="113"/>
        <v>0</v>
      </c>
      <c r="G604" s="35">
        <f>IFERROR(VLOOKUP($A604&amp;$B604,'PNC Exon. &amp; no Exon.'!$A:$AJ,3,0),0)</f>
        <v>0</v>
      </c>
      <c r="H604" s="35">
        <f>IFERROR(VLOOKUP($A604&amp;$B604,'PNC Exon. &amp; no Exon.'!$A:$AJ,4,0),0)</f>
        <v>0</v>
      </c>
      <c r="I604" s="55" t="str">
        <f t="shared" si="107"/>
        <v>ND</v>
      </c>
      <c r="J604" s="44">
        <f t="shared" si="108"/>
        <v>0</v>
      </c>
      <c r="K604" s="35">
        <f t="shared" si="109"/>
        <v>0</v>
      </c>
      <c r="L604" s="122">
        <f t="shared" si="114"/>
        <v>0</v>
      </c>
      <c r="M604" s="122">
        <f t="shared" si="111"/>
        <v>0</v>
      </c>
      <c r="N604" s="122">
        <f t="shared" si="112"/>
        <v>0</v>
      </c>
    </row>
    <row r="605" spans="1:14" ht="20.25" customHeight="1" x14ac:dyDescent="0.4">
      <c r="A605" s="7"/>
      <c r="B605" s="39" t="s">
        <v>21</v>
      </c>
      <c r="C605" s="46">
        <f>SUM(C572:C604)</f>
        <v>0</v>
      </c>
      <c r="D605" s="46">
        <f>SUM(D572:D604)</f>
        <v>0</v>
      </c>
      <c r="E605" s="46"/>
      <c r="F605" s="46">
        <f>SUM(F572:F604)</f>
        <v>0</v>
      </c>
      <c r="G605" s="46">
        <f>SUM(G572:G604)</f>
        <v>0</v>
      </c>
      <c r="H605" s="46">
        <f>SUM(H572:H604)</f>
        <v>0</v>
      </c>
      <c r="I605" s="46"/>
      <c r="J605" s="46">
        <f>SUM(J572:J604)</f>
        <v>0</v>
      </c>
      <c r="K605" s="46">
        <f>SUM(K572:K604)</f>
        <v>0</v>
      </c>
      <c r="L605" s="121">
        <f>IFERROR(K605/F605*100,0)</f>
        <v>0</v>
      </c>
      <c r="M605" s="125">
        <f>SUM(M572:M604)</f>
        <v>0</v>
      </c>
      <c r="N605" s="125">
        <f>SUM(N572:N604)</f>
        <v>0</v>
      </c>
    </row>
    <row r="606" spans="1:14" x14ac:dyDescent="0.4">
      <c r="B606" s="52" t="s">
        <v>108</v>
      </c>
    </row>
  </sheetData>
  <sortState xmlns:xlrd2="http://schemas.microsoft.com/office/spreadsheetml/2017/richdata2" ref="B9:N44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15" customWidth="1"/>
    <col min="6" max="6" width="17.703125" style="115" customWidth="1"/>
    <col min="7" max="7" width="16.5859375" bestFit="1" customWidth="1"/>
  </cols>
  <sheetData>
    <row r="1" spans="2:7" ht="20" x14ac:dyDescent="0.6">
      <c r="B1" s="135" t="s">
        <v>42</v>
      </c>
      <c r="C1" s="135"/>
      <c r="D1" s="135"/>
      <c r="E1" s="135"/>
      <c r="F1" s="135"/>
    </row>
    <row r="2" spans="2:7" x14ac:dyDescent="0.4">
      <c r="B2" s="134" t="s">
        <v>86</v>
      </c>
      <c r="C2" s="134"/>
      <c r="D2" s="134"/>
      <c r="E2" s="134"/>
      <c r="F2" s="134"/>
    </row>
    <row r="3" spans="2:7" x14ac:dyDescent="0.4">
      <c r="B3" s="134" t="str">
        <f>"Enero"&amp;'P.N.C. x Comp. x Ramos'!A1&amp;", 2022"</f>
        <v>Enero - Septiembre, 2022</v>
      </c>
      <c r="C3" s="134"/>
      <c r="D3" s="134"/>
      <c r="E3" s="134"/>
      <c r="F3" s="134"/>
    </row>
    <row r="4" spans="2:7" x14ac:dyDescent="0.4">
      <c r="B4" s="134" t="s">
        <v>91</v>
      </c>
      <c r="C4" s="134"/>
      <c r="D4" s="134"/>
      <c r="E4" s="134"/>
      <c r="F4" s="134"/>
    </row>
    <row r="6" spans="2:7" ht="19.5" customHeight="1" x14ac:dyDescent="0.4">
      <c r="B6" s="33" t="s">
        <v>32</v>
      </c>
      <c r="C6" s="33" t="s">
        <v>33</v>
      </c>
      <c r="D6" s="33" t="s">
        <v>50</v>
      </c>
      <c r="E6" s="112" t="s">
        <v>100</v>
      </c>
      <c r="F6" s="112" t="s">
        <v>60</v>
      </c>
    </row>
    <row r="7" spans="2:7" ht="15" customHeight="1" x14ac:dyDescent="0.4">
      <c r="B7" s="34">
        <f t="shared" ref="B7:B39" si="0">RANK(D7,$D$7:$D$39,0)</f>
        <v>1</v>
      </c>
      <c r="C7" s="35" t="s">
        <v>84</v>
      </c>
      <c r="D7" s="36">
        <f t="shared" ref="D7:D39" si="1">SUMIF($C$70:$C$935,C7,$D$70:$D$935)</f>
        <v>15966958836.050001</v>
      </c>
      <c r="E7" s="113">
        <f t="shared" ref="E7:E39" si="2">IFERROR(D7/$D$40*100,0)</f>
        <v>22.196417520762001</v>
      </c>
      <c r="F7" s="113">
        <f>(E7)</f>
        <v>22.196417520762001</v>
      </c>
      <c r="G7" s="18"/>
    </row>
    <row r="8" spans="2:7" ht="15" customHeight="1" x14ac:dyDescent="0.4">
      <c r="B8" s="34">
        <f t="shared" si="0"/>
        <v>2</v>
      </c>
      <c r="C8" s="37" t="s">
        <v>92</v>
      </c>
      <c r="D8" s="36">
        <f t="shared" si="1"/>
        <v>11556875493.389999</v>
      </c>
      <c r="E8" s="113">
        <f t="shared" si="2"/>
        <v>16.065754056281296</v>
      </c>
      <c r="F8" s="113">
        <f t="shared" ref="F8:F39" si="3">(F7+E8)</f>
        <v>38.262171577043297</v>
      </c>
      <c r="G8" s="18"/>
    </row>
    <row r="9" spans="2:7" ht="15" customHeight="1" x14ac:dyDescent="0.4">
      <c r="B9" s="34">
        <f t="shared" si="0"/>
        <v>3</v>
      </c>
      <c r="C9" s="37" t="s">
        <v>93</v>
      </c>
      <c r="D9" s="36">
        <f t="shared" si="1"/>
        <v>10478139035.360001</v>
      </c>
      <c r="E9" s="113">
        <f t="shared" si="2"/>
        <v>14.566151967795845</v>
      </c>
      <c r="F9" s="113">
        <f t="shared" si="3"/>
        <v>52.828323544839144</v>
      </c>
      <c r="G9" s="18"/>
    </row>
    <row r="10" spans="2:7" ht="15" customHeight="1" x14ac:dyDescent="0.4">
      <c r="B10" s="34">
        <f t="shared" si="0"/>
        <v>4</v>
      </c>
      <c r="C10" s="37" t="s">
        <v>111</v>
      </c>
      <c r="D10" s="36">
        <f t="shared" si="1"/>
        <v>8195257843.4700003</v>
      </c>
      <c r="E10" s="113">
        <f t="shared" si="2"/>
        <v>11.392611871288604</v>
      </c>
      <c r="F10" s="113">
        <f t="shared" si="3"/>
        <v>64.220935416127745</v>
      </c>
      <c r="G10" s="18"/>
    </row>
    <row r="11" spans="2:7" ht="15" customHeight="1" x14ac:dyDescent="0.4">
      <c r="B11" s="34">
        <f t="shared" si="0"/>
        <v>6</v>
      </c>
      <c r="C11" s="37" t="s">
        <v>113</v>
      </c>
      <c r="D11" s="36">
        <f t="shared" si="1"/>
        <v>4945816749.6300001</v>
      </c>
      <c r="E11" s="113">
        <f t="shared" si="2"/>
        <v>6.8754115723093685</v>
      </c>
      <c r="F11" s="113">
        <f t="shared" si="3"/>
        <v>71.096346988437119</v>
      </c>
      <c r="G11" s="18"/>
    </row>
    <row r="12" spans="2:7" ht="15" customHeight="1" x14ac:dyDescent="0.4">
      <c r="B12" s="34">
        <f t="shared" si="0"/>
        <v>5</v>
      </c>
      <c r="C12" s="37" t="s">
        <v>112</v>
      </c>
      <c r="D12" s="36">
        <f t="shared" si="1"/>
        <v>5902620881.3400002</v>
      </c>
      <c r="E12" s="113">
        <f t="shared" si="2"/>
        <v>8.2055098215185591</v>
      </c>
      <c r="F12" s="113">
        <f t="shared" si="3"/>
        <v>79.30185680995568</v>
      </c>
      <c r="G12" s="18"/>
    </row>
    <row r="13" spans="2:7" ht="15" customHeight="1" x14ac:dyDescent="0.4">
      <c r="B13" s="34">
        <f t="shared" si="0"/>
        <v>7</v>
      </c>
      <c r="C13" s="37" t="s">
        <v>94</v>
      </c>
      <c r="D13" s="36">
        <f t="shared" si="1"/>
        <v>2648242504.8199997</v>
      </c>
      <c r="E13" s="113">
        <f t="shared" si="2"/>
        <v>3.6814459745770223</v>
      </c>
      <c r="F13" s="113">
        <f t="shared" si="3"/>
        <v>82.983302784532697</v>
      </c>
      <c r="G13" s="18"/>
    </row>
    <row r="14" spans="2:7" ht="15" customHeight="1" x14ac:dyDescent="0.4">
      <c r="B14" s="34">
        <f t="shared" si="0"/>
        <v>8</v>
      </c>
      <c r="C14" s="37" t="s">
        <v>114</v>
      </c>
      <c r="D14" s="36">
        <f t="shared" si="1"/>
        <v>1975998530.2199998</v>
      </c>
      <c r="E14" s="113">
        <f t="shared" si="2"/>
        <v>2.7469281312449056</v>
      </c>
      <c r="F14" s="113">
        <f t="shared" si="3"/>
        <v>85.730230915777597</v>
      </c>
      <c r="G14" s="18"/>
    </row>
    <row r="15" spans="2:7" ht="15" customHeight="1" x14ac:dyDescent="0.4">
      <c r="B15" s="34">
        <f t="shared" si="0"/>
        <v>9</v>
      </c>
      <c r="C15" s="37" t="s">
        <v>77</v>
      </c>
      <c r="D15" s="36">
        <f t="shared" si="1"/>
        <v>1425530502.1199999</v>
      </c>
      <c r="E15" s="113">
        <f t="shared" si="2"/>
        <v>1.9816967362749662</v>
      </c>
      <c r="F15" s="113">
        <f t="shared" si="3"/>
        <v>87.711927652052566</v>
      </c>
      <c r="G15" s="18"/>
    </row>
    <row r="16" spans="2:7" ht="15" customHeight="1" x14ac:dyDescent="0.4">
      <c r="B16" s="34">
        <f t="shared" si="0"/>
        <v>10</v>
      </c>
      <c r="C16" s="37" t="s">
        <v>115</v>
      </c>
      <c r="D16" s="36">
        <f t="shared" si="1"/>
        <v>1069477980.6000001</v>
      </c>
      <c r="E16" s="113">
        <f t="shared" si="2"/>
        <v>1.4867314452557074</v>
      </c>
      <c r="F16" s="113">
        <f t="shared" si="3"/>
        <v>89.19865909730828</v>
      </c>
      <c r="G16" s="18"/>
    </row>
    <row r="17" spans="2:7" ht="15" customHeight="1" x14ac:dyDescent="0.4">
      <c r="B17" s="34">
        <f t="shared" si="0"/>
        <v>11</v>
      </c>
      <c r="C17" s="37" t="s">
        <v>85</v>
      </c>
      <c r="D17" s="36">
        <f t="shared" si="1"/>
        <v>1024659726.9499999</v>
      </c>
      <c r="E17" s="113">
        <f t="shared" si="2"/>
        <v>1.4244274911476302</v>
      </c>
      <c r="F17" s="113">
        <f t="shared" si="3"/>
        <v>90.623086588455905</v>
      </c>
      <c r="G17" s="18"/>
    </row>
    <row r="18" spans="2:7" ht="15" customHeight="1" x14ac:dyDescent="0.4">
      <c r="B18" s="34">
        <f t="shared" si="0"/>
        <v>12</v>
      </c>
      <c r="C18" s="37" t="s">
        <v>116</v>
      </c>
      <c r="D18" s="36">
        <f t="shared" si="1"/>
        <v>783809973.52999997</v>
      </c>
      <c r="E18" s="113">
        <f t="shared" si="2"/>
        <v>1.0896109652471087</v>
      </c>
      <c r="F18" s="113">
        <f t="shared" si="3"/>
        <v>91.712697553703009</v>
      </c>
      <c r="G18" s="18"/>
    </row>
    <row r="19" spans="2:7" ht="15" customHeight="1" x14ac:dyDescent="0.4">
      <c r="B19" s="34">
        <f t="shared" si="0"/>
        <v>16</v>
      </c>
      <c r="C19" s="37" t="s">
        <v>117</v>
      </c>
      <c r="D19" s="36">
        <f t="shared" si="1"/>
        <v>506850089.87</v>
      </c>
      <c r="E19" s="113">
        <f t="shared" si="2"/>
        <v>0.70459605556128668</v>
      </c>
      <c r="F19" s="113">
        <f t="shared" si="3"/>
        <v>92.417293609264291</v>
      </c>
      <c r="G19" s="18"/>
    </row>
    <row r="20" spans="2:7" ht="15" customHeight="1" x14ac:dyDescent="0.4">
      <c r="B20" s="34">
        <f t="shared" si="0"/>
        <v>14</v>
      </c>
      <c r="C20" s="37" t="s">
        <v>119</v>
      </c>
      <c r="D20" s="36">
        <f t="shared" si="1"/>
        <v>591257038.73000002</v>
      </c>
      <c r="E20" s="113">
        <f t="shared" si="2"/>
        <v>0.82193410958821445</v>
      </c>
      <c r="F20" s="113">
        <f t="shared" si="3"/>
        <v>93.239227718852504</v>
      </c>
      <c r="G20" s="18"/>
    </row>
    <row r="21" spans="2:7" ht="15" customHeight="1" x14ac:dyDescent="0.4">
      <c r="B21" s="34">
        <f t="shared" si="0"/>
        <v>15</v>
      </c>
      <c r="C21" s="37" t="s">
        <v>120</v>
      </c>
      <c r="D21" s="36">
        <f t="shared" si="1"/>
        <v>548948689.10000002</v>
      </c>
      <c r="E21" s="113">
        <f t="shared" si="2"/>
        <v>0.76311929064588824</v>
      </c>
      <c r="F21" s="113">
        <f t="shared" si="3"/>
        <v>94.002347009498394</v>
      </c>
      <c r="G21" s="18"/>
    </row>
    <row r="22" spans="2:7" ht="15" customHeight="1" x14ac:dyDescent="0.4">
      <c r="B22" s="34">
        <f t="shared" si="0"/>
        <v>13</v>
      </c>
      <c r="C22" s="37" t="s">
        <v>118</v>
      </c>
      <c r="D22" s="36">
        <f t="shared" si="1"/>
        <v>613029030.75</v>
      </c>
      <c r="E22" s="113">
        <f t="shared" si="2"/>
        <v>0.85220037570042595</v>
      </c>
      <c r="F22" s="113">
        <f t="shared" si="3"/>
        <v>94.854547385198813</v>
      </c>
      <c r="G22" s="18"/>
    </row>
    <row r="23" spans="2:7" ht="15" customHeight="1" x14ac:dyDescent="0.4">
      <c r="B23" s="34">
        <f t="shared" si="0"/>
        <v>18</v>
      </c>
      <c r="C23" s="37" t="s">
        <v>80</v>
      </c>
      <c r="D23" s="36">
        <f t="shared" si="1"/>
        <v>427974661.37000006</v>
      </c>
      <c r="E23" s="113">
        <f t="shared" si="2"/>
        <v>0.59494762713531846</v>
      </c>
      <c r="F23" s="113">
        <f t="shared" si="3"/>
        <v>95.449495012334125</v>
      </c>
      <c r="G23" s="18"/>
    </row>
    <row r="24" spans="2:7" ht="15" customHeight="1" x14ac:dyDescent="0.4">
      <c r="B24" s="34">
        <f t="shared" si="0"/>
        <v>17</v>
      </c>
      <c r="C24" s="37" t="s">
        <v>121</v>
      </c>
      <c r="D24" s="36">
        <f t="shared" si="1"/>
        <v>460703797.66000003</v>
      </c>
      <c r="E24" s="113">
        <f t="shared" si="2"/>
        <v>0.64044593283311668</v>
      </c>
      <c r="F24" s="113">
        <f t="shared" si="3"/>
        <v>96.089940945167243</v>
      </c>
      <c r="G24" s="18"/>
    </row>
    <row r="25" spans="2:7" ht="15" customHeight="1" x14ac:dyDescent="0.4">
      <c r="B25" s="34">
        <f t="shared" si="0"/>
        <v>20</v>
      </c>
      <c r="C25" s="37" t="s">
        <v>123</v>
      </c>
      <c r="D25" s="36">
        <f t="shared" si="1"/>
        <v>379834835.28999996</v>
      </c>
      <c r="E25" s="113">
        <f t="shared" si="2"/>
        <v>0.52802619957855468</v>
      </c>
      <c r="F25" s="113">
        <f t="shared" si="3"/>
        <v>96.617967144745791</v>
      </c>
      <c r="G25" s="18"/>
    </row>
    <row r="26" spans="2:7" ht="15" customHeight="1" x14ac:dyDescent="0.4">
      <c r="B26" s="34">
        <f t="shared" si="0"/>
        <v>19</v>
      </c>
      <c r="C26" s="37" t="s">
        <v>122</v>
      </c>
      <c r="D26" s="36">
        <f t="shared" si="1"/>
        <v>427066221.29000002</v>
      </c>
      <c r="E26" s="113">
        <f t="shared" si="2"/>
        <v>0.59368476202021903</v>
      </c>
      <c r="F26" s="113">
        <f t="shared" si="3"/>
        <v>97.211651906766008</v>
      </c>
      <c r="G26" s="18"/>
    </row>
    <row r="27" spans="2:7" ht="15" customHeight="1" x14ac:dyDescent="0.4">
      <c r="B27" s="34">
        <f t="shared" si="0"/>
        <v>21</v>
      </c>
      <c r="C27" s="37" t="s">
        <v>78</v>
      </c>
      <c r="D27" s="36">
        <f t="shared" si="1"/>
        <v>329581612.02000004</v>
      </c>
      <c r="E27" s="113">
        <f t="shared" si="2"/>
        <v>0.45816683957653837</v>
      </c>
      <c r="F27" s="113">
        <f t="shared" si="3"/>
        <v>97.669818746342543</v>
      </c>
      <c r="G27" s="18"/>
    </row>
    <row r="28" spans="2:7" ht="15" customHeight="1" x14ac:dyDescent="0.4">
      <c r="B28" s="34">
        <f t="shared" si="0"/>
        <v>22</v>
      </c>
      <c r="C28" s="37" t="s">
        <v>87</v>
      </c>
      <c r="D28" s="36">
        <f t="shared" si="1"/>
        <v>307851861.19</v>
      </c>
      <c r="E28" s="113">
        <f t="shared" si="2"/>
        <v>0.42795929492152096</v>
      </c>
      <c r="F28" s="113">
        <f t="shared" si="3"/>
        <v>98.097778041264064</v>
      </c>
      <c r="G28" s="18"/>
    </row>
    <row r="29" spans="2:7" ht="15" customHeight="1" x14ac:dyDescent="0.4">
      <c r="B29" s="34">
        <f t="shared" si="0"/>
        <v>23</v>
      </c>
      <c r="C29" s="37" t="s">
        <v>124</v>
      </c>
      <c r="D29" s="36">
        <f t="shared" si="1"/>
        <v>306361809.24000001</v>
      </c>
      <c r="E29" s="113">
        <f t="shared" si="2"/>
        <v>0.42588790389775555</v>
      </c>
      <c r="F29" s="113">
        <f t="shared" si="3"/>
        <v>98.523665945161824</v>
      </c>
      <c r="G29" s="18"/>
    </row>
    <row r="30" spans="2:7" ht="15" customHeight="1" x14ac:dyDescent="0.4">
      <c r="B30" s="34">
        <f t="shared" si="0"/>
        <v>24</v>
      </c>
      <c r="C30" s="37" t="s">
        <v>126</v>
      </c>
      <c r="D30" s="36">
        <f t="shared" si="1"/>
        <v>234668297.47999996</v>
      </c>
      <c r="E30" s="113">
        <f t="shared" si="2"/>
        <v>0.3262233944006987</v>
      </c>
      <c r="F30" s="113">
        <f t="shared" si="3"/>
        <v>98.849889339562523</v>
      </c>
      <c r="G30" s="18"/>
    </row>
    <row r="31" spans="2:7" ht="15" customHeight="1" x14ac:dyDescent="0.4">
      <c r="B31" s="34">
        <f t="shared" si="0"/>
        <v>25</v>
      </c>
      <c r="C31" s="37" t="s">
        <v>125</v>
      </c>
      <c r="D31" s="36">
        <f t="shared" si="1"/>
        <v>225009633.56999996</v>
      </c>
      <c r="E31" s="113">
        <f t="shared" si="2"/>
        <v>0.31279643319660055</v>
      </c>
      <c r="F31" s="113">
        <f t="shared" si="3"/>
        <v>99.162685772759119</v>
      </c>
      <c r="G31" s="18"/>
    </row>
    <row r="32" spans="2:7" ht="15" customHeight="1" x14ac:dyDescent="0.4">
      <c r="B32" s="34">
        <f t="shared" si="0"/>
        <v>26</v>
      </c>
      <c r="C32" s="37" t="s">
        <v>127</v>
      </c>
      <c r="D32" s="36">
        <f t="shared" si="1"/>
        <v>180498665.68999997</v>
      </c>
      <c r="E32" s="113">
        <f t="shared" si="2"/>
        <v>0.25091965143356071</v>
      </c>
      <c r="F32" s="113">
        <f t="shared" si="3"/>
        <v>99.413605424192681</v>
      </c>
      <c r="G32" s="18"/>
    </row>
    <row r="33" spans="2:7" ht="15" customHeight="1" x14ac:dyDescent="0.4">
      <c r="B33" s="34">
        <f t="shared" si="0"/>
        <v>27</v>
      </c>
      <c r="C33" s="37" t="s">
        <v>110</v>
      </c>
      <c r="D33" s="36">
        <f t="shared" si="1"/>
        <v>170317661.15000001</v>
      </c>
      <c r="E33" s="113">
        <f t="shared" si="2"/>
        <v>0.23676656004834379</v>
      </c>
      <c r="F33" s="113">
        <f t="shared" si="3"/>
        <v>99.650371984241019</v>
      </c>
      <c r="G33" s="18"/>
    </row>
    <row r="34" spans="2:7" ht="15" customHeight="1" x14ac:dyDescent="0.4">
      <c r="B34" s="34">
        <f t="shared" si="0"/>
        <v>28</v>
      </c>
      <c r="C34" s="37" t="s">
        <v>128</v>
      </c>
      <c r="D34" s="36">
        <f t="shared" si="1"/>
        <v>71938043.469999999</v>
      </c>
      <c r="E34" s="113">
        <f t="shared" si="2"/>
        <v>0.10000444448329672</v>
      </c>
      <c r="F34" s="113">
        <f t="shared" si="3"/>
        <v>99.750376428724323</v>
      </c>
      <c r="G34" s="18"/>
    </row>
    <row r="35" spans="2:7" ht="15" customHeight="1" x14ac:dyDescent="0.4">
      <c r="B35" s="34">
        <f t="shared" si="0"/>
        <v>30</v>
      </c>
      <c r="C35" s="37" t="s">
        <v>79</v>
      </c>
      <c r="D35" s="36">
        <f t="shared" si="1"/>
        <v>45268384.770000003</v>
      </c>
      <c r="E35" s="113">
        <f t="shared" si="2"/>
        <v>6.2929702466371237E-2</v>
      </c>
      <c r="F35" s="113">
        <f t="shared" si="3"/>
        <v>99.8133061311907</v>
      </c>
      <c r="G35" s="18"/>
    </row>
    <row r="36" spans="2:7" ht="15" customHeight="1" x14ac:dyDescent="0.4">
      <c r="B36" s="34">
        <f t="shared" si="0"/>
        <v>29</v>
      </c>
      <c r="C36" s="37" t="s">
        <v>129</v>
      </c>
      <c r="D36" s="36">
        <f t="shared" si="1"/>
        <v>55894478.009999998</v>
      </c>
      <c r="E36" s="113">
        <f t="shared" si="2"/>
        <v>7.7701532505605894E-2</v>
      </c>
      <c r="F36" s="113">
        <f t="shared" si="3"/>
        <v>99.8910076636963</v>
      </c>
      <c r="G36" s="18"/>
    </row>
    <row r="37" spans="2:7" ht="15" customHeight="1" x14ac:dyDescent="0.4">
      <c r="B37" s="34">
        <f t="shared" si="0"/>
        <v>32</v>
      </c>
      <c r="C37" s="37" t="s">
        <v>130</v>
      </c>
      <c r="D37" s="36">
        <f t="shared" si="1"/>
        <v>28165415.310000006</v>
      </c>
      <c r="E37" s="113">
        <f t="shared" si="2"/>
        <v>3.9154063355816913E-2</v>
      </c>
      <c r="F37" s="113">
        <f t="shared" si="3"/>
        <v>99.930161727052123</v>
      </c>
      <c r="G37" s="18"/>
    </row>
    <row r="38" spans="2:7" ht="15" customHeight="1" x14ac:dyDescent="0.4">
      <c r="B38" s="34">
        <f t="shared" si="0"/>
        <v>33</v>
      </c>
      <c r="C38" s="37" t="s">
        <v>132</v>
      </c>
      <c r="D38" s="36">
        <f t="shared" si="1"/>
        <v>20602945.789999999</v>
      </c>
      <c r="E38" s="113">
        <f t="shared" si="2"/>
        <v>2.8641120178750212E-2</v>
      </c>
      <c r="F38" s="113">
        <f t="shared" si="3"/>
        <v>99.958802847230871</v>
      </c>
      <c r="G38" s="18"/>
    </row>
    <row r="39" spans="2:7" ht="15" customHeight="1" x14ac:dyDescent="0.4">
      <c r="B39" s="34">
        <f t="shared" si="0"/>
        <v>31</v>
      </c>
      <c r="C39" s="37" t="s">
        <v>131</v>
      </c>
      <c r="D39" s="36">
        <f t="shared" si="1"/>
        <v>29635108.540000003</v>
      </c>
      <c r="E39" s="113">
        <f t="shared" si="2"/>
        <v>4.1197152769116077E-2</v>
      </c>
      <c r="F39" s="113">
        <f t="shared" si="3"/>
        <v>99.999999999999986</v>
      </c>
      <c r="G39" s="18"/>
    </row>
    <row r="40" spans="2:7" x14ac:dyDescent="0.4">
      <c r="B40" s="98"/>
      <c r="C40" s="100" t="s">
        <v>21</v>
      </c>
      <c r="D40" s="101">
        <f>SUM(D7:D39)</f>
        <v>71934846337.769989</v>
      </c>
      <c r="E40" s="116">
        <f>SUM(E7:E39)</f>
        <v>99.999999999999986</v>
      </c>
      <c r="F40" s="119"/>
      <c r="G40" s="18"/>
    </row>
    <row r="41" spans="2:7" ht="17.25" customHeight="1" x14ac:dyDescent="0.4">
      <c r="B41" s="97" t="s">
        <v>108</v>
      </c>
      <c r="C41" s="99"/>
      <c r="D41" s="99"/>
      <c r="E41" s="114"/>
      <c r="G41" s="18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2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35" t="s">
        <v>42</v>
      </c>
      <c r="C64" s="135"/>
      <c r="D64" s="135"/>
      <c r="E64" s="135"/>
      <c r="F64" s="135"/>
    </row>
    <row r="65" spans="1:8" x14ac:dyDescent="0.4">
      <c r="B65" s="134" t="s">
        <v>86</v>
      </c>
      <c r="C65" s="134"/>
      <c r="D65" s="134"/>
      <c r="E65" s="134"/>
      <c r="F65" s="134"/>
    </row>
    <row r="66" spans="1:8" x14ac:dyDescent="0.4">
      <c r="B66" s="134" t="s">
        <v>134</v>
      </c>
      <c r="C66" s="134"/>
      <c r="D66" s="134"/>
      <c r="E66" s="134"/>
      <c r="F66" s="134"/>
    </row>
    <row r="67" spans="1:8" x14ac:dyDescent="0.4">
      <c r="B67" s="134" t="s">
        <v>91</v>
      </c>
      <c r="C67" s="134"/>
      <c r="D67" s="134"/>
      <c r="E67" s="134"/>
      <c r="F67" s="134"/>
    </row>
    <row r="69" spans="1:8" ht="18" customHeight="1" x14ac:dyDescent="0.4">
      <c r="B69" s="33" t="s">
        <v>32</v>
      </c>
      <c r="C69" s="33" t="s">
        <v>33</v>
      </c>
      <c r="D69" s="33" t="s">
        <v>50</v>
      </c>
      <c r="E69" s="112" t="s">
        <v>100</v>
      </c>
      <c r="F69" s="112" t="s">
        <v>60</v>
      </c>
    </row>
    <row r="70" spans="1:8" ht="15" customHeight="1" x14ac:dyDescent="0.4">
      <c r="A70" s="102" t="str">
        <f t="shared" ref="A70:A102" si="4">H70&amp;C70</f>
        <v>EneroSeguros Universal, S. A.</v>
      </c>
      <c r="B70" s="34">
        <f t="shared" ref="B70:B102" si="5">RANK(D70,$D$70:$D$102,0)</f>
        <v>1</v>
      </c>
      <c r="C70" s="35" t="s">
        <v>84</v>
      </c>
      <c r="D70" s="36">
        <f>VLOOKUP(A70,'PNC Exon. &amp; no Exon.'!A:D,3,0)+VLOOKUP(A70,'PNC Exon. &amp; no Exon.'!A:D,4,0)</f>
        <v>1172129984.02</v>
      </c>
      <c r="E70" s="113">
        <f t="shared" ref="E70:E102" si="6">IFERROR(D70/$D$103*100,0)</f>
        <v>18.353706814265767</v>
      </c>
      <c r="F70" s="113">
        <f>(E70)</f>
        <v>18.353706814265767</v>
      </c>
      <c r="H70" s="102" t="s">
        <v>23</v>
      </c>
    </row>
    <row r="71" spans="1:8" ht="15" customHeight="1" x14ac:dyDescent="0.4">
      <c r="A71" s="102" t="str">
        <f t="shared" si="4"/>
        <v>EneroHumano Seguros, S. A.</v>
      </c>
      <c r="B71" s="34">
        <f t="shared" si="5"/>
        <v>2</v>
      </c>
      <c r="C71" s="37" t="s">
        <v>92</v>
      </c>
      <c r="D71" s="36">
        <f>VLOOKUP(A71,'PNC Exon. &amp; no Exon.'!A:D,3,0)+VLOOKUP(A71,'PNC Exon. &amp; no Exon.'!A:D,4,0)</f>
        <v>1111531500.46</v>
      </c>
      <c r="E71" s="113">
        <f t="shared" si="6"/>
        <v>17.40483014033677</v>
      </c>
      <c r="F71" s="113">
        <f t="shared" ref="F71:F102" si="7">(F70+E71)</f>
        <v>35.758536954602533</v>
      </c>
      <c r="H71" s="102" t="s">
        <v>23</v>
      </c>
    </row>
    <row r="72" spans="1:8" ht="15" customHeight="1" x14ac:dyDescent="0.4">
      <c r="A72" s="102" t="str">
        <f t="shared" si="4"/>
        <v>EneroSeguros Reservas, S. A.</v>
      </c>
      <c r="B72" s="34">
        <f t="shared" si="5"/>
        <v>3</v>
      </c>
      <c r="C72" s="37" t="s">
        <v>93</v>
      </c>
      <c r="D72" s="36">
        <f>VLOOKUP(A72,'PNC Exon. &amp; no Exon.'!A:D,3,0)+VLOOKUP(A72,'PNC Exon. &amp; no Exon.'!A:D,4,0)</f>
        <v>754911510.45000005</v>
      </c>
      <c r="E72" s="113">
        <f t="shared" si="6"/>
        <v>11.820723573672709</v>
      </c>
      <c r="F72" s="113">
        <f t="shared" si="7"/>
        <v>47.579260528275242</v>
      </c>
      <c r="H72" s="102" t="s">
        <v>23</v>
      </c>
    </row>
    <row r="73" spans="1:8" ht="15" customHeight="1" x14ac:dyDescent="0.4">
      <c r="A73" s="102" t="str">
        <f t="shared" si="4"/>
        <v>EneroMapfre BHD Compañía de Seguros</v>
      </c>
      <c r="B73" s="34">
        <f t="shared" si="5"/>
        <v>4</v>
      </c>
      <c r="C73" s="37" t="s">
        <v>111</v>
      </c>
      <c r="D73" s="36">
        <f>VLOOKUP(A73,'PNC Exon. &amp; no Exon.'!A:D,3,0)+VLOOKUP(A73,'PNC Exon. &amp; no Exon.'!A:D,4,0)</f>
        <v>731427003.06000006</v>
      </c>
      <c r="E73" s="113">
        <f t="shared" si="6"/>
        <v>11.452993228753758</v>
      </c>
      <c r="F73" s="113">
        <f t="shared" si="7"/>
        <v>59.032253757028997</v>
      </c>
      <c r="H73" s="102" t="s">
        <v>23</v>
      </c>
    </row>
    <row r="74" spans="1:8" ht="15" customHeight="1" x14ac:dyDescent="0.4">
      <c r="A74" s="102" t="str">
        <f t="shared" si="4"/>
        <v>EneroLa Colonial, S. A., Compañia De Seguros</v>
      </c>
      <c r="B74" s="34">
        <f t="shared" si="5"/>
        <v>5</v>
      </c>
      <c r="C74" s="37" t="s">
        <v>112</v>
      </c>
      <c r="D74" s="36">
        <f>VLOOKUP(A74,'PNC Exon. &amp; no Exon.'!A:D,3,0)+VLOOKUP(A74,'PNC Exon. &amp; no Exon.'!A:D,4,0)</f>
        <v>553626550.80999994</v>
      </c>
      <c r="E74" s="113">
        <f t="shared" si="6"/>
        <v>8.6689185812915532</v>
      </c>
      <c r="F74" s="113">
        <f t="shared" si="7"/>
        <v>67.701172338320546</v>
      </c>
      <c r="H74" s="102" t="s">
        <v>23</v>
      </c>
    </row>
    <row r="75" spans="1:8" ht="15" customHeight="1" x14ac:dyDescent="0.4">
      <c r="A75" s="102" t="str">
        <f t="shared" si="4"/>
        <v>EneroSeguros Sura, S.A.</v>
      </c>
      <c r="B75" s="34">
        <f t="shared" si="5"/>
        <v>6</v>
      </c>
      <c r="C75" s="37" t="s">
        <v>113</v>
      </c>
      <c r="D75" s="36">
        <f>VLOOKUP(A75,'PNC Exon. &amp; no Exon.'!A:D,3,0)+VLOOKUP(A75,'PNC Exon. &amp; no Exon.'!A:D,4,0)</f>
        <v>523060868.27999997</v>
      </c>
      <c r="E75" s="113">
        <f t="shared" si="6"/>
        <v>8.1903082024242444</v>
      </c>
      <c r="F75" s="113">
        <f t="shared" si="7"/>
        <v>75.891480540744794</v>
      </c>
      <c r="H75" s="102" t="s">
        <v>23</v>
      </c>
    </row>
    <row r="76" spans="1:8" ht="15" customHeight="1" x14ac:dyDescent="0.4">
      <c r="A76" s="102" t="str">
        <f t="shared" si="4"/>
        <v>EneroWorldwide Seguros, S. A.</v>
      </c>
      <c r="B76" s="34">
        <f t="shared" si="5"/>
        <v>7</v>
      </c>
      <c r="C76" s="37" t="s">
        <v>114</v>
      </c>
      <c r="D76" s="36">
        <f>VLOOKUP(A76,'PNC Exon. &amp; no Exon.'!A:D,3,0)+VLOOKUP(A76,'PNC Exon. &amp; no Exon.'!A:D,4,0)</f>
        <v>236673236.20000002</v>
      </c>
      <c r="E76" s="113">
        <f t="shared" si="6"/>
        <v>3.7059295873486957</v>
      </c>
      <c r="F76" s="113">
        <f t="shared" si="7"/>
        <v>79.597410128093486</v>
      </c>
      <c r="H76" s="102" t="s">
        <v>23</v>
      </c>
    </row>
    <row r="77" spans="1:8" ht="15" customHeight="1" x14ac:dyDescent="0.4">
      <c r="A77" s="102" t="str">
        <f t="shared" si="4"/>
        <v>EneroSeguros Crecer, S. A.</v>
      </c>
      <c r="B77" s="34">
        <f t="shared" si="5"/>
        <v>8</v>
      </c>
      <c r="C77" s="37" t="s">
        <v>94</v>
      </c>
      <c r="D77" s="36">
        <f>VLOOKUP(A77,'PNC Exon. &amp; no Exon.'!A:D,3,0)+VLOOKUP(A77,'PNC Exon. &amp; no Exon.'!A:D,4,0)</f>
        <v>231143031.38999999</v>
      </c>
      <c r="E77" s="113">
        <f t="shared" si="6"/>
        <v>3.6193353025088233</v>
      </c>
      <c r="F77" s="113">
        <f t="shared" si="7"/>
        <v>83.216745430602316</v>
      </c>
      <c r="H77" s="102" t="s">
        <v>23</v>
      </c>
    </row>
    <row r="78" spans="1:8" ht="15" customHeight="1" x14ac:dyDescent="0.4">
      <c r="A78" s="102" t="str">
        <f t="shared" si="4"/>
        <v>EneroGeneral de Seguros, S. A.</v>
      </c>
      <c r="B78" s="34">
        <f t="shared" si="5"/>
        <v>9</v>
      </c>
      <c r="C78" s="37" t="s">
        <v>77</v>
      </c>
      <c r="D78" s="36">
        <f>VLOOKUP(A78,'PNC Exon. &amp; no Exon.'!A:D,3,0)+VLOOKUP(A78,'PNC Exon. &amp; no Exon.'!A:D,4,0)</f>
        <v>144901912.70999998</v>
      </c>
      <c r="E78" s="113">
        <f t="shared" si="6"/>
        <v>2.2689354073040171</v>
      </c>
      <c r="F78" s="113">
        <f t="shared" si="7"/>
        <v>85.48568083790633</v>
      </c>
      <c r="H78" s="102" t="s">
        <v>23</v>
      </c>
    </row>
    <row r="79" spans="1:8" ht="15" customHeight="1" x14ac:dyDescent="0.4">
      <c r="A79" s="102" t="str">
        <f t="shared" si="4"/>
        <v>EneroSeguros Pepín, S. A.</v>
      </c>
      <c r="B79" s="34">
        <f t="shared" si="5"/>
        <v>10</v>
      </c>
      <c r="C79" s="37" t="s">
        <v>115</v>
      </c>
      <c r="D79" s="36">
        <f>VLOOKUP(A79,'PNC Exon. &amp; no Exon.'!A:D,3,0)+VLOOKUP(A79,'PNC Exon. &amp; no Exon.'!A:D,4,0)</f>
        <v>124311763.66</v>
      </c>
      <c r="E79" s="113">
        <f t="shared" si="6"/>
        <v>1.9465261488789003</v>
      </c>
      <c r="F79" s="113">
        <f t="shared" si="7"/>
        <v>87.432206986785232</v>
      </c>
      <c r="H79" s="102" t="s">
        <v>23</v>
      </c>
    </row>
    <row r="80" spans="1:8" ht="15" customHeight="1" x14ac:dyDescent="0.4">
      <c r="A80" s="102" t="str">
        <f t="shared" si="4"/>
        <v>EneroLa Monumental de Seguros, S. A.</v>
      </c>
      <c r="B80" s="34">
        <f t="shared" si="5"/>
        <v>11</v>
      </c>
      <c r="C80" s="37" t="s">
        <v>85</v>
      </c>
      <c r="D80" s="36">
        <f>VLOOKUP(A80,'PNC Exon. &amp; no Exon.'!A:D,3,0)+VLOOKUP(A80,'PNC Exon. &amp; no Exon.'!A:D,4,0)</f>
        <v>109613339.2</v>
      </c>
      <c r="E80" s="113">
        <f t="shared" si="6"/>
        <v>1.7163720048433959</v>
      </c>
      <c r="F80" s="113">
        <f t="shared" si="7"/>
        <v>89.148578991628625</v>
      </c>
      <c r="H80" s="102" t="s">
        <v>23</v>
      </c>
    </row>
    <row r="81" spans="1:8" ht="15" customHeight="1" x14ac:dyDescent="0.4">
      <c r="A81" s="102" t="str">
        <f t="shared" si="4"/>
        <v>EneroCompañía Dominicana de Seguros, C. por A.</v>
      </c>
      <c r="B81" s="34">
        <f t="shared" si="5"/>
        <v>12</v>
      </c>
      <c r="C81" s="37" t="s">
        <v>116</v>
      </c>
      <c r="D81" s="36">
        <f>VLOOKUP(A81,'PNC Exon. &amp; no Exon.'!A:D,3,0)+VLOOKUP(A81,'PNC Exon. &amp; no Exon.'!A:D,4,0)</f>
        <v>99313114.809999987</v>
      </c>
      <c r="E81" s="113">
        <f t="shared" si="6"/>
        <v>1.555086736867533</v>
      </c>
      <c r="F81" s="113">
        <f t="shared" si="7"/>
        <v>90.703665728496162</v>
      </c>
      <c r="H81" s="102" t="s">
        <v>23</v>
      </c>
    </row>
    <row r="82" spans="1:8" ht="15" customHeight="1" x14ac:dyDescent="0.4">
      <c r="A82" s="102" t="str">
        <f t="shared" si="4"/>
        <v>EneroPatria, S. A., Compañía de Seguros</v>
      </c>
      <c r="B82" s="34">
        <f t="shared" si="5"/>
        <v>14</v>
      </c>
      <c r="C82" s="37" t="s">
        <v>117</v>
      </c>
      <c r="D82" s="36">
        <f>VLOOKUP(A82,'PNC Exon. &amp; no Exon.'!A:D,3,0)+VLOOKUP(A82,'PNC Exon. &amp; no Exon.'!A:D,4,0)</f>
        <v>59278409.290000007</v>
      </c>
      <c r="E82" s="113">
        <f t="shared" si="6"/>
        <v>0.92820639294058371</v>
      </c>
      <c r="F82" s="113">
        <f t="shared" si="7"/>
        <v>91.631872121436743</v>
      </c>
      <c r="H82" s="102" t="s">
        <v>23</v>
      </c>
    </row>
    <row r="83" spans="1:8" ht="15" customHeight="1" x14ac:dyDescent="0.4">
      <c r="A83" s="102" t="str">
        <f t="shared" si="4"/>
        <v>EneroBanesco Seguros</v>
      </c>
      <c r="B83" s="34">
        <f t="shared" si="5"/>
        <v>13</v>
      </c>
      <c r="C83" s="37" t="s">
        <v>119</v>
      </c>
      <c r="D83" s="36">
        <f>VLOOKUP(A83,'PNC Exon. &amp; no Exon.'!A:D,3,0)+VLOOKUP(A83,'PNC Exon. &amp; no Exon.'!A:D,4,0)</f>
        <v>61725546.750000007</v>
      </c>
      <c r="E83" s="113">
        <f t="shared" si="6"/>
        <v>0.96652470583025785</v>
      </c>
      <c r="F83" s="113">
        <f t="shared" si="7"/>
        <v>92.598396827266996</v>
      </c>
      <c r="H83" s="102" t="s">
        <v>23</v>
      </c>
    </row>
    <row r="84" spans="1:8" ht="15" customHeight="1" x14ac:dyDescent="0.4">
      <c r="A84" s="102" t="str">
        <f t="shared" si="4"/>
        <v>EneroAtlántica Seguros, S. A.</v>
      </c>
      <c r="B84" s="34">
        <f t="shared" si="5"/>
        <v>15</v>
      </c>
      <c r="C84" s="37" t="s">
        <v>120</v>
      </c>
      <c r="D84" s="36">
        <f>VLOOKUP(A84,'PNC Exon. &amp; no Exon.'!A:D,3,0)+VLOOKUP(A84,'PNC Exon. &amp; no Exon.'!A:D,4,0)</f>
        <v>58711453.159999996</v>
      </c>
      <c r="E84" s="113">
        <f t="shared" si="6"/>
        <v>0.91932875417318116</v>
      </c>
      <c r="F84" s="113">
        <f t="shared" si="7"/>
        <v>93.517725581440175</v>
      </c>
      <c r="H84" s="102" t="s">
        <v>23</v>
      </c>
    </row>
    <row r="85" spans="1:8" ht="15" customHeight="1" x14ac:dyDescent="0.4">
      <c r="A85" s="102" t="str">
        <f t="shared" si="4"/>
        <v>EneroAseguradora Agropecuaria Dominicana, S. A.</v>
      </c>
      <c r="B85" s="34">
        <f t="shared" si="5"/>
        <v>16</v>
      </c>
      <c r="C85" s="37" t="s">
        <v>118</v>
      </c>
      <c r="D85" s="36">
        <f>VLOOKUP(A85,'PNC Exon. &amp; no Exon.'!A:D,3,0)+VLOOKUP(A85,'PNC Exon. &amp; no Exon.'!A:D,4,0)</f>
        <v>53930280.539999999</v>
      </c>
      <c r="E85" s="113">
        <f t="shared" si="6"/>
        <v>0.84446313202186041</v>
      </c>
      <c r="F85" s="113">
        <f t="shared" si="7"/>
        <v>94.362188713462032</v>
      </c>
      <c r="H85" s="102" t="s">
        <v>23</v>
      </c>
    </row>
    <row r="86" spans="1:8" ht="15" customHeight="1" x14ac:dyDescent="0.4">
      <c r="A86" s="102" t="str">
        <f t="shared" si="4"/>
        <v>EneroSeguros La Internacional, S. A.</v>
      </c>
      <c r="B86" s="34">
        <f t="shared" si="5"/>
        <v>17</v>
      </c>
      <c r="C86" s="37" t="s">
        <v>80</v>
      </c>
      <c r="D86" s="36">
        <f>VLOOKUP(A86,'PNC Exon. &amp; no Exon.'!A:D,3,0)+VLOOKUP(A86,'PNC Exon. &amp; no Exon.'!A:D,4,0)</f>
        <v>48014595.689999998</v>
      </c>
      <c r="E86" s="113">
        <f t="shared" si="6"/>
        <v>0.75183283775183429</v>
      </c>
      <c r="F86" s="113">
        <f t="shared" si="7"/>
        <v>95.114021551213867</v>
      </c>
      <c r="H86" s="102" t="s">
        <v>23</v>
      </c>
    </row>
    <row r="87" spans="1:8" ht="15" customHeight="1" x14ac:dyDescent="0.4">
      <c r="A87" s="102" t="str">
        <f t="shared" si="4"/>
        <v xml:space="preserve">EneroCooperativa Nacional De Seguros, Inc </v>
      </c>
      <c r="B87" s="34">
        <f t="shared" si="5"/>
        <v>18</v>
      </c>
      <c r="C87" s="37" t="s">
        <v>121</v>
      </c>
      <c r="D87" s="36">
        <f>VLOOKUP(A87,'PNC Exon. &amp; no Exon.'!A:D,3,0)+VLOOKUP(A87,'PNC Exon. &amp; no Exon.'!A:D,4,0)</f>
        <v>41976643.849999994</v>
      </c>
      <c r="E87" s="113">
        <f t="shared" si="6"/>
        <v>0.65728803526333679</v>
      </c>
      <c r="F87" s="113">
        <f t="shared" si="7"/>
        <v>95.771309586477201</v>
      </c>
      <c r="H87" s="102" t="s">
        <v>23</v>
      </c>
    </row>
    <row r="88" spans="1:8" ht="15" customHeight="1" x14ac:dyDescent="0.4">
      <c r="A88" s="102" t="str">
        <f t="shared" si="4"/>
        <v>EneroAtrio Seguros S. A.</v>
      </c>
      <c r="B88" s="34">
        <f t="shared" si="5"/>
        <v>19</v>
      </c>
      <c r="C88" s="37" t="s">
        <v>122</v>
      </c>
      <c r="D88" s="36">
        <f>VLOOKUP(A88,'PNC Exon. &amp; no Exon.'!A:D,3,0)+VLOOKUP(A88,'PNC Exon. &amp; no Exon.'!A:D,4,0)</f>
        <v>41431906.530000001</v>
      </c>
      <c r="E88" s="113">
        <f t="shared" si="6"/>
        <v>0.64875830801604017</v>
      </c>
      <c r="F88" s="113">
        <f t="shared" si="7"/>
        <v>96.420067894493243</v>
      </c>
      <c r="H88" s="102" t="s">
        <v>23</v>
      </c>
    </row>
    <row r="89" spans="1:8" ht="15" customHeight="1" x14ac:dyDescent="0.4">
      <c r="A89" s="102" t="str">
        <f t="shared" si="4"/>
        <v>EneroAngloamericana de Seguros, S. A.</v>
      </c>
      <c r="B89" s="34">
        <f t="shared" si="5"/>
        <v>20</v>
      </c>
      <c r="C89" s="37" t="s">
        <v>78</v>
      </c>
      <c r="D89" s="36">
        <f>VLOOKUP(A89,'PNC Exon. &amp; no Exon.'!A:D,3,0)+VLOOKUP(A89,'PNC Exon. &amp; no Exon.'!A:D,4,0)</f>
        <v>39037453.649999999</v>
      </c>
      <c r="E89" s="113">
        <f t="shared" si="6"/>
        <v>0.61126495255270574</v>
      </c>
      <c r="F89" s="113">
        <f t="shared" si="7"/>
        <v>97.031332847045945</v>
      </c>
      <c r="H89" s="102" t="s">
        <v>23</v>
      </c>
    </row>
    <row r="90" spans="1:8" ht="15" customHeight="1" x14ac:dyDescent="0.4">
      <c r="A90" s="102" t="str">
        <f t="shared" si="4"/>
        <v>EneroCuna Mutual Insurance Society Dominicana</v>
      </c>
      <c r="B90" s="34">
        <f t="shared" si="5"/>
        <v>21</v>
      </c>
      <c r="C90" s="37" t="s">
        <v>123</v>
      </c>
      <c r="D90" s="36">
        <f>VLOOKUP(A90,'PNC Exon. &amp; no Exon.'!A:D,3,0)+VLOOKUP(A90,'PNC Exon. &amp; no Exon.'!A:D,4,0)</f>
        <v>36519666.299999997</v>
      </c>
      <c r="E90" s="113">
        <f t="shared" si="6"/>
        <v>0.57184037381777708</v>
      </c>
      <c r="F90" s="113">
        <f t="shared" si="7"/>
        <v>97.603173220863724</v>
      </c>
      <c r="H90" s="102" t="s">
        <v>23</v>
      </c>
    </row>
    <row r="91" spans="1:8" ht="15" customHeight="1" x14ac:dyDescent="0.4">
      <c r="A91" s="102" t="str">
        <f t="shared" si="4"/>
        <v>EneroBupa Dominicana, S. A.</v>
      </c>
      <c r="B91" s="34">
        <f t="shared" si="5"/>
        <v>22</v>
      </c>
      <c r="C91" s="37" t="s">
        <v>124</v>
      </c>
      <c r="D91" s="36">
        <f>VLOOKUP(A91,'PNC Exon. &amp; no Exon.'!A:D,3,0)+VLOOKUP(A91,'PNC Exon. &amp; no Exon.'!A:D,4,0)</f>
        <v>32914827.539999999</v>
      </c>
      <c r="E91" s="113">
        <f t="shared" si="6"/>
        <v>0.51539428454802894</v>
      </c>
      <c r="F91" s="113">
        <f t="shared" si="7"/>
        <v>98.118567505411747</v>
      </c>
      <c r="H91" s="102" t="s">
        <v>23</v>
      </c>
    </row>
    <row r="92" spans="1:8" ht="15" customHeight="1" x14ac:dyDescent="0.4">
      <c r="A92" s="102" t="str">
        <f t="shared" si="4"/>
        <v>EneroMultiseguros Su, S.A.</v>
      </c>
      <c r="B92" s="34">
        <f t="shared" si="5"/>
        <v>23</v>
      </c>
      <c r="C92" s="37" t="s">
        <v>126</v>
      </c>
      <c r="D92" s="36">
        <f>VLOOKUP(A92,'PNC Exon. &amp; no Exon.'!A:D,3,0)+VLOOKUP(A92,'PNC Exon. &amp; no Exon.'!A:D,4,0)</f>
        <v>29836884.039999999</v>
      </c>
      <c r="E92" s="113">
        <f t="shared" si="6"/>
        <v>0.46719854400726735</v>
      </c>
      <c r="F92" s="113">
        <f t="shared" si="7"/>
        <v>98.585766049419007</v>
      </c>
      <c r="H92" s="102" t="s">
        <v>23</v>
      </c>
    </row>
    <row r="93" spans="1:8" ht="15" customHeight="1" x14ac:dyDescent="0.4">
      <c r="A93" s="102" t="str">
        <f t="shared" si="4"/>
        <v>EneroBMI Compañía de Seguros, S. A.</v>
      </c>
      <c r="B93" s="34">
        <f t="shared" si="5"/>
        <v>24</v>
      </c>
      <c r="C93" s="37" t="s">
        <v>87</v>
      </c>
      <c r="D93" s="36">
        <f>VLOOKUP(A93,'PNC Exon. &amp; no Exon.'!A:D,3,0)+VLOOKUP(A93,'PNC Exon. &amp; no Exon.'!A:D,4,0)</f>
        <v>27147652.629999999</v>
      </c>
      <c r="E93" s="113">
        <f t="shared" si="6"/>
        <v>0.42508942170192721</v>
      </c>
      <c r="F93" s="113">
        <f t="shared" si="7"/>
        <v>99.010855471120934</v>
      </c>
      <c r="H93" s="102" t="s">
        <v>23</v>
      </c>
    </row>
    <row r="94" spans="1:8" ht="15" customHeight="1" x14ac:dyDescent="0.4">
      <c r="A94" s="102" t="str">
        <f t="shared" si="4"/>
        <v>EneroSeguros APS, S.R.L.</v>
      </c>
      <c r="B94" s="34">
        <f t="shared" si="5"/>
        <v>25</v>
      </c>
      <c r="C94" s="37" t="s">
        <v>125</v>
      </c>
      <c r="D94" s="36">
        <f>VLOOKUP(A94,'PNC Exon. &amp; no Exon.'!A:D,3,0)+VLOOKUP(A94,'PNC Exon. &amp; no Exon.'!A:D,4,0)</f>
        <v>18970056.75</v>
      </c>
      <c r="E94" s="113">
        <f t="shared" si="6"/>
        <v>0.29704116828867205</v>
      </c>
      <c r="F94" s="113">
        <f t="shared" si="7"/>
        <v>99.307896639409606</v>
      </c>
      <c r="H94" s="102" t="s">
        <v>23</v>
      </c>
    </row>
    <row r="95" spans="1:8" ht="15" customHeight="1" x14ac:dyDescent="0.4">
      <c r="A95" s="102" t="str">
        <f t="shared" si="4"/>
        <v>EneroSeguros Ademi, S.A.</v>
      </c>
      <c r="B95" s="34">
        <f t="shared" si="5"/>
        <v>26</v>
      </c>
      <c r="C95" s="37" t="s">
        <v>127</v>
      </c>
      <c r="D95" s="36">
        <f>VLOOKUP(A95,'PNC Exon. &amp; no Exon.'!A:D,3,0)+VLOOKUP(A95,'PNC Exon. &amp; no Exon.'!A:D,4,0)</f>
        <v>16403094.299999999</v>
      </c>
      <c r="E95" s="113">
        <f t="shared" si="6"/>
        <v>0.25684658504889596</v>
      </c>
      <c r="F95" s="113">
        <f t="shared" si="7"/>
        <v>99.564743224458496</v>
      </c>
      <c r="H95" s="102" t="s">
        <v>23</v>
      </c>
    </row>
    <row r="96" spans="1:8" ht="15" customHeight="1" x14ac:dyDescent="0.4">
      <c r="A96" s="102" t="str">
        <f t="shared" si="4"/>
        <v>EneroFuturo Seguros</v>
      </c>
      <c r="B96" s="34">
        <f t="shared" si="5"/>
        <v>27</v>
      </c>
      <c r="C96" s="37" t="s">
        <v>110</v>
      </c>
      <c r="D96" s="36">
        <f>VLOOKUP(A96,'PNC Exon. &amp; no Exon.'!A:D,3,0)+VLOOKUP(A96,'PNC Exon. &amp; no Exon.'!A:D,4,0)</f>
        <v>8447734.25</v>
      </c>
      <c r="E96" s="113">
        <f t="shared" si="6"/>
        <v>0.13227819421321599</v>
      </c>
      <c r="F96" s="113">
        <f t="shared" si="7"/>
        <v>99.69702141867171</v>
      </c>
      <c r="H96" s="102" t="s">
        <v>23</v>
      </c>
    </row>
    <row r="97" spans="1:8" ht="15" customHeight="1" x14ac:dyDescent="0.4">
      <c r="A97" s="102" t="str">
        <f t="shared" si="4"/>
        <v>EneroAutoseguro, S. A.</v>
      </c>
      <c r="B97" s="34">
        <f t="shared" si="5"/>
        <v>28</v>
      </c>
      <c r="C97" s="37" t="s">
        <v>79</v>
      </c>
      <c r="D97" s="36">
        <f>VLOOKUP(A97,'PNC Exon. &amp; no Exon.'!A:D,3,0)+VLOOKUP(A97,'PNC Exon. &amp; no Exon.'!A:D,4,0)</f>
        <v>6784950.0800000001</v>
      </c>
      <c r="E97" s="113">
        <f t="shared" si="6"/>
        <v>0.10624161672808485</v>
      </c>
      <c r="F97" s="113">
        <f t="shared" si="7"/>
        <v>99.803263035399794</v>
      </c>
      <c r="G97" s="2"/>
      <c r="H97" s="102" t="s">
        <v>23</v>
      </c>
    </row>
    <row r="98" spans="1:8" ht="15" customHeight="1" x14ac:dyDescent="0.4">
      <c r="A98" s="102" t="str">
        <f t="shared" si="4"/>
        <v>EneroConfederación del Canadá Dominicana, S. A.</v>
      </c>
      <c r="B98" s="34">
        <f t="shared" si="5"/>
        <v>29</v>
      </c>
      <c r="C98" s="37" t="s">
        <v>128</v>
      </c>
      <c r="D98" s="36">
        <f>VLOOKUP(A98,'PNC Exon. &amp; no Exon.'!A:D,3,0)+VLOOKUP(A98,'PNC Exon. &amp; no Exon.'!A:D,4,0)</f>
        <v>6216867.3999999994</v>
      </c>
      <c r="E98" s="113">
        <f t="shared" si="6"/>
        <v>9.7346337964527116E-2</v>
      </c>
      <c r="F98" s="113">
        <f t="shared" si="7"/>
        <v>99.900609373364318</v>
      </c>
      <c r="H98" s="102" t="s">
        <v>23</v>
      </c>
    </row>
    <row r="99" spans="1:8" ht="15" customHeight="1" x14ac:dyDescent="0.4">
      <c r="A99" s="102" t="str">
        <f t="shared" si="4"/>
        <v>EneroSeguros Yunen, S.A.</v>
      </c>
      <c r="B99" s="34">
        <f t="shared" si="5"/>
        <v>30</v>
      </c>
      <c r="C99" s="37" t="s">
        <v>129</v>
      </c>
      <c r="D99" s="36">
        <f>VLOOKUP(A99,'PNC Exon. &amp; no Exon.'!A:D,3,0)+VLOOKUP(A99,'PNC Exon. &amp; no Exon.'!A:D,4,0)</f>
        <v>4441504.6399999997</v>
      </c>
      <c r="E99" s="113">
        <f t="shared" si="6"/>
        <v>6.9546957323949901E-2</v>
      </c>
      <c r="F99" s="113">
        <f t="shared" si="7"/>
        <v>99.970156330688269</v>
      </c>
      <c r="H99" s="102" t="s">
        <v>23</v>
      </c>
    </row>
    <row r="100" spans="1:8" ht="15" customHeight="1" x14ac:dyDescent="0.4">
      <c r="A100" s="102" t="str">
        <f t="shared" si="4"/>
        <v>EneroUnit, S.A.</v>
      </c>
      <c r="B100" s="34">
        <f t="shared" si="5"/>
        <v>31</v>
      </c>
      <c r="C100" s="37" t="s">
        <v>132</v>
      </c>
      <c r="D100" s="36">
        <f>VLOOKUP(A100,'PNC Exon. &amp; no Exon.'!A:D,3,0)+VLOOKUP(A100,'PNC Exon. &amp; no Exon.'!A:D,4,0)</f>
        <v>1011352.03</v>
      </c>
      <c r="E100" s="113">
        <f t="shared" si="6"/>
        <v>1.583617764044486E-2</v>
      </c>
      <c r="F100" s="113">
        <f t="shared" si="7"/>
        <v>99.985992508328721</v>
      </c>
      <c r="H100" s="102" t="s">
        <v>23</v>
      </c>
    </row>
    <row r="101" spans="1:8" ht="15" customHeight="1" x14ac:dyDescent="0.4">
      <c r="A101" s="102" t="str">
        <f t="shared" si="4"/>
        <v>EneroHylseg Seguros S.A</v>
      </c>
      <c r="B101" s="34">
        <f t="shared" si="5"/>
        <v>32</v>
      </c>
      <c r="C101" s="37" t="s">
        <v>130</v>
      </c>
      <c r="D101" s="36">
        <f>VLOOKUP(A101,'PNC Exon. &amp; no Exon.'!A:D,3,0)+VLOOKUP(A101,'PNC Exon. &amp; no Exon.'!A:D,4,0)</f>
        <v>750284.49</v>
      </c>
      <c r="E101" s="113">
        <f t="shared" si="6"/>
        <v>1.1748271731367936E-2</v>
      </c>
      <c r="F101" s="113">
        <f t="shared" si="7"/>
        <v>99.997740780060084</v>
      </c>
      <c r="H101" s="102" t="s">
        <v>23</v>
      </c>
    </row>
    <row r="102" spans="1:8" ht="15" customHeight="1" x14ac:dyDescent="0.4">
      <c r="A102" s="102" t="str">
        <f t="shared" si="4"/>
        <v>EneroMidas Seguros, S.A.</v>
      </c>
      <c r="B102" s="34">
        <f t="shared" si="5"/>
        <v>33</v>
      </c>
      <c r="C102" s="37" t="s">
        <v>131</v>
      </c>
      <c r="D102" s="36">
        <f>VLOOKUP(A102,'PNC Exon. &amp; no Exon.'!A:D,3,0)+VLOOKUP(A102,'PNC Exon. &amp; no Exon.'!A:D,4,0)</f>
        <v>144281.45000000001</v>
      </c>
      <c r="E102" s="113">
        <f t="shared" si="6"/>
        <v>2.2592199398867707E-3</v>
      </c>
      <c r="F102" s="113">
        <f t="shared" si="7"/>
        <v>99.999999999999972</v>
      </c>
      <c r="H102" s="102" t="s">
        <v>23</v>
      </c>
    </row>
    <row r="103" spans="1:8" x14ac:dyDescent="0.4">
      <c r="A103" s="102" t="str">
        <f>H103&amp;B103</f>
        <v xml:space="preserve">Total General </v>
      </c>
      <c r="B103" s="140" t="s">
        <v>21</v>
      </c>
      <c r="C103" s="141"/>
      <c r="D103" s="40">
        <f>SUM(D70:D102)</f>
        <v>6386339260.4099989</v>
      </c>
      <c r="E103" s="117">
        <f>SUM(E70:E102,0)</f>
        <v>99.999999999999972</v>
      </c>
      <c r="F103" s="118"/>
    </row>
    <row r="104" spans="1:8" x14ac:dyDescent="0.4">
      <c r="A104" s="102" t="str">
        <f t="shared" ref="A104:A150" si="8">H104&amp;C104</f>
        <v/>
      </c>
      <c r="B104" s="52" t="s">
        <v>108</v>
      </c>
      <c r="C104" s="7"/>
    </row>
    <row r="105" spans="1:8" x14ac:dyDescent="0.4">
      <c r="A105" s="102" t="str">
        <f t="shared" si="8"/>
        <v/>
      </c>
    </row>
    <row r="106" spans="1:8" x14ac:dyDescent="0.4">
      <c r="A106" s="102" t="str">
        <f t="shared" si="8"/>
        <v/>
      </c>
    </row>
    <row r="107" spans="1:8" x14ac:dyDescent="0.4">
      <c r="A107" s="102" t="str">
        <f t="shared" si="8"/>
        <v/>
      </c>
    </row>
    <row r="108" spans="1:8" x14ac:dyDescent="0.4">
      <c r="A108" s="102" t="str">
        <f t="shared" si="8"/>
        <v/>
      </c>
    </row>
    <row r="109" spans="1:8" x14ac:dyDescent="0.4">
      <c r="A109" s="102" t="str">
        <f t="shared" si="8"/>
        <v/>
      </c>
    </row>
    <row r="110" spans="1:8" x14ac:dyDescent="0.4">
      <c r="A110" s="102" t="str">
        <f t="shared" si="8"/>
        <v/>
      </c>
    </row>
    <row r="111" spans="1:8" x14ac:dyDescent="0.4">
      <c r="A111" s="102" t="str">
        <f t="shared" si="8"/>
        <v/>
      </c>
    </row>
    <row r="112" spans="1:8" x14ac:dyDescent="0.4">
      <c r="A112" s="102" t="str">
        <f t="shared" si="8"/>
        <v/>
      </c>
    </row>
    <row r="113" spans="1:6" x14ac:dyDescent="0.4">
      <c r="A113" s="102" t="str">
        <f t="shared" si="8"/>
        <v/>
      </c>
    </row>
    <row r="114" spans="1:6" x14ac:dyDescent="0.4">
      <c r="A114" s="102" t="str">
        <f t="shared" si="8"/>
        <v/>
      </c>
    </row>
    <row r="115" spans="1:6" x14ac:dyDescent="0.4">
      <c r="A115" s="102" t="str">
        <f t="shared" si="8"/>
        <v/>
      </c>
    </row>
    <row r="116" spans="1:6" x14ac:dyDescent="0.4">
      <c r="A116" s="102" t="str">
        <f t="shared" si="8"/>
        <v/>
      </c>
    </row>
    <row r="117" spans="1:6" x14ac:dyDescent="0.4">
      <c r="A117" s="102" t="str">
        <f t="shared" si="8"/>
        <v/>
      </c>
    </row>
    <row r="118" spans="1:6" x14ac:dyDescent="0.4">
      <c r="A118" s="102" t="str">
        <f t="shared" si="8"/>
        <v/>
      </c>
    </row>
    <row r="119" spans="1:6" x14ac:dyDescent="0.4">
      <c r="A119" s="102" t="str">
        <f t="shared" si="8"/>
        <v/>
      </c>
    </row>
    <row r="120" spans="1:6" x14ac:dyDescent="0.4">
      <c r="A120" s="102" t="str">
        <f t="shared" si="8"/>
        <v/>
      </c>
    </row>
    <row r="121" spans="1:6" x14ac:dyDescent="0.4">
      <c r="A121" s="102" t="str">
        <f t="shared" si="8"/>
        <v/>
      </c>
    </row>
    <row r="122" spans="1:6" x14ac:dyDescent="0.4">
      <c r="A122" s="102" t="str">
        <f t="shared" si="8"/>
        <v/>
      </c>
    </row>
    <row r="123" spans="1:6" x14ac:dyDescent="0.4">
      <c r="A123" s="102" t="str">
        <f t="shared" si="8"/>
        <v/>
      </c>
    </row>
    <row r="124" spans="1:6" x14ac:dyDescent="0.4">
      <c r="A124" s="102" t="str">
        <f t="shared" si="8"/>
        <v/>
      </c>
    </row>
    <row r="125" spans="1:6" x14ac:dyDescent="0.4">
      <c r="A125" s="102" t="str">
        <f t="shared" si="8"/>
        <v/>
      </c>
    </row>
    <row r="126" spans="1:6" x14ac:dyDescent="0.4">
      <c r="A126" s="102" t="str">
        <f t="shared" si="8"/>
        <v/>
      </c>
    </row>
    <row r="127" spans="1:6" x14ac:dyDescent="0.4">
      <c r="A127" s="102" t="str">
        <f t="shared" si="8"/>
        <v/>
      </c>
    </row>
    <row r="128" spans="1:6" ht="20" x14ac:dyDescent="0.6">
      <c r="A128" s="102" t="str">
        <f t="shared" si="8"/>
        <v/>
      </c>
      <c r="B128" s="135" t="s">
        <v>42</v>
      </c>
      <c r="C128" s="135"/>
      <c r="D128" s="135"/>
      <c r="E128" s="135"/>
      <c r="F128" s="135"/>
    </row>
    <row r="129" spans="1:8" x14ac:dyDescent="0.4">
      <c r="A129" s="102" t="str">
        <f t="shared" si="8"/>
        <v/>
      </c>
      <c r="B129" s="134" t="s">
        <v>86</v>
      </c>
      <c r="C129" s="134"/>
      <c r="D129" s="134"/>
      <c r="E129" s="134"/>
      <c r="F129" s="134"/>
    </row>
    <row r="130" spans="1:8" x14ac:dyDescent="0.4">
      <c r="A130" s="102" t="str">
        <f t="shared" si="8"/>
        <v/>
      </c>
      <c r="B130" s="134" t="s">
        <v>159</v>
      </c>
      <c r="C130" s="134"/>
      <c r="D130" s="134"/>
      <c r="E130" s="134"/>
      <c r="F130" s="134"/>
    </row>
    <row r="131" spans="1:8" x14ac:dyDescent="0.4">
      <c r="A131" s="102" t="str">
        <f t="shared" si="8"/>
        <v/>
      </c>
      <c r="B131" s="134" t="s">
        <v>91</v>
      </c>
      <c r="C131" s="134"/>
      <c r="D131" s="134"/>
      <c r="E131" s="134"/>
      <c r="F131" s="134"/>
    </row>
    <row r="132" spans="1:8" x14ac:dyDescent="0.4">
      <c r="A132" s="102" t="str">
        <f t="shared" si="8"/>
        <v/>
      </c>
    </row>
    <row r="133" spans="1:8" ht="21" customHeight="1" x14ac:dyDescent="0.4">
      <c r="A133" s="102" t="str">
        <f t="shared" si="8"/>
        <v>Compañías</v>
      </c>
      <c r="B133" s="33" t="s">
        <v>32</v>
      </c>
      <c r="C133" s="33" t="s">
        <v>33</v>
      </c>
      <c r="D133" s="33" t="s">
        <v>50</v>
      </c>
      <c r="E133" s="112" t="s">
        <v>100</v>
      </c>
      <c r="F133" s="112" t="s">
        <v>60</v>
      </c>
    </row>
    <row r="134" spans="1:8" ht="15" customHeight="1" x14ac:dyDescent="0.4">
      <c r="A134" s="102" t="str">
        <f t="shared" si="8"/>
        <v>FebreroSeguros Universal, S. A.</v>
      </c>
      <c r="B134" s="34">
        <f t="shared" ref="B134:B166" si="9">RANK(D134,$D$133:$D$166,0)</f>
        <v>1</v>
      </c>
      <c r="C134" s="35" t="s">
        <v>84</v>
      </c>
      <c r="D134" s="36">
        <f>VLOOKUP(A134,'PNC Exon. &amp; no Exon.'!A:D,3,0)+VLOOKUP(A134,'PNC Exon. &amp; no Exon.'!A:D,4,0)</f>
        <v>1446376839.0499997</v>
      </c>
      <c r="E134" s="113">
        <f t="shared" ref="E134:E166" si="10">IFERROR(D134/$D$167*100,0)</f>
        <v>19.399407095580418</v>
      </c>
      <c r="F134" s="113">
        <f>(E134)</f>
        <v>19.399407095580418</v>
      </c>
      <c r="H134" s="102" t="s">
        <v>1</v>
      </c>
    </row>
    <row r="135" spans="1:8" ht="15" customHeight="1" x14ac:dyDescent="0.4">
      <c r="A135" s="102" t="str">
        <f t="shared" si="8"/>
        <v>FebreroHumano Seguros, S. A.</v>
      </c>
      <c r="B135" s="34">
        <f t="shared" si="9"/>
        <v>2</v>
      </c>
      <c r="C135" s="37" t="s">
        <v>92</v>
      </c>
      <c r="D135" s="36">
        <f>VLOOKUP(A135,'PNC Exon. &amp; no Exon.'!A:D,3,0)+VLOOKUP(A135,'PNC Exon. &amp; no Exon.'!A:D,4,0)</f>
        <v>1296428797.2999997</v>
      </c>
      <c r="E135" s="113">
        <f t="shared" si="10"/>
        <v>17.388241660295968</v>
      </c>
      <c r="F135" s="113">
        <f t="shared" ref="F135:F166" si="11">(F134+E135)</f>
        <v>36.78764875587639</v>
      </c>
      <c r="H135" s="102" t="s">
        <v>1</v>
      </c>
    </row>
    <row r="136" spans="1:8" ht="15" customHeight="1" x14ac:dyDescent="0.4">
      <c r="A136" s="102" t="str">
        <f t="shared" si="8"/>
        <v>FebreroSeguros Reservas, S. A.</v>
      </c>
      <c r="B136" s="34">
        <f t="shared" si="9"/>
        <v>3</v>
      </c>
      <c r="C136" s="37" t="s">
        <v>93</v>
      </c>
      <c r="D136" s="36">
        <f>VLOOKUP(A136,'PNC Exon. &amp; no Exon.'!A:D,3,0)+VLOOKUP(A136,'PNC Exon. &amp; no Exon.'!A:D,4,0)</f>
        <v>1065921338.4</v>
      </c>
      <c r="E136" s="113">
        <f t="shared" si="10"/>
        <v>14.296579851948742</v>
      </c>
      <c r="F136" s="113">
        <f t="shared" si="11"/>
        <v>51.084228607825132</v>
      </c>
      <c r="H136" s="102" t="s">
        <v>1</v>
      </c>
    </row>
    <row r="137" spans="1:8" ht="15" customHeight="1" x14ac:dyDescent="0.4">
      <c r="A137" s="102" t="str">
        <f t="shared" si="8"/>
        <v>FebreroMapfre BHD Compañía de Seguros</v>
      </c>
      <c r="B137" s="34">
        <f t="shared" si="9"/>
        <v>4</v>
      </c>
      <c r="C137" s="37" t="s">
        <v>111</v>
      </c>
      <c r="D137" s="36">
        <f>VLOOKUP(A137,'PNC Exon. &amp; no Exon.'!A:D,3,0)+VLOOKUP(A137,'PNC Exon. &amp; no Exon.'!A:D,4,0)</f>
        <v>832642387.93999994</v>
      </c>
      <c r="E137" s="113">
        <f t="shared" si="10"/>
        <v>11.167745647319421</v>
      </c>
      <c r="F137" s="113">
        <f t="shared" si="11"/>
        <v>62.251974255144553</v>
      </c>
      <c r="H137" s="102" t="s">
        <v>1</v>
      </c>
    </row>
    <row r="138" spans="1:8" ht="15" customHeight="1" x14ac:dyDescent="0.4">
      <c r="A138" s="102" t="str">
        <f t="shared" si="8"/>
        <v>FebreroSeguros Sura, S.A.</v>
      </c>
      <c r="B138" s="34">
        <f t="shared" si="9"/>
        <v>5</v>
      </c>
      <c r="C138" s="37" t="s">
        <v>113</v>
      </c>
      <c r="D138" s="36">
        <f>VLOOKUP(A138,'PNC Exon. &amp; no Exon.'!A:D,3,0)+VLOOKUP(A138,'PNC Exon. &amp; no Exon.'!A:D,4,0)</f>
        <v>699359154.08000004</v>
      </c>
      <c r="E138" s="113">
        <f t="shared" si="10"/>
        <v>9.3800955392301244</v>
      </c>
      <c r="F138" s="113">
        <f t="shared" si="11"/>
        <v>71.632069794374672</v>
      </c>
      <c r="H138" s="102" t="s">
        <v>1</v>
      </c>
    </row>
    <row r="139" spans="1:8" ht="15" customHeight="1" x14ac:dyDescent="0.4">
      <c r="A139" s="102" t="str">
        <f t="shared" si="8"/>
        <v>FebreroLa Colonial, S. A., Compañia De Seguros</v>
      </c>
      <c r="B139" s="34">
        <f t="shared" si="9"/>
        <v>6</v>
      </c>
      <c r="C139" s="37" t="s">
        <v>112</v>
      </c>
      <c r="D139" s="36">
        <f>VLOOKUP(A139,'PNC Exon. &amp; no Exon.'!A:D,3,0)+VLOOKUP(A139,'PNC Exon. &amp; no Exon.'!A:D,4,0)</f>
        <v>523367495.23999995</v>
      </c>
      <c r="E139" s="113">
        <f t="shared" si="10"/>
        <v>7.0196222911199602</v>
      </c>
      <c r="F139" s="113">
        <f t="shared" si="11"/>
        <v>78.651692085494631</v>
      </c>
      <c r="H139" s="102" t="s">
        <v>1</v>
      </c>
    </row>
    <row r="140" spans="1:8" ht="15" customHeight="1" x14ac:dyDescent="0.4">
      <c r="A140" s="102" t="str">
        <f t="shared" si="8"/>
        <v>FebreroSeguros Crecer, S. A.</v>
      </c>
      <c r="B140" s="34">
        <f t="shared" si="9"/>
        <v>7</v>
      </c>
      <c r="C140" s="37" t="s">
        <v>94</v>
      </c>
      <c r="D140" s="36">
        <f>VLOOKUP(A140,'PNC Exon. &amp; no Exon.'!A:D,3,0)+VLOOKUP(A140,'PNC Exon. &amp; no Exon.'!A:D,4,0)</f>
        <v>279611305.94</v>
      </c>
      <c r="E140" s="113">
        <f t="shared" si="10"/>
        <v>3.7502630061607554</v>
      </c>
      <c r="F140" s="113">
        <f t="shared" si="11"/>
        <v>82.401955091655381</v>
      </c>
      <c r="H140" s="102" t="s">
        <v>1</v>
      </c>
    </row>
    <row r="141" spans="1:8" ht="15" customHeight="1" x14ac:dyDescent="0.4">
      <c r="A141" s="102" t="str">
        <f t="shared" si="8"/>
        <v>FebreroWorldwide Seguros, S. A.</v>
      </c>
      <c r="B141" s="34">
        <f t="shared" si="9"/>
        <v>8</v>
      </c>
      <c r="C141" s="37" t="s">
        <v>114</v>
      </c>
      <c r="D141" s="36">
        <f>VLOOKUP(A141,'PNC Exon. &amp; no Exon.'!A:D,3,0)+VLOOKUP(A141,'PNC Exon. &amp; no Exon.'!A:D,4,0)</f>
        <v>213738045.33000001</v>
      </c>
      <c r="E141" s="113">
        <f t="shared" si="10"/>
        <v>2.8667434663111018</v>
      </c>
      <c r="F141" s="113">
        <f t="shared" si="11"/>
        <v>85.268698557966488</v>
      </c>
      <c r="H141" s="102" t="s">
        <v>1</v>
      </c>
    </row>
    <row r="142" spans="1:8" ht="15" customHeight="1" x14ac:dyDescent="0.4">
      <c r="A142" s="102" t="str">
        <f t="shared" si="8"/>
        <v>FebreroGeneral de Seguros, S. A.</v>
      </c>
      <c r="B142" s="34">
        <f t="shared" si="9"/>
        <v>9</v>
      </c>
      <c r="C142" s="37" t="s">
        <v>77</v>
      </c>
      <c r="D142" s="36">
        <f>VLOOKUP(A142,'PNC Exon. &amp; no Exon.'!A:D,3,0)+VLOOKUP(A142,'PNC Exon. &amp; no Exon.'!A:D,4,0)</f>
        <v>142801007.84999999</v>
      </c>
      <c r="E142" s="113">
        <f t="shared" si="10"/>
        <v>1.9153064472194306</v>
      </c>
      <c r="F142" s="113">
        <f t="shared" si="11"/>
        <v>87.184005005185924</v>
      </c>
      <c r="H142" s="102" t="s">
        <v>1</v>
      </c>
    </row>
    <row r="143" spans="1:8" ht="15" customHeight="1" x14ac:dyDescent="0.4">
      <c r="A143" s="102" t="str">
        <f t="shared" si="8"/>
        <v>FebreroSeguros Pepín, S. A.</v>
      </c>
      <c r="B143" s="34">
        <f t="shared" si="9"/>
        <v>10</v>
      </c>
      <c r="C143" s="37" t="s">
        <v>115</v>
      </c>
      <c r="D143" s="36">
        <f>VLOOKUP(A143,'PNC Exon. &amp; no Exon.'!A:D,3,0)+VLOOKUP(A143,'PNC Exon. &amp; no Exon.'!A:D,4,0)</f>
        <v>118916369.44999999</v>
      </c>
      <c r="E143" s="113">
        <f t="shared" si="10"/>
        <v>1.5949557535809276</v>
      </c>
      <c r="F143" s="113">
        <f t="shared" si="11"/>
        <v>88.778960758766857</v>
      </c>
      <c r="H143" s="102" t="s">
        <v>1</v>
      </c>
    </row>
    <row r="144" spans="1:8" ht="15" customHeight="1" x14ac:dyDescent="0.4">
      <c r="A144" s="102" t="str">
        <f t="shared" si="8"/>
        <v>FebreroLa Monumental de Seguros, S. A.</v>
      </c>
      <c r="B144" s="34">
        <f t="shared" si="9"/>
        <v>11</v>
      </c>
      <c r="C144" s="37" t="s">
        <v>85</v>
      </c>
      <c r="D144" s="36">
        <f>VLOOKUP(A144,'PNC Exon. &amp; no Exon.'!A:D,3,0)+VLOOKUP(A144,'PNC Exon. &amp; no Exon.'!A:D,4,0)</f>
        <v>106638165.64</v>
      </c>
      <c r="E144" s="113">
        <f t="shared" si="10"/>
        <v>1.4302753828214352</v>
      </c>
      <c r="F144" s="113">
        <f t="shared" si="11"/>
        <v>90.209236141588292</v>
      </c>
      <c r="H144" s="102" t="s">
        <v>1</v>
      </c>
    </row>
    <row r="145" spans="1:8" ht="15" customHeight="1" x14ac:dyDescent="0.4">
      <c r="A145" s="102" t="str">
        <f t="shared" si="8"/>
        <v>FebreroCompañía Dominicana de Seguros, C. por A.</v>
      </c>
      <c r="B145" s="34">
        <f t="shared" si="9"/>
        <v>12</v>
      </c>
      <c r="C145" s="37" t="s">
        <v>116</v>
      </c>
      <c r="D145" s="36">
        <f>VLOOKUP(A145,'PNC Exon. &amp; no Exon.'!A:D,3,0)+VLOOKUP(A145,'PNC Exon. &amp; no Exon.'!A:D,4,0)</f>
        <v>78913087.450000003</v>
      </c>
      <c r="E145" s="113">
        <f t="shared" si="10"/>
        <v>1.058415115121162</v>
      </c>
      <c r="F145" s="113">
        <f t="shared" si="11"/>
        <v>91.267651256709456</v>
      </c>
      <c r="H145" s="102" t="s">
        <v>1</v>
      </c>
    </row>
    <row r="146" spans="1:8" ht="15" customHeight="1" x14ac:dyDescent="0.4">
      <c r="A146" s="102" t="str">
        <f t="shared" si="8"/>
        <v>FebreroAseguradora Agropecuaria Dominicana, S. A.</v>
      </c>
      <c r="B146" s="34">
        <f t="shared" si="9"/>
        <v>13</v>
      </c>
      <c r="C146" s="37" t="s">
        <v>118</v>
      </c>
      <c r="D146" s="36">
        <f>VLOOKUP(A146,'PNC Exon. &amp; no Exon.'!A:D,3,0)+VLOOKUP(A146,'PNC Exon. &amp; no Exon.'!A:D,4,0)</f>
        <v>74363091.329999998</v>
      </c>
      <c r="E146" s="113">
        <f t="shared" si="10"/>
        <v>0.99738867676007326</v>
      </c>
      <c r="F146" s="113">
        <f t="shared" si="11"/>
        <v>92.265039933469524</v>
      </c>
      <c r="H146" s="102" t="s">
        <v>1</v>
      </c>
    </row>
    <row r="147" spans="1:8" ht="15" customHeight="1" x14ac:dyDescent="0.4">
      <c r="A147" s="102" t="str">
        <f t="shared" si="8"/>
        <v>FebreroPatria, S. A., Compañía de Seguros</v>
      </c>
      <c r="B147" s="34">
        <f t="shared" si="9"/>
        <v>16</v>
      </c>
      <c r="C147" s="37" t="s">
        <v>117</v>
      </c>
      <c r="D147" s="36">
        <f>VLOOKUP(A147,'PNC Exon. &amp; no Exon.'!A:D,3,0)+VLOOKUP(A147,'PNC Exon. &amp; no Exon.'!A:D,4,0)</f>
        <v>55732067.18</v>
      </c>
      <c r="E147" s="113">
        <f t="shared" si="10"/>
        <v>0.74750164017641718</v>
      </c>
      <c r="F147" s="113">
        <f t="shared" si="11"/>
        <v>93.012541573645947</v>
      </c>
      <c r="H147" s="102" t="s">
        <v>1</v>
      </c>
    </row>
    <row r="148" spans="1:8" ht="15" customHeight="1" x14ac:dyDescent="0.4">
      <c r="A148" s="102" t="str">
        <f t="shared" si="8"/>
        <v>FebreroBanesco Seguros</v>
      </c>
      <c r="B148" s="34">
        <f t="shared" si="9"/>
        <v>14</v>
      </c>
      <c r="C148" s="37" t="s">
        <v>119</v>
      </c>
      <c r="D148" s="36">
        <f>VLOOKUP(A148,'PNC Exon. &amp; no Exon.'!A:D,3,0)+VLOOKUP(A148,'PNC Exon. &amp; no Exon.'!A:D,4,0)</f>
        <v>60554406.459999993</v>
      </c>
      <c r="E148" s="113">
        <f t="shared" si="10"/>
        <v>0.81218085815060248</v>
      </c>
      <c r="F148" s="113">
        <f t="shared" si="11"/>
        <v>93.824722431796545</v>
      </c>
      <c r="H148" s="102" t="s">
        <v>1</v>
      </c>
    </row>
    <row r="149" spans="1:8" ht="15" customHeight="1" x14ac:dyDescent="0.4">
      <c r="A149" s="102" t="str">
        <f t="shared" si="8"/>
        <v>FebreroAtlántica Seguros, S. A.</v>
      </c>
      <c r="B149" s="34">
        <f t="shared" si="9"/>
        <v>15</v>
      </c>
      <c r="C149" s="37" t="s">
        <v>120</v>
      </c>
      <c r="D149" s="36">
        <f>VLOOKUP(A149,'PNC Exon. &amp; no Exon.'!A:D,3,0)+VLOOKUP(A149,'PNC Exon. &amp; no Exon.'!A:D,4,0)</f>
        <v>59300537.659999996</v>
      </c>
      <c r="E149" s="113">
        <f t="shared" si="10"/>
        <v>0.79536344885661558</v>
      </c>
      <c r="F149" s="113">
        <f t="shared" si="11"/>
        <v>94.620085880653164</v>
      </c>
      <c r="H149" s="102" t="s">
        <v>1</v>
      </c>
    </row>
    <row r="150" spans="1:8" ht="15" customHeight="1" x14ac:dyDescent="0.4">
      <c r="A150" s="102" t="str">
        <f t="shared" si="8"/>
        <v>FebreroCuna Mutual Insurance Society Dominicana</v>
      </c>
      <c r="B150" s="34">
        <f t="shared" si="9"/>
        <v>17</v>
      </c>
      <c r="C150" s="37" t="s">
        <v>123</v>
      </c>
      <c r="D150" s="36">
        <f>VLOOKUP(A150,'PNC Exon. &amp; no Exon.'!A:D,3,0)+VLOOKUP(A150,'PNC Exon. &amp; no Exon.'!A:D,4,0)</f>
        <v>55229158.960000001</v>
      </c>
      <c r="E150" s="113">
        <f t="shared" si="10"/>
        <v>0.74075642618508852</v>
      </c>
      <c r="F150" s="113">
        <f t="shared" si="11"/>
        <v>95.360842306838251</v>
      </c>
      <c r="H150" s="102" t="s">
        <v>1</v>
      </c>
    </row>
    <row r="151" spans="1:8" ht="15" customHeight="1" x14ac:dyDescent="0.4">
      <c r="A151" s="102" t="str">
        <f>H151&amp;C152</f>
        <v>FebreroSeguros La Internacional, S. A.</v>
      </c>
      <c r="B151" s="34">
        <f t="shared" si="9"/>
        <v>18</v>
      </c>
      <c r="C151" s="37" t="s">
        <v>87</v>
      </c>
      <c r="D151" s="36">
        <f>VLOOKUP(A151,'PNC Exon. &amp; no Exon.'!A:D,3,0)+VLOOKUP(A151,'PNC Exon. &amp; no Exon.'!A:D,4,0)</f>
        <v>45634315.609999999</v>
      </c>
      <c r="E151" s="113">
        <f t="shared" si="10"/>
        <v>0.61206640077841223</v>
      </c>
      <c r="F151" s="113">
        <f t="shared" si="11"/>
        <v>95.972908707616668</v>
      </c>
      <c r="H151" s="102" t="s">
        <v>1</v>
      </c>
    </row>
    <row r="152" spans="1:8" ht="15" customHeight="1" x14ac:dyDescent="0.4">
      <c r="A152" s="102" t="str">
        <f>H152&amp;C153</f>
        <v>FebreroAtrio Seguros S. A.</v>
      </c>
      <c r="B152" s="34">
        <f t="shared" si="9"/>
        <v>20</v>
      </c>
      <c r="C152" s="37" t="s">
        <v>80</v>
      </c>
      <c r="D152" s="36">
        <f>VLOOKUP(A152,'PNC Exon. &amp; no Exon.'!A:D,3,0)+VLOOKUP(A152,'PNC Exon. &amp; no Exon.'!A:D,4,0)</f>
        <v>39341089.509999998</v>
      </c>
      <c r="E152" s="113">
        <f t="shared" si="10"/>
        <v>0.52765903766091449</v>
      </c>
      <c r="F152" s="113">
        <f t="shared" si="11"/>
        <v>96.500567745277579</v>
      </c>
      <c r="H152" s="102" t="s">
        <v>1</v>
      </c>
    </row>
    <row r="153" spans="1:8" ht="15" customHeight="1" x14ac:dyDescent="0.4">
      <c r="A153" s="102" t="str">
        <f>H153&amp;C154</f>
        <v>FebreroBupa Dominicana, S. A.</v>
      </c>
      <c r="B153" s="34">
        <f t="shared" si="9"/>
        <v>22</v>
      </c>
      <c r="C153" s="37" t="s">
        <v>122</v>
      </c>
      <c r="D153" s="36">
        <f>VLOOKUP(A153,'PNC Exon. &amp; no Exon.'!A:D,3,0)+VLOOKUP(A153,'PNC Exon. &amp; no Exon.'!A:D,4,0)</f>
        <v>35905251.359999999</v>
      </c>
      <c r="E153" s="113">
        <f t="shared" si="10"/>
        <v>0.48157614889580225</v>
      </c>
      <c r="F153" s="113">
        <f t="shared" si="11"/>
        <v>96.982143894173376</v>
      </c>
      <c r="H153" s="102" t="s">
        <v>1</v>
      </c>
    </row>
    <row r="154" spans="1:8" ht="15" customHeight="1" x14ac:dyDescent="0.4">
      <c r="A154" s="102" t="str">
        <f>H154&amp;C151</f>
        <v>FebreroBMI Compañía de Seguros, S. A.</v>
      </c>
      <c r="B154" s="34">
        <f t="shared" si="9"/>
        <v>21</v>
      </c>
      <c r="C154" s="37" t="s">
        <v>124</v>
      </c>
      <c r="D154" s="36">
        <f>VLOOKUP(A154,'PNC Exon. &amp; no Exon.'!A:D,3,0)+VLOOKUP(A154,'PNC Exon. &amp; no Exon.'!A:D,4,0)</f>
        <v>36357502.710000001</v>
      </c>
      <c r="E154" s="113">
        <f t="shared" si="10"/>
        <v>0.48764193190013905</v>
      </c>
      <c r="F154" s="113">
        <f t="shared" si="11"/>
        <v>97.469785826073519</v>
      </c>
      <c r="H154" s="102" t="s">
        <v>1</v>
      </c>
    </row>
    <row r="155" spans="1:8" ht="15" customHeight="1" x14ac:dyDescent="0.4">
      <c r="A155" s="102" t="str">
        <f t="shared" ref="A155:A166" si="12">H155&amp;C155</f>
        <v xml:space="preserve">FebreroCooperativa Nacional De Seguros, Inc </v>
      </c>
      <c r="B155" s="34">
        <f t="shared" si="9"/>
        <v>19</v>
      </c>
      <c r="C155" s="37" t="s">
        <v>121</v>
      </c>
      <c r="D155" s="36">
        <f>VLOOKUP(A155,'PNC Exon. &amp; no Exon.'!A:D,3,0)+VLOOKUP(A155,'PNC Exon. &amp; no Exon.'!A:D,4,0)</f>
        <v>42594485.199999996</v>
      </c>
      <c r="E155" s="113">
        <f t="shared" si="10"/>
        <v>0.57129493235262618</v>
      </c>
      <c r="F155" s="113">
        <f t="shared" si="11"/>
        <v>98.041080758426148</v>
      </c>
      <c r="H155" s="102" t="s">
        <v>1</v>
      </c>
    </row>
    <row r="156" spans="1:8" ht="15" customHeight="1" x14ac:dyDescent="0.4">
      <c r="A156" s="102" t="str">
        <f t="shared" si="12"/>
        <v>FebreroAngloamericana de Seguros, S. A.</v>
      </c>
      <c r="B156" s="34">
        <f t="shared" si="9"/>
        <v>23</v>
      </c>
      <c r="C156" s="37" t="s">
        <v>78</v>
      </c>
      <c r="D156" s="36">
        <f>VLOOKUP(A156,'PNC Exon. &amp; no Exon.'!A:D,3,0)+VLOOKUP(A156,'PNC Exon. &amp; no Exon.'!A:D,4,0)</f>
        <v>33023633.850000005</v>
      </c>
      <c r="E156" s="113">
        <f t="shared" si="10"/>
        <v>0.44292669761797365</v>
      </c>
      <c r="F156" s="113">
        <f t="shared" si="11"/>
        <v>98.484007456044125</v>
      </c>
      <c r="H156" s="102" t="s">
        <v>1</v>
      </c>
    </row>
    <row r="157" spans="1:8" ht="15" customHeight="1" x14ac:dyDescent="0.4">
      <c r="A157" s="102" t="str">
        <f t="shared" si="12"/>
        <v>FebreroSeguros APS, S.R.L.</v>
      </c>
      <c r="B157" s="34">
        <f t="shared" si="9"/>
        <v>24</v>
      </c>
      <c r="C157" s="37" t="s">
        <v>125</v>
      </c>
      <c r="D157" s="36">
        <f>VLOOKUP(A157,'PNC Exon. &amp; no Exon.'!A:D,3,0)+VLOOKUP(A157,'PNC Exon. &amp; no Exon.'!A:D,4,0)</f>
        <v>23255439.52</v>
      </c>
      <c r="E157" s="113">
        <f t="shared" si="10"/>
        <v>0.31191161684491947</v>
      </c>
      <c r="F157" s="113">
        <f t="shared" si="11"/>
        <v>98.795919072889049</v>
      </c>
      <c r="H157" s="102" t="s">
        <v>1</v>
      </c>
    </row>
    <row r="158" spans="1:8" ht="15" customHeight="1" x14ac:dyDescent="0.4">
      <c r="A158" s="102" t="str">
        <f t="shared" si="12"/>
        <v>FebreroMultiseguros Su, S.A.</v>
      </c>
      <c r="B158" s="34">
        <f t="shared" si="9"/>
        <v>25</v>
      </c>
      <c r="C158" s="37" t="s">
        <v>126</v>
      </c>
      <c r="D158" s="36">
        <f>VLOOKUP(A158,'PNC Exon. &amp; no Exon.'!A:D,3,0)+VLOOKUP(A158,'PNC Exon. &amp; no Exon.'!A:D,4,0)</f>
        <v>23212353.959999997</v>
      </c>
      <c r="E158" s="113">
        <f t="shared" si="10"/>
        <v>0.31133373541332099</v>
      </c>
      <c r="F158" s="113">
        <f t="shared" si="11"/>
        <v>99.107252808302377</v>
      </c>
      <c r="H158" s="102" t="s">
        <v>1</v>
      </c>
    </row>
    <row r="159" spans="1:8" ht="15" customHeight="1" x14ac:dyDescent="0.4">
      <c r="A159" s="102" t="str">
        <f t="shared" si="12"/>
        <v>FebreroSeguros Ademi, S.A.</v>
      </c>
      <c r="B159" s="34">
        <f t="shared" si="9"/>
        <v>26</v>
      </c>
      <c r="C159" s="37" t="s">
        <v>127</v>
      </c>
      <c r="D159" s="36">
        <f>VLOOKUP(A159,'PNC Exon. &amp; no Exon.'!A:D,3,0)+VLOOKUP(A159,'PNC Exon. &amp; no Exon.'!A:D,4,0)</f>
        <v>19964746.34</v>
      </c>
      <c r="E159" s="113">
        <f t="shared" si="10"/>
        <v>0.26777547272123492</v>
      </c>
      <c r="F159" s="113">
        <f t="shared" si="11"/>
        <v>99.375028281023617</v>
      </c>
      <c r="H159" s="102" t="s">
        <v>1</v>
      </c>
    </row>
    <row r="160" spans="1:8" ht="15" customHeight="1" x14ac:dyDescent="0.4">
      <c r="A160" s="102" t="str">
        <f t="shared" si="12"/>
        <v>FebreroFuturo Seguros</v>
      </c>
      <c r="B160" s="34">
        <f t="shared" si="9"/>
        <v>27</v>
      </c>
      <c r="C160" s="37" t="s">
        <v>110</v>
      </c>
      <c r="D160" s="36">
        <f>VLOOKUP(A160,'PNC Exon. &amp; no Exon.'!A:D,3,0)+VLOOKUP(A160,'PNC Exon. &amp; no Exon.'!A:D,4,0)</f>
        <v>18434697.850000001</v>
      </c>
      <c r="E160" s="113">
        <f t="shared" si="10"/>
        <v>0.24725382667981763</v>
      </c>
      <c r="F160" s="113">
        <f t="shared" si="11"/>
        <v>99.622282107703441</v>
      </c>
      <c r="H160" s="102" t="s">
        <v>1</v>
      </c>
    </row>
    <row r="161" spans="1:8" ht="15" customHeight="1" x14ac:dyDescent="0.4">
      <c r="A161" s="102" t="str">
        <f t="shared" si="12"/>
        <v>FebreroHylseg Seguros S.A</v>
      </c>
      <c r="B161" s="34">
        <f t="shared" si="9"/>
        <v>28</v>
      </c>
      <c r="C161" s="37" t="s">
        <v>130</v>
      </c>
      <c r="D161" s="36">
        <f>VLOOKUP(A161,'PNC Exon. &amp; no Exon.'!A:D,3,0)+VLOOKUP(A161,'PNC Exon. &amp; no Exon.'!A:D,4,0)</f>
        <v>9572669.8300000001</v>
      </c>
      <c r="E161" s="113">
        <f t="shared" si="10"/>
        <v>0.12839262494394174</v>
      </c>
      <c r="F161" s="113">
        <f t="shared" si="11"/>
        <v>99.750674732647383</v>
      </c>
      <c r="G161" s="2"/>
      <c r="H161" s="102" t="s">
        <v>1</v>
      </c>
    </row>
    <row r="162" spans="1:8" ht="15" customHeight="1" x14ac:dyDescent="0.4">
      <c r="A162" s="102" t="str">
        <f t="shared" si="12"/>
        <v>FebreroConfederación del Canadá Dominicana, S. A.</v>
      </c>
      <c r="B162" s="34">
        <f t="shared" si="9"/>
        <v>29</v>
      </c>
      <c r="C162" s="37" t="s">
        <v>128</v>
      </c>
      <c r="D162" s="36">
        <f>VLOOKUP(A162,'PNC Exon. &amp; no Exon.'!A:D,3,0)+VLOOKUP(A162,'PNC Exon. &amp; no Exon.'!A:D,4,0)</f>
        <v>7547020.4199999999</v>
      </c>
      <c r="E162" s="113">
        <f t="shared" si="10"/>
        <v>0.10122377345478024</v>
      </c>
      <c r="F162" s="113">
        <f t="shared" si="11"/>
        <v>99.85189850610216</v>
      </c>
      <c r="H162" s="102" t="s">
        <v>1</v>
      </c>
    </row>
    <row r="163" spans="1:8" ht="15" customHeight="1" x14ac:dyDescent="0.4">
      <c r="A163" s="102" t="str">
        <f t="shared" si="12"/>
        <v>FebreroAutoseguro, S. A.</v>
      </c>
      <c r="B163" s="34">
        <f t="shared" si="9"/>
        <v>30</v>
      </c>
      <c r="C163" s="37" t="s">
        <v>79</v>
      </c>
      <c r="D163" s="36">
        <f>VLOOKUP(A163,'PNC Exon. &amp; no Exon.'!A:D,3,0)+VLOOKUP(A163,'PNC Exon. &amp; no Exon.'!A:D,4,0)</f>
        <v>5770543.1699999999</v>
      </c>
      <c r="E163" s="113">
        <f t="shared" si="10"/>
        <v>7.7396922499794879E-2</v>
      </c>
      <c r="F163" s="113">
        <f t="shared" si="11"/>
        <v>99.929295428601961</v>
      </c>
      <c r="H163" s="102" t="s">
        <v>1</v>
      </c>
    </row>
    <row r="164" spans="1:8" ht="15" customHeight="1" x14ac:dyDescent="0.4">
      <c r="A164" s="102" t="str">
        <f t="shared" si="12"/>
        <v>FebreroMidas Seguros, S.A.</v>
      </c>
      <c r="B164" s="34">
        <f t="shared" si="9"/>
        <v>31</v>
      </c>
      <c r="C164" s="37" t="s">
        <v>131</v>
      </c>
      <c r="D164" s="36">
        <f>VLOOKUP(A164,'PNC Exon. &amp; no Exon.'!A:D,3,0)+VLOOKUP(A164,'PNC Exon. &amp; no Exon.'!A:D,4,0)</f>
        <v>2392598.4500000002</v>
      </c>
      <c r="E164" s="113">
        <f t="shared" si="10"/>
        <v>3.2090524470988299E-2</v>
      </c>
      <c r="F164" s="113">
        <f t="shared" si="11"/>
        <v>99.961385953072948</v>
      </c>
      <c r="H164" s="102" t="s">
        <v>1</v>
      </c>
    </row>
    <row r="165" spans="1:8" ht="15" customHeight="1" x14ac:dyDescent="0.4">
      <c r="A165" s="102" t="str">
        <f t="shared" si="12"/>
        <v>FebreroSeguros Yunen, S.A.</v>
      </c>
      <c r="B165" s="34">
        <f t="shared" si="9"/>
        <v>32</v>
      </c>
      <c r="C165" s="37" t="s">
        <v>129</v>
      </c>
      <c r="D165" s="36">
        <f>VLOOKUP(A165,'PNC Exon. &amp; no Exon.'!A:D,3,0)+VLOOKUP(A165,'PNC Exon. &amp; no Exon.'!A:D,4,0)</f>
        <v>1658289.66</v>
      </c>
      <c r="E165" s="113">
        <f t="shared" si="10"/>
        <v>2.2241669894175871E-2</v>
      </c>
      <c r="F165" s="113">
        <f t="shared" si="11"/>
        <v>99.98362762296712</v>
      </c>
      <c r="H165" s="102" t="s">
        <v>1</v>
      </c>
    </row>
    <row r="166" spans="1:8" ht="15" customHeight="1" x14ac:dyDescent="0.4">
      <c r="A166" s="102" t="str">
        <f t="shared" si="12"/>
        <v>FebreroUnit, S.A.</v>
      </c>
      <c r="B166" s="34">
        <f t="shared" si="9"/>
        <v>33</v>
      </c>
      <c r="C166" s="37" t="s">
        <v>132</v>
      </c>
      <c r="D166" s="36">
        <f>VLOOKUP(A166,'PNC Exon. &amp; no Exon.'!A:D,3,0)+VLOOKUP(A166,'PNC Exon. &amp; no Exon.'!A:D,4,0)</f>
        <v>1220688.18</v>
      </c>
      <c r="E166" s="113">
        <f t="shared" si="10"/>
        <v>1.6372377032901682E-2</v>
      </c>
      <c r="F166" s="113">
        <f t="shared" si="11"/>
        <v>100.00000000000003</v>
      </c>
      <c r="H166" s="102" t="s">
        <v>1</v>
      </c>
    </row>
    <row r="167" spans="1:8" ht="18.75" customHeight="1" x14ac:dyDescent="0.4">
      <c r="A167" s="102" t="str">
        <f>H167&amp;B167</f>
        <v xml:space="preserve">Total General </v>
      </c>
      <c r="B167" s="140" t="s">
        <v>21</v>
      </c>
      <c r="C167" s="141"/>
      <c r="D167" s="40">
        <f>SUM(D134:D166)</f>
        <v>7455778580.8800001</v>
      </c>
      <c r="E167" s="117">
        <f>SUM(E134:E166,0)</f>
        <v>100.00000000000003</v>
      </c>
      <c r="F167" s="118"/>
    </row>
    <row r="168" spans="1:8" x14ac:dyDescent="0.4">
      <c r="A168" s="102" t="str">
        <f t="shared" ref="A168:A231" si="13">H168&amp;C168</f>
        <v/>
      </c>
      <c r="B168" s="52" t="s">
        <v>108</v>
      </c>
      <c r="C168" s="7"/>
    </row>
    <row r="169" spans="1:8" x14ac:dyDescent="0.4">
      <c r="A169" s="102" t="str">
        <f t="shared" si="13"/>
        <v/>
      </c>
    </row>
    <row r="170" spans="1:8" x14ac:dyDescent="0.4">
      <c r="A170" s="102" t="str">
        <f t="shared" si="13"/>
        <v/>
      </c>
    </row>
    <row r="171" spans="1:8" x14ac:dyDescent="0.4">
      <c r="A171" s="102" t="str">
        <f t="shared" si="13"/>
        <v/>
      </c>
    </row>
    <row r="172" spans="1:8" x14ac:dyDescent="0.4">
      <c r="A172" s="102" t="str">
        <f t="shared" si="13"/>
        <v/>
      </c>
    </row>
    <row r="173" spans="1:8" x14ac:dyDescent="0.4">
      <c r="A173" s="102" t="str">
        <f t="shared" si="13"/>
        <v/>
      </c>
    </row>
    <row r="174" spans="1:8" x14ac:dyDescent="0.4">
      <c r="A174" s="102" t="str">
        <f t="shared" si="13"/>
        <v/>
      </c>
    </row>
    <row r="175" spans="1:8" x14ac:dyDescent="0.4">
      <c r="A175" s="102" t="str">
        <f t="shared" si="13"/>
        <v/>
      </c>
    </row>
    <row r="176" spans="1:8" x14ac:dyDescent="0.4">
      <c r="A176" s="102" t="str">
        <f t="shared" si="13"/>
        <v/>
      </c>
    </row>
    <row r="177" spans="1:6" x14ac:dyDescent="0.4">
      <c r="A177" s="102" t="str">
        <f t="shared" si="13"/>
        <v/>
      </c>
    </row>
    <row r="178" spans="1:6" x14ac:dyDescent="0.4">
      <c r="A178" s="102" t="str">
        <f t="shared" si="13"/>
        <v/>
      </c>
    </row>
    <row r="179" spans="1:6" x14ac:dyDescent="0.4">
      <c r="A179" s="102" t="str">
        <f t="shared" si="13"/>
        <v/>
      </c>
    </row>
    <row r="180" spans="1:6" x14ac:dyDescent="0.4">
      <c r="A180" s="102" t="str">
        <f t="shared" si="13"/>
        <v/>
      </c>
    </row>
    <row r="181" spans="1:6" x14ac:dyDescent="0.4">
      <c r="A181" s="102" t="str">
        <f t="shared" si="13"/>
        <v/>
      </c>
    </row>
    <row r="182" spans="1:6" x14ac:dyDescent="0.4">
      <c r="A182" s="102" t="str">
        <f t="shared" si="13"/>
        <v/>
      </c>
    </row>
    <row r="183" spans="1:6" x14ac:dyDescent="0.4">
      <c r="A183" s="102" t="str">
        <f t="shared" si="13"/>
        <v/>
      </c>
    </row>
    <row r="184" spans="1:6" x14ac:dyDescent="0.4">
      <c r="A184" s="102" t="str">
        <f t="shared" si="13"/>
        <v/>
      </c>
    </row>
    <row r="185" spans="1:6" x14ac:dyDescent="0.4">
      <c r="A185" s="102" t="str">
        <f t="shared" si="13"/>
        <v/>
      </c>
    </row>
    <row r="186" spans="1:6" x14ac:dyDescent="0.4">
      <c r="A186" s="102" t="str">
        <f t="shared" si="13"/>
        <v/>
      </c>
    </row>
    <row r="187" spans="1:6" x14ac:dyDescent="0.4">
      <c r="A187" s="102" t="str">
        <f t="shared" si="13"/>
        <v/>
      </c>
    </row>
    <row r="188" spans="1:6" x14ac:dyDescent="0.4">
      <c r="A188" s="102" t="str">
        <f t="shared" si="13"/>
        <v/>
      </c>
    </row>
    <row r="189" spans="1:6" x14ac:dyDescent="0.4">
      <c r="A189" s="102" t="str">
        <f t="shared" si="13"/>
        <v/>
      </c>
    </row>
    <row r="190" spans="1:6" x14ac:dyDescent="0.4">
      <c r="A190" s="102" t="str">
        <f t="shared" si="13"/>
        <v/>
      </c>
    </row>
    <row r="191" spans="1:6" ht="20.25" customHeight="1" x14ac:dyDescent="0.6">
      <c r="A191" s="102" t="str">
        <f t="shared" si="13"/>
        <v/>
      </c>
      <c r="B191" s="135" t="s">
        <v>42</v>
      </c>
      <c r="C191" s="135"/>
      <c r="D191" s="135"/>
      <c r="E191" s="135"/>
      <c r="F191" s="135"/>
    </row>
    <row r="192" spans="1:6" x14ac:dyDescent="0.4">
      <c r="A192" s="102" t="str">
        <f t="shared" si="13"/>
        <v/>
      </c>
      <c r="B192" s="134" t="s">
        <v>86</v>
      </c>
      <c r="C192" s="134"/>
      <c r="D192" s="134"/>
      <c r="E192" s="134"/>
      <c r="F192" s="134"/>
    </row>
    <row r="193" spans="1:8" x14ac:dyDescent="0.4">
      <c r="A193" s="102" t="str">
        <f t="shared" si="13"/>
        <v/>
      </c>
      <c r="B193" s="134" t="s">
        <v>160</v>
      </c>
      <c r="C193" s="134"/>
      <c r="D193" s="134"/>
      <c r="E193" s="134"/>
      <c r="F193" s="134"/>
    </row>
    <row r="194" spans="1:8" x14ac:dyDescent="0.4">
      <c r="A194" s="102" t="str">
        <f t="shared" si="13"/>
        <v/>
      </c>
      <c r="B194" s="134" t="s">
        <v>91</v>
      </c>
      <c r="C194" s="134"/>
      <c r="D194" s="134"/>
      <c r="E194" s="134"/>
      <c r="F194" s="134"/>
    </row>
    <row r="195" spans="1:8" x14ac:dyDescent="0.4">
      <c r="A195" s="102" t="str">
        <f t="shared" si="13"/>
        <v/>
      </c>
    </row>
    <row r="196" spans="1:8" ht="18.75" customHeight="1" x14ac:dyDescent="0.4">
      <c r="A196" s="102" t="str">
        <f t="shared" si="13"/>
        <v>Compañías</v>
      </c>
      <c r="B196" s="33" t="s">
        <v>32</v>
      </c>
      <c r="C196" s="33" t="s">
        <v>33</v>
      </c>
      <c r="D196" s="33" t="s">
        <v>50</v>
      </c>
      <c r="E196" s="112" t="s">
        <v>100</v>
      </c>
      <c r="F196" s="112" t="s">
        <v>60</v>
      </c>
    </row>
    <row r="197" spans="1:8" ht="15" customHeight="1" x14ac:dyDescent="0.4">
      <c r="A197" s="102" t="str">
        <f t="shared" si="13"/>
        <v>MarzoSeguros Universal, S. A.</v>
      </c>
      <c r="B197" s="34">
        <f t="shared" ref="B197:B229" si="14">RANK(D197,$D$197:$D$229)</f>
        <v>1</v>
      </c>
      <c r="C197" s="35" t="s">
        <v>84</v>
      </c>
      <c r="D197" s="36">
        <f>VLOOKUP(A197,'PNC Exon. &amp; no Exon.'!A:D,3,0)+VLOOKUP(A197,'PNC Exon. &amp; no Exon.'!A:D,4,0)</f>
        <v>3252464480.0600004</v>
      </c>
      <c r="E197" s="113">
        <f t="shared" ref="E197:E229" si="15">IFERROR(D197/$D$230*100,0)</f>
        <v>32.008717444814081</v>
      </c>
      <c r="F197" s="113">
        <f>(E197)</f>
        <v>32.008717444814081</v>
      </c>
      <c r="H197" s="102" t="s">
        <v>2</v>
      </c>
    </row>
    <row r="198" spans="1:8" ht="15" customHeight="1" x14ac:dyDescent="0.4">
      <c r="A198" s="102" t="str">
        <f t="shared" si="13"/>
        <v>MarzoSeguros Reservas, S. A.</v>
      </c>
      <c r="B198" s="34">
        <f t="shared" si="14"/>
        <v>2</v>
      </c>
      <c r="C198" s="37" t="s">
        <v>93</v>
      </c>
      <c r="D198" s="36">
        <f>VLOOKUP(A198,'PNC Exon. &amp; no Exon.'!A:D,3,0)+VLOOKUP(A198,'PNC Exon. &amp; no Exon.'!A:D,4,0)</f>
        <v>1675672503.04</v>
      </c>
      <c r="E198" s="113">
        <f t="shared" si="15"/>
        <v>16.490918812082544</v>
      </c>
      <c r="F198" s="113">
        <f t="shared" ref="F198:F229" si="16">(F197+E198)</f>
        <v>48.499636256896622</v>
      </c>
      <c r="H198" s="102" t="s">
        <v>2</v>
      </c>
    </row>
    <row r="199" spans="1:8" ht="15" customHeight="1" x14ac:dyDescent="0.4">
      <c r="A199" s="102" t="str">
        <f t="shared" si="13"/>
        <v>MarzoHumano Seguros, S. A.</v>
      </c>
      <c r="B199" s="34">
        <f t="shared" si="14"/>
        <v>3</v>
      </c>
      <c r="C199" s="37" t="s">
        <v>92</v>
      </c>
      <c r="D199" s="36">
        <f>VLOOKUP(A199,'PNC Exon. &amp; no Exon.'!A:D,3,0)+VLOOKUP(A199,'PNC Exon. &amp; no Exon.'!A:D,4,0)</f>
        <v>1370270740.4599998</v>
      </c>
      <c r="E199" s="113">
        <f t="shared" si="15"/>
        <v>13.485346027044448</v>
      </c>
      <c r="F199" s="113">
        <f t="shared" si="16"/>
        <v>61.984982283941072</v>
      </c>
      <c r="H199" s="102" t="s">
        <v>2</v>
      </c>
    </row>
    <row r="200" spans="1:8" ht="15" customHeight="1" x14ac:dyDescent="0.4">
      <c r="A200" s="102" t="str">
        <f t="shared" si="13"/>
        <v>MarzoMapfre BHD Compañía de Seguros</v>
      </c>
      <c r="B200" s="34">
        <f t="shared" si="14"/>
        <v>4</v>
      </c>
      <c r="C200" s="37" t="s">
        <v>111</v>
      </c>
      <c r="D200" s="36">
        <f>VLOOKUP(A200,'PNC Exon. &amp; no Exon.'!A:D,3,0)+VLOOKUP(A200,'PNC Exon. &amp; no Exon.'!A:D,4,0)</f>
        <v>795799432.53999996</v>
      </c>
      <c r="E200" s="113">
        <f t="shared" si="15"/>
        <v>7.8317593735708808</v>
      </c>
      <c r="F200" s="113">
        <f t="shared" si="16"/>
        <v>69.816741657511955</v>
      </c>
      <c r="H200" s="102" t="s">
        <v>2</v>
      </c>
    </row>
    <row r="201" spans="1:8" ht="15" customHeight="1" x14ac:dyDescent="0.4">
      <c r="A201" s="102" t="str">
        <f t="shared" si="13"/>
        <v>MarzoLa Colonial, S. A., Compañia De Seguros</v>
      </c>
      <c r="B201" s="34">
        <f t="shared" si="14"/>
        <v>5</v>
      </c>
      <c r="C201" s="37" t="s">
        <v>112</v>
      </c>
      <c r="D201" s="36">
        <f>VLOOKUP(A201,'PNC Exon. &amp; no Exon.'!A:D,3,0)+VLOOKUP(A201,'PNC Exon. &amp; no Exon.'!A:D,4,0)</f>
        <v>718831464.31000006</v>
      </c>
      <c r="E201" s="113">
        <f t="shared" si="15"/>
        <v>7.0742888577575771</v>
      </c>
      <c r="F201" s="113">
        <f t="shared" si="16"/>
        <v>76.891030515269534</v>
      </c>
      <c r="H201" s="102" t="s">
        <v>2</v>
      </c>
    </row>
    <row r="202" spans="1:8" ht="15" customHeight="1" x14ac:dyDescent="0.4">
      <c r="A202" s="102" t="str">
        <f t="shared" si="13"/>
        <v>MarzoSeguros Sura, S.A.</v>
      </c>
      <c r="B202" s="34">
        <f t="shared" si="14"/>
        <v>6</v>
      </c>
      <c r="C202" s="37" t="s">
        <v>113</v>
      </c>
      <c r="D202" s="36">
        <f>VLOOKUP(A202,'PNC Exon. &amp; no Exon.'!A:D,3,0)+VLOOKUP(A202,'PNC Exon. &amp; no Exon.'!A:D,4,0)</f>
        <v>680464903.4799999</v>
      </c>
      <c r="E202" s="113">
        <f t="shared" si="15"/>
        <v>6.696709206245413</v>
      </c>
      <c r="F202" s="113">
        <f t="shared" si="16"/>
        <v>83.58773972151495</v>
      </c>
      <c r="H202" s="102" t="s">
        <v>2</v>
      </c>
    </row>
    <row r="203" spans="1:8" ht="15" customHeight="1" x14ac:dyDescent="0.4">
      <c r="A203" s="102" t="str">
        <f t="shared" si="13"/>
        <v>MarzoSeguros Crecer, S. A.</v>
      </c>
      <c r="B203" s="34">
        <f t="shared" si="14"/>
        <v>7</v>
      </c>
      <c r="C203" s="37" t="s">
        <v>94</v>
      </c>
      <c r="D203" s="36">
        <f>VLOOKUP(A203,'PNC Exon. &amp; no Exon.'!A:D,3,0)+VLOOKUP(A203,'PNC Exon. &amp; no Exon.'!A:D,4,0)</f>
        <v>271621972.87</v>
      </c>
      <c r="E203" s="113">
        <f t="shared" si="15"/>
        <v>2.673133260855288</v>
      </c>
      <c r="F203" s="113">
        <f t="shared" si="16"/>
        <v>86.260872982370245</v>
      </c>
      <c r="H203" s="102" t="s">
        <v>2</v>
      </c>
    </row>
    <row r="204" spans="1:8" ht="15" customHeight="1" x14ac:dyDescent="0.4">
      <c r="A204" s="102" t="str">
        <f t="shared" si="13"/>
        <v>MarzoWorldwide Seguros, S. A.</v>
      </c>
      <c r="B204" s="34">
        <f t="shared" si="14"/>
        <v>8</v>
      </c>
      <c r="C204" s="37" t="s">
        <v>114</v>
      </c>
      <c r="D204" s="36">
        <f>VLOOKUP(A204,'PNC Exon. &amp; no Exon.'!A:D,3,0)+VLOOKUP(A204,'PNC Exon. &amp; no Exon.'!A:D,4,0)</f>
        <v>235152404.07000002</v>
      </c>
      <c r="E204" s="113">
        <f t="shared" si="15"/>
        <v>2.3142226162625228</v>
      </c>
      <c r="F204" s="113">
        <f t="shared" si="16"/>
        <v>88.575095598632771</v>
      </c>
      <c r="H204" s="102" t="s">
        <v>2</v>
      </c>
    </row>
    <row r="205" spans="1:8" ht="15" customHeight="1" x14ac:dyDescent="0.4">
      <c r="A205" s="102" t="str">
        <f t="shared" si="13"/>
        <v>MarzoGeneral de Seguros, S. A.</v>
      </c>
      <c r="B205" s="34">
        <f t="shared" si="14"/>
        <v>9</v>
      </c>
      <c r="C205" s="37" t="s">
        <v>77</v>
      </c>
      <c r="D205" s="36">
        <f>VLOOKUP(A205,'PNC Exon. &amp; no Exon.'!A:D,3,0)+VLOOKUP(A205,'PNC Exon. &amp; no Exon.'!A:D,4,0)</f>
        <v>153406695.81</v>
      </c>
      <c r="E205" s="113">
        <f t="shared" si="15"/>
        <v>1.5097325767672181</v>
      </c>
      <c r="F205" s="113">
        <f t="shared" si="16"/>
        <v>90.084828175399991</v>
      </c>
      <c r="H205" s="102" t="s">
        <v>2</v>
      </c>
    </row>
    <row r="206" spans="1:8" ht="15" customHeight="1" x14ac:dyDescent="0.4">
      <c r="A206" s="102" t="str">
        <f t="shared" si="13"/>
        <v>MarzoLa Monumental de Seguros, S. A.</v>
      </c>
      <c r="B206" s="34">
        <f t="shared" si="14"/>
        <v>10</v>
      </c>
      <c r="C206" s="37" t="s">
        <v>85</v>
      </c>
      <c r="D206" s="36">
        <f>VLOOKUP(A206,'PNC Exon. &amp; no Exon.'!A:D,3,0)+VLOOKUP(A206,'PNC Exon. &amp; no Exon.'!A:D,4,0)</f>
        <v>131001448.60000002</v>
      </c>
      <c r="E206" s="113">
        <f t="shared" si="15"/>
        <v>1.2892341726730807</v>
      </c>
      <c r="F206" s="113">
        <f t="shared" si="16"/>
        <v>91.374062348073068</v>
      </c>
      <c r="H206" s="102" t="s">
        <v>2</v>
      </c>
    </row>
    <row r="207" spans="1:8" ht="15" customHeight="1" x14ac:dyDescent="0.4">
      <c r="A207" s="102" t="str">
        <f t="shared" si="13"/>
        <v>MarzoSeguros Pepín, S. A.</v>
      </c>
      <c r="B207" s="34">
        <f t="shared" si="14"/>
        <v>11</v>
      </c>
      <c r="C207" s="37" t="s">
        <v>115</v>
      </c>
      <c r="D207" s="36">
        <f>VLOOKUP(A207,'PNC Exon. &amp; no Exon.'!A:D,3,0)+VLOOKUP(A207,'PNC Exon. &amp; no Exon.'!A:D,4,0)</f>
        <v>129119985.66</v>
      </c>
      <c r="E207" s="113">
        <f t="shared" si="15"/>
        <v>1.2707179933270609</v>
      </c>
      <c r="F207" s="113">
        <f t="shared" si="16"/>
        <v>92.644780341400121</v>
      </c>
      <c r="H207" s="102" t="s">
        <v>2</v>
      </c>
    </row>
    <row r="208" spans="1:8" ht="15" customHeight="1" x14ac:dyDescent="0.4">
      <c r="A208" s="102" t="str">
        <f t="shared" si="13"/>
        <v>MarzoCompañía Dominicana de Seguros, C. por A.</v>
      </c>
      <c r="B208" s="34">
        <f t="shared" si="14"/>
        <v>12</v>
      </c>
      <c r="C208" s="37" t="s">
        <v>116</v>
      </c>
      <c r="D208" s="36">
        <f>VLOOKUP(A208,'PNC Exon. &amp; no Exon.'!A:D,3,0)+VLOOKUP(A208,'PNC Exon. &amp; no Exon.'!A:D,4,0)</f>
        <v>82575275.739999995</v>
      </c>
      <c r="E208" s="113">
        <f t="shared" si="15"/>
        <v>0.81265412283319138</v>
      </c>
      <c r="F208" s="113">
        <f t="shared" si="16"/>
        <v>93.457434464233316</v>
      </c>
      <c r="H208" s="102" t="s">
        <v>2</v>
      </c>
    </row>
    <row r="209" spans="1:8" ht="15" customHeight="1" x14ac:dyDescent="0.4">
      <c r="A209" s="102" t="str">
        <f t="shared" si="13"/>
        <v>MarzoBanesco Seguros</v>
      </c>
      <c r="B209" s="34">
        <f t="shared" si="14"/>
        <v>13</v>
      </c>
      <c r="C209" s="37" t="s">
        <v>119</v>
      </c>
      <c r="D209" s="36">
        <f>VLOOKUP(A209,'PNC Exon. &amp; no Exon.'!A:D,3,0)+VLOOKUP(A209,'PNC Exon. &amp; no Exon.'!A:D,4,0)</f>
        <v>72037398.939999998</v>
      </c>
      <c r="E209" s="113">
        <f t="shared" si="15"/>
        <v>0.70894694231596111</v>
      </c>
      <c r="F209" s="113">
        <f t="shared" si="16"/>
        <v>94.166381406549277</v>
      </c>
      <c r="H209" s="102" t="s">
        <v>2</v>
      </c>
    </row>
    <row r="210" spans="1:8" ht="15" customHeight="1" x14ac:dyDescent="0.4">
      <c r="A210" s="102" t="str">
        <f t="shared" si="13"/>
        <v>MarzoAtlántica Seguros, S. A.</v>
      </c>
      <c r="B210" s="34">
        <f t="shared" si="14"/>
        <v>14</v>
      </c>
      <c r="C210" s="37" t="s">
        <v>120</v>
      </c>
      <c r="D210" s="36">
        <f>VLOOKUP(A210,'PNC Exon. &amp; no Exon.'!A:D,3,0)+VLOOKUP(A210,'PNC Exon. &amp; no Exon.'!A:D,4,0)</f>
        <v>66497484.539999992</v>
      </c>
      <c r="E210" s="113">
        <f t="shared" si="15"/>
        <v>0.65442657605671584</v>
      </c>
      <c r="F210" s="113">
        <f t="shared" si="16"/>
        <v>94.820807982605999</v>
      </c>
      <c r="H210" s="102" t="s">
        <v>2</v>
      </c>
    </row>
    <row r="211" spans="1:8" ht="15" customHeight="1" x14ac:dyDescent="0.4">
      <c r="A211" s="102" t="str">
        <f t="shared" si="13"/>
        <v>MarzoPatria, S. A., Compañía de Seguros</v>
      </c>
      <c r="B211" s="34">
        <f t="shared" si="14"/>
        <v>15</v>
      </c>
      <c r="C211" s="37" t="s">
        <v>117</v>
      </c>
      <c r="D211" s="36">
        <f>VLOOKUP(A211,'PNC Exon. &amp; no Exon.'!A:D,3,0)+VLOOKUP(A211,'PNC Exon. &amp; no Exon.'!A:D,4,0)</f>
        <v>63337704.669999994</v>
      </c>
      <c r="E211" s="113">
        <f t="shared" si="15"/>
        <v>0.62333000246868531</v>
      </c>
      <c r="F211" s="113">
        <f t="shared" si="16"/>
        <v>95.44413798507469</v>
      </c>
      <c r="H211" s="102" t="s">
        <v>2</v>
      </c>
    </row>
    <row r="212" spans="1:8" ht="15" customHeight="1" x14ac:dyDescent="0.4">
      <c r="A212" s="102" t="str">
        <f t="shared" si="13"/>
        <v>MarzoAseguradora Agropecuaria Dominicana, S. A.</v>
      </c>
      <c r="B212" s="34">
        <f t="shared" si="14"/>
        <v>16</v>
      </c>
      <c r="C212" s="37" t="s">
        <v>118</v>
      </c>
      <c r="D212" s="36">
        <f>VLOOKUP(A212,'PNC Exon. &amp; no Exon.'!A:D,3,0)+VLOOKUP(A212,'PNC Exon. &amp; no Exon.'!A:D,4,0)</f>
        <v>52306857.509999998</v>
      </c>
      <c r="E212" s="113">
        <f t="shared" si="15"/>
        <v>0.51477131655957553</v>
      </c>
      <c r="F212" s="113">
        <f t="shared" si="16"/>
        <v>95.958909301634264</v>
      </c>
      <c r="H212" s="102" t="s">
        <v>2</v>
      </c>
    </row>
    <row r="213" spans="1:8" ht="15" customHeight="1" x14ac:dyDescent="0.4">
      <c r="A213" s="102" t="str">
        <f t="shared" si="13"/>
        <v>MarzoSeguros La Internacional, S. A.</v>
      </c>
      <c r="B213" s="34">
        <f t="shared" si="14"/>
        <v>17</v>
      </c>
      <c r="C213" s="37" t="s">
        <v>80</v>
      </c>
      <c r="D213" s="36">
        <f>VLOOKUP(A213,'PNC Exon. &amp; no Exon.'!A:D,3,0)+VLOOKUP(A213,'PNC Exon. &amp; no Exon.'!A:D,4,0)</f>
        <v>51610063.069999993</v>
      </c>
      <c r="E213" s="113">
        <f t="shared" si="15"/>
        <v>0.50791390228685562</v>
      </c>
      <c r="F213" s="113">
        <f t="shared" si="16"/>
        <v>96.466823203921123</v>
      </c>
      <c r="H213" s="102" t="s">
        <v>2</v>
      </c>
    </row>
    <row r="214" spans="1:8" ht="15" customHeight="1" x14ac:dyDescent="0.4">
      <c r="A214" s="102" t="str">
        <f t="shared" si="13"/>
        <v xml:space="preserve">MarzoCooperativa Nacional De Seguros, Inc </v>
      </c>
      <c r="B214" s="34">
        <f t="shared" si="14"/>
        <v>18</v>
      </c>
      <c r="C214" s="37" t="s">
        <v>121</v>
      </c>
      <c r="D214" s="36">
        <f>VLOOKUP(A214,'PNC Exon. &amp; no Exon.'!A:D,3,0)+VLOOKUP(A214,'PNC Exon. &amp; no Exon.'!A:D,4,0)</f>
        <v>48118865.220000006</v>
      </c>
      <c r="E214" s="113">
        <f t="shared" si="15"/>
        <v>0.47355572060349094</v>
      </c>
      <c r="F214" s="113">
        <f t="shared" si="16"/>
        <v>96.940378924524609</v>
      </c>
      <c r="H214" s="102" t="s">
        <v>2</v>
      </c>
    </row>
    <row r="215" spans="1:8" ht="15" customHeight="1" x14ac:dyDescent="0.4">
      <c r="A215" s="102" t="str">
        <f t="shared" si="13"/>
        <v>MarzoAtrio Seguros S. A.</v>
      </c>
      <c r="B215" s="34">
        <f t="shared" si="14"/>
        <v>19</v>
      </c>
      <c r="C215" s="37" t="s">
        <v>122</v>
      </c>
      <c r="D215" s="36">
        <f>VLOOKUP(A215,'PNC Exon. &amp; no Exon.'!A:D,3,0)+VLOOKUP(A215,'PNC Exon. &amp; no Exon.'!A:D,4,0)</f>
        <v>44459701.390000001</v>
      </c>
      <c r="E215" s="113">
        <f t="shared" si="15"/>
        <v>0.43754452299109048</v>
      </c>
      <c r="F215" s="113">
        <f t="shared" si="16"/>
        <v>97.377923447515698</v>
      </c>
      <c r="H215" s="102" t="s">
        <v>2</v>
      </c>
    </row>
    <row r="216" spans="1:8" ht="15" customHeight="1" x14ac:dyDescent="0.4">
      <c r="A216" s="102" t="str">
        <f t="shared" si="13"/>
        <v>MarzoAngloamericana de Seguros, S. A.</v>
      </c>
      <c r="B216" s="34">
        <f t="shared" si="14"/>
        <v>20</v>
      </c>
      <c r="C216" s="37" t="s">
        <v>78</v>
      </c>
      <c r="D216" s="36">
        <f>VLOOKUP(A216,'PNC Exon. &amp; no Exon.'!A:D,3,0)+VLOOKUP(A216,'PNC Exon. &amp; no Exon.'!A:D,4,0)</f>
        <v>39097556.100000001</v>
      </c>
      <c r="E216" s="113">
        <f t="shared" si="15"/>
        <v>0.38477364892377885</v>
      </c>
      <c r="F216" s="113">
        <f t="shared" si="16"/>
        <v>97.762697096439481</v>
      </c>
      <c r="H216" s="102" t="s">
        <v>2</v>
      </c>
    </row>
    <row r="217" spans="1:8" ht="15" customHeight="1" x14ac:dyDescent="0.4">
      <c r="A217" s="102" t="str">
        <f t="shared" si="13"/>
        <v>MarzoBupa Dominicana, S. A.</v>
      </c>
      <c r="B217" s="34">
        <f t="shared" si="14"/>
        <v>21</v>
      </c>
      <c r="C217" s="37" t="s">
        <v>124</v>
      </c>
      <c r="D217" s="36">
        <f>VLOOKUP(A217,'PNC Exon. &amp; no Exon.'!A:D,3,0)+VLOOKUP(A217,'PNC Exon. &amp; no Exon.'!A:D,4,0)</f>
        <v>35596591.780000001</v>
      </c>
      <c r="E217" s="113">
        <f t="shared" si="15"/>
        <v>0.35031935176226503</v>
      </c>
      <c r="F217" s="113">
        <f t="shared" si="16"/>
        <v>98.113016448201748</v>
      </c>
      <c r="H217" s="102" t="s">
        <v>2</v>
      </c>
    </row>
    <row r="218" spans="1:8" ht="15" customHeight="1" x14ac:dyDescent="0.4">
      <c r="A218" s="102" t="str">
        <f t="shared" si="13"/>
        <v>MarzoCuna Mutual Insurance Society Dominicana</v>
      </c>
      <c r="B218" s="34">
        <f t="shared" si="14"/>
        <v>22</v>
      </c>
      <c r="C218" s="37" t="s">
        <v>123</v>
      </c>
      <c r="D218" s="36">
        <f>VLOOKUP(A218,'PNC Exon. &amp; no Exon.'!A:D,3,0)+VLOOKUP(A218,'PNC Exon. &amp; no Exon.'!A:D,4,0)</f>
        <v>34691537.950000003</v>
      </c>
      <c r="E218" s="113">
        <f t="shared" si="15"/>
        <v>0.3414123790668146</v>
      </c>
      <c r="F218" s="113">
        <f t="shared" si="16"/>
        <v>98.454428827268558</v>
      </c>
      <c r="H218" s="102" t="s">
        <v>2</v>
      </c>
    </row>
    <row r="219" spans="1:8" ht="15" customHeight="1" x14ac:dyDescent="0.4">
      <c r="A219" s="102" t="str">
        <f t="shared" si="13"/>
        <v>MarzoBMI Compañía de Seguros, S. A.</v>
      </c>
      <c r="B219" s="34">
        <f t="shared" si="14"/>
        <v>23</v>
      </c>
      <c r="C219" s="37" t="s">
        <v>87</v>
      </c>
      <c r="D219" s="36">
        <f>VLOOKUP(A219,'PNC Exon. &amp; no Exon.'!A:D,3,0)+VLOOKUP(A219,'PNC Exon. &amp; no Exon.'!A:D,4,0)</f>
        <v>33887259.530000001</v>
      </c>
      <c r="E219" s="113">
        <f t="shared" si="15"/>
        <v>0.33349717481152735</v>
      </c>
      <c r="F219" s="113">
        <f t="shared" si="16"/>
        <v>98.787926002080084</v>
      </c>
      <c r="H219" s="102" t="s">
        <v>2</v>
      </c>
    </row>
    <row r="220" spans="1:8" ht="15" customHeight="1" x14ac:dyDescent="0.4">
      <c r="A220" s="102" t="str">
        <f t="shared" si="13"/>
        <v>MarzoMultiseguros Su, S.A.</v>
      </c>
      <c r="B220" s="34">
        <f t="shared" si="14"/>
        <v>24</v>
      </c>
      <c r="C220" s="37" t="s">
        <v>126</v>
      </c>
      <c r="D220" s="36">
        <f>VLOOKUP(A220,'PNC Exon. &amp; no Exon.'!A:D,3,0)+VLOOKUP(A220,'PNC Exon. &amp; no Exon.'!A:D,4,0)</f>
        <v>30527489.690000001</v>
      </c>
      <c r="E220" s="113">
        <f t="shared" si="15"/>
        <v>0.3004324252508544</v>
      </c>
      <c r="F220" s="113">
        <f t="shared" si="16"/>
        <v>99.088358427330945</v>
      </c>
      <c r="H220" s="102" t="s">
        <v>2</v>
      </c>
    </row>
    <row r="221" spans="1:8" ht="15" customHeight="1" x14ac:dyDescent="0.4">
      <c r="A221" s="102" t="str">
        <f t="shared" si="13"/>
        <v>MarzoSeguros APS, S.R.L.</v>
      </c>
      <c r="B221" s="34">
        <f t="shared" si="14"/>
        <v>25</v>
      </c>
      <c r="C221" s="37" t="s">
        <v>125</v>
      </c>
      <c r="D221" s="36">
        <f>VLOOKUP(A221,'PNC Exon. &amp; no Exon.'!A:D,3,0)+VLOOKUP(A221,'PNC Exon. &amp; no Exon.'!A:D,4,0)</f>
        <v>26315036.439999998</v>
      </c>
      <c r="E221" s="113">
        <f t="shared" si="15"/>
        <v>0.25897609985348946</v>
      </c>
      <c r="F221" s="113">
        <f t="shared" si="16"/>
        <v>99.347334527184429</v>
      </c>
      <c r="H221" s="102" t="s">
        <v>2</v>
      </c>
    </row>
    <row r="222" spans="1:8" ht="15" customHeight="1" x14ac:dyDescent="0.4">
      <c r="A222" s="102" t="str">
        <f t="shared" si="13"/>
        <v>MarzoSeguros Ademi, S.A.</v>
      </c>
      <c r="B222" s="34">
        <f t="shared" si="14"/>
        <v>26</v>
      </c>
      <c r="C222" s="37" t="s">
        <v>127</v>
      </c>
      <c r="D222" s="36">
        <f>VLOOKUP(A222,'PNC Exon. &amp; no Exon.'!A:D,3,0)+VLOOKUP(A222,'PNC Exon. &amp; no Exon.'!A:D,4,0)</f>
        <v>18925468.879999999</v>
      </c>
      <c r="E222" s="113">
        <f t="shared" si="15"/>
        <v>0.18625260617123385</v>
      </c>
      <c r="F222" s="113">
        <f t="shared" si="16"/>
        <v>99.533587133355667</v>
      </c>
      <c r="H222" s="102" t="s">
        <v>2</v>
      </c>
    </row>
    <row r="223" spans="1:8" ht="15" customHeight="1" x14ac:dyDescent="0.4">
      <c r="A223" s="102" t="str">
        <f t="shared" si="13"/>
        <v>MarzoFuturo Seguros</v>
      </c>
      <c r="B223" s="34">
        <f t="shared" si="14"/>
        <v>27</v>
      </c>
      <c r="C223" s="37" t="s">
        <v>110</v>
      </c>
      <c r="D223" s="36">
        <f>VLOOKUP(A223,'PNC Exon. &amp; no Exon.'!A:D,3,0)+VLOOKUP(A223,'PNC Exon. &amp; no Exon.'!A:D,4,0)</f>
        <v>18880759.469999999</v>
      </c>
      <c r="E223" s="113">
        <f t="shared" si="15"/>
        <v>0.18581260417256851</v>
      </c>
      <c r="F223" s="113">
        <f t="shared" si="16"/>
        <v>99.719399737528235</v>
      </c>
      <c r="G223" s="2"/>
      <c r="H223" s="102" t="s">
        <v>2</v>
      </c>
    </row>
    <row r="224" spans="1:8" ht="15" customHeight="1" x14ac:dyDescent="0.4">
      <c r="A224" s="102" t="str">
        <f t="shared" si="13"/>
        <v>MarzoSeguros Yunen, S.A.</v>
      </c>
      <c r="B224" s="34">
        <f t="shared" si="14"/>
        <v>28</v>
      </c>
      <c r="C224" s="37" t="s">
        <v>129</v>
      </c>
      <c r="D224" s="36">
        <f>VLOOKUP(A224,'PNC Exon. &amp; no Exon.'!A:D,3,0)+VLOOKUP(A224,'PNC Exon. &amp; no Exon.'!A:D,4,0)</f>
        <v>10285012.549999999</v>
      </c>
      <c r="E224" s="113">
        <f t="shared" si="15"/>
        <v>0.10121864901142398</v>
      </c>
      <c r="F224" s="113">
        <f t="shared" si="16"/>
        <v>99.820618386539664</v>
      </c>
      <c r="H224" s="102" t="s">
        <v>2</v>
      </c>
    </row>
    <row r="225" spans="1:8" ht="15" customHeight="1" x14ac:dyDescent="0.4">
      <c r="A225" s="102" t="str">
        <f t="shared" si="13"/>
        <v>MarzoConfederación del Canadá Dominicana, S. A.</v>
      </c>
      <c r="B225" s="34">
        <f t="shared" si="14"/>
        <v>29</v>
      </c>
      <c r="C225" s="37" t="s">
        <v>128</v>
      </c>
      <c r="D225" s="36">
        <f>VLOOKUP(A225,'PNC Exon. &amp; no Exon.'!A:D,3,0)+VLOOKUP(A225,'PNC Exon. &amp; no Exon.'!A:D,4,0)</f>
        <v>8617798.4600000009</v>
      </c>
      <c r="E225" s="113">
        <f t="shared" si="15"/>
        <v>8.4810972600507933E-2</v>
      </c>
      <c r="F225" s="113">
        <f t="shared" si="16"/>
        <v>99.905429359140172</v>
      </c>
      <c r="H225" s="102" t="s">
        <v>2</v>
      </c>
    </row>
    <row r="226" spans="1:8" ht="15" customHeight="1" x14ac:dyDescent="0.4">
      <c r="A226" s="102" t="str">
        <f t="shared" si="13"/>
        <v>MarzoAutoseguro, S. A.</v>
      </c>
      <c r="B226" s="34">
        <f t="shared" si="14"/>
        <v>30</v>
      </c>
      <c r="C226" s="37" t="s">
        <v>79</v>
      </c>
      <c r="D226" s="36">
        <f>VLOOKUP(A226,'PNC Exon. &amp; no Exon.'!A:D,3,0)+VLOOKUP(A226,'PNC Exon. &amp; no Exon.'!A:D,4,0)</f>
        <v>5681940.8200000003</v>
      </c>
      <c r="E226" s="113">
        <f t="shared" si="15"/>
        <v>5.5918101292279178E-2</v>
      </c>
      <c r="F226" s="113">
        <f t="shared" si="16"/>
        <v>99.961347460432449</v>
      </c>
      <c r="H226" s="102" t="s">
        <v>2</v>
      </c>
    </row>
    <row r="227" spans="1:8" ht="15" customHeight="1" x14ac:dyDescent="0.4">
      <c r="A227" s="102" t="str">
        <f t="shared" si="13"/>
        <v>MarzoHylseg Seguros S.A</v>
      </c>
      <c r="B227" s="34">
        <f t="shared" si="14"/>
        <v>31</v>
      </c>
      <c r="C227" s="37" t="s">
        <v>130</v>
      </c>
      <c r="D227" s="36">
        <f>VLOOKUP(A227,'PNC Exon. &amp; no Exon.'!A:D,3,0)+VLOOKUP(A227,'PNC Exon. &amp; no Exon.'!A:D,4,0)</f>
        <v>2426084.48</v>
      </c>
      <c r="E227" s="113">
        <f t="shared" si="15"/>
        <v>2.3876003287247625E-2</v>
      </c>
      <c r="F227" s="113">
        <f t="shared" si="16"/>
        <v>99.985223463719691</v>
      </c>
      <c r="H227" s="102" t="s">
        <v>2</v>
      </c>
    </row>
    <row r="228" spans="1:8" ht="15" customHeight="1" x14ac:dyDescent="0.4">
      <c r="A228" s="102" t="str">
        <f t="shared" si="13"/>
        <v>MarzoUnit, S.A.</v>
      </c>
      <c r="B228" s="34">
        <f t="shared" si="14"/>
        <v>32</v>
      </c>
      <c r="C228" s="37" t="s">
        <v>132</v>
      </c>
      <c r="D228" s="36">
        <f>VLOOKUP(A228,'PNC Exon. &amp; no Exon.'!A:D,3,0)+VLOOKUP(A228,'PNC Exon. &amp; no Exon.'!A:D,4,0)</f>
        <v>1495361.8099999998</v>
      </c>
      <c r="E228" s="113">
        <f t="shared" si="15"/>
        <v>1.471641395240472E-2</v>
      </c>
      <c r="F228" s="113">
        <f t="shared" si="16"/>
        <v>99.999939877672091</v>
      </c>
      <c r="H228" s="102" t="s">
        <v>2</v>
      </c>
    </row>
    <row r="229" spans="1:8" ht="15" customHeight="1" x14ac:dyDescent="0.4">
      <c r="A229" s="102" t="str">
        <f t="shared" si="13"/>
        <v>MarzoMidas Seguros, S.A.</v>
      </c>
      <c r="B229" s="34">
        <f t="shared" si="14"/>
        <v>33</v>
      </c>
      <c r="C229" s="37" t="s">
        <v>131</v>
      </c>
      <c r="D229" s="36">
        <f>VLOOKUP(A229,'PNC Exon. &amp; no Exon.'!A:D,3,0)+VLOOKUP(A229,'PNC Exon. &amp; no Exon.'!A:D,4,0)</f>
        <v>6109.14</v>
      </c>
      <c r="E229" s="113">
        <f t="shared" si="15"/>
        <v>6.0122327942288293E-5</v>
      </c>
      <c r="F229" s="113">
        <f t="shared" si="16"/>
        <v>100.00000000000003</v>
      </c>
      <c r="H229" s="102" t="s">
        <v>2</v>
      </c>
    </row>
    <row r="230" spans="1:8" ht="18" customHeight="1" x14ac:dyDescent="0.4">
      <c r="A230" s="102" t="str">
        <f t="shared" si="13"/>
        <v xml:space="preserve">Total General </v>
      </c>
      <c r="B230" s="38"/>
      <c r="C230" s="39" t="s">
        <v>21</v>
      </c>
      <c r="D230" s="40">
        <f>SUM(D197:D229)</f>
        <v>10161183389.079998</v>
      </c>
      <c r="E230" s="117">
        <f>SUM(E197:E229,0)</f>
        <v>100.00000000000003</v>
      </c>
      <c r="F230" s="118"/>
    </row>
    <row r="231" spans="1:8" x14ac:dyDescent="0.4">
      <c r="A231" s="102" t="str">
        <f t="shared" si="13"/>
        <v/>
      </c>
      <c r="B231" s="52" t="s">
        <v>108</v>
      </c>
      <c r="C231" s="7"/>
    </row>
    <row r="232" spans="1:8" x14ac:dyDescent="0.4">
      <c r="A232" s="102" t="str">
        <f t="shared" ref="A232:A295" si="17">H232&amp;C232</f>
        <v/>
      </c>
    </row>
    <row r="233" spans="1:8" x14ac:dyDescent="0.4">
      <c r="A233" s="102" t="str">
        <f t="shared" si="17"/>
        <v/>
      </c>
    </row>
    <row r="234" spans="1:8" x14ac:dyDescent="0.4">
      <c r="A234" s="102" t="str">
        <f t="shared" si="17"/>
        <v/>
      </c>
    </row>
    <row r="235" spans="1:8" x14ac:dyDescent="0.4">
      <c r="A235" s="102" t="str">
        <f t="shared" si="17"/>
        <v/>
      </c>
    </row>
    <row r="236" spans="1:8" x14ac:dyDescent="0.4">
      <c r="A236" s="102" t="str">
        <f t="shared" si="17"/>
        <v/>
      </c>
    </row>
    <row r="237" spans="1:8" x14ac:dyDescent="0.4">
      <c r="A237" s="102" t="str">
        <f t="shared" si="17"/>
        <v/>
      </c>
    </row>
    <row r="238" spans="1:8" x14ac:dyDescent="0.4">
      <c r="A238" s="102" t="str">
        <f t="shared" si="17"/>
        <v/>
      </c>
    </row>
    <row r="239" spans="1:8" x14ac:dyDescent="0.4">
      <c r="A239" s="102" t="str">
        <f t="shared" si="17"/>
        <v/>
      </c>
    </row>
    <row r="240" spans="1:8" x14ac:dyDescent="0.4">
      <c r="A240" s="102" t="str">
        <f t="shared" si="17"/>
        <v/>
      </c>
    </row>
    <row r="241" spans="1:6" x14ac:dyDescent="0.4">
      <c r="A241" s="102" t="str">
        <f t="shared" si="17"/>
        <v/>
      </c>
    </row>
    <row r="242" spans="1:6" x14ac:dyDescent="0.4">
      <c r="A242" s="102" t="str">
        <f t="shared" si="17"/>
        <v/>
      </c>
    </row>
    <row r="243" spans="1:6" x14ac:dyDescent="0.4">
      <c r="A243" s="102" t="str">
        <f t="shared" si="17"/>
        <v/>
      </c>
    </row>
    <row r="244" spans="1:6" x14ac:dyDescent="0.4">
      <c r="A244" s="102" t="str">
        <f t="shared" si="17"/>
        <v/>
      </c>
    </row>
    <row r="245" spans="1:6" x14ac:dyDescent="0.4">
      <c r="A245" s="102" t="str">
        <f t="shared" si="17"/>
        <v/>
      </c>
    </row>
    <row r="246" spans="1:6" x14ac:dyDescent="0.4">
      <c r="A246" s="102" t="str">
        <f t="shared" si="17"/>
        <v/>
      </c>
    </row>
    <row r="247" spans="1:6" x14ac:dyDescent="0.4">
      <c r="A247" s="102" t="str">
        <f t="shared" si="17"/>
        <v/>
      </c>
    </row>
    <row r="248" spans="1:6" x14ac:dyDescent="0.4">
      <c r="A248" s="102" t="str">
        <f t="shared" si="17"/>
        <v/>
      </c>
    </row>
    <row r="249" spans="1:6" x14ac:dyDescent="0.4">
      <c r="A249" s="102" t="str">
        <f t="shared" si="17"/>
        <v/>
      </c>
    </row>
    <row r="250" spans="1:6" x14ac:dyDescent="0.4">
      <c r="A250" s="102" t="str">
        <f t="shared" si="17"/>
        <v/>
      </c>
    </row>
    <row r="251" spans="1:6" x14ac:dyDescent="0.4">
      <c r="A251" s="102" t="str">
        <f t="shared" si="17"/>
        <v/>
      </c>
    </row>
    <row r="252" spans="1:6" x14ac:dyDescent="0.4">
      <c r="A252" s="102" t="str">
        <f t="shared" si="17"/>
        <v/>
      </c>
    </row>
    <row r="253" spans="1:6" x14ac:dyDescent="0.4">
      <c r="A253" s="102" t="str">
        <f t="shared" si="17"/>
        <v/>
      </c>
    </row>
    <row r="254" spans="1:6" ht="20" x14ac:dyDescent="0.6">
      <c r="A254" s="102" t="str">
        <f t="shared" si="17"/>
        <v/>
      </c>
      <c r="B254" s="135" t="s">
        <v>42</v>
      </c>
      <c r="C254" s="135"/>
      <c r="D254" s="135"/>
      <c r="E254" s="135"/>
      <c r="F254" s="135"/>
    </row>
    <row r="255" spans="1:6" x14ac:dyDescent="0.4">
      <c r="A255" s="102" t="str">
        <f t="shared" si="17"/>
        <v/>
      </c>
      <c r="B255" s="134" t="s">
        <v>86</v>
      </c>
      <c r="C255" s="134"/>
      <c r="D255" s="134"/>
      <c r="E255" s="134"/>
      <c r="F255" s="134"/>
    </row>
    <row r="256" spans="1:6" x14ac:dyDescent="0.4">
      <c r="A256" s="102" t="str">
        <f t="shared" si="17"/>
        <v/>
      </c>
      <c r="B256" s="134" t="s">
        <v>161</v>
      </c>
      <c r="C256" s="134"/>
      <c r="D256" s="134"/>
      <c r="E256" s="134"/>
      <c r="F256" s="134"/>
    </row>
    <row r="257" spans="1:8" x14ac:dyDescent="0.4">
      <c r="A257" s="102" t="str">
        <f t="shared" si="17"/>
        <v/>
      </c>
      <c r="B257" s="134" t="s">
        <v>91</v>
      </c>
      <c r="C257" s="134"/>
      <c r="D257" s="134"/>
      <c r="E257" s="134"/>
      <c r="F257" s="134"/>
    </row>
    <row r="258" spans="1:8" x14ac:dyDescent="0.4">
      <c r="A258" s="102" t="str">
        <f t="shared" si="17"/>
        <v/>
      </c>
    </row>
    <row r="259" spans="1:8" ht="18.75" customHeight="1" x14ac:dyDescent="0.4">
      <c r="A259" s="102" t="str">
        <f t="shared" si="17"/>
        <v>Compañías</v>
      </c>
      <c r="B259" s="33" t="s">
        <v>32</v>
      </c>
      <c r="C259" s="33" t="s">
        <v>33</v>
      </c>
      <c r="D259" s="33" t="s">
        <v>50</v>
      </c>
      <c r="E259" s="112" t="s">
        <v>100</v>
      </c>
      <c r="F259" s="112" t="s">
        <v>60</v>
      </c>
    </row>
    <row r="260" spans="1:8" ht="15" customHeight="1" x14ac:dyDescent="0.4">
      <c r="A260" s="102" t="str">
        <f t="shared" si="17"/>
        <v>AbrilSeguros Universal, S. A.</v>
      </c>
      <c r="B260" s="34">
        <f t="shared" ref="B260:B292" si="18">RANK(D260,$D$260:$D$292)</f>
        <v>1</v>
      </c>
      <c r="C260" s="35" t="s">
        <v>84</v>
      </c>
      <c r="D260" s="36">
        <f>VLOOKUP(A260,'PNC Exon. &amp; no Exon.'!A:D,3,0)+VLOOKUP(A260,'PNC Exon. &amp; no Exon.'!A:D,4,0)</f>
        <v>1501179986.5</v>
      </c>
      <c r="E260" s="113">
        <f t="shared" ref="E260:E292" si="19">IFERROR(D260/$D$293*100,0)</f>
        <v>19.354623694830174</v>
      </c>
      <c r="F260" s="113">
        <f>(E260)</f>
        <v>19.354623694830174</v>
      </c>
      <c r="H260" s="102" t="s">
        <v>3</v>
      </c>
    </row>
    <row r="261" spans="1:8" ht="15" customHeight="1" x14ac:dyDescent="0.4">
      <c r="A261" s="102" t="str">
        <f t="shared" si="17"/>
        <v>AbrilHumano Seguros, S. A.</v>
      </c>
      <c r="B261" s="34">
        <f t="shared" si="18"/>
        <v>2</v>
      </c>
      <c r="C261" s="37" t="s">
        <v>92</v>
      </c>
      <c r="D261" s="36">
        <f>VLOOKUP(A261,'PNC Exon. &amp; no Exon.'!A:D,3,0)+VLOOKUP(A261,'PNC Exon. &amp; no Exon.'!A:D,4,0)</f>
        <v>1249802728.29</v>
      </c>
      <c r="E261" s="113">
        <f t="shared" si="19"/>
        <v>16.113631753926285</v>
      </c>
      <c r="F261" s="113">
        <f t="shared" ref="F261:F292" si="20">(F260+E261)</f>
        <v>35.468255448756459</v>
      </c>
      <c r="H261" s="102" t="s">
        <v>3</v>
      </c>
    </row>
    <row r="262" spans="1:8" ht="15" customHeight="1" x14ac:dyDescent="0.4">
      <c r="A262" s="102" t="str">
        <f t="shared" si="17"/>
        <v>AbrilMapfre BHD Compañía de Seguros</v>
      </c>
      <c r="B262" s="34">
        <f t="shared" si="18"/>
        <v>3</v>
      </c>
      <c r="C262" s="37" t="s">
        <v>111</v>
      </c>
      <c r="D262" s="36">
        <f>VLOOKUP(A262,'PNC Exon. &amp; no Exon.'!A:D,3,0)+VLOOKUP(A262,'PNC Exon. &amp; no Exon.'!A:D,4,0)</f>
        <v>1176734675.0899999</v>
      </c>
      <c r="E262" s="113">
        <f t="shared" si="19"/>
        <v>15.171569718382466</v>
      </c>
      <c r="F262" s="113">
        <f t="shared" si="20"/>
        <v>50.639825167138923</v>
      </c>
      <c r="H262" s="102" t="s">
        <v>3</v>
      </c>
    </row>
    <row r="263" spans="1:8" ht="15" customHeight="1" x14ac:dyDescent="0.4">
      <c r="A263" s="102" t="str">
        <f t="shared" si="17"/>
        <v>AbrilSeguros Reservas, S. A.</v>
      </c>
      <c r="B263" s="34">
        <f t="shared" si="18"/>
        <v>4</v>
      </c>
      <c r="C263" s="37" t="s">
        <v>93</v>
      </c>
      <c r="D263" s="36">
        <f>VLOOKUP(A263,'PNC Exon. &amp; no Exon.'!A:D,3,0)+VLOOKUP(A263,'PNC Exon. &amp; no Exon.'!A:D,4,0)</f>
        <v>1098342437.6700001</v>
      </c>
      <c r="E263" s="113">
        <f t="shared" si="19"/>
        <v>14.160863294433026</v>
      </c>
      <c r="F263" s="113">
        <f t="shared" si="20"/>
        <v>64.800688461571951</v>
      </c>
      <c r="H263" s="102" t="s">
        <v>3</v>
      </c>
    </row>
    <row r="264" spans="1:8" ht="15" customHeight="1" x14ac:dyDescent="0.4">
      <c r="A264" s="102" t="str">
        <f t="shared" si="17"/>
        <v>AbrilLa Colonial, S. A., Compañia De Seguros</v>
      </c>
      <c r="B264" s="34">
        <f t="shared" si="18"/>
        <v>5</v>
      </c>
      <c r="C264" s="37" t="s">
        <v>112</v>
      </c>
      <c r="D264" s="36">
        <f>VLOOKUP(A264,'PNC Exon. &amp; no Exon.'!A:D,3,0)+VLOOKUP(A264,'PNC Exon. &amp; no Exon.'!A:D,4,0)</f>
        <v>592250514.20000005</v>
      </c>
      <c r="E264" s="113">
        <f t="shared" si="19"/>
        <v>7.6358504233300843</v>
      </c>
      <c r="F264" s="113">
        <f t="shared" si="20"/>
        <v>72.436538884902035</v>
      </c>
      <c r="H264" s="102" t="s">
        <v>3</v>
      </c>
    </row>
    <row r="265" spans="1:8" ht="15" customHeight="1" x14ac:dyDescent="0.4">
      <c r="A265" s="102" t="str">
        <f t="shared" si="17"/>
        <v>AbrilSeguros Sura, S.A.</v>
      </c>
      <c r="B265" s="34">
        <f t="shared" si="18"/>
        <v>6</v>
      </c>
      <c r="C265" s="37" t="s">
        <v>113</v>
      </c>
      <c r="D265" s="36">
        <f>VLOOKUP(A265,'PNC Exon. &amp; no Exon.'!A:D,3,0)+VLOOKUP(A265,'PNC Exon. &amp; no Exon.'!A:D,4,0)</f>
        <v>536787549.05000001</v>
      </c>
      <c r="E265" s="113">
        <f t="shared" si="19"/>
        <v>6.9207697340514365</v>
      </c>
      <c r="F265" s="113">
        <f t="shared" si="20"/>
        <v>79.357308618953468</v>
      </c>
      <c r="H265" s="102" t="s">
        <v>3</v>
      </c>
    </row>
    <row r="266" spans="1:8" ht="15" customHeight="1" x14ac:dyDescent="0.4">
      <c r="A266" s="102" t="str">
        <f t="shared" si="17"/>
        <v>AbrilSeguros Crecer, S. A.</v>
      </c>
      <c r="B266" s="34">
        <f t="shared" si="18"/>
        <v>7</v>
      </c>
      <c r="C266" s="37" t="s">
        <v>94</v>
      </c>
      <c r="D266" s="36">
        <f>VLOOKUP(A266,'PNC Exon. &amp; no Exon.'!A:D,3,0)+VLOOKUP(A266,'PNC Exon. &amp; no Exon.'!A:D,4,0)</f>
        <v>321385442.46999997</v>
      </c>
      <c r="E266" s="113">
        <f t="shared" si="19"/>
        <v>4.1436032693894038</v>
      </c>
      <c r="F266" s="113">
        <f t="shared" si="20"/>
        <v>83.50091188834287</v>
      </c>
      <c r="H266" s="102" t="s">
        <v>3</v>
      </c>
    </row>
    <row r="267" spans="1:8" ht="15" customHeight="1" x14ac:dyDescent="0.4">
      <c r="A267" s="102" t="str">
        <f t="shared" si="17"/>
        <v>AbrilWorldwide Seguros, S. A.</v>
      </c>
      <c r="B267" s="34">
        <f t="shared" si="18"/>
        <v>8</v>
      </c>
      <c r="C267" s="37" t="s">
        <v>114</v>
      </c>
      <c r="D267" s="36">
        <f>VLOOKUP(A267,'PNC Exon. &amp; no Exon.'!A:D,3,0)+VLOOKUP(A267,'PNC Exon. &amp; no Exon.'!A:D,4,0)</f>
        <v>218499409.14999998</v>
      </c>
      <c r="E267" s="113">
        <f t="shared" si="19"/>
        <v>2.8170998012708868</v>
      </c>
      <c r="F267" s="113">
        <f t="shared" si="20"/>
        <v>86.318011689613755</v>
      </c>
      <c r="H267" s="102" t="s">
        <v>3</v>
      </c>
    </row>
    <row r="268" spans="1:8" ht="15" customHeight="1" x14ac:dyDescent="0.4">
      <c r="A268" s="102" t="str">
        <f t="shared" si="17"/>
        <v>AbrilGeneral de Seguros, S. A.</v>
      </c>
      <c r="B268" s="34">
        <f t="shared" si="18"/>
        <v>9</v>
      </c>
      <c r="C268" s="37" t="s">
        <v>77</v>
      </c>
      <c r="D268" s="36">
        <f>VLOOKUP(A268,'PNC Exon. &amp; no Exon.'!A:D,3,0)+VLOOKUP(A268,'PNC Exon. &amp; no Exon.'!A:D,4,0)</f>
        <v>161649285.69</v>
      </c>
      <c r="E268" s="113">
        <f t="shared" si="19"/>
        <v>2.0841345629463905</v>
      </c>
      <c r="F268" s="113">
        <f t="shared" si="20"/>
        <v>88.402146252560144</v>
      </c>
      <c r="H268" s="102" t="s">
        <v>3</v>
      </c>
    </row>
    <row r="269" spans="1:8" ht="15" customHeight="1" x14ac:dyDescent="0.4">
      <c r="A269" s="102" t="str">
        <f t="shared" si="17"/>
        <v>AbrilLa Monumental de Seguros, S. A.</v>
      </c>
      <c r="B269" s="34">
        <f t="shared" si="18"/>
        <v>10</v>
      </c>
      <c r="C269" s="37" t="s">
        <v>85</v>
      </c>
      <c r="D269" s="36">
        <f>VLOOKUP(A269,'PNC Exon. &amp; no Exon.'!A:D,3,0)+VLOOKUP(A269,'PNC Exon. &amp; no Exon.'!A:D,4,0)</f>
        <v>115233717.97999999</v>
      </c>
      <c r="E269" s="113">
        <f t="shared" si="19"/>
        <v>1.4857014272212892</v>
      </c>
      <c r="F269" s="113">
        <f t="shared" si="20"/>
        <v>89.88784767978143</v>
      </c>
      <c r="H269" s="102" t="s">
        <v>3</v>
      </c>
    </row>
    <row r="270" spans="1:8" ht="15" customHeight="1" x14ac:dyDescent="0.4">
      <c r="A270" s="102" t="str">
        <f t="shared" si="17"/>
        <v>AbrilSeguros Pepín, S. A.</v>
      </c>
      <c r="B270" s="34">
        <f t="shared" si="18"/>
        <v>11</v>
      </c>
      <c r="C270" s="37" t="s">
        <v>115</v>
      </c>
      <c r="D270" s="36">
        <f>VLOOKUP(A270,'PNC Exon. &amp; no Exon.'!A:D,3,0)+VLOOKUP(A270,'PNC Exon. &amp; no Exon.'!A:D,4,0)</f>
        <v>106169456.53000002</v>
      </c>
      <c r="E270" s="113">
        <f t="shared" si="19"/>
        <v>1.3688364469964112</v>
      </c>
      <c r="F270" s="113">
        <f t="shared" si="20"/>
        <v>91.256684126777841</v>
      </c>
      <c r="H270" s="102" t="s">
        <v>3</v>
      </c>
    </row>
    <row r="271" spans="1:8" ht="15" customHeight="1" x14ac:dyDescent="0.4">
      <c r="A271" s="102" t="str">
        <f t="shared" si="17"/>
        <v>AbrilCompañía Dominicana de Seguros, C. por A.</v>
      </c>
      <c r="B271" s="34">
        <f t="shared" si="18"/>
        <v>12</v>
      </c>
      <c r="C271" s="37" t="s">
        <v>116</v>
      </c>
      <c r="D271" s="36">
        <f>VLOOKUP(A271,'PNC Exon. &amp; no Exon.'!A:D,3,0)+VLOOKUP(A271,'PNC Exon. &amp; no Exon.'!A:D,4,0)</f>
        <v>85238298.850000009</v>
      </c>
      <c r="E271" s="113">
        <f t="shared" si="19"/>
        <v>1.0989722841133984</v>
      </c>
      <c r="F271" s="113">
        <f t="shared" si="20"/>
        <v>92.355656410891243</v>
      </c>
      <c r="H271" s="102" t="s">
        <v>3</v>
      </c>
    </row>
    <row r="272" spans="1:8" ht="15" customHeight="1" x14ac:dyDescent="0.4">
      <c r="A272" s="102" t="str">
        <f t="shared" si="17"/>
        <v>AbrilBanesco Seguros</v>
      </c>
      <c r="B272" s="34">
        <f t="shared" si="18"/>
        <v>13</v>
      </c>
      <c r="C272" s="37" t="s">
        <v>119</v>
      </c>
      <c r="D272" s="36">
        <f>VLOOKUP(A272,'PNC Exon. &amp; no Exon.'!A:D,3,0)+VLOOKUP(A272,'PNC Exon. &amp; no Exon.'!A:D,4,0)</f>
        <v>56009978.970000006</v>
      </c>
      <c r="E272" s="113">
        <f t="shared" si="19"/>
        <v>0.72213330571184098</v>
      </c>
      <c r="F272" s="113">
        <f t="shared" si="20"/>
        <v>93.077789716603078</v>
      </c>
      <c r="H272" s="102" t="s">
        <v>3</v>
      </c>
    </row>
    <row r="273" spans="1:8" ht="15" customHeight="1" x14ac:dyDescent="0.4">
      <c r="A273" s="102" t="str">
        <f t="shared" si="17"/>
        <v>AbrilAtlántica Seguros, S. A.</v>
      </c>
      <c r="B273" s="34">
        <f t="shared" si="18"/>
        <v>14</v>
      </c>
      <c r="C273" s="37" t="s">
        <v>120</v>
      </c>
      <c r="D273" s="36">
        <f>VLOOKUP(A273,'PNC Exon. &amp; no Exon.'!A:D,3,0)+VLOOKUP(A273,'PNC Exon. &amp; no Exon.'!A:D,4,0)</f>
        <v>54161029.099999994</v>
      </c>
      <c r="E273" s="113">
        <f t="shared" si="19"/>
        <v>0.69829490572897823</v>
      </c>
      <c r="F273" s="113">
        <f t="shared" si="20"/>
        <v>93.77608462233205</v>
      </c>
      <c r="H273" s="102" t="s">
        <v>3</v>
      </c>
    </row>
    <row r="274" spans="1:8" ht="15" customHeight="1" x14ac:dyDescent="0.4">
      <c r="A274" s="102" t="str">
        <f t="shared" si="17"/>
        <v>AbrilSeguros La Internacional, S. A.</v>
      </c>
      <c r="B274" s="34">
        <f t="shared" si="18"/>
        <v>15</v>
      </c>
      <c r="C274" s="37" t="s">
        <v>80</v>
      </c>
      <c r="D274" s="36">
        <f>VLOOKUP(A274,'PNC Exon. &amp; no Exon.'!A:D,3,0)+VLOOKUP(A274,'PNC Exon. &amp; no Exon.'!A:D,4,0)</f>
        <v>51673802.210000001</v>
      </c>
      <c r="E274" s="113">
        <f t="shared" si="19"/>
        <v>0.66622723833897435</v>
      </c>
      <c r="F274" s="113">
        <f t="shared" si="20"/>
        <v>94.442311860671026</v>
      </c>
      <c r="H274" s="102" t="s">
        <v>3</v>
      </c>
    </row>
    <row r="275" spans="1:8" ht="15" customHeight="1" x14ac:dyDescent="0.4">
      <c r="A275" s="102" t="str">
        <f t="shared" si="17"/>
        <v xml:space="preserve">AbrilCooperativa Nacional De Seguros, Inc </v>
      </c>
      <c r="B275" s="34">
        <f t="shared" si="18"/>
        <v>17</v>
      </c>
      <c r="C275" s="37" t="s">
        <v>121</v>
      </c>
      <c r="D275" s="36">
        <f>VLOOKUP(A275,'PNC Exon. &amp; no Exon.'!A:D,3,0)+VLOOKUP(A275,'PNC Exon. &amp; no Exon.'!A:D,4,0)</f>
        <v>49217840.280000001</v>
      </c>
      <c r="E275" s="113">
        <f t="shared" si="19"/>
        <v>0.63456266820651153</v>
      </c>
      <c r="F275" s="113">
        <f t="shared" si="20"/>
        <v>95.076874528877539</v>
      </c>
      <c r="H275" s="102" t="s">
        <v>3</v>
      </c>
    </row>
    <row r="276" spans="1:8" ht="15" customHeight="1" x14ac:dyDescent="0.4">
      <c r="A276" s="102" t="str">
        <f t="shared" si="17"/>
        <v>AbrilPatria, S. A., Compañía de Seguros</v>
      </c>
      <c r="B276" s="34">
        <f t="shared" si="18"/>
        <v>16</v>
      </c>
      <c r="C276" s="37" t="s">
        <v>117</v>
      </c>
      <c r="D276" s="36">
        <f>VLOOKUP(A276,'PNC Exon. &amp; no Exon.'!A:D,3,0)+VLOOKUP(A276,'PNC Exon. &amp; no Exon.'!A:D,4,0)</f>
        <v>50494404.990000002</v>
      </c>
      <c r="E276" s="113">
        <f t="shared" si="19"/>
        <v>0.65102134058846584</v>
      </c>
      <c r="F276" s="113">
        <f t="shared" si="20"/>
        <v>95.72789586946601</v>
      </c>
      <c r="H276" s="102" t="s">
        <v>3</v>
      </c>
    </row>
    <row r="277" spans="1:8" ht="15" customHeight="1" x14ac:dyDescent="0.4">
      <c r="A277" s="102" t="str">
        <f t="shared" si="17"/>
        <v>AbrilAtrio Seguros S. A.</v>
      </c>
      <c r="B277" s="34">
        <f t="shared" si="18"/>
        <v>18</v>
      </c>
      <c r="C277" s="37" t="s">
        <v>122</v>
      </c>
      <c r="D277" s="36">
        <f>VLOOKUP(A277,'PNC Exon. &amp; no Exon.'!A:D,3,0)+VLOOKUP(A277,'PNC Exon. &amp; no Exon.'!A:D,4,0)</f>
        <v>47005621.899999999</v>
      </c>
      <c r="E277" s="113">
        <f t="shared" si="19"/>
        <v>0.60604066907200804</v>
      </c>
      <c r="F277" s="113">
        <f t="shared" si="20"/>
        <v>96.333936538538012</v>
      </c>
      <c r="H277" s="102" t="s">
        <v>3</v>
      </c>
    </row>
    <row r="278" spans="1:8" ht="15" customHeight="1" x14ac:dyDescent="0.4">
      <c r="A278" s="102" t="str">
        <f t="shared" si="17"/>
        <v>AbrilAngloamericana de Seguros, S. A.</v>
      </c>
      <c r="B278" s="34">
        <f t="shared" si="18"/>
        <v>19</v>
      </c>
      <c r="C278" s="37" t="s">
        <v>78</v>
      </c>
      <c r="D278" s="36">
        <f>VLOOKUP(A278,'PNC Exon. &amp; no Exon.'!A:D,3,0)+VLOOKUP(A278,'PNC Exon. &amp; no Exon.'!A:D,4,0)</f>
        <v>42549820.950000003</v>
      </c>
      <c r="E278" s="113">
        <f t="shared" si="19"/>
        <v>0.54859229417901079</v>
      </c>
      <c r="F278" s="113">
        <f t="shared" si="20"/>
        <v>96.882528832717028</v>
      </c>
      <c r="H278" s="102" t="s">
        <v>3</v>
      </c>
    </row>
    <row r="279" spans="1:8" ht="15" customHeight="1" x14ac:dyDescent="0.4">
      <c r="A279" s="102" t="str">
        <f t="shared" si="17"/>
        <v>AbrilCuna Mutual Insurance Society Dominicana</v>
      </c>
      <c r="B279" s="34">
        <f t="shared" si="18"/>
        <v>20</v>
      </c>
      <c r="C279" s="37" t="s">
        <v>123</v>
      </c>
      <c r="D279" s="36">
        <f>VLOOKUP(A279,'PNC Exon. &amp; no Exon.'!A:D,3,0)+VLOOKUP(A279,'PNC Exon. &amp; no Exon.'!A:D,4,0)</f>
        <v>41956612.579999998</v>
      </c>
      <c r="E279" s="113">
        <f t="shared" si="19"/>
        <v>0.54094409417819511</v>
      </c>
      <c r="F279" s="113">
        <f t="shared" si="20"/>
        <v>97.423472926895229</v>
      </c>
      <c r="H279" s="102" t="s">
        <v>3</v>
      </c>
    </row>
    <row r="280" spans="1:8" ht="15" customHeight="1" x14ac:dyDescent="0.4">
      <c r="A280" s="102" t="str">
        <f t="shared" si="17"/>
        <v>AbrilBupa Dominicana, S. A.</v>
      </c>
      <c r="B280" s="34">
        <f t="shared" si="18"/>
        <v>21</v>
      </c>
      <c r="C280" s="37" t="s">
        <v>124</v>
      </c>
      <c r="D280" s="36">
        <f>VLOOKUP(A280,'PNC Exon. &amp; no Exon.'!A:D,3,0)+VLOOKUP(A280,'PNC Exon. &amp; no Exon.'!A:D,4,0)</f>
        <v>32437537.59</v>
      </c>
      <c r="E280" s="113">
        <f t="shared" si="19"/>
        <v>0.41821523021041052</v>
      </c>
      <c r="F280" s="113">
        <f t="shared" si="20"/>
        <v>97.841688157105636</v>
      </c>
      <c r="H280" s="102" t="s">
        <v>3</v>
      </c>
    </row>
    <row r="281" spans="1:8" ht="15" customHeight="1" x14ac:dyDescent="0.4">
      <c r="A281" s="102" t="str">
        <f t="shared" si="17"/>
        <v>AbrilBMI Compañía de Seguros, S. A.</v>
      </c>
      <c r="B281" s="34">
        <f t="shared" si="18"/>
        <v>22</v>
      </c>
      <c r="C281" s="37" t="s">
        <v>87</v>
      </c>
      <c r="D281" s="36">
        <f>VLOOKUP(A281,'PNC Exon. &amp; no Exon.'!A:D,3,0)+VLOOKUP(A281,'PNC Exon. &amp; no Exon.'!A:D,4,0)</f>
        <v>29063852.210000001</v>
      </c>
      <c r="E281" s="113">
        <f t="shared" si="19"/>
        <v>0.37471850657843037</v>
      </c>
      <c r="F281" s="113">
        <f t="shared" si="20"/>
        <v>98.216406663684069</v>
      </c>
      <c r="H281" s="102" t="s">
        <v>3</v>
      </c>
    </row>
    <row r="282" spans="1:8" ht="15" customHeight="1" x14ac:dyDescent="0.4">
      <c r="A282" s="102" t="str">
        <f t="shared" si="17"/>
        <v>AbrilSeguros APS, S.R.L.</v>
      </c>
      <c r="B282" s="34">
        <f t="shared" si="18"/>
        <v>23</v>
      </c>
      <c r="C282" s="37" t="s">
        <v>125</v>
      </c>
      <c r="D282" s="36">
        <f>VLOOKUP(A282,'PNC Exon. &amp; no Exon.'!A:D,3,0)+VLOOKUP(A282,'PNC Exon. &amp; no Exon.'!A:D,4,0)</f>
        <v>26475624.439999998</v>
      </c>
      <c r="E282" s="113">
        <f t="shared" si="19"/>
        <v>0.34134864088920414</v>
      </c>
      <c r="F282" s="113">
        <f t="shared" si="20"/>
        <v>98.557755304573277</v>
      </c>
      <c r="H282" s="102" t="s">
        <v>3</v>
      </c>
    </row>
    <row r="283" spans="1:8" ht="15" customHeight="1" x14ac:dyDescent="0.4">
      <c r="A283" s="102" t="str">
        <f t="shared" si="17"/>
        <v>AbrilAseguradora Agropecuaria Dominicana, S. A.</v>
      </c>
      <c r="B283" s="34">
        <f t="shared" si="18"/>
        <v>24</v>
      </c>
      <c r="C283" s="37" t="s">
        <v>118</v>
      </c>
      <c r="D283" s="36">
        <f>VLOOKUP(A283,'PNC Exon. &amp; no Exon.'!A:D,3,0)+VLOOKUP(A283,'PNC Exon. &amp; no Exon.'!A:D,4,0)</f>
        <v>24551073.990000002</v>
      </c>
      <c r="E283" s="113">
        <f t="shared" si="19"/>
        <v>0.31653552715438016</v>
      </c>
      <c r="F283" s="113">
        <f t="shared" si="20"/>
        <v>98.874290831727663</v>
      </c>
      <c r="H283" s="102" t="s">
        <v>3</v>
      </c>
    </row>
    <row r="284" spans="1:8" ht="15" customHeight="1" x14ac:dyDescent="0.4">
      <c r="A284" s="102" t="str">
        <f t="shared" si="17"/>
        <v>AbrilFuturo Seguros</v>
      </c>
      <c r="B284" s="34">
        <f t="shared" si="18"/>
        <v>25</v>
      </c>
      <c r="C284" s="37" t="s">
        <v>110</v>
      </c>
      <c r="D284" s="36">
        <f>VLOOKUP(A284,'PNC Exon. &amp; no Exon.'!A:D,3,0)+VLOOKUP(A284,'PNC Exon. &amp; no Exon.'!A:D,4,0)</f>
        <v>23168423.399999999</v>
      </c>
      <c r="E284" s="113">
        <f t="shared" si="19"/>
        <v>0.29870909587262728</v>
      </c>
      <c r="F284" s="113">
        <f t="shared" si="20"/>
        <v>99.172999927600287</v>
      </c>
      <c r="H284" s="102" t="s">
        <v>3</v>
      </c>
    </row>
    <row r="285" spans="1:8" ht="15" customHeight="1" x14ac:dyDescent="0.4">
      <c r="A285" s="102" t="str">
        <f t="shared" si="17"/>
        <v>AbrilSeguros Ademi, S.A.</v>
      </c>
      <c r="B285" s="34">
        <f t="shared" si="18"/>
        <v>26</v>
      </c>
      <c r="C285" s="37" t="s">
        <v>127</v>
      </c>
      <c r="D285" s="36">
        <f>VLOOKUP(A285,'PNC Exon. &amp; no Exon.'!A:D,3,0)+VLOOKUP(A285,'PNC Exon. &amp; no Exon.'!A:D,4,0)</f>
        <v>21083038.390000001</v>
      </c>
      <c r="E285" s="113">
        <f t="shared" si="19"/>
        <v>0.27182235178440289</v>
      </c>
      <c r="F285" s="113">
        <f t="shared" si="20"/>
        <v>99.444822279384695</v>
      </c>
      <c r="H285" s="102" t="s">
        <v>3</v>
      </c>
    </row>
    <row r="286" spans="1:8" ht="15" customHeight="1" x14ac:dyDescent="0.4">
      <c r="A286" s="102" t="str">
        <f t="shared" si="17"/>
        <v>AbrilMultiseguros Su, S.A.</v>
      </c>
      <c r="B286" s="34">
        <f t="shared" si="18"/>
        <v>27</v>
      </c>
      <c r="C286" s="37" t="s">
        <v>126</v>
      </c>
      <c r="D286" s="36">
        <f>VLOOKUP(A286,'PNC Exon. &amp; no Exon.'!A:D,3,0)+VLOOKUP(A286,'PNC Exon. &amp; no Exon.'!A:D,4,0)</f>
        <v>20789698.75</v>
      </c>
      <c r="E286" s="113">
        <f t="shared" si="19"/>
        <v>0.26804034136724164</v>
      </c>
      <c r="F286" s="113">
        <f t="shared" si="20"/>
        <v>99.712862620751935</v>
      </c>
      <c r="H286" s="102" t="s">
        <v>3</v>
      </c>
    </row>
    <row r="287" spans="1:8" ht="15" customHeight="1" x14ac:dyDescent="0.4">
      <c r="A287" s="102" t="str">
        <f t="shared" si="17"/>
        <v>AbrilConfederación del Canadá Dominicana, S. A.</v>
      </c>
      <c r="B287" s="34">
        <f t="shared" si="18"/>
        <v>28</v>
      </c>
      <c r="C287" s="37" t="s">
        <v>128</v>
      </c>
      <c r="D287" s="36">
        <f>VLOOKUP(A287,'PNC Exon. &amp; no Exon.'!A:D,3,0)+VLOOKUP(A287,'PNC Exon. &amp; no Exon.'!A:D,4,0)</f>
        <v>8230957.5100000007</v>
      </c>
      <c r="E287" s="113">
        <f t="shared" si="19"/>
        <v>0.10612124241384988</v>
      </c>
      <c r="F287" s="113">
        <f t="shared" si="20"/>
        <v>99.818983863165784</v>
      </c>
      <c r="G287" s="2"/>
      <c r="H287" s="102" t="s">
        <v>3</v>
      </c>
    </row>
    <row r="288" spans="1:8" ht="15" customHeight="1" x14ac:dyDescent="0.4">
      <c r="A288" s="102" t="str">
        <f t="shared" si="17"/>
        <v>AbrilAutoseguro, S. A.</v>
      </c>
      <c r="B288" s="34">
        <f t="shared" si="18"/>
        <v>29</v>
      </c>
      <c r="C288" s="37" t="s">
        <v>79</v>
      </c>
      <c r="D288" s="36">
        <f>VLOOKUP(A288,'PNC Exon. &amp; no Exon.'!A:D,3,0)+VLOOKUP(A288,'PNC Exon. &amp; no Exon.'!A:D,4,0)</f>
        <v>4012361.55</v>
      </c>
      <c r="E288" s="113">
        <f t="shared" si="19"/>
        <v>5.1731137256175716E-2</v>
      </c>
      <c r="F288" s="113">
        <f t="shared" si="20"/>
        <v>99.870715000421953</v>
      </c>
      <c r="H288" s="102" t="s">
        <v>3</v>
      </c>
    </row>
    <row r="289" spans="1:8" ht="15" customHeight="1" x14ac:dyDescent="0.4">
      <c r="A289" s="102" t="str">
        <f t="shared" si="17"/>
        <v>AbrilSeguros Yunen, S.A.</v>
      </c>
      <c r="B289" s="34">
        <f t="shared" si="18"/>
        <v>30</v>
      </c>
      <c r="C289" s="37" t="s">
        <v>129</v>
      </c>
      <c r="D289" s="36">
        <f>VLOOKUP(A289,'PNC Exon. &amp; no Exon.'!A:D,3,0)+VLOOKUP(A289,'PNC Exon. &amp; no Exon.'!A:D,4,0)</f>
        <v>3831717.1399999997</v>
      </c>
      <c r="E289" s="113">
        <f t="shared" si="19"/>
        <v>4.9402099692681258E-2</v>
      </c>
      <c r="F289" s="113">
        <f t="shared" si="20"/>
        <v>99.920117100114638</v>
      </c>
      <c r="H289" s="102" t="s">
        <v>3</v>
      </c>
    </row>
    <row r="290" spans="1:8" ht="15" customHeight="1" x14ac:dyDescent="0.4">
      <c r="A290" s="102" t="str">
        <f t="shared" si="17"/>
        <v>AbrilHylseg Seguros S.A</v>
      </c>
      <c r="B290" s="34">
        <f t="shared" si="18"/>
        <v>31</v>
      </c>
      <c r="C290" s="37" t="s">
        <v>130</v>
      </c>
      <c r="D290" s="36">
        <f>VLOOKUP(A290,'PNC Exon. &amp; no Exon.'!A:D,3,0)+VLOOKUP(A290,'PNC Exon. &amp; no Exon.'!A:D,4,0)</f>
        <v>3543058.62</v>
      </c>
      <c r="E290" s="113">
        <f t="shared" si="19"/>
        <v>4.5680442675435508E-2</v>
      </c>
      <c r="F290" s="113">
        <f t="shared" si="20"/>
        <v>99.965797542790071</v>
      </c>
      <c r="H290" s="102" t="s">
        <v>3</v>
      </c>
    </row>
    <row r="291" spans="1:8" ht="15" customHeight="1" x14ac:dyDescent="0.4">
      <c r="A291" s="102" t="str">
        <f t="shared" si="17"/>
        <v>AbrilUnit, S.A.</v>
      </c>
      <c r="B291" s="34">
        <f t="shared" si="18"/>
        <v>32</v>
      </c>
      <c r="C291" s="37" t="s">
        <v>132</v>
      </c>
      <c r="D291" s="36">
        <f>VLOOKUP(A291,'PNC Exon. &amp; no Exon.'!A:D,3,0)+VLOOKUP(A291,'PNC Exon. &amp; no Exon.'!A:D,4,0)</f>
        <v>1877978.88</v>
      </c>
      <c r="E291" s="113">
        <f t="shared" si="19"/>
        <v>2.4212669270913326E-2</v>
      </c>
      <c r="F291" s="113">
        <f t="shared" si="20"/>
        <v>99.99001021206098</v>
      </c>
      <c r="H291" s="102" t="s">
        <v>3</v>
      </c>
    </row>
    <row r="292" spans="1:8" ht="15" customHeight="1" x14ac:dyDescent="0.4">
      <c r="A292" s="102" t="str">
        <f t="shared" si="17"/>
        <v>AbrilMidas Seguros, S.A.</v>
      </c>
      <c r="B292" s="34">
        <f t="shared" si="18"/>
        <v>33</v>
      </c>
      <c r="C292" s="37" t="s">
        <v>131</v>
      </c>
      <c r="D292" s="36">
        <f>VLOOKUP(A292,'PNC Exon. &amp; no Exon.'!A:D,3,0)+VLOOKUP(A292,'PNC Exon. &amp; no Exon.'!A:D,4,0)</f>
        <v>774826.21</v>
      </c>
      <c r="E292" s="113">
        <f t="shared" si="19"/>
        <v>9.989787939023699E-3</v>
      </c>
      <c r="F292" s="113">
        <f t="shared" si="20"/>
        <v>100</v>
      </c>
      <c r="H292" s="102" t="s">
        <v>3</v>
      </c>
    </row>
    <row r="293" spans="1:8" ht="18" customHeight="1" x14ac:dyDescent="0.4">
      <c r="A293" s="102" t="str">
        <f t="shared" si="17"/>
        <v xml:space="preserve">Total General </v>
      </c>
      <c r="B293" s="38"/>
      <c r="C293" s="39" t="s">
        <v>21</v>
      </c>
      <c r="D293" s="40">
        <f>SUM(D260:D292)</f>
        <v>7756182761.1299992</v>
      </c>
      <c r="E293" s="117">
        <f>SUM(E260:E292,0)</f>
        <v>100</v>
      </c>
      <c r="F293" s="118"/>
    </row>
    <row r="294" spans="1:8" x14ac:dyDescent="0.4">
      <c r="A294" s="102" t="str">
        <f t="shared" si="17"/>
        <v/>
      </c>
      <c r="B294" s="52" t="s">
        <v>108</v>
      </c>
      <c r="C294" s="7"/>
    </row>
    <row r="295" spans="1:8" x14ac:dyDescent="0.4">
      <c r="A295" s="102" t="str">
        <f t="shared" si="17"/>
        <v/>
      </c>
    </row>
    <row r="296" spans="1:8" x14ac:dyDescent="0.4">
      <c r="A296" s="102" t="str">
        <f t="shared" ref="A296:A359" si="21">H296&amp;C296</f>
        <v/>
      </c>
    </row>
    <row r="297" spans="1:8" x14ac:dyDescent="0.4">
      <c r="A297" s="102" t="str">
        <f t="shared" si="21"/>
        <v/>
      </c>
    </row>
    <row r="298" spans="1:8" x14ac:dyDescent="0.4">
      <c r="A298" s="102" t="str">
        <f t="shared" si="21"/>
        <v/>
      </c>
    </row>
    <row r="299" spans="1:8" x14ac:dyDescent="0.4">
      <c r="A299" s="102" t="str">
        <f t="shared" si="21"/>
        <v/>
      </c>
    </row>
    <row r="300" spans="1:8" x14ac:dyDescent="0.4">
      <c r="A300" s="102" t="str">
        <f t="shared" si="21"/>
        <v/>
      </c>
    </row>
    <row r="301" spans="1:8" x14ac:dyDescent="0.4">
      <c r="A301" s="102" t="str">
        <f t="shared" si="21"/>
        <v/>
      </c>
    </row>
    <row r="302" spans="1:8" x14ac:dyDescent="0.4">
      <c r="A302" s="102" t="str">
        <f t="shared" si="21"/>
        <v/>
      </c>
    </row>
    <row r="303" spans="1:8" x14ac:dyDescent="0.4">
      <c r="A303" s="102" t="str">
        <f t="shared" si="21"/>
        <v/>
      </c>
    </row>
    <row r="304" spans="1:8" x14ac:dyDescent="0.4">
      <c r="A304" s="102" t="str">
        <f t="shared" si="21"/>
        <v/>
      </c>
    </row>
    <row r="305" spans="1:6" x14ac:dyDescent="0.4">
      <c r="A305" s="102" t="str">
        <f t="shared" si="21"/>
        <v/>
      </c>
    </row>
    <row r="306" spans="1:6" x14ac:dyDescent="0.4">
      <c r="A306" s="102" t="str">
        <f t="shared" si="21"/>
        <v/>
      </c>
    </row>
    <row r="307" spans="1:6" x14ac:dyDescent="0.4">
      <c r="A307" s="102" t="str">
        <f t="shared" si="21"/>
        <v/>
      </c>
    </row>
    <row r="308" spans="1:6" x14ac:dyDescent="0.4">
      <c r="A308" s="102" t="str">
        <f t="shared" si="21"/>
        <v/>
      </c>
    </row>
    <row r="309" spans="1:6" x14ac:dyDescent="0.4">
      <c r="A309" s="102" t="str">
        <f t="shared" si="21"/>
        <v/>
      </c>
    </row>
    <row r="310" spans="1:6" x14ac:dyDescent="0.4">
      <c r="A310" s="102" t="str">
        <f t="shared" si="21"/>
        <v/>
      </c>
    </row>
    <row r="311" spans="1:6" x14ac:dyDescent="0.4">
      <c r="A311" s="102" t="str">
        <f t="shared" si="21"/>
        <v/>
      </c>
    </row>
    <row r="312" spans="1:6" x14ac:dyDescent="0.4">
      <c r="A312" s="102" t="str">
        <f t="shared" si="21"/>
        <v/>
      </c>
    </row>
    <row r="313" spans="1:6" x14ac:dyDescent="0.4">
      <c r="A313" s="102" t="str">
        <f t="shared" si="21"/>
        <v/>
      </c>
    </row>
    <row r="314" spans="1:6" x14ac:dyDescent="0.4">
      <c r="A314" s="102" t="str">
        <f t="shared" si="21"/>
        <v/>
      </c>
    </row>
    <row r="315" spans="1:6" x14ac:dyDescent="0.4">
      <c r="A315" s="102" t="str">
        <f t="shared" si="21"/>
        <v/>
      </c>
    </row>
    <row r="316" spans="1:6" x14ac:dyDescent="0.4">
      <c r="A316" s="102" t="str">
        <f t="shared" si="21"/>
        <v/>
      </c>
    </row>
    <row r="317" spans="1:6" ht="20" x14ac:dyDescent="0.6">
      <c r="A317" s="102" t="str">
        <f t="shared" si="21"/>
        <v/>
      </c>
      <c r="B317" s="135" t="s">
        <v>42</v>
      </c>
      <c r="C317" s="135"/>
      <c r="D317" s="135"/>
      <c r="E317" s="135"/>
      <c r="F317" s="135"/>
    </row>
    <row r="318" spans="1:6" x14ac:dyDescent="0.4">
      <c r="A318" s="102" t="str">
        <f t="shared" si="21"/>
        <v/>
      </c>
      <c r="B318" s="134" t="s">
        <v>86</v>
      </c>
      <c r="C318" s="134"/>
      <c r="D318" s="134"/>
      <c r="E318" s="134"/>
      <c r="F318" s="134"/>
    </row>
    <row r="319" spans="1:6" x14ac:dyDescent="0.4">
      <c r="A319" s="102" t="str">
        <f t="shared" si="21"/>
        <v/>
      </c>
      <c r="B319" s="134" t="s">
        <v>162</v>
      </c>
      <c r="C319" s="134"/>
      <c r="D319" s="134"/>
      <c r="E319" s="134"/>
      <c r="F319" s="134"/>
    </row>
    <row r="320" spans="1:6" x14ac:dyDescent="0.4">
      <c r="A320" s="102" t="str">
        <f t="shared" si="21"/>
        <v/>
      </c>
      <c r="B320" s="134" t="s">
        <v>91</v>
      </c>
      <c r="C320" s="134"/>
      <c r="D320" s="134"/>
      <c r="E320" s="134"/>
      <c r="F320" s="134"/>
    </row>
    <row r="321" spans="1:8" x14ac:dyDescent="0.4">
      <c r="A321" s="102" t="str">
        <f t="shared" si="21"/>
        <v/>
      </c>
    </row>
    <row r="322" spans="1:8" ht="20.25" customHeight="1" x14ac:dyDescent="0.4">
      <c r="A322" s="102" t="str">
        <f t="shared" si="21"/>
        <v>Compañías</v>
      </c>
      <c r="B322" s="33" t="s">
        <v>32</v>
      </c>
      <c r="C322" s="33" t="s">
        <v>33</v>
      </c>
      <c r="D322" s="33" t="s">
        <v>50</v>
      </c>
      <c r="E322" s="112" t="s">
        <v>100</v>
      </c>
      <c r="F322" s="112" t="s">
        <v>60</v>
      </c>
    </row>
    <row r="323" spans="1:8" ht="15" customHeight="1" x14ac:dyDescent="0.4">
      <c r="A323" s="102" t="str">
        <f t="shared" si="21"/>
        <v>MayoSeguros Universal, S. A.</v>
      </c>
      <c r="B323" s="34">
        <f t="shared" ref="B323:B355" si="22">RANK(D323,$D$323:$D$355)</f>
        <v>1</v>
      </c>
      <c r="C323" s="35" t="s">
        <v>84</v>
      </c>
      <c r="D323" s="36">
        <f>VLOOKUP(A323,'PNC Exon. &amp; no Exon.'!A:D,3,0)+VLOOKUP(A323,'PNC Exon. &amp; no Exon.'!A:D,4,0)</f>
        <v>1545794531.73</v>
      </c>
      <c r="E323" s="113">
        <f t="shared" ref="E323:E355" si="23">IFERROR(D323/$D$356*100,0)</f>
        <v>20.811587595236443</v>
      </c>
      <c r="F323" s="113">
        <f>(E323)</f>
        <v>20.811587595236443</v>
      </c>
      <c r="H323" s="102" t="s">
        <v>4</v>
      </c>
    </row>
    <row r="324" spans="1:8" ht="15" customHeight="1" x14ac:dyDescent="0.4">
      <c r="A324" s="102" t="str">
        <f t="shared" si="21"/>
        <v>MayoHumano Seguros, S. A.</v>
      </c>
      <c r="B324" s="34">
        <f t="shared" si="22"/>
        <v>2</v>
      </c>
      <c r="C324" s="37" t="s">
        <v>92</v>
      </c>
      <c r="D324" s="36">
        <f>VLOOKUP(A324,'PNC Exon. &amp; no Exon.'!A:D,3,0)+VLOOKUP(A324,'PNC Exon. &amp; no Exon.'!A:D,4,0)</f>
        <v>1268242940.3000002</v>
      </c>
      <c r="E324" s="113">
        <f t="shared" si="23"/>
        <v>17.07481072180677</v>
      </c>
      <c r="F324" s="113">
        <f t="shared" ref="F324:F355" si="24">(F323+E324)</f>
        <v>37.886398317043216</v>
      </c>
      <c r="H324" s="102" t="s">
        <v>4</v>
      </c>
    </row>
    <row r="325" spans="1:8" ht="15" customHeight="1" x14ac:dyDescent="0.4">
      <c r="A325" s="102" t="str">
        <f t="shared" si="21"/>
        <v>MayoSeguros Reservas, S. A.</v>
      </c>
      <c r="B325" s="34">
        <f t="shared" si="22"/>
        <v>3</v>
      </c>
      <c r="C325" s="37" t="s">
        <v>93</v>
      </c>
      <c r="D325" s="36">
        <f>VLOOKUP(A325,'PNC Exon. &amp; no Exon.'!A:D,3,0)+VLOOKUP(A325,'PNC Exon. &amp; no Exon.'!A:D,4,0)</f>
        <v>1000973932.1</v>
      </c>
      <c r="E325" s="113">
        <f t="shared" si="23"/>
        <v>13.476471963665901</v>
      </c>
      <c r="F325" s="113">
        <f t="shared" si="24"/>
        <v>51.362870280709117</v>
      </c>
      <c r="H325" s="102" t="s">
        <v>4</v>
      </c>
    </row>
    <row r="326" spans="1:8" ht="15" customHeight="1" x14ac:dyDescent="0.4">
      <c r="A326" s="102" t="str">
        <f t="shared" si="21"/>
        <v>MayoMapfre BHD Compañía de Seguros</v>
      </c>
      <c r="B326" s="34">
        <f t="shared" si="22"/>
        <v>4</v>
      </c>
      <c r="C326" s="37" t="s">
        <v>111</v>
      </c>
      <c r="D326" s="36">
        <f>VLOOKUP(A326,'PNC Exon. &amp; no Exon.'!A:D,3,0)+VLOOKUP(A326,'PNC Exon. &amp; no Exon.'!A:D,4,0)</f>
        <v>779703516.27999997</v>
      </c>
      <c r="E326" s="113">
        <f t="shared" si="23"/>
        <v>10.497428794248956</v>
      </c>
      <c r="F326" s="113">
        <f t="shared" si="24"/>
        <v>61.860299074958071</v>
      </c>
      <c r="H326" s="102" t="s">
        <v>4</v>
      </c>
    </row>
    <row r="327" spans="1:8" ht="15" customHeight="1" x14ac:dyDescent="0.4">
      <c r="A327" s="102" t="str">
        <f t="shared" si="21"/>
        <v>MayoLa Colonial, S. A., Compañia De Seguros</v>
      </c>
      <c r="B327" s="34">
        <f t="shared" si="22"/>
        <v>5</v>
      </c>
      <c r="C327" s="37" t="s">
        <v>112</v>
      </c>
      <c r="D327" s="36">
        <f>VLOOKUP(A327,'PNC Exon. &amp; no Exon.'!A:D,3,0)+VLOOKUP(A327,'PNC Exon. &amp; no Exon.'!A:D,4,0)</f>
        <v>661047353.21000004</v>
      </c>
      <c r="E327" s="113">
        <f t="shared" si="23"/>
        <v>8.899918206161761</v>
      </c>
      <c r="F327" s="113">
        <f t="shared" si="24"/>
        <v>70.760217281119836</v>
      </c>
      <c r="H327" s="102" t="s">
        <v>4</v>
      </c>
    </row>
    <row r="328" spans="1:8" ht="15" customHeight="1" x14ac:dyDescent="0.4">
      <c r="A328" s="102" t="str">
        <f t="shared" si="21"/>
        <v>MayoSeguros Sura, S.A.</v>
      </c>
      <c r="B328" s="34">
        <f t="shared" si="22"/>
        <v>6</v>
      </c>
      <c r="C328" s="37" t="s">
        <v>113</v>
      </c>
      <c r="D328" s="36">
        <f>VLOOKUP(A328,'PNC Exon. &amp; no Exon.'!A:D,3,0)+VLOOKUP(A328,'PNC Exon. &amp; no Exon.'!A:D,4,0)</f>
        <v>512823503.27999997</v>
      </c>
      <c r="E328" s="113">
        <f t="shared" si="23"/>
        <v>6.9043272183549886</v>
      </c>
      <c r="F328" s="113">
        <f t="shared" si="24"/>
        <v>77.664544499474829</v>
      </c>
      <c r="H328" s="102" t="s">
        <v>4</v>
      </c>
    </row>
    <row r="329" spans="1:8" ht="15" customHeight="1" x14ac:dyDescent="0.4">
      <c r="A329" s="102" t="str">
        <f t="shared" si="21"/>
        <v>MayoSeguros Crecer, S. A.</v>
      </c>
      <c r="B329" s="34">
        <f t="shared" si="22"/>
        <v>7</v>
      </c>
      <c r="C329" s="37" t="s">
        <v>94</v>
      </c>
      <c r="D329" s="36">
        <f>VLOOKUP(A329,'PNC Exon. &amp; no Exon.'!A:D,3,0)+VLOOKUP(A329,'PNC Exon. &amp; no Exon.'!A:D,4,0)</f>
        <v>333360208.56</v>
      </c>
      <c r="E329" s="113">
        <f t="shared" si="23"/>
        <v>4.4881483527103905</v>
      </c>
      <c r="F329" s="113">
        <f t="shared" si="24"/>
        <v>82.152692852185226</v>
      </c>
      <c r="H329" s="102" t="s">
        <v>4</v>
      </c>
    </row>
    <row r="330" spans="1:8" ht="15" customHeight="1" x14ac:dyDescent="0.4">
      <c r="A330" s="102" t="str">
        <f t="shared" si="21"/>
        <v>MayoWorldwide Seguros, S. A.</v>
      </c>
      <c r="B330" s="34">
        <f t="shared" si="22"/>
        <v>8</v>
      </c>
      <c r="C330" s="37" t="s">
        <v>114</v>
      </c>
      <c r="D330" s="36">
        <f>VLOOKUP(A330,'PNC Exon. &amp; no Exon.'!A:D,3,0)+VLOOKUP(A330,'PNC Exon. &amp; no Exon.'!A:D,4,0)</f>
        <v>213105714.25</v>
      </c>
      <c r="E330" s="113">
        <f t="shared" si="23"/>
        <v>2.8691188564341252</v>
      </c>
      <c r="F330" s="113">
        <f t="shared" si="24"/>
        <v>85.021811708619353</v>
      </c>
      <c r="H330" s="102" t="s">
        <v>4</v>
      </c>
    </row>
    <row r="331" spans="1:8" ht="15" customHeight="1" x14ac:dyDescent="0.4">
      <c r="A331" s="102" t="str">
        <f t="shared" si="21"/>
        <v>MayoGeneral de Seguros, S. A.</v>
      </c>
      <c r="B331" s="34">
        <f t="shared" si="22"/>
        <v>9</v>
      </c>
      <c r="C331" s="37" t="s">
        <v>77</v>
      </c>
      <c r="D331" s="36">
        <f>VLOOKUP(A331,'PNC Exon. &amp; no Exon.'!A:D,3,0)+VLOOKUP(A331,'PNC Exon. &amp; no Exon.'!A:D,4,0)</f>
        <v>144353370.52000001</v>
      </c>
      <c r="E331" s="113">
        <f t="shared" si="23"/>
        <v>1.9434813318186468</v>
      </c>
      <c r="F331" s="113">
        <f t="shared" si="24"/>
        <v>86.965293040437999</v>
      </c>
      <c r="H331" s="102" t="s">
        <v>4</v>
      </c>
    </row>
    <row r="332" spans="1:8" ht="15" customHeight="1" x14ac:dyDescent="0.4">
      <c r="A332" s="102" t="str">
        <f t="shared" si="21"/>
        <v>MayoSeguros Pepín, S. A.</v>
      </c>
      <c r="B332" s="34">
        <f t="shared" si="22"/>
        <v>10</v>
      </c>
      <c r="C332" s="37" t="s">
        <v>115</v>
      </c>
      <c r="D332" s="36">
        <f>VLOOKUP(A332,'PNC Exon. &amp; no Exon.'!A:D,3,0)+VLOOKUP(A332,'PNC Exon. &amp; no Exon.'!A:D,4,0)</f>
        <v>113332154.42000002</v>
      </c>
      <c r="E332" s="113">
        <f t="shared" si="23"/>
        <v>1.5258315453018227</v>
      </c>
      <c r="F332" s="113">
        <f t="shared" si="24"/>
        <v>88.491124585739826</v>
      </c>
      <c r="H332" s="102" t="s">
        <v>4</v>
      </c>
    </row>
    <row r="333" spans="1:8" ht="15" customHeight="1" x14ac:dyDescent="0.4">
      <c r="A333" s="102" t="str">
        <f t="shared" si="21"/>
        <v>MayoLa Monumental de Seguros, S. A.</v>
      </c>
      <c r="B333" s="34">
        <f t="shared" si="22"/>
        <v>11</v>
      </c>
      <c r="C333" s="37" t="s">
        <v>85</v>
      </c>
      <c r="D333" s="36">
        <f>VLOOKUP(A333,'PNC Exon. &amp; no Exon.'!A:D,3,0)+VLOOKUP(A333,'PNC Exon. &amp; no Exon.'!A:D,4,0)</f>
        <v>109087878.31999999</v>
      </c>
      <c r="E333" s="113">
        <f t="shared" si="23"/>
        <v>1.4686893300717927</v>
      </c>
      <c r="F333" s="113">
        <f t="shared" si="24"/>
        <v>89.959813915811623</v>
      </c>
      <c r="H333" s="102" t="s">
        <v>4</v>
      </c>
    </row>
    <row r="334" spans="1:8" ht="15" customHeight="1" x14ac:dyDescent="0.4">
      <c r="A334" s="102" t="str">
        <f t="shared" si="21"/>
        <v>MayoCompañía Dominicana de Seguros, C. por A.</v>
      </c>
      <c r="B334" s="34">
        <f t="shared" si="22"/>
        <v>12</v>
      </c>
      <c r="C334" s="37" t="s">
        <v>116</v>
      </c>
      <c r="D334" s="36">
        <f>VLOOKUP(A334,'PNC Exon. &amp; no Exon.'!A:D,3,0)+VLOOKUP(A334,'PNC Exon. &amp; no Exon.'!A:D,4,0)</f>
        <v>83858123.539999992</v>
      </c>
      <c r="E334" s="113">
        <f t="shared" si="23"/>
        <v>1.1290120697164572</v>
      </c>
      <c r="F334" s="113">
        <f t="shared" si="24"/>
        <v>91.088825985528075</v>
      </c>
      <c r="H334" s="102" t="s">
        <v>4</v>
      </c>
    </row>
    <row r="335" spans="1:8" ht="15" customHeight="1" x14ac:dyDescent="0.4">
      <c r="A335" s="102" t="str">
        <f t="shared" si="21"/>
        <v>MayoBanesco Seguros</v>
      </c>
      <c r="B335" s="34">
        <f t="shared" si="22"/>
        <v>13</v>
      </c>
      <c r="C335" s="37" t="s">
        <v>119</v>
      </c>
      <c r="D335" s="36">
        <f>VLOOKUP(A335,'PNC Exon. &amp; no Exon.'!A:D,3,0)+VLOOKUP(A335,'PNC Exon. &amp; no Exon.'!A:D,4,0)</f>
        <v>68140769.620000005</v>
      </c>
      <c r="E335" s="113">
        <f t="shared" si="23"/>
        <v>0.91740368247152992</v>
      </c>
      <c r="F335" s="113">
        <f t="shared" si="24"/>
        <v>92.006229667999605</v>
      </c>
      <c r="H335" s="102" t="s">
        <v>4</v>
      </c>
    </row>
    <row r="336" spans="1:8" ht="15" customHeight="1" x14ac:dyDescent="0.4">
      <c r="A336" s="102" t="str">
        <f t="shared" si="21"/>
        <v>MayoPatria, S. A., Compañía de Seguros</v>
      </c>
      <c r="B336" s="34">
        <f t="shared" si="22"/>
        <v>17</v>
      </c>
      <c r="C336" s="37" t="s">
        <v>117</v>
      </c>
      <c r="D336" s="36">
        <f>VLOOKUP(A336,'PNC Exon. &amp; no Exon.'!A:D,3,0)+VLOOKUP(A336,'PNC Exon. &amp; no Exon.'!A:D,4,0)</f>
        <v>50368893.350000001</v>
      </c>
      <c r="E336" s="113">
        <f t="shared" si="23"/>
        <v>0.67813452209296832</v>
      </c>
      <c r="F336" s="113">
        <f t="shared" si="24"/>
        <v>92.68436419009258</v>
      </c>
      <c r="H336" s="102" t="s">
        <v>4</v>
      </c>
    </row>
    <row r="337" spans="1:8" ht="15" customHeight="1" x14ac:dyDescent="0.4">
      <c r="A337" s="102" t="str">
        <f t="shared" si="21"/>
        <v>MayoAtlántica Seguros, S. A.</v>
      </c>
      <c r="B337" s="34">
        <f t="shared" si="22"/>
        <v>14</v>
      </c>
      <c r="C337" s="37" t="s">
        <v>120</v>
      </c>
      <c r="D337" s="36">
        <f>VLOOKUP(A337,'PNC Exon. &amp; no Exon.'!A:D,3,0)+VLOOKUP(A337,'PNC Exon. &amp; no Exon.'!A:D,4,0)</f>
        <v>59124094.099999994</v>
      </c>
      <c r="E337" s="113">
        <f t="shared" si="23"/>
        <v>0.79600893785932625</v>
      </c>
      <c r="F337" s="113">
        <f t="shared" si="24"/>
        <v>93.480373127951907</v>
      </c>
      <c r="H337" s="102" t="s">
        <v>4</v>
      </c>
    </row>
    <row r="338" spans="1:8" ht="15" customHeight="1" x14ac:dyDescent="0.4">
      <c r="A338" s="102" t="str">
        <f t="shared" si="21"/>
        <v>MayoAtrio Seguros S. A.</v>
      </c>
      <c r="B338" s="34">
        <f t="shared" si="22"/>
        <v>15</v>
      </c>
      <c r="C338" s="37" t="s">
        <v>122</v>
      </c>
      <c r="D338" s="36">
        <f>VLOOKUP(A338,'PNC Exon. &amp; no Exon.'!A:D,3,0)+VLOOKUP(A338,'PNC Exon. &amp; no Exon.'!A:D,4,0)</f>
        <v>58903619.659999996</v>
      </c>
      <c r="E338" s="113">
        <f t="shared" si="23"/>
        <v>0.79304061119857971</v>
      </c>
      <c r="F338" s="113">
        <f t="shared" si="24"/>
        <v>94.273413739150485</v>
      </c>
      <c r="H338" s="102" t="s">
        <v>4</v>
      </c>
    </row>
    <row r="339" spans="1:8" ht="15" customHeight="1" x14ac:dyDescent="0.4">
      <c r="A339" s="102" t="str">
        <f t="shared" si="21"/>
        <v xml:space="preserve">MayoCooperativa Nacional De Seguros, Inc </v>
      </c>
      <c r="B339" s="34">
        <f t="shared" si="22"/>
        <v>19</v>
      </c>
      <c r="C339" s="37" t="s">
        <v>121</v>
      </c>
      <c r="D339" s="36">
        <f>VLOOKUP(A339,'PNC Exon. &amp; no Exon.'!A:D,3,0)+VLOOKUP(A339,'PNC Exon. &amp; no Exon.'!A:D,4,0)</f>
        <v>45589378.390000001</v>
      </c>
      <c r="E339" s="113">
        <f t="shared" si="23"/>
        <v>0.61378619363727105</v>
      </c>
      <c r="F339" s="113">
        <f t="shared" si="24"/>
        <v>94.887199932787752</v>
      </c>
      <c r="H339" s="102" t="s">
        <v>4</v>
      </c>
    </row>
    <row r="340" spans="1:8" ht="15" customHeight="1" x14ac:dyDescent="0.4">
      <c r="A340" s="102" t="str">
        <f t="shared" si="21"/>
        <v>MayoCuna Mutual Insurance Society Dominicana</v>
      </c>
      <c r="B340" s="34">
        <f t="shared" si="22"/>
        <v>20</v>
      </c>
      <c r="C340" s="37" t="s">
        <v>123</v>
      </c>
      <c r="D340" s="36">
        <f>VLOOKUP(A340,'PNC Exon. &amp; no Exon.'!A:D,3,0)+VLOOKUP(A340,'PNC Exon. &amp; no Exon.'!A:D,4,0)</f>
        <v>41798497.509999998</v>
      </c>
      <c r="E340" s="113">
        <f t="shared" si="23"/>
        <v>0.5627482012794307</v>
      </c>
      <c r="F340" s="113">
        <f t="shared" si="24"/>
        <v>95.449948134067185</v>
      </c>
      <c r="H340" s="102" t="s">
        <v>4</v>
      </c>
    </row>
    <row r="341" spans="1:8" ht="15" customHeight="1" x14ac:dyDescent="0.4">
      <c r="A341" s="102" t="str">
        <f t="shared" si="21"/>
        <v>MayoSeguros La Internacional, S. A.</v>
      </c>
      <c r="B341" s="34">
        <f t="shared" si="22"/>
        <v>18</v>
      </c>
      <c r="C341" s="37" t="s">
        <v>80</v>
      </c>
      <c r="D341" s="36">
        <f>VLOOKUP(A341,'PNC Exon. &amp; no Exon.'!A:D,3,0)+VLOOKUP(A341,'PNC Exon. &amp; no Exon.'!A:D,4,0)</f>
        <v>45690923.829999998</v>
      </c>
      <c r="E341" s="113">
        <f t="shared" si="23"/>
        <v>0.6151533364082391</v>
      </c>
      <c r="F341" s="113">
        <f t="shared" si="24"/>
        <v>96.065101470475426</v>
      </c>
      <c r="H341" s="102" t="s">
        <v>4</v>
      </c>
    </row>
    <row r="342" spans="1:8" ht="15" customHeight="1" x14ac:dyDescent="0.4">
      <c r="A342" s="102" t="str">
        <f t="shared" si="21"/>
        <v>MayoAseguradora Agropecuaria Dominicana, S. A.</v>
      </c>
      <c r="B342" s="34">
        <f t="shared" si="22"/>
        <v>16</v>
      </c>
      <c r="C342" s="37" t="s">
        <v>118</v>
      </c>
      <c r="D342" s="36">
        <f>VLOOKUP(A342,'PNC Exon. &amp; no Exon.'!A:D,3,0)+VLOOKUP(A342,'PNC Exon. &amp; no Exon.'!A:D,4,0)</f>
        <v>52079657.890000001</v>
      </c>
      <c r="E342" s="113">
        <f t="shared" si="23"/>
        <v>0.7011671602270857</v>
      </c>
      <c r="F342" s="113">
        <f t="shared" si="24"/>
        <v>96.766268630702513</v>
      </c>
      <c r="H342" s="102" t="s">
        <v>4</v>
      </c>
    </row>
    <row r="343" spans="1:8" ht="15" customHeight="1" x14ac:dyDescent="0.4">
      <c r="A343" s="102" t="str">
        <f t="shared" si="21"/>
        <v>MayoBupa Dominicana, S. A.</v>
      </c>
      <c r="B343" s="34">
        <f t="shared" si="22"/>
        <v>22</v>
      </c>
      <c r="C343" s="37" t="s">
        <v>124</v>
      </c>
      <c r="D343" s="36">
        <f>VLOOKUP(A343,'PNC Exon. &amp; no Exon.'!A:D,3,0)+VLOOKUP(A343,'PNC Exon. &amp; no Exon.'!A:D,4,0)</f>
        <v>36647435.789999999</v>
      </c>
      <c r="E343" s="113">
        <f t="shared" si="23"/>
        <v>0.49339760519841547</v>
      </c>
      <c r="F343" s="113">
        <f t="shared" si="24"/>
        <v>97.259666235900923</v>
      </c>
      <c r="H343" s="102" t="s">
        <v>4</v>
      </c>
    </row>
    <row r="344" spans="1:8" ht="15" customHeight="1" x14ac:dyDescent="0.4">
      <c r="A344" s="102" t="str">
        <f t="shared" si="21"/>
        <v>MayoSeguros APS, S.R.L.</v>
      </c>
      <c r="B344" s="34">
        <f t="shared" si="22"/>
        <v>25</v>
      </c>
      <c r="C344" s="37" t="s">
        <v>125</v>
      </c>
      <c r="D344" s="36">
        <f>VLOOKUP(A344,'PNC Exon. &amp; no Exon.'!A:D,3,0)+VLOOKUP(A344,'PNC Exon. &amp; no Exon.'!A:D,4,0)</f>
        <v>23489244.140000001</v>
      </c>
      <c r="E344" s="113">
        <f t="shared" si="23"/>
        <v>0.31624413978124372</v>
      </c>
      <c r="F344" s="113">
        <f t="shared" si="24"/>
        <v>97.57591037568217</v>
      </c>
      <c r="H344" s="102" t="s">
        <v>4</v>
      </c>
    </row>
    <row r="345" spans="1:8" ht="15" customHeight="1" x14ac:dyDescent="0.4">
      <c r="A345" s="102" t="str">
        <f t="shared" si="21"/>
        <v>MayoBMI Compañía de Seguros, S. A.</v>
      </c>
      <c r="B345" s="34">
        <f t="shared" si="22"/>
        <v>23</v>
      </c>
      <c r="C345" s="37" t="s">
        <v>87</v>
      </c>
      <c r="D345" s="36">
        <f>VLOOKUP(A345,'PNC Exon. &amp; no Exon.'!A:D,3,0)+VLOOKUP(A345,'PNC Exon. &amp; no Exon.'!A:D,4,0)</f>
        <v>33776424.170000002</v>
      </c>
      <c r="E345" s="113">
        <f t="shared" si="23"/>
        <v>0.45474414344130787</v>
      </c>
      <c r="F345" s="113">
        <f t="shared" si="24"/>
        <v>98.030654519123473</v>
      </c>
      <c r="H345" s="102" t="s">
        <v>4</v>
      </c>
    </row>
    <row r="346" spans="1:8" ht="15" customHeight="1" x14ac:dyDescent="0.4">
      <c r="A346" s="102" t="str">
        <f t="shared" si="21"/>
        <v>MayoAngloamericana de Seguros, S. A.</v>
      </c>
      <c r="B346" s="34">
        <f t="shared" si="22"/>
        <v>21</v>
      </c>
      <c r="C346" s="37" t="s">
        <v>78</v>
      </c>
      <c r="D346" s="36">
        <f>VLOOKUP(A346,'PNC Exon. &amp; no Exon.'!A:D,3,0)+VLOOKUP(A346,'PNC Exon. &amp; no Exon.'!A:D,4,0)</f>
        <v>38348135.25</v>
      </c>
      <c r="E346" s="113">
        <f t="shared" si="23"/>
        <v>0.51629473354143618</v>
      </c>
      <c r="F346" s="113">
        <f t="shared" si="24"/>
        <v>98.546949252664916</v>
      </c>
      <c r="H346" s="102" t="s">
        <v>4</v>
      </c>
    </row>
    <row r="347" spans="1:8" ht="15" customHeight="1" x14ac:dyDescent="0.4">
      <c r="A347" s="102" t="str">
        <f t="shared" si="21"/>
        <v>MayoMultiseguros Su, S.A.</v>
      </c>
      <c r="B347" s="34">
        <f t="shared" si="22"/>
        <v>24</v>
      </c>
      <c r="C347" s="37" t="s">
        <v>126</v>
      </c>
      <c r="D347" s="36">
        <f>VLOOKUP(A347,'PNC Exon. &amp; no Exon.'!A:D,3,0)+VLOOKUP(A347,'PNC Exon. &amp; no Exon.'!A:D,4,0)</f>
        <v>31324301.760000005</v>
      </c>
      <c r="E347" s="113">
        <f t="shared" si="23"/>
        <v>0.42173033773658497</v>
      </c>
      <c r="F347" s="113">
        <f t="shared" si="24"/>
        <v>98.968679590401507</v>
      </c>
      <c r="H347" s="102" t="s">
        <v>4</v>
      </c>
    </row>
    <row r="348" spans="1:8" ht="15" customHeight="1" x14ac:dyDescent="0.4">
      <c r="A348" s="102" t="str">
        <f t="shared" si="21"/>
        <v>MayoSeguros Ademi, S.A.</v>
      </c>
      <c r="B348" s="34">
        <f t="shared" si="22"/>
        <v>27</v>
      </c>
      <c r="C348" s="37" t="s">
        <v>127</v>
      </c>
      <c r="D348" s="36">
        <f>VLOOKUP(A348,'PNC Exon. &amp; no Exon.'!A:D,3,0)+VLOOKUP(A348,'PNC Exon. &amp; no Exon.'!A:D,4,0)</f>
        <v>19851583.579999998</v>
      </c>
      <c r="E348" s="113">
        <f t="shared" si="23"/>
        <v>0.26726900768432144</v>
      </c>
      <c r="F348" s="113">
        <f t="shared" si="24"/>
        <v>99.235948598085827</v>
      </c>
      <c r="H348" s="102" t="s">
        <v>4</v>
      </c>
    </row>
    <row r="349" spans="1:8" ht="15" customHeight="1" x14ac:dyDescent="0.4">
      <c r="A349" s="102" t="str">
        <f t="shared" si="21"/>
        <v>MayoConfederación del Canadá Dominicana, S. A.</v>
      </c>
      <c r="B349" s="34">
        <f t="shared" si="22"/>
        <v>29</v>
      </c>
      <c r="C349" s="37" t="s">
        <v>128</v>
      </c>
      <c r="D349" s="36">
        <f>VLOOKUP(A349,'PNC Exon. &amp; no Exon.'!A:D,3,0)+VLOOKUP(A349,'PNC Exon. &amp; no Exon.'!A:D,4,0)</f>
        <v>9986053.1999999993</v>
      </c>
      <c r="E349" s="113">
        <f t="shared" si="23"/>
        <v>0.13444582487292142</v>
      </c>
      <c r="F349" s="113">
        <f t="shared" si="24"/>
        <v>99.370394422958753</v>
      </c>
      <c r="H349" s="102" t="s">
        <v>4</v>
      </c>
    </row>
    <row r="350" spans="1:8" ht="15" customHeight="1" x14ac:dyDescent="0.4">
      <c r="A350" s="102" t="str">
        <f t="shared" si="21"/>
        <v>MayoFuturo Seguros</v>
      </c>
      <c r="B350" s="34">
        <f t="shared" si="22"/>
        <v>26</v>
      </c>
      <c r="C350" s="37" t="s">
        <v>110</v>
      </c>
      <c r="D350" s="36">
        <f>VLOOKUP(A350,'PNC Exon. &amp; no Exon.'!A:D,3,0)+VLOOKUP(A350,'PNC Exon. &amp; no Exon.'!A:D,4,0)</f>
        <v>20272978.150000002</v>
      </c>
      <c r="E350" s="113">
        <f t="shared" si="23"/>
        <v>0.27294239429922756</v>
      </c>
      <c r="F350" s="113">
        <f t="shared" si="24"/>
        <v>99.643336817257975</v>
      </c>
      <c r="G350" s="2"/>
      <c r="H350" s="102" t="s">
        <v>4</v>
      </c>
    </row>
    <row r="351" spans="1:8" ht="15" customHeight="1" x14ac:dyDescent="0.4">
      <c r="A351" s="102" t="str">
        <f t="shared" si="21"/>
        <v>MayoAutoseguro, S. A.</v>
      </c>
      <c r="B351" s="34">
        <f t="shared" si="22"/>
        <v>31</v>
      </c>
      <c r="C351" s="37" t="s">
        <v>79</v>
      </c>
      <c r="D351" s="36">
        <f>VLOOKUP(A351,'PNC Exon. &amp; no Exon.'!A:D,3,0)+VLOOKUP(A351,'PNC Exon. &amp; no Exon.'!A:D,4,0)</f>
        <v>4134545.16</v>
      </c>
      <c r="E351" s="113">
        <f t="shared" si="23"/>
        <v>5.5664868129337117E-2</v>
      </c>
      <c r="F351" s="113">
        <f t="shared" si="24"/>
        <v>99.699001685387316</v>
      </c>
      <c r="H351" s="102" t="s">
        <v>4</v>
      </c>
    </row>
    <row r="352" spans="1:8" ht="15" customHeight="1" x14ac:dyDescent="0.4">
      <c r="A352" s="102" t="str">
        <f t="shared" si="21"/>
        <v>MayoSeguros Yunen, S.A.</v>
      </c>
      <c r="B352" s="34">
        <f t="shared" si="22"/>
        <v>28</v>
      </c>
      <c r="C352" s="37" t="s">
        <v>129</v>
      </c>
      <c r="D352" s="36">
        <f>VLOOKUP(A352,'PNC Exon. &amp; no Exon.'!A:D,3,0)+VLOOKUP(A352,'PNC Exon. &amp; no Exon.'!A:D,4,0)</f>
        <v>10124811.609999999</v>
      </c>
      <c r="E352" s="113">
        <f t="shared" si="23"/>
        <v>0.13631397923950392</v>
      </c>
      <c r="F352" s="113">
        <f t="shared" si="24"/>
        <v>99.835315664626819</v>
      </c>
      <c r="H352" s="102" t="s">
        <v>4</v>
      </c>
    </row>
    <row r="353" spans="1:8" ht="15" customHeight="1" x14ac:dyDescent="0.4">
      <c r="A353" s="102" t="str">
        <f t="shared" si="21"/>
        <v>MayoMidas Seguros, S.A.</v>
      </c>
      <c r="B353" s="34">
        <f t="shared" si="22"/>
        <v>30</v>
      </c>
      <c r="C353" s="37" t="s">
        <v>131</v>
      </c>
      <c r="D353" s="36">
        <f>VLOOKUP(A353,'PNC Exon. &amp; no Exon.'!A:D,3,0)+VLOOKUP(A353,'PNC Exon. &amp; no Exon.'!A:D,4,0)</f>
        <v>8772854.9700000007</v>
      </c>
      <c r="E353" s="113">
        <f t="shared" si="23"/>
        <v>0.11811210087806848</v>
      </c>
      <c r="F353" s="113">
        <f t="shared" si="24"/>
        <v>99.953427765504884</v>
      </c>
      <c r="H353" s="102" t="s">
        <v>4</v>
      </c>
    </row>
    <row r="354" spans="1:8" ht="15" customHeight="1" x14ac:dyDescent="0.4">
      <c r="A354" s="102" t="str">
        <f t="shared" si="21"/>
        <v>MayoHylseg Seguros S.A</v>
      </c>
      <c r="B354" s="34">
        <f t="shared" si="22"/>
        <v>33</v>
      </c>
      <c r="C354" s="37" t="s">
        <v>130</v>
      </c>
      <c r="D354" s="36">
        <f>VLOOKUP(A354,'PNC Exon. &amp; no Exon.'!A:D,3,0)+VLOOKUP(A354,'PNC Exon. &amp; no Exon.'!A:D,4,0)</f>
        <v>821133.19000000006</v>
      </c>
      <c r="E354" s="113">
        <f t="shared" si="23"/>
        <v>1.1055211388227267E-2</v>
      </c>
      <c r="F354" s="113">
        <f t="shared" si="24"/>
        <v>99.964482976893109</v>
      </c>
      <c r="H354" s="102" t="s">
        <v>4</v>
      </c>
    </row>
    <row r="355" spans="1:8" ht="15" customHeight="1" x14ac:dyDescent="0.4">
      <c r="A355" s="102" t="str">
        <f t="shared" si="21"/>
        <v>MayoUnit, S.A.</v>
      </c>
      <c r="B355" s="34">
        <f t="shared" si="22"/>
        <v>32</v>
      </c>
      <c r="C355" s="37" t="s">
        <v>132</v>
      </c>
      <c r="D355" s="36">
        <f>VLOOKUP(A355,'PNC Exon. &amp; no Exon.'!A:D,3,0)+VLOOKUP(A355,'PNC Exon. &amp; no Exon.'!A:D,4,0)</f>
        <v>2638050.5499999998</v>
      </c>
      <c r="E355" s="113">
        <f t="shared" si="23"/>
        <v>3.5517023106908151E-2</v>
      </c>
      <c r="F355" s="113">
        <f t="shared" si="24"/>
        <v>100.00000000000001</v>
      </c>
      <c r="H355" s="102" t="s">
        <v>4</v>
      </c>
    </row>
    <row r="356" spans="1:8" ht="17.25" customHeight="1" x14ac:dyDescent="0.4">
      <c r="A356" s="102" t="str">
        <f t="shared" si="21"/>
        <v xml:space="preserve">Total General </v>
      </c>
      <c r="B356" s="38"/>
      <c r="C356" s="39" t="s">
        <v>21</v>
      </c>
      <c r="D356" s="40">
        <f>SUM(D323:D355)</f>
        <v>7427566612.3800011</v>
      </c>
      <c r="E356" s="117">
        <f>SUM(E323:E355,0)</f>
        <v>100.00000000000001</v>
      </c>
      <c r="F356" s="119"/>
    </row>
    <row r="357" spans="1:8" x14ac:dyDescent="0.4">
      <c r="A357" s="102" t="str">
        <f t="shared" si="21"/>
        <v/>
      </c>
      <c r="B357" s="52" t="s">
        <v>108</v>
      </c>
      <c r="C357" s="7"/>
    </row>
    <row r="358" spans="1:8" x14ac:dyDescent="0.4">
      <c r="A358" s="102" t="str">
        <f t="shared" si="21"/>
        <v/>
      </c>
    </row>
    <row r="359" spans="1:8" x14ac:dyDescent="0.4">
      <c r="A359" s="102" t="str">
        <f t="shared" si="21"/>
        <v/>
      </c>
    </row>
    <row r="360" spans="1:8" x14ac:dyDescent="0.4">
      <c r="A360" s="102" t="str">
        <f t="shared" ref="A360:A423" si="25">H360&amp;C360</f>
        <v/>
      </c>
    </row>
    <row r="361" spans="1:8" x14ac:dyDescent="0.4">
      <c r="A361" s="102" t="str">
        <f t="shared" si="25"/>
        <v/>
      </c>
    </row>
    <row r="362" spans="1:8" x14ac:dyDescent="0.4">
      <c r="A362" s="102" t="str">
        <f t="shared" si="25"/>
        <v/>
      </c>
    </row>
    <row r="363" spans="1:8" x14ac:dyDescent="0.4">
      <c r="A363" s="102" t="str">
        <f t="shared" si="25"/>
        <v/>
      </c>
    </row>
    <row r="364" spans="1:8" x14ac:dyDescent="0.4">
      <c r="A364" s="102" t="str">
        <f t="shared" si="25"/>
        <v/>
      </c>
    </row>
    <row r="365" spans="1:8" x14ac:dyDescent="0.4">
      <c r="A365" s="102" t="str">
        <f t="shared" si="25"/>
        <v/>
      </c>
    </row>
    <row r="366" spans="1:8" x14ac:dyDescent="0.4">
      <c r="A366" s="102" t="str">
        <f t="shared" si="25"/>
        <v/>
      </c>
    </row>
    <row r="367" spans="1:8" x14ac:dyDescent="0.4">
      <c r="A367" s="102" t="str">
        <f t="shared" si="25"/>
        <v/>
      </c>
    </row>
    <row r="368" spans="1:8" x14ac:dyDescent="0.4">
      <c r="A368" s="102" t="str">
        <f t="shared" si="25"/>
        <v/>
      </c>
    </row>
    <row r="369" spans="1:6" x14ac:dyDescent="0.4">
      <c r="A369" s="102" t="str">
        <f t="shared" si="25"/>
        <v/>
      </c>
    </row>
    <row r="370" spans="1:6" x14ac:dyDescent="0.4">
      <c r="A370" s="102" t="str">
        <f t="shared" si="25"/>
        <v/>
      </c>
    </row>
    <row r="371" spans="1:6" x14ac:dyDescent="0.4">
      <c r="A371" s="102" t="str">
        <f t="shared" si="25"/>
        <v/>
      </c>
    </row>
    <row r="372" spans="1:6" x14ac:dyDescent="0.4">
      <c r="A372" s="102" t="str">
        <f t="shared" si="25"/>
        <v/>
      </c>
    </row>
    <row r="373" spans="1:6" x14ac:dyDescent="0.4">
      <c r="A373" s="102" t="str">
        <f t="shared" si="25"/>
        <v/>
      </c>
    </row>
    <row r="374" spans="1:6" x14ac:dyDescent="0.4">
      <c r="A374" s="102" t="str">
        <f t="shared" si="25"/>
        <v/>
      </c>
    </row>
    <row r="375" spans="1:6" x14ac:dyDescent="0.4">
      <c r="A375" s="102" t="str">
        <f t="shared" si="25"/>
        <v/>
      </c>
    </row>
    <row r="376" spans="1:6" x14ac:dyDescent="0.4">
      <c r="A376" s="102" t="str">
        <f t="shared" si="25"/>
        <v/>
      </c>
    </row>
    <row r="377" spans="1:6" x14ac:dyDescent="0.4">
      <c r="A377" s="102" t="str">
        <f t="shared" si="25"/>
        <v/>
      </c>
    </row>
    <row r="378" spans="1:6" x14ac:dyDescent="0.4">
      <c r="A378" s="102" t="str">
        <f t="shared" si="25"/>
        <v/>
      </c>
    </row>
    <row r="379" spans="1:6" x14ac:dyDescent="0.4">
      <c r="A379" s="102" t="str">
        <f t="shared" si="25"/>
        <v/>
      </c>
    </row>
    <row r="380" spans="1:6" x14ac:dyDescent="0.4">
      <c r="A380" s="102" t="str">
        <f t="shared" si="25"/>
        <v/>
      </c>
    </row>
    <row r="381" spans="1:6" ht="20" x14ac:dyDescent="0.6">
      <c r="A381" s="102" t="str">
        <f t="shared" si="25"/>
        <v/>
      </c>
      <c r="B381" s="135" t="s">
        <v>42</v>
      </c>
      <c r="C381" s="135"/>
      <c r="D381" s="135"/>
      <c r="E381" s="135"/>
      <c r="F381" s="135"/>
    </row>
    <row r="382" spans="1:6" x14ac:dyDescent="0.4">
      <c r="A382" s="102" t="str">
        <f t="shared" si="25"/>
        <v/>
      </c>
      <c r="B382" s="134" t="s">
        <v>86</v>
      </c>
      <c r="C382" s="134"/>
      <c r="D382" s="134"/>
      <c r="E382" s="134"/>
      <c r="F382" s="134"/>
    </row>
    <row r="383" spans="1:6" x14ac:dyDescent="0.4">
      <c r="A383" s="102" t="str">
        <f t="shared" si="25"/>
        <v/>
      </c>
      <c r="B383" s="134" t="s">
        <v>163</v>
      </c>
      <c r="C383" s="134"/>
      <c r="D383" s="134"/>
      <c r="E383" s="134"/>
      <c r="F383" s="134"/>
    </row>
    <row r="384" spans="1:6" x14ac:dyDescent="0.4">
      <c r="A384" s="102" t="str">
        <f t="shared" si="25"/>
        <v/>
      </c>
      <c r="B384" s="134" t="s">
        <v>91</v>
      </c>
      <c r="C384" s="134"/>
      <c r="D384" s="134"/>
      <c r="E384" s="134"/>
      <c r="F384" s="134"/>
    </row>
    <row r="385" spans="1:8" x14ac:dyDescent="0.4">
      <c r="A385" s="102" t="str">
        <f t="shared" si="25"/>
        <v/>
      </c>
    </row>
    <row r="386" spans="1:8" ht="15" customHeight="1" x14ac:dyDescent="0.4">
      <c r="A386" s="102" t="str">
        <f t="shared" si="25"/>
        <v>Compañías</v>
      </c>
      <c r="B386" s="33" t="s">
        <v>32</v>
      </c>
      <c r="C386" s="33" t="s">
        <v>33</v>
      </c>
      <c r="D386" s="33" t="s">
        <v>50</v>
      </c>
      <c r="E386" s="112" t="s">
        <v>100</v>
      </c>
      <c r="F386" s="112" t="s">
        <v>60</v>
      </c>
    </row>
    <row r="387" spans="1:8" ht="15" customHeight="1" x14ac:dyDescent="0.4">
      <c r="A387" s="102" t="str">
        <f t="shared" si="25"/>
        <v>JunioSeguros Universal, S. A.</v>
      </c>
      <c r="B387" s="34">
        <f t="shared" ref="B387:B419" si="26">RANK(D387,$D$387:$D$419)</f>
        <v>1</v>
      </c>
      <c r="C387" s="35" t="s">
        <v>84</v>
      </c>
      <c r="D387" s="36">
        <f>VLOOKUP(A387,'PNC Exon. &amp; no Exon.'!A:D,3,0)+VLOOKUP(A387,'PNC Exon. &amp; no Exon.'!A:D,4,0)</f>
        <v>1787530660.1600003</v>
      </c>
      <c r="E387" s="113">
        <f t="shared" ref="E387:E419" si="27">IFERROR(D387/$D$420*100,0)</f>
        <v>21.648556594094227</v>
      </c>
      <c r="F387" s="113">
        <f>(E387)</f>
        <v>21.648556594094227</v>
      </c>
      <c r="H387" s="102" t="s">
        <v>5</v>
      </c>
    </row>
    <row r="388" spans="1:8" ht="15" customHeight="1" x14ac:dyDescent="0.4">
      <c r="A388" s="102" t="str">
        <f t="shared" si="25"/>
        <v>JunioHumano Seguros, S. A.</v>
      </c>
      <c r="B388" s="34">
        <f t="shared" si="26"/>
        <v>2</v>
      </c>
      <c r="C388" s="37" t="s">
        <v>92</v>
      </c>
      <c r="D388" s="36">
        <f>VLOOKUP(A388,'PNC Exon. &amp; no Exon.'!A:D,3,0)+VLOOKUP(A388,'PNC Exon. &amp; no Exon.'!A:D,4,0)</f>
        <v>1330590292.23</v>
      </c>
      <c r="E388" s="113">
        <f t="shared" si="27"/>
        <v>16.114609884406228</v>
      </c>
      <c r="F388" s="113">
        <f t="shared" ref="F388:F419" si="28">(F387+E388)</f>
        <v>37.763166478500452</v>
      </c>
      <c r="H388" s="102" t="s">
        <v>5</v>
      </c>
    </row>
    <row r="389" spans="1:8" ht="15" customHeight="1" x14ac:dyDescent="0.4">
      <c r="A389" s="102" t="str">
        <f t="shared" si="25"/>
        <v>JunioSeguros Reservas, S. A.</v>
      </c>
      <c r="B389" s="34">
        <f t="shared" si="26"/>
        <v>4</v>
      </c>
      <c r="C389" s="37" t="s">
        <v>93</v>
      </c>
      <c r="D389" s="36">
        <f>VLOOKUP(A389,'PNC Exon. &amp; no Exon.'!A:D,3,0)+VLOOKUP(A389,'PNC Exon. &amp; no Exon.'!A:D,4,0)</f>
        <v>1121871529.5900002</v>
      </c>
      <c r="E389" s="113">
        <f t="shared" si="27"/>
        <v>13.586843482426353</v>
      </c>
      <c r="F389" s="113">
        <f t="shared" si="28"/>
        <v>51.350009960926805</v>
      </c>
      <c r="H389" s="102" t="s">
        <v>5</v>
      </c>
    </row>
    <row r="390" spans="1:8" ht="15" customHeight="1" x14ac:dyDescent="0.4">
      <c r="A390" s="102" t="str">
        <f t="shared" si="25"/>
        <v>JunioMapfre BHD Compañía de Seguros</v>
      </c>
      <c r="B390" s="34">
        <f t="shared" si="26"/>
        <v>3</v>
      </c>
      <c r="C390" s="37" t="s">
        <v>111</v>
      </c>
      <c r="D390" s="36">
        <f>VLOOKUP(A390,'PNC Exon. &amp; no Exon.'!A:D,3,0)+VLOOKUP(A390,'PNC Exon. &amp; no Exon.'!A:D,4,0)</f>
        <v>1160914112.8600001</v>
      </c>
      <c r="E390" s="113">
        <f t="shared" si="27"/>
        <v>14.059683245311639</v>
      </c>
      <c r="F390" s="113">
        <f t="shared" si="28"/>
        <v>65.409693206238444</v>
      </c>
      <c r="H390" s="102" t="s">
        <v>5</v>
      </c>
    </row>
    <row r="391" spans="1:8" ht="15" customHeight="1" x14ac:dyDescent="0.4">
      <c r="A391" s="102" t="str">
        <f t="shared" si="25"/>
        <v>JunioLa Colonial, S. A., Compañia De Seguros</v>
      </c>
      <c r="B391" s="34">
        <f t="shared" si="26"/>
        <v>5</v>
      </c>
      <c r="C391" s="37" t="s">
        <v>112</v>
      </c>
      <c r="D391" s="36">
        <f>VLOOKUP(A391,'PNC Exon. &amp; no Exon.'!A:D,3,0)+VLOOKUP(A391,'PNC Exon. &amp; no Exon.'!A:D,4,0)</f>
        <v>635497164.15999997</v>
      </c>
      <c r="E391" s="113">
        <f t="shared" si="27"/>
        <v>7.6964253706690089</v>
      </c>
      <c r="F391" s="113">
        <f t="shared" si="28"/>
        <v>73.106118576907448</v>
      </c>
      <c r="H391" s="102" t="s">
        <v>5</v>
      </c>
    </row>
    <row r="392" spans="1:8" ht="15" customHeight="1" x14ac:dyDescent="0.4">
      <c r="A392" s="102" t="str">
        <f t="shared" si="25"/>
        <v>JunioSeguros Sura, S.A.</v>
      </c>
      <c r="B392" s="34">
        <f t="shared" si="26"/>
        <v>6</v>
      </c>
      <c r="C392" s="37" t="s">
        <v>113</v>
      </c>
      <c r="D392" s="36">
        <f>VLOOKUP(A392,'PNC Exon. &amp; no Exon.'!A:D,3,0)+VLOOKUP(A392,'PNC Exon. &amp; no Exon.'!A:D,4,0)</f>
        <v>553829925.54999995</v>
      </c>
      <c r="E392" s="113">
        <f t="shared" si="27"/>
        <v>6.7073638254120844</v>
      </c>
      <c r="F392" s="113">
        <f t="shared" si="28"/>
        <v>79.813482402319536</v>
      </c>
      <c r="H392" s="102" t="s">
        <v>5</v>
      </c>
    </row>
    <row r="393" spans="1:8" ht="15" customHeight="1" x14ac:dyDescent="0.4">
      <c r="A393" s="102" t="str">
        <f t="shared" si="25"/>
        <v>JunioSeguros Crecer, S. A.</v>
      </c>
      <c r="B393" s="34">
        <f t="shared" si="26"/>
        <v>7</v>
      </c>
      <c r="C393" s="37" t="s">
        <v>94</v>
      </c>
      <c r="D393" s="36">
        <f>VLOOKUP(A393,'PNC Exon. &amp; no Exon.'!A:D,3,0)+VLOOKUP(A393,'PNC Exon. &amp; no Exon.'!A:D,4,0)</f>
        <v>303116915.85000002</v>
      </c>
      <c r="E393" s="113">
        <f t="shared" si="27"/>
        <v>3.6710104356020725</v>
      </c>
      <c r="F393" s="113">
        <f t="shared" si="28"/>
        <v>83.484492837921607</v>
      </c>
      <c r="H393" s="102" t="s">
        <v>5</v>
      </c>
    </row>
    <row r="394" spans="1:8" ht="15" customHeight="1" x14ac:dyDescent="0.4">
      <c r="A394" s="102" t="str">
        <f t="shared" si="25"/>
        <v>JunioWorldwide Seguros, S. A.</v>
      </c>
      <c r="B394" s="34">
        <f t="shared" si="26"/>
        <v>8</v>
      </c>
      <c r="C394" s="37" t="s">
        <v>114</v>
      </c>
      <c r="D394" s="36">
        <f>VLOOKUP(A394,'PNC Exon. &amp; no Exon.'!A:D,3,0)+VLOOKUP(A394,'PNC Exon. &amp; no Exon.'!A:D,4,0)</f>
        <v>206517196.46000001</v>
      </c>
      <c r="E394" s="113">
        <f t="shared" si="27"/>
        <v>2.5011035138372448</v>
      </c>
      <c r="F394" s="113">
        <f t="shared" si="28"/>
        <v>85.985596351758858</v>
      </c>
      <c r="H394" s="102" t="s">
        <v>5</v>
      </c>
    </row>
    <row r="395" spans="1:8" ht="15" customHeight="1" x14ac:dyDescent="0.4">
      <c r="A395" s="102" t="str">
        <f t="shared" si="25"/>
        <v>JunioAseguradora Agropecuaria Dominicana, S. A.</v>
      </c>
      <c r="B395" s="34">
        <f t="shared" si="26"/>
        <v>12</v>
      </c>
      <c r="C395" s="37" t="s">
        <v>118</v>
      </c>
      <c r="D395" s="36">
        <f>VLOOKUP(A395,'PNC Exon. &amp; no Exon.'!A:D,3,0)+VLOOKUP(A395,'PNC Exon. &amp; no Exon.'!A:D,4,0)</f>
        <v>106914947.94</v>
      </c>
      <c r="E395" s="113">
        <f t="shared" si="27"/>
        <v>1.2948333434608357</v>
      </c>
      <c r="F395" s="113">
        <f t="shared" si="28"/>
        <v>87.280429695219695</v>
      </c>
      <c r="H395" s="102" t="s">
        <v>5</v>
      </c>
    </row>
    <row r="396" spans="1:8" ht="15" customHeight="1" x14ac:dyDescent="0.4">
      <c r="A396" s="102" t="str">
        <f t="shared" si="25"/>
        <v>JunioGeneral de Seguros, S. A.</v>
      </c>
      <c r="B396" s="34">
        <f t="shared" si="26"/>
        <v>9</v>
      </c>
      <c r="C396" s="37" t="s">
        <v>77</v>
      </c>
      <c r="D396" s="36">
        <f>VLOOKUP(A396,'PNC Exon. &amp; no Exon.'!A:D,3,0)+VLOOKUP(A396,'PNC Exon. &amp; no Exon.'!A:D,4,0)</f>
        <v>158738996.78999996</v>
      </c>
      <c r="E396" s="113">
        <f t="shared" si="27"/>
        <v>1.9224678112041225</v>
      </c>
      <c r="F396" s="113">
        <f t="shared" si="28"/>
        <v>89.202897506423824</v>
      </c>
      <c r="H396" s="102" t="s">
        <v>5</v>
      </c>
    </row>
    <row r="397" spans="1:8" ht="15" customHeight="1" x14ac:dyDescent="0.4">
      <c r="A397" s="102" t="str">
        <f t="shared" si="25"/>
        <v>JunioSeguros Pepín, S. A.</v>
      </c>
      <c r="B397" s="34">
        <f t="shared" si="26"/>
        <v>11</v>
      </c>
      <c r="C397" s="37" t="s">
        <v>115</v>
      </c>
      <c r="D397" s="36">
        <f>VLOOKUP(A397,'PNC Exon. &amp; no Exon.'!A:D,3,0)+VLOOKUP(A397,'PNC Exon. &amp; no Exon.'!A:D,4,0)</f>
        <v>115681338.68000001</v>
      </c>
      <c r="E397" s="113">
        <f t="shared" si="27"/>
        <v>1.4010019873283746</v>
      </c>
      <c r="F397" s="113">
        <f t="shared" si="28"/>
        <v>90.603899493752195</v>
      </c>
      <c r="H397" s="102" t="s">
        <v>5</v>
      </c>
    </row>
    <row r="398" spans="1:8" ht="15" customHeight="1" x14ac:dyDescent="0.4">
      <c r="A398" s="102" t="str">
        <f t="shared" si="25"/>
        <v>JunioLa Monumental de Seguros, S. A.</v>
      </c>
      <c r="B398" s="34">
        <f t="shared" si="26"/>
        <v>10</v>
      </c>
      <c r="C398" s="37" t="s">
        <v>85</v>
      </c>
      <c r="D398" s="36">
        <f>VLOOKUP(A398,'PNC Exon. &amp; no Exon.'!A:D,3,0)+VLOOKUP(A398,'PNC Exon. &amp; no Exon.'!A:D,4,0)</f>
        <v>121837673.16</v>
      </c>
      <c r="E398" s="113">
        <f t="shared" si="27"/>
        <v>1.475560571621706</v>
      </c>
      <c r="F398" s="113">
        <f t="shared" si="28"/>
        <v>92.079460065373894</v>
      </c>
      <c r="H398" s="102" t="s">
        <v>5</v>
      </c>
    </row>
    <row r="399" spans="1:8" ht="15" customHeight="1" x14ac:dyDescent="0.4">
      <c r="A399" s="102" t="str">
        <f t="shared" si="25"/>
        <v>JunioCompañía Dominicana de Seguros, C. por A.</v>
      </c>
      <c r="B399" s="34">
        <f t="shared" si="26"/>
        <v>13</v>
      </c>
      <c r="C399" s="37" t="s">
        <v>116</v>
      </c>
      <c r="D399" s="36">
        <f>VLOOKUP(A399,'PNC Exon. &amp; no Exon.'!A:D,3,0)+VLOOKUP(A399,'PNC Exon. &amp; no Exon.'!A:D,4,0)</f>
        <v>85613271.239999995</v>
      </c>
      <c r="E399" s="113">
        <f t="shared" si="27"/>
        <v>1.0368514448187327</v>
      </c>
      <c r="F399" s="113">
        <f t="shared" si="28"/>
        <v>93.116311510192631</v>
      </c>
      <c r="H399" s="102" t="s">
        <v>5</v>
      </c>
    </row>
    <row r="400" spans="1:8" ht="15" customHeight="1" x14ac:dyDescent="0.4">
      <c r="A400" s="102" t="str">
        <f t="shared" si="25"/>
        <v>JunioPatria, S. A., Compañía de Seguros</v>
      </c>
      <c r="B400" s="34">
        <f t="shared" si="26"/>
        <v>15</v>
      </c>
      <c r="C400" s="37" t="s">
        <v>117</v>
      </c>
      <c r="D400" s="36">
        <f>VLOOKUP(A400,'PNC Exon. &amp; no Exon.'!A:D,3,0)+VLOOKUP(A400,'PNC Exon. &amp; no Exon.'!A:D,4,0)</f>
        <v>57786722.579999998</v>
      </c>
      <c r="E400" s="113">
        <f t="shared" si="27"/>
        <v>0.69984765131154569</v>
      </c>
      <c r="F400" s="113">
        <f t="shared" si="28"/>
        <v>93.816159161504174</v>
      </c>
      <c r="H400" s="102" t="s">
        <v>5</v>
      </c>
    </row>
    <row r="401" spans="1:8" ht="15" customHeight="1" x14ac:dyDescent="0.4">
      <c r="A401" s="102" t="str">
        <f t="shared" si="25"/>
        <v>JunioBanesco Seguros</v>
      </c>
      <c r="B401" s="34">
        <f t="shared" si="26"/>
        <v>16</v>
      </c>
      <c r="C401" s="37" t="s">
        <v>119</v>
      </c>
      <c r="D401" s="36">
        <f>VLOOKUP(A401,'PNC Exon. &amp; no Exon.'!A:D,3,0)+VLOOKUP(A401,'PNC Exon. &amp; no Exon.'!A:D,4,0)</f>
        <v>56946423.259999998</v>
      </c>
      <c r="E401" s="113">
        <f t="shared" si="27"/>
        <v>0.68967089306597196</v>
      </c>
      <c r="F401" s="113">
        <f t="shared" si="28"/>
        <v>94.50583005457014</v>
      </c>
      <c r="H401" s="102" t="s">
        <v>5</v>
      </c>
    </row>
    <row r="402" spans="1:8" ht="15" customHeight="1" x14ac:dyDescent="0.4">
      <c r="A402" s="102" t="str">
        <f t="shared" si="25"/>
        <v>JunioAtlántica Seguros, S. A.</v>
      </c>
      <c r="B402" s="34">
        <f t="shared" si="26"/>
        <v>14</v>
      </c>
      <c r="C402" s="37" t="s">
        <v>120</v>
      </c>
      <c r="D402" s="36">
        <f>VLOOKUP(A402,'PNC Exon. &amp; no Exon.'!A:D,3,0)+VLOOKUP(A402,'PNC Exon. &amp; no Exon.'!A:D,4,0)</f>
        <v>60527289.979999989</v>
      </c>
      <c r="E402" s="113">
        <f t="shared" si="27"/>
        <v>0.73303831471170178</v>
      </c>
      <c r="F402" s="113">
        <f t="shared" si="28"/>
        <v>95.238868369281846</v>
      </c>
      <c r="H402" s="102" t="s">
        <v>5</v>
      </c>
    </row>
    <row r="403" spans="1:8" ht="15" customHeight="1" x14ac:dyDescent="0.4">
      <c r="A403" s="102" t="str">
        <f t="shared" si="25"/>
        <v>JunioAtrio Seguros S. A.</v>
      </c>
      <c r="B403" s="34">
        <f t="shared" si="26"/>
        <v>18</v>
      </c>
      <c r="C403" s="37" t="s">
        <v>122</v>
      </c>
      <c r="D403" s="36">
        <f>VLOOKUP(A403,'PNC Exon. &amp; no Exon.'!A:D,3,0)+VLOOKUP(A403,'PNC Exon. &amp; no Exon.'!A:D,4,0)</f>
        <v>47827858.020000003</v>
      </c>
      <c r="E403" s="113">
        <f t="shared" si="27"/>
        <v>0.5792371085973963</v>
      </c>
      <c r="F403" s="113">
        <f t="shared" si="28"/>
        <v>95.818105477879243</v>
      </c>
      <c r="H403" s="102" t="s">
        <v>5</v>
      </c>
    </row>
    <row r="404" spans="1:8" ht="15" customHeight="1" x14ac:dyDescent="0.4">
      <c r="A404" s="102" t="str">
        <f t="shared" si="25"/>
        <v>JunioSeguros La Internacional, S. A.</v>
      </c>
      <c r="B404" s="34">
        <f t="shared" si="26"/>
        <v>19</v>
      </c>
      <c r="C404" s="37" t="s">
        <v>80</v>
      </c>
      <c r="D404" s="36">
        <f>VLOOKUP(A404,'PNC Exon. &amp; no Exon.'!A:D,3,0)+VLOOKUP(A404,'PNC Exon. &amp; no Exon.'!A:D,4,0)</f>
        <v>42963094.140000001</v>
      </c>
      <c r="E404" s="113">
        <f t="shared" si="27"/>
        <v>0.52032057165606138</v>
      </c>
      <c r="F404" s="113">
        <f t="shared" si="28"/>
        <v>96.3384260495353</v>
      </c>
      <c r="H404" s="102" t="s">
        <v>5</v>
      </c>
    </row>
    <row r="405" spans="1:8" ht="15" customHeight="1" x14ac:dyDescent="0.4">
      <c r="A405" s="102" t="str">
        <f t="shared" si="25"/>
        <v xml:space="preserve">JunioCooperativa Nacional De Seguros, Inc </v>
      </c>
      <c r="B405" s="34">
        <f t="shared" si="26"/>
        <v>17</v>
      </c>
      <c r="C405" s="37" t="s">
        <v>121</v>
      </c>
      <c r="D405" s="36">
        <f>VLOOKUP(A405,'PNC Exon. &amp; no Exon.'!A:D,3,0)+VLOOKUP(A405,'PNC Exon. &amp; no Exon.'!A:D,4,0)</f>
        <v>53282213.390000001</v>
      </c>
      <c r="E405" s="113">
        <f t="shared" si="27"/>
        <v>0.64529411312518303</v>
      </c>
      <c r="F405" s="113">
        <f t="shared" si="28"/>
        <v>96.983720162660489</v>
      </c>
      <c r="H405" s="102" t="s">
        <v>5</v>
      </c>
    </row>
    <row r="406" spans="1:8" ht="15" customHeight="1" x14ac:dyDescent="0.4">
      <c r="A406" s="102" t="str">
        <f t="shared" si="25"/>
        <v>JunioBMI Compañía de Seguros, S. A.</v>
      </c>
      <c r="B406" s="34">
        <f t="shared" si="26"/>
        <v>20</v>
      </c>
      <c r="C406" s="37" t="s">
        <v>87</v>
      </c>
      <c r="D406" s="36">
        <f>VLOOKUP(A406,'PNC Exon. &amp; no Exon.'!A:D,3,0)+VLOOKUP(A406,'PNC Exon. &amp; no Exon.'!A:D,4,0)</f>
        <v>36472569.189999998</v>
      </c>
      <c r="E406" s="113">
        <f t="shared" si="27"/>
        <v>0.44171464906289104</v>
      </c>
      <c r="F406" s="113">
        <f t="shared" si="28"/>
        <v>97.425434811723377</v>
      </c>
      <c r="H406" s="102" t="s">
        <v>5</v>
      </c>
    </row>
    <row r="407" spans="1:8" ht="15" customHeight="1" x14ac:dyDescent="0.4">
      <c r="A407" s="102" t="str">
        <f t="shared" si="25"/>
        <v>JunioCuna Mutual Insurance Society Dominicana</v>
      </c>
      <c r="B407" s="34">
        <f t="shared" si="26"/>
        <v>23</v>
      </c>
      <c r="C407" s="37" t="s">
        <v>123</v>
      </c>
      <c r="D407" s="36">
        <f>VLOOKUP(A407,'PNC Exon. &amp; no Exon.'!A:D,3,0)+VLOOKUP(A407,'PNC Exon. &amp; no Exon.'!A:D,4,0)</f>
        <v>30370200.68</v>
      </c>
      <c r="E407" s="113">
        <f t="shared" si="27"/>
        <v>0.36780963977206932</v>
      </c>
      <c r="F407" s="113">
        <f t="shared" si="28"/>
        <v>97.79324445149544</v>
      </c>
      <c r="H407" s="102" t="s">
        <v>5</v>
      </c>
    </row>
    <row r="408" spans="1:8" ht="15" customHeight="1" x14ac:dyDescent="0.4">
      <c r="A408" s="102" t="str">
        <f t="shared" si="25"/>
        <v>JunioBupa Dominicana, S. A.</v>
      </c>
      <c r="B408" s="34">
        <f t="shared" si="26"/>
        <v>22</v>
      </c>
      <c r="C408" s="37" t="s">
        <v>124</v>
      </c>
      <c r="D408" s="36">
        <f>VLOOKUP(A408,'PNC Exon. &amp; no Exon.'!A:D,3,0)+VLOOKUP(A408,'PNC Exon. &amp; no Exon.'!A:D,4,0)</f>
        <v>30749453.620000001</v>
      </c>
      <c r="E408" s="113">
        <f t="shared" si="27"/>
        <v>0.37240272391773188</v>
      </c>
      <c r="F408" s="113">
        <f t="shared" si="28"/>
        <v>98.16564717541317</v>
      </c>
      <c r="H408" s="102" t="s">
        <v>5</v>
      </c>
    </row>
    <row r="409" spans="1:8" ht="15" customHeight="1" x14ac:dyDescent="0.4">
      <c r="A409" s="102" t="str">
        <f t="shared" si="25"/>
        <v>JunioAngloamericana de Seguros, S. A.</v>
      </c>
      <c r="B409" s="34">
        <f t="shared" si="26"/>
        <v>21</v>
      </c>
      <c r="C409" s="37" t="s">
        <v>78</v>
      </c>
      <c r="D409" s="36">
        <f>VLOOKUP(A409,'PNC Exon. &amp; no Exon.'!A:D,3,0)+VLOOKUP(A409,'PNC Exon. &amp; no Exon.'!A:D,4,0)</f>
        <v>34865711.790000007</v>
      </c>
      <c r="E409" s="113">
        <f t="shared" si="27"/>
        <v>0.42225420335538899</v>
      </c>
      <c r="F409" s="113">
        <f t="shared" si="28"/>
        <v>98.587901378768564</v>
      </c>
      <c r="H409" s="102" t="s">
        <v>5</v>
      </c>
    </row>
    <row r="410" spans="1:8" ht="15" customHeight="1" x14ac:dyDescent="0.4">
      <c r="A410" s="102" t="str">
        <f t="shared" si="25"/>
        <v>JunioSeguros APS, S.R.L.</v>
      </c>
      <c r="B410" s="34">
        <f t="shared" si="26"/>
        <v>26</v>
      </c>
      <c r="C410" s="37" t="s">
        <v>125</v>
      </c>
      <c r="D410" s="36">
        <f>VLOOKUP(A410,'PNC Exon. &amp; no Exon.'!A:D,3,0)+VLOOKUP(A410,'PNC Exon. &amp; no Exon.'!A:D,4,0)</f>
        <v>20975114.359999999</v>
      </c>
      <c r="E410" s="113">
        <f t="shared" si="27"/>
        <v>0.25402694365500511</v>
      </c>
      <c r="F410" s="113">
        <f t="shared" si="28"/>
        <v>98.84192832242357</v>
      </c>
      <c r="H410" s="102" t="s">
        <v>5</v>
      </c>
    </row>
    <row r="411" spans="1:8" ht="15" customHeight="1" x14ac:dyDescent="0.4">
      <c r="A411" s="102" t="str">
        <f t="shared" si="25"/>
        <v>JunioMultiseguros Su, S.A.</v>
      </c>
      <c r="B411" s="34">
        <f t="shared" si="26"/>
        <v>24</v>
      </c>
      <c r="C411" s="37" t="s">
        <v>126</v>
      </c>
      <c r="D411" s="36">
        <f>VLOOKUP(A411,'PNC Exon. &amp; no Exon.'!A:D,3,0)+VLOOKUP(A411,'PNC Exon. &amp; no Exon.'!A:D,4,0)</f>
        <v>25493721.579999998</v>
      </c>
      <c r="E411" s="113">
        <f t="shared" si="27"/>
        <v>0.30875122129055455</v>
      </c>
      <c r="F411" s="113">
        <f t="shared" si="28"/>
        <v>99.150679543714119</v>
      </c>
      <c r="H411" s="102" t="s">
        <v>5</v>
      </c>
    </row>
    <row r="412" spans="1:8" ht="15" customHeight="1" x14ac:dyDescent="0.4">
      <c r="A412" s="102" t="str">
        <f t="shared" si="25"/>
        <v>JunioSeguros Ademi, S.A.</v>
      </c>
      <c r="B412" s="34">
        <f t="shared" si="26"/>
        <v>25</v>
      </c>
      <c r="C412" s="37" t="s">
        <v>127</v>
      </c>
      <c r="D412" s="36">
        <f>VLOOKUP(A412,'PNC Exon. &amp; no Exon.'!A:D,3,0)+VLOOKUP(A412,'PNC Exon. &amp; no Exon.'!A:D,4,0)</f>
        <v>21594980.800000001</v>
      </c>
      <c r="E412" s="113">
        <f t="shared" si="27"/>
        <v>0.26153406731235185</v>
      </c>
      <c r="F412" s="113">
        <f t="shared" si="28"/>
        <v>99.412213611026473</v>
      </c>
      <c r="H412" s="102" t="s">
        <v>5</v>
      </c>
    </row>
    <row r="413" spans="1:8" ht="15" customHeight="1" x14ac:dyDescent="0.4">
      <c r="A413" s="102" t="str">
        <f t="shared" si="25"/>
        <v>JunioConfederación del Canadá Dominicana, S. A.</v>
      </c>
      <c r="B413" s="34">
        <f t="shared" si="26"/>
        <v>28</v>
      </c>
      <c r="C413" s="37" t="s">
        <v>128</v>
      </c>
      <c r="D413" s="36">
        <f>VLOOKUP(A413,'PNC Exon. &amp; no Exon.'!A:D,3,0)+VLOOKUP(A413,'PNC Exon. &amp; no Exon.'!A:D,4,0)</f>
        <v>8337863.2999999998</v>
      </c>
      <c r="E413" s="113">
        <f t="shared" si="27"/>
        <v>0.10097880251615636</v>
      </c>
      <c r="F413" s="113">
        <f t="shared" si="28"/>
        <v>99.513192413542626</v>
      </c>
      <c r="H413" s="102" t="s">
        <v>5</v>
      </c>
    </row>
    <row r="414" spans="1:8" ht="15" customHeight="1" x14ac:dyDescent="0.4">
      <c r="A414" s="102" t="str">
        <f t="shared" si="25"/>
        <v>JunioFuturo Seguros</v>
      </c>
      <c r="B414" s="34">
        <f t="shared" si="26"/>
        <v>27</v>
      </c>
      <c r="C414" s="37" t="s">
        <v>110</v>
      </c>
      <c r="D414" s="36">
        <f>VLOOKUP(A414,'PNC Exon. &amp; no Exon.'!A:D,3,0)+VLOOKUP(A414,'PNC Exon. &amp; no Exon.'!A:D,4,0)</f>
        <v>19018208.09</v>
      </c>
      <c r="E414" s="113">
        <f t="shared" si="27"/>
        <v>0.23032710058118572</v>
      </c>
      <c r="F414" s="113">
        <f t="shared" si="28"/>
        <v>99.743519514123818</v>
      </c>
      <c r="G414" s="2"/>
      <c r="H414" s="102" t="s">
        <v>5</v>
      </c>
    </row>
    <row r="415" spans="1:8" ht="15" customHeight="1" x14ac:dyDescent="0.4">
      <c r="A415" s="102" t="str">
        <f t="shared" si="25"/>
        <v>JunioAutoseguro, S. A.</v>
      </c>
      <c r="B415" s="34">
        <f t="shared" si="26"/>
        <v>30</v>
      </c>
      <c r="C415" s="37" t="s">
        <v>79</v>
      </c>
      <c r="D415" s="36">
        <f>VLOOKUP(A415,'PNC Exon. &amp; no Exon.'!A:D,3,0)+VLOOKUP(A415,'PNC Exon. &amp; no Exon.'!A:D,4,0)</f>
        <v>4830408.16</v>
      </c>
      <c r="E415" s="113">
        <f t="shared" si="27"/>
        <v>5.850045918371799E-2</v>
      </c>
      <c r="F415" s="113">
        <f t="shared" si="28"/>
        <v>99.802019973307537</v>
      </c>
      <c r="H415" s="102" t="s">
        <v>5</v>
      </c>
    </row>
    <row r="416" spans="1:8" ht="15" customHeight="1" x14ac:dyDescent="0.4">
      <c r="A416" s="102" t="str">
        <f t="shared" si="25"/>
        <v>JunioSeguros Yunen, S.A.</v>
      </c>
      <c r="B416" s="34">
        <f t="shared" si="26"/>
        <v>29</v>
      </c>
      <c r="C416" s="37" t="s">
        <v>129</v>
      </c>
      <c r="D416" s="36">
        <f>VLOOKUP(A416,'PNC Exon. &amp; no Exon.'!A:D,3,0)+VLOOKUP(A416,'PNC Exon. &amp; no Exon.'!A:D,4,0)</f>
        <v>5122508.84</v>
      </c>
      <c r="E416" s="113">
        <f t="shared" si="27"/>
        <v>6.2038053387325875E-2</v>
      </c>
      <c r="F416" s="113">
        <f t="shared" si="28"/>
        <v>99.864058026694863</v>
      </c>
      <c r="H416" s="102" t="s">
        <v>5</v>
      </c>
    </row>
    <row r="417" spans="1:8" ht="15" customHeight="1" x14ac:dyDescent="0.4">
      <c r="A417" s="102" t="str">
        <f t="shared" si="25"/>
        <v>JunioHylseg Seguros S.A</v>
      </c>
      <c r="B417" s="34">
        <f t="shared" si="26"/>
        <v>32</v>
      </c>
      <c r="C417" s="37" t="s">
        <v>130</v>
      </c>
      <c r="D417" s="36">
        <f>VLOOKUP(A417,'PNC Exon. &amp; no Exon.'!A:D,3,0)+VLOOKUP(A417,'PNC Exon. &amp; no Exon.'!A:D,4,0)</f>
        <v>3618300</v>
      </c>
      <c r="E417" s="113">
        <f t="shared" si="27"/>
        <v>4.3820771341286986E-2</v>
      </c>
      <c r="F417" s="113">
        <f t="shared" si="28"/>
        <v>99.907878798036151</v>
      </c>
      <c r="H417" s="102" t="s">
        <v>5</v>
      </c>
    </row>
    <row r="418" spans="1:8" ht="15" customHeight="1" x14ac:dyDescent="0.4">
      <c r="A418" s="102" t="str">
        <f t="shared" si="25"/>
        <v>JunioMidas Seguros, S.A.</v>
      </c>
      <c r="B418" s="34">
        <f t="shared" si="26"/>
        <v>31</v>
      </c>
      <c r="C418" s="37" t="s">
        <v>131</v>
      </c>
      <c r="D418" s="36">
        <f>VLOOKUP(A418,'PNC Exon. &amp; no Exon.'!A:D,3,0)+VLOOKUP(A418,'PNC Exon. &amp; no Exon.'!A:D,4,0)</f>
        <v>4614281.33</v>
      </c>
      <c r="E418" s="113">
        <f t="shared" si="27"/>
        <v>5.5882974619655523E-2</v>
      </c>
      <c r="F418" s="113">
        <f t="shared" si="28"/>
        <v>99.963761772655801</v>
      </c>
      <c r="H418" s="102" t="s">
        <v>5</v>
      </c>
    </row>
    <row r="419" spans="1:8" ht="15" customHeight="1" x14ac:dyDescent="0.4">
      <c r="A419" s="102" t="str">
        <f t="shared" si="25"/>
        <v>JunioUnit, S.A.</v>
      </c>
      <c r="B419" s="34">
        <f t="shared" si="26"/>
        <v>33</v>
      </c>
      <c r="C419" s="37" t="s">
        <v>132</v>
      </c>
      <c r="D419" s="36">
        <f>VLOOKUP(A419,'PNC Exon. &amp; no Exon.'!A:D,3,0)+VLOOKUP(A419,'PNC Exon. &amp; no Exon.'!A:D,4,0)</f>
        <v>2992206.07</v>
      </c>
      <c r="E419" s="113">
        <f t="shared" si="27"/>
        <v>3.6238227344189522E-2</v>
      </c>
      <c r="F419" s="113">
        <f t="shared" si="28"/>
        <v>99.999999999999986</v>
      </c>
      <c r="H419" s="102" t="s">
        <v>5</v>
      </c>
    </row>
    <row r="420" spans="1:8" ht="21" customHeight="1" x14ac:dyDescent="0.4">
      <c r="A420" s="102" t="str">
        <f t="shared" si="25"/>
        <v xml:space="preserve">Total General </v>
      </c>
      <c r="B420" s="38"/>
      <c r="C420" s="39" t="s">
        <v>21</v>
      </c>
      <c r="D420" s="40">
        <f>SUM(D387:D419)</f>
        <v>8257043153.8500004</v>
      </c>
      <c r="E420" s="117">
        <f>SUM(E387:E419,0)</f>
        <v>99.999999999999986</v>
      </c>
      <c r="F420" s="118"/>
    </row>
    <row r="421" spans="1:8" x14ac:dyDescent="0.4">
      <c r="A421" s="102" t="str">
        <f t="shared" si="25"/>
        <v/>
      </c>
      <c r="B421" s="52" t="s">
        <v>108</v>
      </c>
      <c r="C421" s="7"/>
    </row>
    <row r="422" spans="1:8" x14ac:dyDescent="0.4">
      <c r="A422" s="102" t="str">
        <f t="shared" si="25"/>
        <v/>
      </c>
    </row>
    <row r="423" spans="1:8" x14ac:dyDescent="0.4">
      <c r="A423" s="102" t="str">
        <f t="shared" si="25"/>
        <v/>
      </c>
    </row>
    <row r="424" spans="1:8" x14ac:dyDescent="0.4">
      <c r="A424" s="102" t="str">
        <f t="shared" ref="A424:A487" si="29">H424&amp;C424</f>
        <v/>
      </c>
    </row>
    <row r="425" spans="1:8" x14ac:dyDescent="0.4">
      <c r="A425" s="102" t="str">
        <f t="shared" si="29"/>
        <v/>
      </c>
    </row>
    <row r="426" spans="1:8" x14ac:dyDescent="0.4">
      <c r="A426" s="102" t="str">
        <f t="shared" si="29"/>
        <v/>
      </c>
    </row>
    <row r="427" spans="1:8" x14ac:dyDescent="0.4">
      <c r="A427" s="102" t="str">
        <f t="shared" si="29"/>
        <v/>
      </c>
    </row>
    <row r="428" spans="1:8" x14ac:dyDescent="0.4">
      <c r="A428" s="102" t="str">
        <f t="shared" si="29"/>
        <v/>
      </c>
    </row>
    <row r="429" spans="1:8" x14ac:dyDescent="0.4">
      <c r="A429" s="102" t="str">
        <f t="shared" si="29"/>
        <v/>
      </c>
    </row>
    <row r="430" spans="1:8" x14ac:dyDescent="0.4">
      <c r="A430" s="102" t="str">
        <f t="shared" si="29"/>
        <v/>
      </c>
    </row>
    <row r="431" spans="1:8" x14ac:dyDescent="0.4">
      <c r="A431" s="102" t="str">
        <f t="shared" si="29"/>
        <v/>
      </c>
    </row>
    <row r="432" spans="1:8" x14ac:dyDescent="0.4">
      <c r="A432" s="102" t="str">
        <f t="shared" si="29"/>
        <v/>
      </c>
    </row>
    <row r="433" spans="1:6" x14ac:dyDescent="0.4">
      <c r="A433" s="102" t="str">
        <f t="shared" si="29"/>
        <v/>
      </c>
    </row>
    <row r="434" spans="1:6" x14ac:dyDescent="0.4">
      <c r="A434" s="102" t="str">
        <f t="shared" si="29"/>
        <v/>
      </c>
    </row>
    <row r="435" spans="1:6" x14ac:dyDescent="0.4">
      <c r="A435" s="102" t="str">
        <f t="shared" si="29"/>
        <v/>
      </c>
    </row>
    <row r="436" spans="1:6" x14ac:dyDescent="0.4">
      <c r="A436" s="102" t="str">
        <f t="shared" si="29"/>
        <v/>
      </c>
    </row>
    <row r="437" spans="1:6" x14ac:dyDescent="0.4">
      <c r="A437" s="102" t="str">
        <f t="shared" si="29"/>
        <v/>
      </c>
    </row>
    <row r="438" spans="1:6" x14ac:dyDescent="0.4">
      <c r="A438" s="102" t="str">
        <f t="shared" si="29"/>
        <v/>
      </c>
    </row>
    <row r="439" spans="1:6" x14ac:dyDescent="0.4">
      <c r="A439" s="102" t="str">
        <f t="shared" si="29"/>
        <v/>
      </c>
    </row>
    <row r="440" spans="1:6" x14ac:dyDescent="0.4">
      <c r="A440" s="102" t="str">
        <f t="shared" si="29"/>
        <v/>
      </c>
    </row>
    <row r="441" spans="1:6" x14ac:dyDescent="0.4">
      <c r="A441" s="102" t="str">
        <f t="shared" si="29"/>
        <v/>
      </c>
    </row>
    <row r="442" spans="1:6" x14ac:dyDescent="0.4">
      <c r="A442" s="102" t="str">
        <f t="shared" si="29"/>
        <v/>
      </c>
    </row>
    <row r="443" spans="1:6" x14ac:dyDescent="0.4">
      <c r="A443" s="102" t="str">
        <f t="shared" si="29"/>
        <v/>
      </c>
    </row>
    <row r="444" spans="1:6" ht="20" x14ac:dyDescent="0.6">
      <c r="A444" s="102" t="str">
        <f t="shared" si="29"/>
        <v/>
      </c>
      <c r="B444" s="135" t="s">
        <v>42</v>
      </c>
      <c r="C444" s="135"/>
      <c r="D444" s="135"/>
      <c r="E444" s="135"/>
      <c r="F444" s="135"/>
    </row>
    <row r="445" spans="1:6" x14ac:dyDescent="0.4">
      <c r="A445" s="102" t="str">
        <f t="shared" si="29"/>
        <v/>
      </c>
      <c r="B445" s="134" t="s">
        <v>86</v>
      </c>
      <c r="C445" s="134"/>
      <c r="D445" s="134"/>
      <c r="E445" s="134"/>
      <c r="F445" s="134"/>
    </row>
    <row r="446" spans="1:6" x14ac:dyDescent="0.4">
      <c r="A446" s="102" t="str">
        <f t="shared" si="29"/>
        <v/>
      </c>
      <c r="B446" s="134" t="s">
        <v>164</v>
      </c>
      <c r="C446" s="134"/>
      <c r="D446" s="134"/>
      <c r="E446" s="134"/>
      <c r="F446" s="134"/>
    </row>
    <row r="447" spans="1:6" x14ac:dyDescent="0.4">
      <c r="A447" s="102" t="str">
        <f t="shared" si="29"/>
        <v/>
      </c>
      <c r="B447" s="134" t="s">
        <v>91</v>
      </c>
      <c r="C447" s="134"/>
      <c r="D447" s="134"/>
      <c r="E447" s="134"/>
      <c r="F447" s="134"/>
    </row>
    <row r="448" spans="1:6" x14ac:dyDescent="0.4">
      <c r="A448" s="102" t="str">
        <f t="shared" si="29"/>
        <v/>
      </c>
    </row>
    <row r="449" spans="1:8" ht="22.5" customHeight="1" x14ac:dyDescent="0.4">
      <c r="A449" s="102" t="str">
        <f t="shared" si="29"/>
        <v>Compañías</v>
      </c>
      <c r="B449" s="33" t="s">
        <v>32</v>
      </c>
      <c r="C449" s="33" t="s">
        <v>33</v>
      </c>
      <c r="D449" s="33" t="s">
        <v>50</v>
      </c>
      <c r="E449" s="112" t="s">
        <v>100</v>
      </c>
      <c r="F449" s="112" t="s">
        <v>60</v>
      </c>
    </row>
    <row r="450" spans="1:8" ht="15" customHeight="1" x14ac:dyDescent="0.4">
      <c r="A450" s="102" t="str">
        <f t="shared" si="29"/>
        <v>JulioSeguros Universal, S. A.</v>
      </c>
      <c r="B450" s="34">
        <f t="shared" ref="B450:B482" si="30">RANK(D450,$D$450:$D$482)</f>
        <v>1</v>
      </c>
      <c r="C450" s="35" t="s">
        <v>84</v>
      </c>
      <c r="D450" s="36">
        <f>VLOOKUP(A450,'PNC Exon. &amp; no Exon.'!A:D,3,0)+VLOOKUP(A450,'PNC Exon. &amp; no Exon.'!A:D,4,0)</f>
        <v>1997386769.2800002</v>
      </c>
      <c r="E450" s="113">
        <f t="shared" ref="E450:E482" si="31">IFERROR(D450/$D$483*100,0)</f>
        <v>23.933389213163263</v>
      </c>
      <c r="F450" s="113">
        <f>(E450)</f>
        <v>23.933389213163263</v>
      </c>
      <c r="H450" s="102" t="s">
        <v>6</v>
      </c>
    </row>
    <row r="451" spans="1:8" ht="15" customHeight="1" x14ac:dyDescent="0.4">
      <c r="A451" s="102" t="str">
        <f t="shared" si="29"/>
        <v>JulioHumano Seguros, S. A.</v>
      </c>
      <c r="B451" s="34">
        <f t="shared" si="30"/>
        <v>3</v>
      </c>
      <c r="C451" s="37" t="s">
        <v>92</v>
      </c>
      <c r="D451" s="36">
        <f>VLOOKUP(A451,'PNC Exon. &amp; no Exon.'!A:D,3,0)+VLOOKUP(A451,'PNC Exon. &amp; no Exon.'!A:D,4,0)</f>
        <v>1236451461.8400002</v>
      </c>
      <c r="E451" s="113">
        <f t="shared" si="31"/>
        <v>14.815595324118741</v>
      </c>
      <c r="F451" s="113">
        <f t="shared" ref="F451:F482" si="32">(F450+E451)</f>
        <v>38.748984537282006</v>
      </c>
      <c r="H451" s="102" t="s">
        <v>6</v>
      </c>
    </row>
    <row r="452" spans="1:8" ht="15" customHeight="1" x14ac:dyDescent="0.4">
      <c r="A452" s="102" t="str">
        <f t="shared" si="29"/>
        <v>JulioSeguros Reservas, S. A.</v>
      </c>
      <c r="B452" s="34">
        <f t="shared" si="30"/>
        <v>2</v>
      </c>
      <c r="C452" s="37" t="s">
        <v>93</v>
      </c>
      <c r="D452" s="36">
        <f>VLOOKUP(A452,'PNC Exon. &amp; no Exon.'!A:D,3,0)+VLOOKUP(A452,'PNC Exon. &amp; no Exon.'!A:D,4,0)</f>
        <v>1443471094.9300001</v>
      </c>
      <c r="E452" s="113">
        <f t="shared" si="31"/>
        <v>17.296177217276686</v>
      </c>
      <c r="F452" s="113">
        <f t="shared" si="32"/>
        <v>56.045161754558691</v>
      </c>
      <c r="H452" s="102" t="s">
        <v>6</v>
      </c>
    </row>
    <row r="453" spans="1:8" ht="15" customHeight="1" x14ac:dyDescent="0.4">
      <c r="A453" s="102" t="str">
        <f t="shared" si="29"/>
        <v>JulioLa Colonial, S. A., Compañia De Seguros</v>
      </c>
      <c r="B453" s="34">
        <f t="shared" si="30"/>
        <v>5</v>
      </c>
      <c r="C453" s="37" t="s">
        <v>112</v>
      </c>
      <c r="D453" s="36">
        <f>VLOOKUP(A453,'PNC Exon. &amp; no Exon.'!A:D,3,0)+VLOOKUP(A453,'PNC Exon. &amp; no Exon.'!A:D,4,0)</f>
        <v>657096570.03999996</v>
      </c>
      <c r="E453" s="113">
        <f t="shared" si="31"/>
        <v>7.8735616973526241</v>
      </c>
      <c r="F453" s="113">
        <f t="shared" si="32"/>
        <v>63.918723451911319</v>
      </c>
      <c r="H453" s="102" t="s">
        <v>6</v>
      </c>
    </row>
    <row r="454" spans="1:8" ht="15" customHeight="1" x14ac:dyDescent="0.4">
      <c r="A454" s="102" t="str">
        <f t="shared" si="29"/>
        <v>JulioMapfre BHD Compañía de Seguros</v>
      </c>
      <c r="B454" s="34">
        <f t="shared" si="30"/>
        <v>4</v>
      </c>
      <c r="C454" s="37" t="s">
        <v>111</v>
      </c>
      <c r="D454" s="36">
        <f>VLOOKUP(A454,'PNC Exon. &amp; no Exon.'!A:D,3,0)+VLOOKUP(A454,'PNC Exon. &amp; no Exon.'!A:D,4,0)</f>
        <v>787041832.17000008</v>
      </c>
      <c r="E454" s="113">
        <f t="shared" si="31"/>
        <v>9.430611429931405</v>
      </c>
      <c r="F454" s="113">
        <f t="shared" si="32"/>
        <v>73.349334881842722</v>
      </c>
      <c r="H454" s="102" t="s">
        <v>6</v>
      </c>
    </row>
    <row r="455" spans="1:8" ht="15" customHeight="1" x14ac:dyDescent="0.4">
      <c r="A455" s="102" t="str">
        <f t="shared" si="29"/>
        <v>JulioSeguros Sura, S.A.</v>
      </c>
      <c r="B455" s="34">
        <f t="shared" si="30"/>
        <v>6</v>
      </c>
      <c r="C455" s="37" t="s">
        <v>113</v>
      </c>
      <c r="D455" s="36">
        <f>VLOOKUP(A455,'PNC Exon. &amp; no Exon.'!A:D,3,0)+VLOOKUP(A455,'PNC Exon. &amp; no Exon.'!A:D,4,0)</f>
        <v>481329703.39999998</v>
      </c>
      <c r="E455" s="113">
        <f t="shared" si="31"/>
        <v>5.7674614193430367</v>
      </c>
      <c r="F455" s="113">
        <f t="shared" si="32"/>
        <v>79.116796301185758</v>
      </c>
      <c r="H455" s="102" t="s">
        <v>6</v>
      </c>
    </row>
    <row r="456" spans="1:8" ht="15" customHeight="1" x14ac:dyDescent="0.4">
      <c r="A456" s="102" t="str">
        <f t="shared" si="29"/>
        <v>JulioSeguros Crecer, S. A.</v>
      </c>
      <c r="B456" s="34">
        <f t="shared" si="30"/>
        <v>7</v>
      </c>
      <c r="C456" s="37" t="s">
        <v>94</v>
      </c>
      <c r="D456" s="36">
        <f>VLOOKUP(A456,'PNC Exon. &amp; no Exon.'!A:D,3,0)+VLOOKUP(A456,'PNC Exon. &amp; no Exon.'!A:D,4,0)</f>
        <v>300583411.57999998</v>
      </c>
      <c r="E456" s="113">
        <f t="shared" si="31"/>
        <v>3.6016959213952364</v>
      </c>
      <c r="F456" s="113">
        <f t="shared" si="32"/>
        <v>82.718492222580991</v>
      </c>
      <c r="H456" s="102" t="s">
        <v>6</v>
      </c>
    </row>
    <row r="457" spans="1:8" ht="15" customHeight="1" x14ac:dyDescent="0.4">
      <c r="A457" s="102" t="str">
        <f t="shared" si="29"/>
        <v>JulioWorldwide Seguros, S. A.</v>
      </c>
      <c r="B457" s="34">
        <f t="shared" si="30"/>
        <v>8</v>
      </c>
      <c r="C457" s="37" t="s">
        <v>114</v>
      </c>
      <c r="D457" s="36">
        <f>VLOOKUP(A457,'PNC Exon. &amp; no Exon.'!A:D,3,0)+VLOOKUP(A457,'PNC Exon. &amp; no Exon.'!A:D,4,0)</f>
        <v>223175049.36999997</v>
      </c>
      <c r="E457" s="113">
        <f t="shared" si="31"/>
        <v>2.6741617604508976</v>
      </c>
      <c r="F457" s="113">
        <f t="shared" si="32"/>
        <v>85.392653983031892</v>
      </c>
      <c r="H457" s="102" t="s">
        <v>6</v>
      </c>
    </row>
    <row r="458" spans="1:8" ht="15" customHeight="1" x14ac:dyDescent="0.4">
      <c r="A458" s="102" t="str">
        <f t="shared" si="29"/>
        <v>JulioGeneral de Seguros, S. A.</v>
      </c>
      <c r="B458" s="34">
        <f t="shared" si="30"/>
        <v>9</v>
      </c>
      <c r="C458" s="37" t="s">
        <v>77</v>
      </c>
      <c r="D458" s="36">
        <f>VLOOKUP(A458,'PNC Exon. &amp; no Exon.'!A:D,3,0)+VLOOKUP(A458,'PNC Exon. &amp; no Exon.'!A:D,4,0)</f>
        <v>175964149.73000002</v>
      </c>
      <c r="E458" s="113">
        <f t="shared" si="31"/>
        <v>2.1084641932265935</v>
      </c>
      <c r="F458" s="113">
        <f t="shared" si="32"/>
        <v>87.501118176258487</v>
      </c>
      <c r="H458" s="102" t="s">
        <v>6</v>
      </c>
    </row>
    <row r="459" spans="1:8" ht="15" customHeight="1" x14ac:dyDescent="0.4">
      <c r="A459" s="102" t="str">
        <f t="shared" si="29"/>
        <v>JulioAseguradora Agropecuaria Dominicana, S. A.</v>
      </c>
      <c r="B459" s="34">
        <f t="shared" si="30"/>
        <v>10</v>
      </c>
      <c r="C459" s="37" t="s">
        <v>118</v>
      </c>
      <c r="D459" s="36">
        <f>VLOOKUP(A459,'PNC Exon. &amp; no Exon.'!A:D,3,0)+VLOOKUP(A459,'PNC Exon. &amp; no Exon.'!A:D,4,0)</f>
        <v>124258108.03999999</v>
      </c>
      <c r="E459" s="113">
        <f t="shared" si="31"/>
        <v>1.4889042564773882</v>
      </c>
      <c r="F459" s="113">
        <f t="shared" si="32"/>
        <v>88.99002243273587</v>
      </c>
      <c r="H459" s="102" t="s">
        <v>6</v>
      </c>
    </row>
    <row r="460" spans="1:8" ht="15" customHeight="1" x14ac:dyDescent="0.4">
      <c r="A460" s="102" t="str">
        <f t="shared" si="29"/>
        <v>JulioLa Monumental de Seguros, S. A.</v>
      </c>
      <c r="B460" s="34">
        <f t="shared" si="30"/>
        <v>12</v>
      </c>
      <c r="C460" s="37" t="s">
        <v>85</v>
      </c>
      <c r="D460" s="36">
        <f>VLOOKUP(A460,'PNC Exon. &amp; no Exon.'!A:D,3,0)+VLOOKUP(A460,'PNC Exon. &amp; no Exon.'!A:D,4,0)</f>
        <v>104330264.39999999</v>
      </c>
      <c r="E460" s="113">
        <f t="shared" si="31"/>
        <v>1.2501218406976424</v>
      </c>
      <c r="F460" s="113">
        <f t="shared" si="32"/>
        <v>90.240144273433515</v>
      </c>
      <c r="H460" s="102" t="s">
        <v>6</v>
      </c>
    </row>
    <row r="461" spans="1:8" ht="15" customHeight="1" x14ac:dyDescent="0.4">
      <c r="A461" s="102" t="str">
        <f t="shared" si="29"/>
        <v>JulioSeguros Pepín, S. A.</v>
      </c>
      <c r="B461" s="34">
        <f t="shared" si="30"/>
        <v>11</v>
      </c>
      <c r="C461" s="37" t="s">
        <v>115</v>
      </c>
      <c r="D461" s="36">
        <f>VLOOKUP(A461,'PNC Exon. &amp; no Exon.'!A:D,3,0)+VLOOKUP(A461,'PNC Exon. &amp; no Exon.'!A:D,4,0)</f>
        <v>120251887.61000001</v>
      </c>
      <c r="E461" s="113">
        <f t="shared" si="31"/>
        <v>1.4409003173807662</v>
      </c>
      <c r="F461" s="113">
        <f t="shared" si="32"/>
        <v>91.681044590814281</v>
      </c>
      <c r="H461" s="102" t="s">
        <v>6</v>
      </c>
    </row>
    <row r="462" spans="1:8" ht="15" customHeight="1" x14ac:dyDescent="0.4">
      <c r="A462" s="102" t="str">
        <f t="shared" si="29"/>
        <v>JulioCompañía Dominicana de Seguros, C. por A.</v>
      </c>
      <c r="B462" s="34">
        <f t="shared" si="30"/>
        <v>13</v>
      </c>
      <c r="C462" s="37" t="s">
        <v>116</v>
      </c>
      <c r="D462" s="36">
        <f>VLOOKUP(A462,'PNC Exon. &amp; no Exon.'!A:D,3,0)+VLOOKUP(A462,'PNC Exon. &amp; no Exon.'!A:D,4,0)</f>
        <v>87591236.900000006</v>
      </c>
      <c r="E462" s="113">
        <f t="shared" si="31"/>
        <v>1.0495489389597605</v>
      </c>
      <c r="F462" s="113">
        <f t="shared" si="32"/>
        <v>92.73059352977404</v>
      </c>
      <c r="H462" s="102" t="s">
        <v>6</v>
      </c>
    </row>
    <row r="463" spans="1:8" ht="15" customHeight="1" x14ac:dyDescent="0.4">
      <c r="A463" s="102" t="str">
        <f t="shared" si="29"/>
        <v>JulioPatria, S. A., Compañía de Seguros</v>
      </c>
      <c r="B463" s="34">
        <f t="shared" si="30"/>
        <v>15</v>
      </c>
      <c r="C463" s="37" t="s">
        <v>117</v>
      </c>
      <c r="D463" s="36">
        <f>VLOOKUP(A463,'PNC Exon. &amp; no Exon.'!A:D,3,0)+VLOOKUP(A463,'PNC Exon. &amp; no Exon.'!A:D,4,0)</f>
        <v>61897113.609999999</v>
      </c>
      <c r="E463" s="113">
        <f t="shared" si="31"/>
        <v>0.74167293685114344</v>
      </c>
      <c r="F463" s="113">
        <f t="shared" si="32"/>
        <v>93.472266466625186</v>
      </c>
      <c r="H463" s="102" t="s">
        <v>6</v>
      </c>
    </row>
    <row r="464" spans="1:8" ht="15" customHeight="1" x14ac:dyDescent="0.4">
      <c r="A464" s="102" t="str">
        <f t="shared" si="29"/>
        <v>JulioAtlántica Seguros, S. A.</v>
      </c>
      <c r="B464" s="34">
        <f t="shared" si="30"/>
        <v>14</v>
      </c>
      <c r="C464" s="37" t="s">
        <v>120</v>
      </c>
      <c r="D464" s="36">
        <f>VLOOKUP(A464,'PNC Exon. &amp; no Exon.'!A:D,3,0)+VLOOKUP(A464,'PNC Exon. &amp; no Exon.'!A:D,4,0)</f>
        <v>63757553.740000002</v>
      </c>
      <c r="E464" s="113">
        <f t="shared" si="31"/>
        <v>0.76396538337372089</v>
      </c>
      <c r="F464" s="113">
        <f t="shared" si="32"/>
        <v>94.236231849998902</v>
      </c>
      <c r="H464" s="102" t="s">
        <v>6</v>
      </c>
    </row>
    <row r="465" spans="1:8" ht="15" customHeight="1" x14ac:dyDescent="0.4">
      <c r="A465" s="102" t="str">
        <f t="shared" si="29"/>
        <v>JulioBanesco Seguros</v>
      </c>
      <c r="B465" s="34">
        <f t="shared" si="30"/>
        <v>16</v>
      </c>
      <c r="C465" s="37" t="s">
        <v>119</v>
      </c>
      <c r="D465" s="36">
        <f>VLOOKUP(A465,'PNC Exon. &amp; no Exon.'!A:D,3,0)+VLOOKUP(A465,'PNC Exon. &amp; no Exon.'!A:D,4,0)</f>
        <v>57209013.950000003</v>
      </c>
      <c r="E465" s="113">
        <f t="shared" si="31"/>
        <v>0.68549848152854009</v>
      </c>
      <c r="F465" s="113">
        <f t="shared" si="32"/>
        <v>94.921730331527442</v>
      </c>
      <c r="H465" s="102" t="s">
        <v>6</v>
      </c>
    </row>
    <row r="466" spans="1:8" ht="15" customHeight="1" x14ac:dyDescent="0.4">
      <c r="A466" s="102" t="str">
        <f t="shared" si="29"/>
        <v xml:space="preserve">JulioCooperativa Nacional De Seguros, Inc </v>
      </c>
      <c r="B466" s="34">
        <f t="shared" si="30"/>
        <v>17</v>
      </c>
      <c r="C466" s="37" t="s">
        <v>121</v>
      </c>
      <c r="D466" s="36">
        <f>VLOOKUP(A466,'PNC Exon. &amp; no Exon.'!A:D,3,0)+VLOOKUP(A466,'PNC Exon. &amp; no Exon.'!A:D,4,0)</f>
        <v>56632392.25</v>
      </c>
      <c r="E466" s="113">
        <f t="shared" si="31"/>
        <v>0.67858919796508155</v>
      </c>
      <c r="F466" s="113">
        <f t="shared" si="32"/>
        <v>95.600319529492523</v>
      </c>
      <c r="H466" s="102" t="s">
        <v>6</v>
      </c>
    </row>
    <row r="467" spans="1:8" ht="15" customHeight="1" x14ac:dyDescent="0.4">
      <c r="A467" s="102" t="str">
        <f t="shared" si="29"/>
        <v>JulioSeguros La Internacional, S. A.</v>
      </c>
      <c r="B467" s="34">
        <f t="shared" si="30"/>
        <v>19</v>
      </c>
      <c r="C467" s="37" t="s">
        <v>80</v>
      </c>
      <c r="D467" s="36">
        <f>VLOOKUP(A467,'PNC Exon. &amp; no Exon.'!A:D,3,0)+VLOOKUP(A467,'PNC Exon. &amp; no Exon.'!A:D,4,0)</f>
        <v>50103401.909999996</v>
      </c>
      <c r="E467" s="113">
        <f t="shared" si="31"/>
        <v>0.60035654449029618</v>
      </c>
      <c r="F467" s="113">
        <f t="shared" si="32"/>
        <v>96.20067607398282</v>
      </c>
      <c r="H467" s="102" t="s">
        <v>6</v>
      </c>
    </row>
    <row r="468" spans="1:8" ht="15" customHeight="1" x14ac:dyDescent="0.4">
      <c r="A468" s="102" t="str">
        <f t="shared" si="29"/>
        <v>JulioBMI Compañía de Seguros, S. A.</v>
      </c>
      <c r="B468" s="34">
        <f t="shared" si="30"/>
        <v>21</v>
      </c>
      <c r="C468" s="37" t="s">
        <v>87</v>
      </c>
      <c r="D468" s="36">
        <f>VLOOKUP(A468,'PNC Exon. &amp; no Exon.'!A:D,3,0)+VLOOKUP(A468,'PNC Exon. &amp; no Exon.'!A:D,4,0)</f>
        <v>35793095.340000004</v>
      </c>
      <c r="E468" s="113">
        <f t="shared" si="31"/>
        <v>0.42888542924757517</v>
      </c>
      <c r="F468" s="113">
        <f t="shared" si="32"/>
        <v>96.629561503230391</v>
      </c>
      <c r="H468" s="102" t="s">
        <v>6</v>
      </c>
    </row>
    <row r="469" spans="1:8" ht="15" customHeight="1" x14ac:dyDescent="0.4">
      <c r="A469" s="102" t="str">
        <f t="shared" si="29"/>
        <v>JulioCuna Mutual Insurance Society Dominicana</v>
      </c>
      <c r="B469" s="34">
        <f t="shared" si="30"/>
        <v>18</v>
      </c>
      <c r="C469" s="37" t="s">
        <v>123</v>
      </c>
      <c r="D469" s="36">
        <f>VLOOKUP(A469,'PNC Exon. &amp; no Exon.'!A:D,3,0)+VLOOKUP(A469,'PNC Exon. &amp; no Exon.'!A:D,4,0)</f>
        <v>52661891.049999997</v>
      </c>
      <c r="E469" s="113">
        <f t="shared" si="31"/>
        <v>0.63101325921728135</v>
      </c>
      <c r="F469" s="113">
        <f t="shared" si="32"/>
        <v>97.260574762447675</v>
      </c>
      <c r="H469" s="102" t="s">
        <v>6</v>
      </c>
    </row>
    <row r="470" spans="1:8" ht="15" customHeight="1" x14ac:dyDescent="0.4">
      <c r="A470" s="102" t="str">
        <f t="shared" si="29"/>
        <v>JulioAtrio Seguros S. A.</v>
      </c>
      <c r="B470" s="34">
        <f t="shared" si="30"/>
        <v>20</v>
      </c>
      <c r="C470" s="37" t="s">
        <v>122</v>
      </c>
      <c r="D470" s="36">
        <f>VLOOKUP(A470,'PNC Exon. &amp; no Exon.'!A:D,3,0)+VLOOKUP(A470,'PNC Exon. &amp; no Exon.'!A:D,4,0)</f>
        <v>46650742.620000005</v>
      </c>
      <c r="E470" s="113">
        <f t="shared" si="31"/>
        <v>0.558985569234562</v>
      </c>
      <c r="F470" s="113">
        <f t="shared" si="32"/>
        <v>97.81956033168224</v>
      </c>
      <c r="H470" s="102" t="s">
        <v>6</v>
      </c>
    </row>
    <row r="471" spans="1:8" ht="15" customHeight="1" x14ac:dyDescent="0.4">
      <c r="A471" s="102" t="str">
        <f t="shared" si="29"/>
        <v>JulioBupa Dominicana, S. A.</v>
      </c>
      <c r="B471" s="34">
        <f t="shared" si="30"/>
        <v>23</v>
      </c>
      <c r="C471" s="37" t="s">
        <v>124</v>
      </c>
      <c r="D471" s="36">
        <f>VLOOKUP(A471,'PNC Exon. &amp; no Exon.'!A:D,3,0)+VLOOKUP(A471,'PNC Exon. &amp; no Exon.'!A:D,4,0)</f>
        <v>28859254.879999999</v>
      </c>
      <c r="E471" s="113">
        <f t="shared" si="31"/>
        <v>0.34580171956075312</v>
      </c>
      <c r="F471" s="113">
        <f t="shared" si="32"/>
        <v>98.165362051242994</v>
      </c>
      <c r="H471" s="102" t="s">
        <v>6</v>
      </c>
    </row>
    <row r="472" spans="1:8" ht="15" customHeight="1" x14ac:dyDescent="0.4">
      <c r="A472" s="102" t="str">
        <f t="shared" si="29"/>
        <v>JulioAngloamericana de Seguros, S. A.</v>
      </c>
      <c r="B472" s="34">
        <f t="shared" si="30"/>
        <v>22</v>
      </c>
      <c r="C472" s="37" t="s">
        <v>78</v>
      </c>
      <c r="D472" s="36">
        <f>VLOOKUP(A472,'PNC Exon. &amp; no Exon.'!A:D,3,0)+VLOOKUP(A472,'PNC Exon. &amp; no Exon.'!A:D,4,0)</f>
        <v>34600525.800000004</v>
      </c>
      <c r="E472" s="113">
        <f t="shared" si="31"/>
        <v>0.41459564251044179</v>
      </c>
      <c r="F472" s="113">
        <f t="shared" si="32"/>
        <v>98.579957693753443</v>
      </c>
      <c r="H472" s="102" t="s">
        <v>6</v>
      </c>
    </row>
    <row r="473" spans="1:8" ht="15" customHeight="1" x14ac:dyDescent="0.4">
      <c r="A473" s="102" t="str">
        <f t="shared" si="29"/>
        <v>JulioSeguros APS, S.R.L.</v>
      </c>
      <c r="B473" s="34">
        <f t="shared" si="30"/>
        <v>27</v>
      </c>
      <c r="C473" s="37" t="s">
        <v>125</v>
      </c>
      <c r="D473" s="36">
        <f>VLOOKUP(A473,'PNC Exon. &amp; no Exon.'!A:D,3,0)+VLOOKUP(A473,'PNC Exon. &amp; no Exon.'!A:D,4,0)</f>
        <v>19372637.189999998</v>
      </c>
      <c r="E473" s="113">
        <f t="shared" si="31"/>
        <v>0.2321297372570485</v>
      </c>
      <c r="F473" s="113">
        <f t="shared" si="32"/>
        <v>98.812087431010497</v>
      </c>
      <c r="H473" s="102" t="s">
        <v>6</v>
      </c>
    </row>
    <row r="474" spans="1:8" ht="15" customHeight="1" x14ac:dyDescent="0.4">
      <c r="A474" s="102" t="str">
        <f t="shared" si="29"/>
        <v>JulioMultiseguros Su, S.A.</v>
      </c>
      <c r="B474" s="34">
        <f t="shared" si="30"/>
        <v>24</v>
      </c>
      <c r="C474" s="37" t="s">
        <v>126</v>
      </c>
      <c r="D474" s="36">
        <f>VLOOKUP(A474,'PNC Exon. &amp; no Exon.'!A:D,3,0)+VLOOKUP(A474,'PNC Exon. &amp; no Exon.'!A:D,4,0)</f>
        <v>25024947.199999999</v>
      </c>
      <c r="E474" s="113">
        <f t="shared" si="31"/>
        <v>0.29985769936403339</v>
      </c>
      <c r="F474" s="113">
        <f t="shared" si="32"/>
        <v>99.111945130374536</v>
      </c>
      <c r="H474" s="102" t="s">
        <v>6</v>
      </c>
    </row>
    <row r="475" spans="1:8" ht="15" customHeight="1" x14ac:dyDescent="0.4">
      <c r="A475" s="102" t="str">
        <f t="shared" si="29"/>
        <v>JulioSeguros Ademi, S.A.</v>
      </c>
      <c r="B475" s="34">
        <f t="shared" si="30"/>
        <v>26</v>
      </c>
      <c r="C475" s="37" t="s">
        <v>127</v>
      </c>
      <c r="D475" s="36">
        <f>VLOOKUP(A475,'PNC Exon. &amp; no Exon.'!A:D,3,0)+VLOOKUP(A475,'PNC Exon. &amp; no Exon.'!A:D,4,0)</f>
        <v>20795475.039999999</v>
      </c>
      <c r="E475" s="113">
        <f t="shared" si="31"/>
        <v>0.24917867969274196</v>
      </c>
      <c r="F475" s="113">
        <f t="shared" si="32"/>
        <v>99.361123810067284</v>
      </c>
      <c r="H475" s="102" t="s">
        <v>6</v>
      </c>
    </row>
    <row r="476" spans="1:8" ht="15" customHeight="1" x14ac:dyDescent="0.4">
      <c r="A476" s="102" t="str">
        <f t="shared" si="29"/>
        <v>JulioFuturo Seguros</v>
      </c>
      <c r="B476" s="34">
        <f t="shared" si="30"/>
        <v>25</v>
      </c>
      <c r="C476" s="37" t="s">
        <v>110</v>
      </c>
      <c r="D476" s="36">
        <f>VLOOKUP(A476,'PNC Exon. &amp; no Exon.'!A:D,3,0)+VLOOKUP(A476,'PNC Exon. &amp; no Exon.'!A:D,4,0)</f>
        <v>20920471.059999999</v>
      </c>
      <c r="E476" s="113">
        <f t="shared" si="31"/>
        <v>0.25067642586927974</v>
      </c>
      <c r="F476" s="113">
        <f t="shared" si="32"/>
        <v>99.611800235936556</v>
      </c>
      <c r="G476" s="2"/>
      <c r="H476" s="102" t="s">
        <v>6</v>
      </c>
    </row>
    <row r="477" spans="1:8" ht="15" customHeight="1" x14ac:dyDescent="0.4">
      <c r="A477" s="102" t="str">
        <f t="shared" si="29"/>
        <v>JulioConfederación del Canadá Dominicana, S. A.</v>
      </c>
      <c r="B477" s="34">
        <f t="shared" si="30"/>
        <v>29</v>
      </c>
      <c r="C477" s="37" t="s">
        <v>128</v>
      </c>
      <c r="D477" s="36">
        <f>VLOOKUP(A477,'PNC Exon. &amp; no Exon.'!A:D,3,0)+VLOOKUP(A477,'PNC Exon. &amp; no Exon.'!A:D,4,0)</f>
        <v>8531678.0899999999</v>
      </c>
      <c r="E477" s="113">
        <f t="shared" si="31"/>
        <v>0.10222956089921062</v>
      </c>
      <c r="F477" s="113">
        <f t="shared" si="32"/>
        <v>99.71402979683576</v>
      </c>
      <c r="H477" s="102" t="s">
        <v>6</v>
      </c>
    </row>
    <row r="478" spans="1:8" ht="15" customHeight="1" x14ac:dyDescent="0.4">
      <c r="A478" s="102" t="str">
        <f t="shared" si="29"/>
        <v>JulioAutoseguro, S. A.</v>
      </c>
      <c r="B478" s="34">
        <f t="shared" si="30"/>
        <v>30</v>
      </c>
      <c r="C478" s="37" t="s">
        <v>79</v>
      </c>
      <c r="D478" s="36">
        <f>VLOOKUP(A478,'PNC Exon. &amp; no Exon.'!A:D,3,0)+VLOOKUP(A478,'PNC Exon. &amp; no Exon.'!A:D,4,0)</f>
        <v>4896154.9000000004</v>
      </c>
      <c r="E478" s="113">
        <f t="shared" si="31"/>
        <v>5.8667446221182799E-2</v>
      </c>
      <c r="F478" s="113">
        <f t="shared" si="32"/>
        <v>99.772697243056939</v>
      </c>
      <c r="H478" s="102" t="s">
        <v>6</v>
      </c>
    </row>
    <row r="479" spans="1:8" ht="15" customHeight="1" x14ac:dyDescent="0.4">
      <c r="A479" s="102" t="str">
        <f t="shared" si="29"/>
        <v>JulioSeguros Yunen, S.A.</v>
      </c>
      <c r="B479" s="34">
        <f t="shared" si="30"/>
        <v>28</v>
      </c>
      <c r="C479" s="37" t="s">
        <v>129</v>
      </c>
      <c r="D479" s="36">
        <f>VLOOKUP(A479,'PNC Exon. &amp; no Exon.'!A:D,3,0)+VLOOKUP(A479,'PNC Exon. &amp; no Exon.'!A:D,4,0)</f>
        <v>8827414.9300000016</v>
      </c>
      <c r="E479" s="113">
        <f t="shared" si="31"/>
        <v>0.10577318349912522</v>
      </c>
      <c r="F479" s="113">
        <f t="shared" si="32"/>
        <v>99.878470426556063</v>
      </c>
      <c r="H479" s="102" t="s">
        <v>6</v>
      </c>
    </row>
    <row r="480" spans="1:8" ht="15" customHeight="1" x14ac:dyDescent="0.4">
      <c r="A480" s="102" t="str">
        <f t="shared" si="29"/>
        <v>JulioMidas Seguros, S.A.</v>
      </c>
      <c r="B480" s="34">
        <f t="shared" si="30"/>
        <v>33</v>
      </c>
      <c r="C480" s="37" t="s">
        <v>131</v>
      </c>
      <c r="D480" s="36">
        <f>VLOOKUP(A480,'PNC Exon. &amp; no Exon.'!A:D,3,0)+VLOOKUP(A480,'PNC Exon. &amp; no Exon.'!A:D,4,0)</f>
        <v>2596591.7999999998</v>
      </c>
      <c r="E480" s="113">
        <f t="shared" si="31"/>
        <v>3.1113274170485133E-2</v>
      </c>
      <c r="F480" s="113">
        <f t="shared" si="32"/>
        <v>99.909583700726543</v>
      </c>
      <c r="H480" s="102" t="s">
        <v>6</v>
      </c>
    </row>
    <row r="481" spans="1:8" ht="15" customHeight="1" x14ac:dyDescent="0.4">
      <c r="A481" s="102" t="str">
        <f t="shared" si="29"/>
        <v>JulioHylseg Seguros S.A</v>
      </c>
      <c r="B481" s="34">
        <f t="shared" si="30"/>
        <v>31</v>
      </c>
      <c r="C481" s="37" t="s">
        <v>130</v>
      </c>
      <c r="D481" s="36">
        <f>VLOOKUP(A481,'PNC Exon. &amp; no Exon.'!A:D,3,0)+VLOOKUP(A481,'PNC Exon. &amp; no Exon.'!A:D,4,0)</f>
        <v>4665964</v>
      </c>
      <c r="E481" s="113">
        <f t="shared" si="31"/>
        <v>5.5909218076408272E-2</v>
      </c>
      <c r="F481" s="113">
        <f t="shared" si="32"/>
        <v>99.965492918802951</v>
      </c>
      <c r="H481" s="102" t="s">
        <v>6</v>
      </c>
    </row>
    <row r="482" spans="1:8" ht="15" customHeight="1" x14ac:dyDescent="0.4">
      <c r="A482" s="102" t="str">
        <f t="shared" si="29"/>
        <v>JulioUnit, S.A.</v>
      </c>
      <c r="B482" s="34">
        <f t="shared" si="30"/>
        <v>32</v>
      </c>
      <c r="C482" s="37" t="s">
        <v>132</v>
      </c>
      <c r="D482" s="36">
        <f>VLOOKUP(A482,'PNC Exon. &amp; no Exon.'!A:D,3,0)+VLOOKUP(A482,'PNC Exon. &amp; no Exon.'!A:D,4,0)</f>
        <v>2879825.6199999996</v>
      </c>
      <c r="E482" s="113">
        <f t="shared" si="31"/>
        <v>3.4507081197070452E-2</v>
      </c>
      <c r="F482" s="113">
        <f t="shared" si="32"/>
        <v>100.00000000000003</v>
      </c>
      <c r="H482" s="102" t="s">
        <v>6</v>
      </c>
    </row>
    <row r="483" spans="1:8" ht="18.75" customHeight="1" x14ac:dyDescent="0.4">
      <c r="A483" s="102" t="str">
        <f t="shared" si="29"/>
        <v xml:space="preserve">Total General </v>
      </c>
      <c r="B483" s="38"/>
      <c r="C483" s="39" t="s">
        <v>21</v>
      </c>
      <c r="D483" s="40">
        <f>SUM(D450:D482)</f>
        <v>8345607684.2699986</v>
      </c>
      <c r="E483" s="117">
        <f>SUM(E450:E482,0)</f>
        <v>100.00000000000003</v>
      </c>
      <c r="F483" s="118"/>
    </row>
    <row r="484" spans="1:8" x14ac:dyDescent="0.4">
      <c r="A484" s="102" t="str">
        <f t="shared" si="29"/>
        <v/>
      </c>
      <c r="B484" s="52" t="s">
        <v>108</v>
      </c>
    </row>
    <row r="485" spans="1:8" x14ac:dyDescent="0.4">
      <c r="A485" s="102" t="str">
        <f t="shared" si="29"/>
        <v/>
      </c>
    </row>
    <row r="486" spans="1:8" x14ac:dyDescent="0.4">
      <c r="A486" s="102" t="str">
        <f t="shared" si="29"/>
        <v/>
      </c>
    </row>
    <row r="487" spans="1:8" x14ac:dyDescent="0.4">
      <c r="A487" s="102" t="str">
        <f t="shared" si="29"/>
        <v/>
      </c>
    </row>
    <row r="488" spans="1:8" x14ac:dyDescent="0.4">
      <c r="A488" s="102" t="str">
        <f t="shared" ref="A488:A551" si="33">H488&amp;C488</f>
        <v/>
      </c>
    </row>
    <row r="489" spans="1:8" x14ac:dyDescent="0.4">
      <c r="A489" s="102" t="str">
        <f t="shared" si="33"/>
        <v/>
      </c>
    </row>
    <row r="490" spans="1:8" x14ac:dyDescent="0.4">
      <c r="A490" s="102" t="str">
        <f t="shared" si="33"/>
        <v/>
      </c>
    </row>
    <row r="491" spans="1:8" x14ac:dyDescent="0.4">
      <c r="A491" s="102" t="str">
        <f t="shared" si="33"/>
        <v/>
      </c>
    </row>
    <row r="492" spans="1:8" x14ac:dyDescent="0.4">
      <c r="A492" s="102" t="str">
        <f t="shared" si="33"/>
        <v/>
      </c>
    </row>
    <row r="493" spans="1:8" x14ac:dyDescent="0.4">
      <c r="A493" s="102" t="str">
        <f t="shared" si="33"/>
        <v/>
      </c>
    </row>
    <row r="494" spans="1:8" x14ac:dyDescent="0.4">
      <c r="A494" s="102" t="str">
        <f t="shared" si="33"/>
        <v/>
      </c>
    </row>
    <row r="495" spans="1:8" x14ac:dyDescent="0.4">
      <c r="A495" s="102" t="str">
        <f t="shared" si="33"/>
        <v/>
      </c>
    </row>
    <row r="496" spans="1:8" x14ac:dyDescent="0.4">
      <c r="A496" s="102" t="str">
        <f t="shared" si="33"/>
        <v/>
      </c>
    </row>
    <row r="497" spans="1:6" x14ac:dyDescent="0.4">
      <c r="A497" s="102" t="str">
        <f t="shared" si="33"/>
        <v/>
      </c>
    </row>
    <row r="498" spans="1:6" x14ac:dyDescent="0.4">
      <c r="A498" s="102" t="str">
        <f t="shared" si="33"/>
        <v/>
      </c>
    </row>
    <row r="499" spans="1:6" x14ac:dyDescent="0.4">
      <c r="A499" s="102" t="str">
        <f t="shared" si="33"/>
        <v/>
      </c>
    </row>
    <row r="500" spans="1:6" x14ac:dyDescent="0.4">
      <c r="A500" s="102" t="str">
        <f t="shared" si="33"/>
        <v/>
      </c>
    </row>
    <row r="501" spans="1:6" x14ac:dyDescent="0.4">
      <c r="A501" s="102" t="str">
        <f t="shared" si="33"/>
        <v/>
      </c>
    </row>
    <row r="502" spans="1:6" x14ac:dyDescent="0.4">
      <c r="A502" s="102" t="str">
        <f t="shared" si="33"/>
        <v/>
      </c>
    </row>
    <row r="503" spans="1:6" x14ac:dyDescent="0.4">
      <c r="A503" s="102" t="str">
        <f t="shared" si="33"/>
        <v/>
      </c>
    </row>
    <row r="504" spans="1:6" x14ac:dyDescent="0.4">
      <c r="A504" s="102" t="str">
        <f t="shared" si="33"/>
        <v/>
      </c>
    </row>
    <row r="505" spans="1:6" x14ac:dyDescent="0.4">
      <c r="A505" s="102" t="str">
        <f t="shared" si="33"/>
        <v/>
      </c>
    </row>
    <row r="506" spans="1:6" x14ac:dyDescent="0.4">
      <c r="A506" s="102" t="str">
        <f t="shared" si="33"/>
        <v/>
      </c>
    </row>
    <row r="507" spans="1:6" ht="20" x14ac:dyDescent="0.6">
      <c r="A507" s="102" t="str">
        <f t="shared" si="33"/>
        <v/>
      </c>
      <c r="B507" s="135" t="s">
        <v>42</v>
      </c>
      <c r="C507" s="135"/>
      <c r="D507" s="135"/>
      <c r="E507" s="135"/>
      <c r="F507" s="135"/>
    </row>
    <row r="508" spans="1:6" x14ac:dyDescent="0.4">
      <c r="A508" s="102" t="str">
        <f t="shared" si="33"/>
        <v/>
      </c>
      <c r="B508" s="134" t="s">
        <v>86</v>
      </c>
      <c r="C508" s="134"/>
      <c r="D508" s="134"/>
      <c r="E508" s="134"/>
      <c r="F508" s="134"/>
    </row>
    <row r="509" spans="1:6" x14ac:dyDescent="0.4">
      <c r="A509" s="102" t="str">
        <f t="shared" si="33"/>
        <v/>
      </c>
      <c r="B509" s="134" t="s">
        <v>165</v>
      </c>
      <c r="C509" s="134"/>
      <c r="D509" s="134"/>
      <c r="E509" s="134"/>
      <c r="F509" s="134"/>
    </row>
    <row r="510" spans="1:6" x14ac:dyDescent="0.4">
      <c r="A510" s="102" t="str">
        <f t="shared" si="33"/>
        <v/>
      </c>
      <c r="B510" s="134" t="s">
        <v>91</v>
      </c>
      <c r="C510" s="134"/>
      <c r="D510" s="134"/>
      <c r="E510" s="134"/>
      <c r="F510" s="134"/>
    </row>
    <row r="511" spans="1:6" x14ac:dyDescent="0.4">
      <c r="A511" s="102" t="str">
        <f t="shared" si="33"/>
        <v/>
      </c>
    </row>
    <row r="512" spans="1:6" ht="20.25" customHeight="1" x14ac:dyDescent="0.4">
      <c r="A512" s="102" t="str">
        <f t="shared" si="33"/>
        <v>Compañías</v>
      </c>
      <c r="B512" s="33" t="s">
        <v>32</v>
      </c>
      <c r="C512" s="33" t="s">
        <v>33</v>
      </c>
      <c r="D512" s="33" t="s">
        <v>50</v>
      </c>
      <c r="E512" s="112" t="s">
        <v>100</v>
      </c>
      <c r="F512" s="112" t="s">
        <v>60</v>
      </c>
    </row>
    <row r="513" spans="1:8" ht="15" customHeight="1" x14ac:dyDescent="0.4">
      <c r="A513" s="102" t="str">
        <f t="shared" si="33"/>
        <v>AgostoSeguros Universal, S. A.</v>
      </c>
      <c r="B513" s="34">
        <f t="shared" ref="B513:B545" si="34">RANK(D513,$D$513:$D$545)</f>
        <v>1</v>
      </c>
      <c r="C513" s="35" t="s">
        <v>84</v>
      </c>
      <c r="D513" s="36">
        <f>VLOOKUP(A513,'PNC Exon. &amp; no Exon.'!A:D,3,0)+VLOOKUP(A513,'PNC Exon. &amp; no Exon.'!A:D,4,0)</f>
        <v>1695104939.0599999</v>
      </c>
      <c r="E513" s="113">
        <f t="shared" ref="E513:E545" si="35">IFERROR(D513/$D$546*100,0)</f>
        <v>20.64725922830009</v>
      </c>
      <c r="F513" s="113">
        <f>(E513)</f>
        <v>20.64725922830009</v>
      </c>
      <c r="H513" s="102" t="s">
        <v>7</v>
      </c>
    </row>
    <row r="514" spans="1:8" ht="15" customHeight="1" x14ac:dyDescent="0.4">
      <c r="A514" s="102" t="str">
        <f t="shared" si="33"/>
        <v>AgostoHumano Seguros, S. A.</v>
      </c>
      <c r="B514" s="34">
        <f t="shared" si="34"/>
        <v>2</v>
      </c>
      <c r="C514" s="37" t="s">
        <v>92</v>
      </c>
      <c r="D514" s="36">
        <f>VLOOKUP(A514,'PNC Exon. &amp; no Exon.'!A:D,3,0)+VLOOKUP(A514,'PNC Exon. &amp; no Exon.'!A:D,4,0)</f>
        <v>1404129602.5699997</v>
      </c>
      <c r="E514" s="113">
        <f t="shared" si="35"/>
        <v>17.103028388596172</v>
      </c>
      <c r="F514" s="113">
        <f t="shared" ref="F514:F545" si="36">(F513+E514)</f>
        <v>37.750287616896259</v>
      </c>
      <c r="H514" s="102" t="s">
        <v>7</v>
      </c>
    </row>
    <row r="515" spans="1:8" ht="15" customHeight="1" x14ac:dyDescent="0.4">
      <c r="A515" s="102" t="str">
        <f t="shared" si="33"/>
        <v>AgostoSeguros Reservas, S. A.</v>
      </c>
      <c r="B515" s="34">
        <f t="shared" si="34"/>
        <v>3</v>
      </c>
      <c r="C515" s="37" t="s">
        <v>93</v>
      </c>
      <c r="D515" s="36">
        <f>VLOOKUP(A515,'PNC Exon. &amp; no Exon.'!A:D,3,0)+VLOOKUP(A515,'PNC Exon. &amp; no Exon.'!A:D,4,0)</f>
        <v>1175445423.8199999</v>
      </c>
      <c r="E515" s="113">
        <f t="shared" si="35"/>
        <v>14.31753622745568</v>
      </c>
      <c r="F515" s="113">
        <f t="shared" si="36"/>
        <v>52.067823844351935</v>
      </c>
      <c r="H515" s="102" t="s">
        <v>7</v>
      </c>
    </row>
    <row r="516" spans="1:8" ht="15" customHeight="1" x14ac:dyDescent="0.4">
      <c r="A516" s="102" t="str">
        <f t="shared" si="33"/>
        <v>AgostoMapfre BHD Compañía de Seguros</v>
      </c>
      <c r="B516" s="34">
        <f t="shared" si="34"/>
        <v>4</v>
      </c>
      <c r="C516" s="37" t="s">
        <v>111</v>
      </c>
      <c r="D516" s="36">
        <f>VLOOKUP(A516,'PNC Exon. &amp; no Exon.'!A:D,3,0)+VLOOKUP(A516,'PNC Exon. &amp; no Exon.'!A:D,4,0)</f>
        <v>949287674.40999997</v>
      </c>
      <c r="E516" s="113">
        <f t="shared" si="35"/>
        <v>11.562817288847292</v>
      </c>
      <c r="F516" s="113">
        <f t="shared" si="36"/>
        <v>63.630641133199227</v>
      </c>
      <c r="H516" s="102" t="s">
        <v>7</v>
      </c>
    </row>
    <row r="517" spans="1:8" ht="15" customHeight="1" x14ac:dyDescent="0.4">
      <c r="A517" s="102" t="str">
        <f t="shared" si="33"/>
        <v>AgostoLa Colonial, S. A., Compañia De Seguros</v>
      </c>
      <c r="B517" s="34">
        <f t="shared" si="34"/>
        <v>5</v>
      </c>
      <c r="C517" s="37" t="s">
        <v>112</v>
      </c>
      <c r="D517" s="36">
        <f>VLOOKUP(A517,'PNC Exon. &amp; no Exon.'!A:D,3,0)+VLOOKUP(A517,'PNC Exon. &amp; no Exon.'!A:D,4,0)</f>
        <v>758315196.33000004</v>
      </c>
      <c r="E517" s="113">
        <f t="shared" si="35"/>
        <v>9.2366732434083172</v>
      </c>
      <c r="F517" s="113">
        <f t="shared" si="36"/>
        <v>72.867314376607538</v>
      </c>
      <c r="H517" s="102" t="s">
        <v>7</v>
      </c>
    </row>
    <row r="518" spans="1:8" ht="15" customHeight="1" x14ac:dyDescent="0.4">
      <c r="A518" s="102" t="str">
        <f t="shared" si="33"/>
        <v>AgostoSeguros Sura, S.A.</v>
      </c>
      <c r="B518" s="34">
        <f t="shared" si="34"/>
        <v>6</v>
      </c>
      <c r="C518" s="37" t="s">
        <v>113</v>
      </c>
      <c r="D518" s="36">
        <f>VLOOKUP(A518,'PNC Exon. &amp; no Exon.'!A:D,3,0)+VLOOKUP(A518,'PNC Exon. &amp; no Exon.'!A:D,4,0)</f>
        <v>501143425.70999992</v>
      </c>
      <c r="E518" s="113">
        <f t="shared" si="35"/>
        <v>6.1041874061971955</v>
      </c>
      <c r="F518" s="113">
        <f t="shared" si="36"/>
        <v>78.971501782804737</v>
      </c>
      <c r="H518" s="102" t="s">
        <v>7</v>
      </c>
    </row>
    <row r="519" spans="1:8" ht="15" customHeight="1" x14ac:dyDescent="0.4">
      <c r="A519" s="102" t="str">
        <f t="shared" si="33"/>
        <v>AgostoSeguros Crecer, S. A.</v>
      </c>
      <c r="B519" s="34">
        <f t="shared" si="34"/>
        <v>7</v>
      </c>
      <c r="C519" s="37" t="s">
        <v>94</v>
      </c>
      <c r="D519" s="36">
        <f>VLOOKUP(A519,'PNC Exon. &amp; no Exon.'!A:D,3,0)+VLOOKUP(A519,'PNC Exon. &amp; no Exon.'!A:D,4,0)</f>
        <v>283275544.40000004</v>
      </c>
      <c r="E519" s="113">
        <f t="shared" si="35"/>
        <v>3.4504433699001842</v>
      </c>
      <c r="F519" s="113">
        <f t="shared" si="36"/>
        <v>82.421945152704922</v>
      </c>
      <c r="H519" s="102" t="s">
        <v>7</v>
      </c>
    </row>
    <row r="520" spans="1:8" ht="15" customHeight="1" x14ac:dyDescent="0.4">
      <c r="A520" s="102" t="str">
        <f t="shared" si="33"/>
        <v>AgostoWorldwide Seguros, S. A.</v>
      </c>
      <c r="B520" s="34">
        <f t="shared" si="34"/>
        <v>8</v>
      </c>
      <c r="C520" s="37" t="s">
        <v>114</v>
      </c>
      <c r="D520" s="36">
        <f>VLOOKUP(A520,'PNC Exon. &amp; no Exon.'!A:D,3,0)+VLOOKUP(A520,'PNC Exon. &amp; no Exon.'!A:D,4,0)</f>
        <v>202058682.03</v>
      </c>
      <c r="E520" s="113">
        <f t="shared" si="35"/>
        <v>2.4611797718644959</v>
      </c>
      <c r="F520" s="113">
        <f t="shared" si="36"/>
        <v>84.883124924569415</v>
      </c>
      <c r="H520" s="102" t="s">
        <v>7</v>
      </c>
    </row>
    <row r="521" spans="1:8" ht="15" customHeight="1" x14ac:dyDescent="0.4">
      <c r="A521" s="102" t="str">
        <f t="shared" si="33"/>
        <v>AgostoGeneral de Seguros, S. A.</v>
      </c>
      <c r="B521" s="34">
        <f t="shared" si="34"/>
        <v>9</v>
      </c>
      <c r="C521" s="37" t="s">
        <v>77</v>
      </c>
      <c r="D521" s="36">
        <f>VLOOKUP(A521,'PNC Exon. &amp; no Exon.'!A:D,3,0)+VLOOKUP(A521,'PNC Exon. &amp; no Exon.'!A:D,4,0)</f>
        <v>174224116.31</v>
      </c>
      <c r="E521" s="113">
        <f t="shared" si="35"/>
        <v>2.1221402937265275</v>
      </c>
      <c r="F521" s="113">
        <f t="shared" si="36"/>
        <v>87.005265218295946</v>
      </c>
      <c r="H521" s="102" t="s">
        <v>7</v>
      </c>
    </row>
    <row r="522" spans="1:8" ht="15" customHeight="1" x14ac:dyDescent="0.4">
      <c r="A522" s="102" t="str">
        <f t="shared" si="33"/>
        <v>AgostoSeguros Pepín, S. A.</v>
      </c>
      <c r="B522" s="34">
        <f t="shared" si="34"/>
        <v>10</v>
      </c>
      <c r="C522" s="37" t="s">
        <v>115</v>
      </c>
      <c r="D522" s="36">
        <f>VLOOKUP(A522,'PNC Exon. &amp; no Exon.'!A:D,3,0)+VLOOKUP(A522,'PNC Exon. &amp; no Exon.'!A:D,4,0)</f>
        <v>126045957.97</v>
      </c>
      <c r="E522" s="113">
        <f t="shared" si="35"/>
        <v>1.5353052834175533</v>
      </c>
      <c r="F522" s="113">
        <f t="shared" si="36"/>
        <v>88.540570501713503</v>
      </c>
      <c r="H522" s="102" t="s">
        <v>7</v>
      </c>
    </row>
    <row r="523" spans="1:8" ht="15" customHeight="1" x14ac:dyDescent="0.4">
      <c r="A523" s="102" t="str">
        <f t="shared" si="33"/>
        <v>AgostoLa Monumental de Seguros, S. A.</v>
      </c>
      <c r="B523" s="34">
        <f t="shared" si="34"/>
        <v>11</v>
      </c>
      <c r="C523" s="37" t="s">
        <v>85</v>
      </c>
      <c r="D523" s="36">
        <f>VLOOKUP(A523,'PNC Exon. &amp; no Exon.'!A:D,3,0)+VLOOKUP(A523,'PNC Exon. &amp; no Exon.'!A:D,4,0)</f>
        <v>108138138.05</v>
      </c>
      <c r="E523" s="113">
        <f t="shared" si="35"/>
        <v>1.3171787287825376</v>
      </c>
      <c r="F523" s="113">
        <f t="shared" si="36"/>
        <v>89.85774923049604</v>
      </c>
      <c r="H523" s="102" t="s">
        <v>7</v>
      </c>
    </row>
    <row r="524" spans="1:8" ht="15" customHeight="1" x14ac:dyDescent="0.4">
      <c r="A524" s="102" t="str">
        <f t="shared" si="33"/>
        <v>AgostoCompañía Dominicana de Seguros, C. por A.</v>
      </c>
      <c r="B524" s="34">
        <f t="shared" si="34"/>
        <v>12</v>
      </c>
      <c r="C524" s="37" t="s">
        <v>116</v>
      </c>
      <c r="D524" s="36">
        <f>VLOOKUP(A524,'PNC Exon. &amp; no Exon.'!A:D,3,0)+VLOOKUP(A524,'PNC Exon. &amp; no Exon.'!A:D,4,0)</f>
        <v>96501257.789999992</v>
      </c>
      <c r="E524" s="113">
        <f t="shared" si="35"/>
        <v>1.1754354786742893</v>
      </c>
      <c r="F524" s="113">
        <f t="shared" si="36"/>
        <v>91.033184709170328</v>
      </c>
      <c r="H524" s="102" t="s">
        <v>7</v>
      </c>
    </row>
    <row r="525" spans="1:8" ht="15" customHeight="1" x14ac:dyDescent="0.4">
      <c r="A525" s="102" t="str">
        <f t="shared" si="33"/>
        <v>AgostoPatria, S. A., Compañía de Seguros</v>
      </c>
      <c r="B525" s="34">
        <f t="shared" si="34"/>
        <v>16</v>
      </c>
      <c r="C525" s="37" t="s">
        <v>117</v>
      </c>
      <c r="D525" s="36">
        <f>VLOOKUP(A525,'PNC Exon. &amp; no Exon.'!A:D,3,0)+VLOOKUP(A525,'PNC Exon. &amp; no Exon.'!A:D,4,0)</f>
        <v>64202110.129999995</v>
      </c>
      <c r="E525" s="113">
        <f t="shared" si="35"/>
        <v>0.78201507193594466</v>
      </c>
      <c r="F525" s="113">
        <f t="shared" si="36"/>
        <v>91.815199781106273</v>
      </c>
      <c r="H525" s="102" t="s">
        <v>7</v>
      </c>
    </row>
    <row r="526" spans="1:8" ht="15" customHeight="1" x14ac:dyDescent="0.4">
      <c r="A526" s="102" t="str">
        <f t="shared" si="33"/>
        <v>AgostoAseguradora Agropecuaria Dominicana, S. A.</v>
      </c>
      <c r="B526" s="34">
        <f t="shared" si="34"/>
        <v>13</v>
      </c>
      <c r="C526" s="37" t="s">
        <v>118</v>
      </c>
      <c r="D526" s="36">
        <f>VLOOKUP(A526,'PNC Exon. &amp; no Exon.'!A:D,3,0)+VLOOKUP(A526,'PNC Exon. &amp; no Exon.'!A:D,4,0)</f>
        <v>77338300.390000001</v>
      </c>
      <c r="E526" s="113">
        <f t="shared" si="35"/>
        <v>0.94202069714573033</v>
      </c>
      <c r="F526" s="113">
        <f t="shared" si="36"/>
        <v>92.757220478252009</v>
      </c>
      <c r="H526" s="102" t="s">
        <v>7</v>
      </c>
    </row>
    <row r="527" spans="1:8" ht="15" customHeight="1" x14ac:dyDescent="0.4">
      <c r="A527" s="102" t="str">
        <f t="shared" si="33"/>
        <v>AgostoAtlántica Seguros, S. A.</v>
      </c>
      <c r="B527" s="34">
        <f t="shared" si="34"/>
        <v>15</v>
      </c>
      <c r="C527" s="37" t="s">
        <v>120</v>
      </c>
      <c r="D527" s="36">
        <f>VLOOKUP(A527,'PNC Exon. &amp; no Exon.'!A:D,3,0)+VLOOKUP(A527,'PNC Exon. &amp; no Exon.'!A:D,4,0)</f>
        <v>66334413.289999999</v>
      </c>
      <c r="E527" s="113">
        <f t="shared" si="35"/>
        <v>0.8079876327393235</v>
      </c>
      <c r="F527" s="113">
        <f t="shared" si="36"/>
        <v>93.565208110991335</v>
      </c>
      <c r="H527" s="102" t="s">
        <v>7</v>
      </c>
    </row>
    <row r="528" spans="1:8" ht="15" customHeight="1" x14ac:dyDescent="0.4">
      <c r="A528" s="102" t="str">
        <f t="shared" si="33"/>
        <v>AgostoBanesco Seguros</v>
      </c>
      <c r="B528" s="34">
        <f t="shared" si="34"/>
        <v>14</v>
      </c>
      <c r="C528" s="37" t="s">
        <v>119</v>
      </c>
      <c r="D528" s="36">
        <f>VLOOKUP(A528,'PNC Exon. &amp; no Exon.'!A:D,3,0)+VLOOKUP(A528,'PNC Exon. &amp; no Exon.'!A:D,4,0)</f>
        <v>74859685.330000013</v>
      </c>
      <c r="E528" s="113">
        <f t="shared" si="35"/>
        <v>0.91182987739661936</v>
      </c>
      <c r="F528" s="113">
        <f t="shared" si="36"/>
        <v>94.477037988387949</v>
      </c>
      <c r="H528" s="102" t="s">
        <v>7</v>
      </c>
    </row>
    <row r="529" spans="1:8" ht="15" customHeight="1" x14ac:dyDescent="0.4">
      <c r="A529" s="102" t="str">
        <f t="shared" si="33"/>
        <v>AgostoSeguros La Internacional, S. A.</v>
      </c>
      <c r="B529" s="34">
        <f t="shared" si="34"/>
        <v>19</v>
      </c>
      <c r="C529" s="37" t="s">
        <v>80</v>
      </c>
      <c r="D529" s="36">
        <f>VLOOKUP(A529,'PNC Exon. &amp; no Exon.'!A:D,3,0)+VLOOKUP(A529,'PNC Exon. &amp; no Exon.'!A:D,4,0)</f>
        <v>50536924.719999999</v>
      </c>
      <c r="E529" s="113">
        <f t="shared" si="35"/>
        <v>0.61556601084152285</v>
      </c>
      <c r="F529" s="113">
        <f t="shared" si="36"/>
        <v>95.092603999229468</v>
      </c>
      <c r="H529" s="102" t="s">
        <v>7</v>
      </c>
    </row>
    <row r="530" spans="1:8" ht="15" customHeight="1" x14ac:dyDescent="0.4">
      <c r="A530" s="102" t="str">
        <f t="shared" si="33"/>
        <v>AgostoAtrio Seguros S. A.</v>
      </c>
      <c r="B530" s="34">
        <f t="shared" si="34"/>
        <v>18</v>
      </c>
      <c r="C530" s="37" t="s">
        <v>122</v>
      </c>
      <c r="D530" s="36">
        <f>VLOOKUP(A530,'PNC Exon. &amp; no Exon.'!A:D,3,0)+VLOOKUP(A530,'PNC Exon. &amp; no Exon.'!A:D,4,0)</f>
        <v>51966735.689999998</v>
      </c>
      <c r="E530" s="113">
        <f t="shared" si="35"/>
        <v>0.63298185163390952</v>
      </c>
      <c r="F530" s="113">
        <f t="shared" si="36"/>
        <v>95.725585850863382</v>
      </c>
      <c r="H530" s="102" t="s">
        <v>7</v>
      </c>
    </row>
    <row r="531" spans="1:8" ht="15" customHeight="1" x14ac:dyDescent="0.4">
      <c r="A531" s="102" t="str">
        <f t="shared" si="33"/>
        <v xml:space="preserve">AgostoCooperativa Nacional De Seguros, Inc </v>
      </c>
      <c r="B531" s="34">
        <f t="shared" si="34"/>
        <v>17</v>
      </c>
      <c r="C531" s="37" t="s">
        <v>121</v>
      </c>
      <c r="D531" s="36">
        <f>VLOOKUP(A531,'PNC Exon. &amp; no Exon.'!A:D,3,0)+VLOOKUP(A531,'PNC Exon. &amp; no Exon.'!A:D,4,0)</f>
        <v>61645989.539999999</v>
      </c>
      <c r="E531" s="113">
        <f t="shared" si="35"/>
        <v>0.75088019454611654</v>
      </c>
      <c r="F531" s="113">
        <f t="shared" si="36"/>
        <v>96.476466045409495</v>
      </c>
      <c r="H531" s="102" t="s">
        <v>7</v>
      </c>
    </row>
    <row r="532" spans="1:8" ht="15" customHeight="1" x14ac:dyDescent="0.4">
      <c r="A532" s="102" t="str">
        <f t="shared" si="33"/>
        <v>AgostoBupa Dominicana, S. A.</v>
      </c>
      <c r="B532" s="34">
        <f t="shared" si="34"/>
        <v>23</v>
      </c>
      <c r="C532" s="37" t="s">
        <v>124</v>
      </c>
      <c r="D532" s="36">
        <f>VLOOKUP(A532,'PNC Exon. &amp; no Exon.'!A:D,3,0)+VLOOKUP(A532,'PNC Exon. &amp; no Exon.'!A:D,4,0)</f>
        <v>34032952.539999999</v>
      </c>
      <c r="E532" s="113">
        <f t="shared" si="35"/>
        <v>0.41453905136249597</v>
      </c>
      <c r="F532" s="113">
        <f t="shared" si="36"/>
        <v>96.891005096771991</v>
      </c>
      <c r="H532" s="102" t="s">
        <v>7</v>
      </c>
    </row>
    <row r="533" spans="1:8" ht="15" customHeight="1" x14ac:dyDescent="0.4">
      <c r="A533" s="102" t="str">
        <f t="shared" si="33"/>
        <v>AgostoCuna Mutual Insurance Society Dominicana</v>
      </c>
      <c r="B533" s="34">
        <f t="shared" si="34"/>
        <v>20</v>
      </c>
      <c r="C533" s="37" t="s">
        <v>123</v>
      </c>
      <c r="D533" s="36">
        <f>VLOOKUP(A533,'PNC Exon. &amp; no Exon.'!A:D,3,0)+VLOOKUP(A533,'PNC Exon. &amp; no Exon.'!A:D,4,0)</f>
        <v>46749885.030000001</v>
      </c>
      <c r="E533" s="113">
        <f t="shared" si="35"/>
        <v>0.56943789901462227</v>
      </c>
      <c r="F533" s="113">
        <f t="shared" si="36"/>
        <v>97.460442995786607</v>
      </c>
      <c r="H533" s="102" t="s">
        <v>7</v>
      </c>
    </row>
    <row r="534" spans="1:8" ht="15" customHeight="1" x14ac:dyDescent="0.4">
      <c r="A534" s="102" t="str">
        <f t="shared" si="33"/>
        <v>AgostoBMI Compañía de Seguros, S. A.</v>
      </c>
      <c r="B534" s="34">
        <f t="shared" si="34"/>
        <v>24</v>
      </c>
      <c r="C534" s="37" t="s">
        <v>87</v>
      </c>
      <c r="D534" s="36">
        <f>VLOOKUP(A534,'PNC Exon. &amp; no Exon.'!A:D,3,0)+VLOOKUP(A534,'PNC Exon. &amp; no Exon.'!A:D,4,0)</f>
        <v>31161693.650000002</v>
      </c>
      <c r="E534" s="113">
        <f t="shared" si="35"/>
        <v>0.37956562567814506</v>
      </c>
      <c r="F534" s="113">
        <f t="shared" si="36"/>
        <v>97.840008621464747</v>
      </c>
      <c r="H534" s="102" t="s">
        <v>7</v>
      </c>
    </row>
    <row r="535" spans="1:8" ht="15" customHeight="1" x14ac:dyDescent="0.4">
      <c r="A535" s="102" t="str">
        <f t="shared" si="33"/>
        <v>AgostoAngloamericana de Seguros, S. A.</v>
      </c>
      <c r="B535" s="34">
        <f t="shared" si="34"/>
        <v>22</v>
      </c>
      <c r="C535" s="37" t="s">
        <v>78</v>
      </c>
      <c r="D535" s="36">
        <f>VLOOKUP(A535,'PNC Exon. &amp; no Exon.'!A:D,3,0)+VLOOKUP(A535,'PNC Exon. &amp; no Exon.'!A:D,4,0)</f>
        <v>35561726.189999998</v>
      </c>
      <c r="E535" s="113">
        <f t="shared" si="35"/>
        <v>0.43316030903545655</v>
      </c>
      <c r="F535" s="113">
        <f t="shared" si="36"/>
        <v>98.273168930500205</v>
      </c>
      <c r="H535" s="102" t="s">
        <v>7</v>
      </c>
    </row>
    <row r="536" spans="1:8" ht="15" customHeight="1" x14ac:dyDescent="0.4">
      <c r="A536" s="102" t="str">
        <f t="shared" si="33"/>
        <v>AgostoMultiseguros Su, S.A.</v>
      </c>
      <c r="B536" s="34">
        <f t="shared" si="34"/>
        <v>25</v>
      </c>
      <c r="C536" s="37" t="s">
        <v>126</v>
      </c>
      <c r="D536" s="36">
        <f>VLOOKUP(A536,'PNC Exon. &amp; no Exon.'!A:D,3,0)+VLOOKUP(A536,'PNC Exon. &amp; no Exon.'!A:D,4,0)</f>
        <v>26847875.159999996</v>
      </c>
      <c r="E536" s="113">
        <f t="shared" si="35"/>
        <v>0.32702107426160792</v>
      </c>
      <c r="F536" s="113">
        <f t="shared" si="36"/>
        <v>98.600190004761814</v>
      </c>
      <c r="H536" s="102" t="s">
        <v>7</v>
      </c>
    </row>
    <row r="537" spans="1:8" ht="15" customHeight="1" x14ac:dyDescent="0.4">
      <c r="A537" s="102" t="str">
        <f t="shared" si="33"/>
        <v>AgostoSeguros APS, S.R.L.</v>
      </c>
      <c r="B537" s="34">
        <f t="shared" si="34"/>
        <v>21</v>
      </c>
      <c r="C537" s="37" t="s">
        <v>125</v>
      </c>
      <c r="D537" s="36">
        <f>VLOOKUP(A537,'PNC Exon. &amp; no Exon.'!A:D,3,0)+VLOOKUP(A537,'PNC Exon. &amp; no Exon.'!A:D,4,0)</f>
        <v>43621090.510000005</v>
      </c>
      <c r="E537" s="113">
        <f t="shared" si="35"/>
        <v>0.53132755549668742</v>
      </c>
      <c r="F537" s="113">
        <f t="shared" si="36"/>
        <v>99.131517560258501</v>
      </c>
      <c r="H537" s="102" t="s">
        <v>7</v>
      </c>
    </row>
    <row r="538" spans="1:8" ht="15" customHeight="1" x14ac:dyDescent="0.4">
      <c r="A538" s="102" t="str">
        <f t="shared" si="33"/>
        <v>AgostoFuturo Seguros</v>
      </c>
      <c r="B538" s="34">
        <f t="shared" si="34"/>
        <v>26</v>
      </c>
      <c r="C538" s="37" t="s">
        <v>110</v>
      </c>
      <c r="D538" s="36">
        <f>VLOOKUP(A538,'PNC Exon. &amp; no Exon.'!A:D,3,0)+VLOOKUP(A538,'PNC Exon. &amp; no Exon.'!A:D,4,0)</f>
        <v>24586316.909999996</v>
      </c>
      <c r="E538" s="113">
        <f t="shared" si="35"/>
        <v>0.29947411927866463</v>
      </c>
      <c r="F538" s="113">
        <f t="shared" si="36"/>
        <v>99.430991679537172</v>
      </c>
      <c r="G538" s="2"/>
      <c r="H538" s="102" t="s">
        <v>7</v>
      </c>
    </row>
    <row r="539" spans="1:8" ht="15" customHeight="1" x14ac:dyDescent="0.4">
      <c r="A539" s="102" t="str">
        <f t="shared" si="33"/>
        <v>AgostoSeguros Ademi, S.A.</v>
      </c>
      <c r="B539" s="34">
        <f t="shared" si="34"/>
        <v>27</v>
      </c>
      <c r="C539" s="37" t="s">
        <v>127</v>
      </c>
      <c r="D539" s="36">
        <f>VLOOKUP(A539,'PNC Exon. &amp; no Exon.'!A:D,3,0)+VLOOKUP(A539,'PNC Exon. &amp; no Exon.'!A:D,4,0)</f>
        <v>20748038.82</v>
      </c>
      <c r="E539" s="113">
        <f t="shared" si="35"/>
        <v>0.25272189710740395</v>
      </c>
      <c r="F539" s="113">
        <f t="shared" si="36"/>
        <v>99.683713576644578</v>
      </c>
      <c r="H539" s="102" t="s">
        <v>7</v>
      </c>
    </row>
    <row r="540" spans="1:8" ht="15" customHeight="1" x14ac:dyDescent="0.4">
      <c r="A540" s="102" t="str">
        <f t="shared" si="33"/>
        <v>AgostoConfederación del Canadá Dominicana, S. A.</v>
      </c>
      <c r="B540" s="34">
        <f t="shared" si="34"/>
        <v>28</v>
      </c>
      <c r="C540" s="37" t="s">
        <v>128</v>
      </c>
      <c r="D540" s="36">
        <f>VLOOKUP(A540,'PNC Exon. &amp; no Exon.'!A:D,3,0)+VLOOKUP(A540,'PNC Exon. &amp; no Exon.'!A:D,4,0)</f>
        <v>8058918.1399999997</v>
      </c>
      <c r="E540" s="113">
        <f t="shared" si="35"/>
        <v>9.8161811756918183E-2</v>
      </c>
      <c r="F540" s="113">
        <f t="shared" si="36"/>
        <v>99.781875388401502</v>
      </c>
      <c r="H540" s="102" t="s">
        <v>7</v>
      </c>
    </row>
    <row r="541" spans="1:8" ht="15" customHeight="1" x14ac:dyDescent="0.4">
      <c r="A541" s="102" t="str">
        <f t="shared" si="33"/>
        <v>AgostoAutoseguro, S. A.</v>
      </c>
      <c r="B541" s="34">
        <f t="shared" si="34"/>
        <v>30</v>
      </c>
      <c r="C541" s="37" t="s">
        <v>79</v>
      </c>
      <c r="D541" s="36">
        <f>VLOOKUP(A541,'PNC Exon. &amp; no Exon.'!A:D,3,0)+VLOOKUP(A541,'PNC Exon. &amp; no Exon.'!A:D,4,0)</f>
        <v>4978181.68</v>
      </c>
      <c r="E541" s="113">
        <f t="shared" si="35"/>
        <v>6.06368403890871E-2</v>
      </c>
      <c r="F541" s="113">
        <f t="shared" si="36"/>
        <v>99.842512228790596</v>
      </c>
      <c r="H541" s="102" t="s">
        <v>7</v>
      </c>
    </row>
    <row r="542" spans="1:8" ht="15" customHeight="1" x14ac:dyDescent="0.4">
      <c r="A542" s="102" t="str">
        <f t="shared" si="33"/>
        <v>AgostoSeguros Yunen, S.A.</v>
      </c>
      <c r="B542" s="34">
        <f t="shared" si="34"/>
        <v>29</v>
      </c>
      <c r="C542" s="37" t="s">
        <v>129</v>
      </c>
      <c r="D542" s="36">
        <f>VLOOKUP(A542,'PNC Exon. &amp; no Exon.'!A:D,3,0)+VLOOKUP(A542,'PNC Exon. &amp; no Exon.'!A:D,4,0)</f>
        <v>5104501.75</v>
      </c>
      <c r="E542" s="113">
        <f t="shared" si="35"/>
        <v>6.2175484499506217E-2</v>
      </c>
      <c r="F542" s="113">
        <f t="shared" si="36"/>
        <v>99.904687713290102</v>
      </c>
      <c r="H542" s="102" t="s">
        <v>7</v>
      </c>
    </row>
    <row r="543" spans="1:8" ht="15" customHeight="1" x14ac:dyDescent="0.4">
      <c r="A543" s="102" t="str">
        <f t="shared" si="33"/>
        <v>AgostoHylseg Seguros S.A</v>
      </c>
      <c r="B543" s="34">
        <f t="shared" si="34"/>
        <v>33</v>
      </c>
      <c r="C543" s="37" t="s">
        <v>130</v>
      </c>
      <c r="D543" s="36">
        <f>VLOOKUP(A543,'PNC Exon. &amp; no Exon.'!A:D,3,0)+VLOOKUP(A543,'PNC Exon. &amp; no Exon.'!A:D,4,0)</f>
        <v>699685.35</v>
      </c>
      <c r="E543" s="113">
        <f t="shared" si="35"/>
        <v>8.5225312408711753E-3</v>
      </c>
      <c r="F543" s="113">
        <f t="shared" si="36"/>
        <v>99.913210244530973</v>
      </c>
      <c r="H543" s="102" t="s">
        <v>7</v>
      </c>
    </row>
    <row r="544" spans="1:8" ht="15" customHeight="1" x14ac:dyDescent="0.4">
      <c r="A544" s="102" t="str">
        <f t="shared" si="33"/>
        <v>AgostoUnit, S.A.</v>
      </c>
      <c r="B544" s="34">
        <f t="shared" si="34"/>
        <v>32</v>
      </c>
      <c r="C544" s="37" t="s">
        <v>132</v>
      </c>
      <c r="D544" s="36">
        <f>VLOOKUP(A544,'PNC Exon. &amp; no Exon.'!A:D,3,0)+VLOOKUP(A544,'PNC Exon. &amp; no Exon.'!A:D,4,0)</f>
        <v>3223596.1799999997</v>
      </c>
      <c r="E544" s="113">
        <f t="shared" si="35"/>
        <v>3.9265077012121202E-2</v>
      </c>
      <c r="F544" s="113">
        <f t="shared" si="36"/>
        <v>99.952475321543091</v>
      </c>
      <c r="H544" s="102" t="s">
        <v>7</v>
      </c>
    </row>
    <row r="545" spans="1:8" ht="15" customHeight="1" x14ac:dyDescent="0.4">
      <c r="A545" s="102" t="str">
        <f t="shared" si="33"/>
        <v>AgostoMidas Seguros, S.A.</v>
      </c>
      <c r="B545" s="34">
        <f t="shared" si="34"/>
        <v>31</v>
      </c>
      <c r="C545" s="37" t="s">
        <v>131</v>
      </c>
      <c r="D545" s="36">
        <f>VLOOKUP(A545,'PNC Exon. &amp; no Exon.'!A:D,3,0)+VLOOKUP(A545,'PNC Exon. &amp; no Exon.'!A:D,4,0)</f>
        <v>3901695.44</v>
      </c>
      <c r="E545" s="113">
        <f t="shared" si="35"/>
        <v>4.7524678456915811E-2</v>
      </c>
      <c r="F545" s="113">
        <f t="shared" si="36"/>
        <v>100</v>
      </c>
      <c r="H545" s="102" t="s">
        <v>7</v>
      </c>
    </row>
    <row r="546" spans="1:8" ht="18.75" customHeight="1" x14ac:dyDescent="0.4">
      <c r="A546" s="102" t="str">
        <f t="shared" si="33"/>
        <v xml:space="preserve">Total General </v>
      </c>
      <c r="B546" s="38"/>
      <c r="C546" s="39" t="s">
        <v>21</v>
      </c>
      <c r="D546" s="40">
        <f>SUM(D513:D545)</f>
        <v>8209830274.8899994</v>
      </c>
      <c r="E546" s="117">
        <f>SUM(E513:E545,0)</f>
        <v>100</v>
      </c>
      <c r="F546" s="118"/>
    </row>
    <row r="547" spans="1:8" x14ac:dyDescent="0.4">
      <c r="A547" s="102" t="str">
        <f t="shared" si="33"/>
        <v/>
      </c>
      <c r="B547" s="52" t="s">
        <v>108</v>
      </c>
    </row>
    <row r="548" spans="1:8" x14ac:dyDescent="0.4">
      <c r="A548" s="102" t="str">
        <f t="shared" si="33"/>
        <v/>
      </c>
    </row>
    <row r="549" spans="1:8" x14ac:dyDescent="0.4">
      <c r="A549" s="102" t="str">
        <f t="shared" si="33"/>
        <v/>
      </c>
    </row>
    <row r="550" spans="1:8" x14ac:dyDescent="0.4">
      <c r="A550" s="102" t="str">
        <f t="shared" si="33"/>
        <v/>
      </c>
    </row>
    <row r="551" spans="1:8" x14ac:dyDescent="0.4">
      <c r="A551" s="102" t="str">
        <f t="shared" si="33"/>
        <v/>
      </c>
    </row>
    <row r="552" spans="1:8" x14ac:dyDescent="0.4">
      <c r="A552" s="102" t="str">
        <f t="shared" ref="A552:A615" si="37">H552&amp;C552</f>
        <v/>
      </c>
    </row>
    <row r="553" spans="1:8" x14ac:dyDescent="0.4">
      <c r="A553" s="102" t="str">
        <f t="shared" si="37"/>
        <v/>
      </c>
    </row>
    <row r="554" spans="1:8" x14ac:dyDescent="0.4">
      <c r="A554" s="102" t="str">
        <f t="shared" si="37"/>
        <v/>
      </c>
    </row>
    <row r="555" spans="1:8" x14ac:dyDescent="0.4">
      <c r="A555" s="102" t="str">
        <f t="shared" si="37"/>
        <v/>
      </c>
    </row>
    <row r="556" spans="1:8" x14ac:dyDescent="0.4">
      <c r="A556" s="102" t="str">
        <f t="shared" si="37"/>
        <v/>
      </c>
    </row>
    <row r="557" spans="1:8" x14ac:dyDescent="0.4">
      <c r="A557" s="102" t="str">
        <f t="shared" si="37"/>
        <v/>
      </c>
    </row>
    <row r="558" spans="1:8" x14ac:dyDescent="0.4">
      <c r="A558" s="102" t="str">
        <f t="shared" si="37"/>
        <v/>
      </c>
    </row>
    <row r="559" spans="1:8" x14ac:dyDescent="0.4">
      <c r="A559" s="102" t="str">
        <f t="shared" si="37"/>
        <v/>
      </c>
    </row>
    <row r="560" spans="1:8" x14ac:dyDescent="0.4">
      <c r="A560" s="102" t="str">
        <f t="shared" si="37"/>
        <v/>
      </c>
    </row>
    <row r="561" spans="1:8" x14ac:dyDescent="0.4">
      <c r="A561" s="102" t="str">
        <f t="shared" si="37"/>
        <v/>
      </c>
    </row>
    <row r="562" spans="1:8" x14ac:dyDescent="0.4">
      <c r="A562" s="102" t="str">
        <f t="shared" si="37"/>
        <v/>
      </c>
    </row>
    <row r="563" spans="1:8" x14ac:dyDescent="0.4">
      <c r="A563" s="102" t="str">
        <f t="shared" si="37"/>
        <v/>
      </c>
    </row>
    <row r="564" spans="1:8" x14ac:dyDescent="0.4">
      <c r="A564" s="102" t="str">
        <f t="shared" si="37"/>
        <v/>
      </c>
    </row>
    <row r="565" spans="1:8" x14ac:dyDescent="0.4">
      <c r="A565" s="102" t="str">
        <f t="shared" si="37"/>
        <v/>
      </c>
    </row>
    <row r="566" spans="1:8" x14ac:dyDescent="0.4">
      <c r="A566" s="102" t="str">
        <f t="shared" si="37"/>
        <v/>
      </c>
    </row>
    <row r="567" spans="1:8" x14ac:dyDescent="0.4">
      <c r="A567" s="102" t="str">
        <f t="shared" si="37"/>
        <v/>
      </c>
    </row>
    <row r="568" spans="1:8" x14ac:dyDescent="0.4">
      <c r="A568" s="102" t="str">
        <f t="shared" si="37"/>
        <v/>
      </c>
    </row>
    <row r="569" spans="1:8" x14ac:dyDescent="0.4">
      <c r="A569" s="102" t="str">
        <f t="shared" si="37"/>
        <v/>
      </c>
    </row>
    <row r="570" spans="1:8" ht="20" x14ac:dyDescent="0.6">
      <c r="A570" s="102" t="str">
        <f t="shared" si="37"/>
        <v/>
      </c>
      <c r="B570" s="135" t="s">
        <v>42</v>
      </c>
      <c r="C570" s="135"/>
      <c r="D570" s="135"/>
      <c r="E570" s="135"/>
      <c r="F570" s="135"/>
    </row>
    <row r="571" spans="1:8" x14ac:dyDescent="0.4">
      <c r="A571" s="102" t="str">
        <f t="shared" si="37"/>
        <v/>
      </c>
      <c r="B571" s="134" t="s">
        <v>86</v>
      </c>
      <c r="C571" s="134"/>
      <c r="D571" s="134"/>
      <c r="E571" s="134"/>
      <c r="F571" s="134"/>
    </row>
    <row r="572" spans="1:8" x14ac:dyDescent="0.4">
      <c r="A572" s="102" t="str">
        <f t="shared" si="37"/>
        <v/>
      </c>
      <c r="B572" s="134" t="s">
        <v>166</v>
      </c>
      <c r="C572" s="134"/>
      <c r="D572" s="134"/>
      <c r="E572" s="134"/>
      <c r="F572" s="134"/>
    </row>
    <row r="573" spans="1:8" x14ac:dyDescent="0.4">
      <c r="A573" s="102" t="str">
        <f t="shared" si="37"/>
        <v/>
      </c>
      <c r="B573" s="134" t="s">
        <v>91</v>
      </c>
      <c r="C573" s="134"/>
      <c r="D573" s="134"/>
      <c r="E573" s="134"/>
      <c r="F573" s="134"/>
    </row>
    <row r="574" spans="1:8" x14ac:dyDescent="0.4">
      <c r="A574" s="102" t="str">
        <f t="shared" si="37"/>
        <v/>
      </c>
    </row>
    <row r="575" spans="1:8" ht="22.5" customHeight="1" x14ac:dyDescent="0.4">
      <c r="A575" s="102" t="str">
        <f t="shared" si="37"/>
        <v>Compañías</v>
      </c>
      <c r="B575" s="33" t="s">
        <v>32</v>
      </c>
      <c r="C575" s="33" t="s">
        <v>33</v>
      </c>
      <c r="D575" s="33" t="s">
        <v>50</v>
      </c>
      <c r="E575" s="112" t="s">
        <v>100</v>
      </c>
      <c r="F575" s="112" t="s">
        <v>60</v>
      </c>
    </row>
    <row r="576" spans="1:8" ht="15" customHeight="1" x14ac:dyDescent="0.4">
      <c r="A576" s="102" t="str">
        <f t="shared" si="37"/>
        <v>SeptiembreSeguros Universal, S. A.</v>
      </c>
      <c r="B576" s="34">
        <f t="shared" ref="B576:B608" si="38">RANK(D576,$D$576:$D$608)</f>
        <v>1</v>
      </c>
      <c r="C576" s="35" t="s">
        <v>84</v>
      </c>
      <c r="D576" s="36">
        <f>VLOOKUP(A576,'PNC Exon. &amp; no Exon.'!A:D,3,0)+VLOOKUP(A576,'PNC Exon. &amp; no Exon.'!A:D,4,0)</f>
        <v>1568990646.1900001</v>
      </c>
      <c r="E576" s="113">
        <f t="shared" ref="E576:E608" si="39">IFERROR(D576/$D$609*100,0)</f>
        <v>19.772255054154417</v>
      </c>
      <c r="F576" s="113">
        <f>(E576)</f>
        <v>19.772255054154417</v>
      </c>
      <c r="H576" s="102" t="s">
        <v>8</v>
      </c>
    </row>
    <row r="577" spans="1:8" ht="15" customHeight="1" x14ac:dyDescent="0.4">
      <c r="A577" s="102" t="str">
        <f t="shared" si="37"/>
        <v>SeptiembreHumano Seguros, S. A.</v>
      </c>
      <c r="B577" s="34">
        <f t="shared" si="38"/>
        <v>2</v>
      </c>
      <c r="C577" s="37" t="s">
        <v>92</v>
      </c>
      <c r="D577" s="36">
        <f>VLOOKUP(A577,'PNC Exon. &amp; no Exon.'!A:D,3,0)+VLOOKUP(A577,'PNC Exon. &amp; no Exon.'!A:D,4,0)</f>
        <v>1289427429.9400001</v>
      </c>
      <c r="E577" s="113">
        <f t="shared" si="39"/>
        <v>16.249228815038553</v>
      </c>
      <c r="F577" s="113">
        <f t="shared" ref="F577:F608" si="40">(F576+E577)</f>
        <v>36.02148386919297</v>
      </c>
      <c r="H577" s="102" t="s">
        <v>8</v>
      </c>
    </row>
    <row r="578" spans="1:8" ht="15" customHeight="1" x14ac:dyDescent="0.4">
      <c r="A578" s="102" t="str">
        <f t="shared" si="37"/>
        <v>SeptiembreSeguros Reservas, S. A.</v>
      </c>
      <c r="B578" s="34">
        <f t="shared" si="38"/>
        <v>3</v>
      </c>
      <c r="C578" s="37" t="s">
        <v>93</v>
      </c>
      <c r="D578" s="36">
        <f>VLOOKUP(A578,'PNC Exon. &amp; no Exon.'!A:D,3,0)+VLOOKUP(A578,'PNC Exon. &amp; no Exon.'!A:D,4,0)</f>
        <v>1141529265.3599999</v>
      </c>
      <c r="E578" s="113">
        <f t="shared" si="39"/>
        <v>14.385431704954984</v>
      </c>
      <c r="F578" s="113">
        <f t="shared" si="40"/>
        <v>50.406915574147952</v>
      </c>
      <c r="H578" s="102" t="s">
        <v>8</v>
      </c>
    </row>
    <row r="579" spans="1:8" ht="15" customHeight="1" x14ac:dyDescent="0.4">
      <c r="A579" s="102" t="str">
        <f t="shared" si="37"/>
        <v>SeptiembreMapfre BHD Compañía de Seguros</v>
      </c>
      <c r="B579" s="34">
        <f t="shared" si="38"/>
        <v>4</v>
      </c>
      <c r="C579" s="37" t="s">
        <v>111</v>
      </c>
      <c r="D579" s="36">
        <f>VLOOKUP(A579,'PNC Exon. &amp; no Exon.'!A:D,3,0)+VLOOKUP(A579,'PNC Exon. &amp; no Exon.'!A:D,4,0)</f>
        <v>981707209.12</v>
      </c>
      <c r="E579" s="113">
        <f t="shared" si="39"/>
        <v>12.371370966651503</v>
      </c>
      <c r="F579" s="113">
        <f t="shared" si="40"/>
        <v>62.778286540799456</v>
      </c>
      <c r="H579" s="102" t="s">
        <v>8</v>
      </c>
    </row>
    <row r="580" spans="1:8" ht="15" customHeight="1" x14ac:dyDescent="0.4">
      <c r="A580" s="102" t="str">
        <f t="shared" si="37"/>
        <v>SeptiembreLa Colonial, S. A., Compañia De Seguros</v>
      </c>
      <c r="B580" s="34">
        <f t="shared" si="38"/>
        <v>5</v>
      </c>
      <c r="C580" s="37" t="s">
        <v>112</v>
      </c>
      <c r="D580" s="36">
        <f>VLOOKUP(A580,'PNC Exon. &amp; no Exon.'!A:D,3,0)+VLOOKUP(A580,'PNC Exon. &amp; no Exon.'!A:D,4,0)</f>
        <v>802588573.03999996</v>
      </c>
      <c r="E580" s="113">
        <f t="shared" si="39"/>
        <v>10.11413675934371</v>
      </c>
      <c r="F580" s="113">
        <f t="shared" si="40"/>
        <v>72.892423300143165</v>
      </c>
      <c r="H580" s="102" t="s">
        <v>8</v>
      </c>
    </row>
    <row r="581" spans="1:8" ht="15" customHeight="1" x14ac:dyDescent="0.4">
      <c r="A581" s="102" t="str">
        <f t="shared" si="37"/>
        <v>SeptiembreSeguros Sura, S.A.</v>
      </c>
      <c r="B581" s="34">
        <f t="shared" si="38"/>
        <v>6</v>
      </c>
      <c r="C581" s="37" t="s">
        <v>113</v>
      </c>
      <c r="D581" s="36">
        <f>VLOOKUP(A581,'PNC Exon. &amp; no Exon.'!A:D,3,0)+VLOOKUP(A581,'PNC Exon. &amp; no Exon.'!A:D,4,0)</f>
        <v>457017716.80000007</v>
      </c>
      <c r="E581" s="113">
        <f t="shared" si="39"/>
        <v>5.7592891855536585</v>
      </c>
      <c r="F581" s="113">
        <f t="shared" si="40"/>
        <v>78.651712485696819</v>
      </c>
      <c r="H581" s="102" t="s">
        <v>8</v>
      </c>
    </row>
    <row r="582" spans="1:8" ht="15" customHeight="1" x14ac:dyDescent="0.4">
      <c r="A582" s="102" t="str">
        <f t="shared" si="37"/>
        <v>SeptiembreSeguros Crecer, S. A.</v>
      </c>
      <c r="B582" s="34">
        <f t="shared" si="38"/>
        <v>7</v>
      </c>
      <c r="C582" s="37" t="s">
        <v>94</v>
      </c>
      <c r="D582" s="36">
        <f>VLOOKUP(A582,'PNC Exon. &amp; no Exon.'!A:D,3,0)+VLOOKUP(A582,'PNC Exon. &amp; no Exon.'!A:D,4,0)</f>
        <v>324144671.75999999</v>
      </c>
      <c r="E582" s="113">
        <f t="shared" si="39"/>
        <v>4.0848370511622312</v>
      </c>
      <c r="F582" s="113">
        <f t="shared" si="40"/>
        <v>82.736549536859044</v>
      </c>
      <c r="H582" s="102" t="s">
        <v>8</v>
      </c>
    </row>
    <row r="583" spans="1:8" ht="15" customHeight="1" x14ac:dyDescent="0.4">
      <c r="A583" s="102" t="str">
        <f t="shared" si="37"/>
        <v>SeptiembreWorldwide Seguros, S. A.</v>
      </c>
      <c r="B583" s="34">
        <f t="shared" si="38"/>
        <v>8</v>
      </c>
      <c r="C583" s="37" t="s">
        <v>114</v>
      </c>
      <c r="D583" s="36">
        <f>VLOOKUP(A583,'PNC Exon. &amp; no Exon.'!A:D,3,0)+VLOOKUP(A583,'PNC Exon. &amp; no Exon.'!A:D,4,0)</f>
        <v>227078793.36000001</v>
      </c>
      <c r="E583" s="113">
        <f t="shared" si="39"/>
        <v>2.8616230635959052</v>
      </c>
      <c r="F583" s="113">
        <f t="shared" si="40"/>
        <v>85.598172600454944</v>
      </c>
      <c r="H583" s="102" t="s">
        <v>8</v>
      </c>
    </row>
    <row r="584" spans="1:8" ht="15" customHeight="1" x14ac:dyDescent="0.4">
      <c r="A584" s="102" t="str">
        <f t="shared" si="37"/>
        <v>SeptiembreGeneral de Seguros, S. A.</v>
      </c>
      <c r="B584" s="34">
        <f t="shared" si="38"/>
        <v>9</v>
      </c>
      <c r="C584" s="37" t="s">
        <v>77</v>
      </c>
      <c r="D584" s="36">
        <f>VLOOKUP(A584,'PNC Exon. &amp; no Exon.'!A:D,3,0)+VLOOKUP(A584,'PNC Exon. &amp; no Exon.'!A:D,4,0)</f>
        <v>169490966.70999998</v>
      </c>
      <c r="E584" s="113">
        <f t="shared" si="39"/>
        <v>2.1359073308073073</v>
      </c>
      <c r="F584" s="113">
        <f t="shared" si="40"/>
        <v>87.734079931262258</v>
      </c>
      <c r="H584" s="102" t="s">
        <v>8</v>
      </c>
    </row>
    <row r="585" spans="1:8" ht="15" customHeight="1" x14ac:dyDescent="0.4">
      <c r="A585" s="102" t="str">
        <f t="shared" si="37"/>
        <v>SeptiembreSeguros Pepín, S. A.</v>
      </c>
      <c r="B585" s="34">
        <f t="shared" si="38"/>
        <v>11</v>
      </c>
      <c r="C585" s="37" t="s">
        <v>115</v>
      </c>
      <c r="D585" s="36">
        <f>VLOOKUP(A585,'PNC Exon. &amp; no Exon.'!A:D,3,0)+VLOOKUP(A585,'PNC Exon. &amp; no Exon.'!A:D,4,0)</f>
        <v>115649066.62</v>
      </c>
      <c r="E585" s="113">
        <f t="shared" si="39"/>
        <v>1.4573973704293393</v>
      </c>
      <c r="F585" s="113">
        <f t="shared" si="40"/>
        <v>89.191477301691592</v>
      </c>
      <c r="H585" s="102" t="s">
        <v>8</v>
      </c>
    </row>
    <row r="586" spans="1:8" ht="15" customHeight="1" x14ac:dyDescent="0.4">
      <c r="A586" s="102" t="str">
        <f t="shared" si="37"/>
        <v>SeptiembreLa Monumental de Seguros, S. A.</v>
      </c>
      <c r="B586" s="34">
        <f t="shared" si="38"/>
        <v>10</v>
      </c>
      <c r="C586" s="37" t="s">
        <v>85</v>
      </c>
      <c r="D586" s="36">
        <f>VLOOKUP(A586,'PNC Exon. &amp; no Exon.'!A:D,3,0)+VLOOKUP(A586,'PNC Exon. &amp; no Exon.'!A:D,4,0)</f>
        <v>118779101.60000001</v>
      </c>
      <c r="E586" s="113">
        <f t="shared" si="39"/>
        <v>1.4968417419450448</v>
      </c>
      <c r="F586" s="113">
        <f t="shared" si="40"/>
        <v>90.688319043636639</v>
      </c>
      <c r="H586" s="102" t="s">
        <v>8</v>
      </c>
    </row>
    <row r="587" spans="1:8" ht="15" customHeight="1" x14ac:dyDescent="0.4">
      <c r="A587" s="102" t="str">
        <f t="shared" si="37"/>
        <v>SeptiembreCompañía Dominicana de Seguros, C. por A.</v>
      </c>
      <c r="B587" s="34">
        <f t="shared" si="38"/>
        <v>12</v>
      </c>
      <c r="C587" s="37" t="s">
        <v>116</v>
      </c>
      <c r="D587" s="36">
        <f>VLOOKUP(A587,'PNC Exon. &amp; no Exon.'!A:D,3,0)+VLOOKUP(A587,'PNC Exon. &amp; no Exon.'!A:D,4,0)</f>
        <v>84206307.210000008</v>
      </c>
      <c r="E587" s="113">
        <f t="shared" si="39"/>
        <v>1.061159024349583</v>
      </c>
      <c r="F587" s="113">
        <f t="shared" si="40"/>
        <v>91.749478067986217</v>
      </c>
      <c r="H587" s="102" t="s">
        <v>8</v>
      </c>
    </row>
    <row r="588" spans="1:8" ht="15" customHeight="1" x14ac:dyDescent="0.4">
      <c r="A588" s="102" t="str">
        <f t="shared" si="37"/>
        <v>SeptiembrePatria, S. A., Compañía de Seguros</v>
      </c>
      <c r="B588" s="34">
        <f t="shared" si="38"/>
        <v>19</v>
      </c>
      <c r="C588" s="37" t="s">
        <v>117</v>
      </c>
      <c r="D588" s="36">
        <f>VLOOKUP(A588,'PNC Exon. &amp; no Exon.'!A:D,3,0)+VLOOKUP(A588,'PNC Exon. &amp; no Exon.'!A:D,4,0)</f>
        <v>43752664.07</v>
      </c>
      <c r="E588" s="113">
        <f t="shared" si="39"/>
        <v>0.55136646951432378</v>
      </c>
      <c r="F588" s="113">
        <f t="shared" si="40"/>
        <v>92.300844537500538</v>
      </c>
      <c r="H588" s="102" t="s">
        <v>8</v>
      </c>
    </row>
    <row r="589" spans="1:8" ht="15" customHeight="1" x14ac:dyDescent="0.4">
      <c r="A589" s="102" t="str">
        <f t="shared" si="37"/>
        <v>SeptiembreBanesco Seguros</v>
      </c>
      <c r="B589" s="34">
        <f t="shared" si="38"/>
        <v>13</v>
      </c>
      <c r="C589" s="37" t="s">
        <v>119</v>
      </c>
      <c r="D589" s="36">
        <f>VLOOKUP(A589,'PNC Exon. &amp; no Exon.'!A:D,3,0)+VLOOKUP(A589,'PNC Exon. &amp; no Exon.'!A:D,4,0)</f>
        <v>83773815.450000003</v>
      </c>
      <c r="E589" s="113">
        <f t="shared" si="39"/>
        <v>1.0557088086913153</v>
      </c>
      <c r="F589" s="113">
        <f t="shared" si="40"/>
        <v>93.356553346191859</v>
      </c>
      <c r="H589" s="102" t="s">
        <v>8</v>
      </c>
    </row>
    <row r="590" spans="1:8" ht="15" customHeight="1" x14ac:dyDescent="0.4">
      <c r="A590" s="102" t="str">
        <f t="shared" si="37"/>
        <v>SeptiembreAtlántica Seguros, S. A.</v>
      </c>
      <c r="B590" s="34">
        <f t="shared" si="38"/>
        <v>15</v>
      </c>
      <c r="C590" s="37" t="s">
        <v>120</v>
      </c>
      <c r="D590" s="36">
        <f>VLOOKUP(A590,'PNC Exon. &amp; no Exon.'!A:D,3,0)+VLOOKUP(A590,'PNC Exon. &amp; no Exon.'!A:D,4,0)</f>
        <v>60534833.530000001</v>
      </c>
      <c r="E590" s="113">
        <f t="shared" si="39"/>
        <v>0.76285360344397901</v>
      </c>
      <c r="F590" s="113">
        <f t="shared" si="40"/>
        <v>94.119406949635845</v>
      </c>
      <c r="H590" s="102" t="s">
        <v>8</v>
      </c>
    </row>
    <row r="591" spans="1:8" ht="15" customHeight="1" x14ac:dyDescent="0.4">
      <c r="A591" s="102" t="str">
        <f t="shared" si="37"/>
        <v>SeptiembreAtrio Seguros S. A.</v>
      </c>
      <c r="B591" s="34">
        <f t="shared" si="38"/>
        <v>16</v>
      </c>
      <c r="C591" s="37" t="s">
        <v>122</v>
      </c>
      <c r="D591" s="36">
        <f>VLOOKUP(A591,'PNC Exon. &amp; no Exon.'!A:D,3,0)+VLOOKUP(A591,'PNC Exon. &amp; no Exon.'!A:D,4,0)</f>
        <v>52914784.120000005</v>
      </c>
      <c r="E591" s="113">
        <f t="shared" si="39"/>
        <v>0.66682654246331496</v>
      </c>
      <c r="F591" s="113">
        <f t="shared" si="40"/>
        <v>94.786233492099157</v>
      </c>
      <c r="H591" s="102" t="s">
        <v>8</v>
      </c>
    </row>
    <row r="592" spans="1:8" ht="15" customHeight="1" x14ac:dyDescent="0.4">
      <c r="A592" s="102" t="str">
        <f t="shared" si="37"/>
        <v>SeptiembreSeguros La Internacional, S. A.</v>
      </c>
      <c r="B592" s="34">
        <f t="shared" si="38"/>
        <v>17</v>
      </c>
      <c r="C592" s="37" t="s">
        <v>80</v>
      </c>
      <c r="D592" s="36">
        <f>VLOOKUP(A592,'PNC Exon. &amp; no Exon.'!A:D,3,0)+VLOOKUP(A592,'PNC Exon. &amp; no Exon.'!A:D,4,0)</f>
        <v>48040766.290000007</v>
      </c>
      <c r="E592" s="113">
        <f t="shared" si="39"/>
        <v>0.60540468255148339</v>
      </c>
      <c r="F592" s="113">
        <f t="shared" si="40"/>
        <v>95.391638174650637</v>
      </c>
      <c r="H592" s="102" t="s">
        <v>8</v>
      </c>
    </row>
    <row r="593" spans="1:8" ht="15" customHeight="1" x14ac:dyDescent="0.4">
      <c r="A593" s="102" t="str">
        <f t="shared" si="37"/>
        <v>SeptiembreCuna Mutual Insurance Society Dominicana</v>
      </c>
      <c r="B593" s="34">
        <f t="shared" si="38"/>
        <v>20</v>
      </c>
      <c r="C593" s="37" t="s">
        <v>123</v>
      </c>
      <c r="D593" s="36">
        <f>VLOOKUP(A593,'PNC Exon. &amp; no Exon.'!A:D,3,0)+VLOOKUP(A593,'PNC Exon. &amp; no Exon.'!A:D,4,0)</f>
        <v>39857385.230000004</v>
      </c>
      <c r="E593" s="113">
        <f t="shared" si="39"/>
        <v>0.50227857538407161</v>
      </c>
      <c r="F593" s="113">
        <f t="shared" si="40"/>
        <v>95.893916750034705</v>
      </c>
      <c r="H593" s="102" t="s">
        <v>8</v>
      </c>
    </row>
    <row r="594" spans="1:8" ht="15" customHeight="1" x14ac:dyDescent="0.4">
      <c r="A594" s="102" t="str">
        <f t="shared" si="37"/>
        <v xml:space="preserve">SeptiembreCooperativa Nacional De Seguros, Inc </v>
      </c>
      <c r="B594" s="34">
        <f t="shared" si="38"/>
        <v>14</v>
      </c>
      <c r="C594" s="37" t="s">
        <v>121</v>
      </c>
      <c r="D594" s="36">
        <f>VLOOKUP(A594,'PNC Exon. &amp; no Exon.'!A:D,3,0)+VLOOKUP(A594,'PNC Exon. &amp; no Exon.'!A:D,4,0)</f>
        <v>61645989.539999999</v>
      </c>
      <c r="E594" s="113">
        <f t="shared" si="39"/>
        <v>0.77685627458037287</v>
      </c>
      <c r="F594" s="113">
        <f t="shared" si="40"/>
        <v>96.670773024615073</v>
      </c>
      <c r="H594" s="102" t="s">
        <v>8</v>
      </c>
    </row>
    <row r="595" spans="1:8" ht="15" customHeight="1" x14ac:dyDescent="0.4">
      <c r="A595" s="102" t="str">
        <f t="shared" si="37"/>
        <v>SeptiembreBMI Compañía de Seguros, S. A.</v>
      </c>
      <c r="B595" s="34">
        <f t="shared" si="38"/>
        <v>22</v>
      </c>
      <c r="C595" s="37" t="s">
        <v>87</v>
      </c>
      <c r="D595" s="36">
        <f>VLOOKUP(A595,'PNC Exon. &amp; no Exon.'!A:D,3,0)+VLOOKUP(A595,'PNC Exon. &amp; no Exon.'!A:D,4,0)</f>
        <v>34914998.859999999</v>
      </c>
      <c r="E595" s="113">
        <f t="shared" si="39"/>
        <v>0.43999514232402354</v>
      </c>
      <c r="F595" s="113">
        <f t="shared" si="40"/>
        <v>97.110768166939096</v>
      </c>
      <c r="H595" s="102" t="s">
        <v>8</v>
      </c>
    </row>
    <row r="596" spans="1:8" ht="15" customHeight="1" x14ac:dyDescent="0.4">
      <c r="A596" s="102" t="str">
        <f t="shared" si="37"/>
        <v>SeptiembreAngloamericana de Seguros, S. A.</v>
      </c>
      <c r="B596" s="34">
        <f t="shared" si="38"/>
        <v>23</v>
      </c>
      <c r="C596" s="37" t="s">
        <v>78</v>
      </c>
      <c r="D596" s="36">
        <f>VLOOKUP(A596,'PNC Exon. &amp; no Exon.'!A:D,3,0)+VLOOKUP(A596,'PNC Exon. &amp; no Exon.'!A:D,4,0)</f>
        <v>32497048.439999998</v>
      </c>
      <c r="E596" s="113">
        <f t="shared" si="39"/>
        <v>0.40952438551700659</v>
      </c>
      <c r="F596" s="113">
        <f t="shared" si="40"/>
        <v>97.520292552456098</v>
      </c>
      <c r="H596" s="102" t="s">
        <v>8</v>
      </c>
    </row>
    <row r="597" spans="1:8" ht="15" customHeight="1" x14ac:dyDescent="0.4">
      <c r="A597" s="102" t="str">
        <f t="shared" si="37"/>
        <v>SeptiembreAseguradora Agropecuaria Dominicana, S. A.</v>
      </c>
      <c r="B597" s="34">
        <f t="shared" si="38"/>
        <v>18</v>
      </c>
      <c r="C597" s="37" t="s">
        <v>118</v>
      </c>
      <c r="D597" s="36">
        <f>VLOOKUP(A597,'PNC Exon. &amp; no Exon.'!A:D,3,0)+VLOOKUP(A597,'PNC Exon. &amp; no Exon.'!A:D,4,0)</f>
        <v>47286713.120000005</v>
      </c>
      <c r="E597" s="113">
        <f t="shared" si="39"/>
        <v>0.59590218383497529</v>
      </c>
      <c r="F597" s="113">
        <f t="shared" si="40"/>
        <v>98.116194736291078</v>
      </c>
      <c r="H597" s="102" t="s">
        <v>8</v>
      </c>
    </row>
    <row r="598" spans="1:8" ht="15" customHeight="1" x14ac:dyDescent="0.4">
      <c r="A598" s="102" t="str">
        <f t="shared" si="37"/>
        <v>SeptiembreBupa Dominicana, S. A.</v>
      </c>
      <c r="B598" s="34">
        <f t="shared" si="38"/>
        <v>21</v>
      </c>
      <c r="C598" s="37" t="s">
        <v>124</v>
      </c>
      <c r="D598" s="36">
        <f>VLOOKUP(A598,'PNC Exon. &amp; no Exon.'!A:D,3,0)+VLOOKUP(A598,'PNC Exon. &amp; no Exon.'!A:D,4,0)</f>
        <v>38766252.789999999</v>
      </c>
      <c r="E598" s="113">
        <f t="shared" si="39"/>
        <v>0.48852823917019378</v>
      </c>
      <c r="F598" s="113">
        <f t="shared" si="40"/>
        <v>98.604722975461272</v>
      </c>
      <c r="H598" s="102" t="s">
        <v>8</v>
      </c>
    </row>
    <row r="599" spans="1:8" ht="15" customHeight="1" x14ac:dyDescent="0.4">
      <c r="A599" s="102" t="str">
        <f t="shared" si="37"/>
        <v>SeptiembreMultiseguros Su, S.A.</v>
      </c>
      <c r="B599" s="34">
        <f t="shared" si="38"/>
        <v>25</v>
      </c>
      <c r="C599" s="37" t="s">
        <v>126</v>
      </c>
      <c r="D599" s="36">
        <f>VLOOKUP(A599,'PNC Exon. &amp; no Exon.'!A:D,3,0)+VLOOKUP(A599,'PNC Exon. &amp; no Exon.'!A:D,4,0)</f>
        <v>21611025.34</v>
      </c>
      <c r="E599" s="113">
        <f t="shared" si="39"/>
        <v>0.27233986769894969</v>
      </c>
      <c r="F599" s="113">
        <f t="shared" si="40"/>
        <v>98.877062843160218</v>
      </c>
      <c r="H599" s="102" t="s">
        <v>8</v>
      </c>
    </row>
    <row r="600" spans="1:8" ht="15" customHeight="1" x14ac:dyDescent="0.4">
      <c r="A600" s="102" t="str">
        <f t="shared" si="37"/>
        <v>SeptiembreSeguros APS, S.R.L.</v>
      </c>
      <c r="B600" s="34">
        <f t="shared" si="38"/>
        <v>24</v>
      </c>
      <c r="C600" s="37" t="s">
        <v>125</v>
      </c>
      <c r="D600" s="36">
        <f>VLOOKUP(A600,'PNC Exon. &amp; no Exon.'!A:D,3,0)+VLOOKUP(A600,'PNC Exon. &amp; no Exon.'!A:D,4,0)</f>
        <v>22535390.219999999</v>
      </c>
      <c r="E600" s="113">
        <f t="shared" si="39"/>
        <v>0.28398861666685749</v>
      </c>
      <c r="F600" s="113">
        <f t="shared" si="40"/>
        <v>99.161051459827078</v>
      </c>
      <c r="H600" s="102" t="s">
        <v>8</v>
      </c>
    </row>
    <row r="601" spans="1:8" ht="15" customHeight="1" x14ac:dyDescent="0.4">
      <c r="A601" s="102" t="str">
        <f t="shared" si="37"/>
        <v>SeptiembreSeguros Ademi, S.A.</v>
      </c>
      <c r="B601" s="34">
        <f t="shared" si="38"/>
        <v>26</v>
      </c>
      <c r="C601" s="37" t="s">
        <v>127</v>
      </c>
      <c r="D601" s="36">
        <f>VLOOKUP(A601,'PNC Exon. &amp; no Exon.'!A:D,3,0)+VLOOKUP(A601,'PNC Exon. &amp; no Exon.'!A:D,4,0)</f>
        <v>21132239.539999995</v>
      </c>
      <c r="E601" s="113">
        <f t="shared" si="39"/>
        <v>0.26630625941906894</v>
      </c>
      <c r="F601" s="113">
        <f t="shared" si="40"/>
        <v>99.427357719246146</v>
      </c>
      <c r="H601" s="102" t="s">
        <v>8</v>
      </c>
    </row>
    <row r="602" spans="1:8" ht="15" customHeight="1" x14ac:dyDescent="0.4">
      <c r="A602" s="102" t="str">
        <f t="shared" si="37"/>
        <v>SeptiembreFuturo Seguros</v>
      </c>
      <c r="B602" s="34">
        <f t="shared" si="38"/>
        <v>27</v>
      </c>
      <c r="C602" s="37" t="s">
        <v>110</v>
      </c>
      <c r="D602" s="36">
        <f>VLOOKUP(A602,'PNC Exon. &amp; no Exon.'!A:D,3,0)+VLOOKUP(A602,'PNC Exon. &amp; no Exon.'!A:D,4,0)</f>
        <v>16588071.970000003</v>
      </c>
      <c r="E602" s="113">
        <f t="shared" si="39"/>
        <v>0.20904113778113112</v>
      </c>
      <c r="F602" s="113">
        <f t="shared" si="40"/>
        <v>99.636398857027274</v>
      </c>
      <c r="H602" s="102" t="s">
        <v>8</v>
      </c>
    </row>
    <row r="603" spans="1:8" ht="15" customHeight="1" x14ac:dyDescent="0.4">
      <c r="A603" s="102" t="str">
        <f t="shared" si="37"/>
        <v>SeptiembreConfederación del Canadá Dominicana, S. A.</v>
      </c>
      <c r="B603" s="34">
        <f t="shared" si="38"/>
        <v>30</v>
      </c>
      <c r="C603" s="37" t="s">
        <v>128</v>
      </c>
      <c r="D603" s="36">
        <f>VLOOKUP(A603,'PNC Exon. &amp; no Exon.'!A:D,3,0)+VLOOKUP(A603,'PNC Exon. &amp; no Exon.'!A:D,4,0)</f>
        <v>6410886.9500000002</v>
      </c>
      <c r="E603" s="113">
        <f t="shared" si="39"/>
        <v>8.0789322872355823E-2</v>
      </c>
      <c r="F603" s="113">
        <f t="shared" si="40"/>
        <v>99.717188179899637</v>
      </c>
      <c r="H603" s="102" t="s">
        <v>8</v>
      </c>
    </row>
    <row r="604" spans="1:8" ht="15" customHeight="1" x14ac:dyDescent="0.4">
      <c r="A604" s="102" t="str">
        <f t="shared" si="37"/>
        <v>SeptiembreAutoseguro, S. A.</v>
      </c>
      <c r="B604" s="34">
        <f t="shared" si="38"/>
        <v>31</v>
      </c>
      <c r="C604" s="37" t="s">
        <v>79</v>
      </c>
      <c r="D604" s="36">
        <f>VLOOKUP(A604,'PNC Exon. &amp; no Exon.'!A:D,3,0)+VLOOKUP(A604,'PNC Exon. &amp; no Exon.'!A:D,4,0)</f>
        <v>4179299.25</v>
      </c>
      <c r="E604" s="113">
        <f t="shared" si="39"/>
        <v>5.2667089456076663E-2</v>
      </c>
      <c r="F604" s="113">
        <f t="shared" si="40"/>
        <v>99.769855269355716</v>
      </c>
      <c r="H604" s="102" t="s">
        <v>8</v>
      </c>
    </row>
    <row r="605" spans="1:8" ht="15" customHeight="1" x14ac:dyDescent="0.4">
      <c r="A605" s="102" t="str">
        <f t="shared" si="37"/>
        <v>SeptiembreSeguros Yunen, S.A.</v>
      </c>
      <c r="B605" s="34">
        <f t="shared" si="38"/>
        <v>28</v>
      </c>
      <c r="C605" s="37" t="s">
        <v>129</v>
      </c>
      <c r="D605" s="36">
        <f>VLOOKUP(A605,'PNC Exon. &amp; no Exon.'!A:D,3,0)+VLOOKUP(A605,'PNC Exon. &amp; no Exon.'!A:D,4,0)</f>
        <v>6498716.8900000006</v>
      </c>
      <c r="E605" s="113">
        <f t="shared" si="39"/>
        <v>8.1896146535892667E-2</v>
      </c>
      <c r="F605" s="113">
        <f t="shared" si="40"/>
        <v>99.851751415891613</v>
      </c>
      <c r="H605" s="102" t="s">
        <v>8</v>
      </c>
    </row>
    <row r="606" spans="1:8" ht="15" customHeight="1" x14ac:dyDescent="0.4">
      <c r="A606" s="102" t="str">
        <f t="shared" si="37"/>
        <v>SeptiembreUnit, S.A.</v>
      </c>
      <c r="B606" s="34">
        <f t="shared" si="38"/>
        <v>32</v>
      </c>
      <c r="C606" s="37" t="s">
        <v>132</v>
      </c>
      <c r="D606" s="36">
        <f>VLOOKUP(A606,'PNC Exon. &amp; no Exon.'!A:D,3,0)+VLOOKUP(A606,'PNC Exon. &amp; no Exon.'!A:D,4,0)</f>
        <v>3263886.47</v>
      </c>
      <c r="E606" s="113">
        <f t="shared" si="39"/>
        <v>4.1131153910543332E-2</v>
      </c>
      <c r="F606" s="113">
        <f t="shared" si="40"/>
        <v>99.892882569802154</v>
      </c>
      <c r="H606" s="102" t="s">
        <v>8</v>
      </c>
    </row>
    <row r="607" spans="1:8" ht="15" customHeight="1" x14ac:dyDescent="0.4">
      <c r="A607" s="102" t="str">
        <f t="shared" si="37"/>
        <v>SeptiembreHylseg Seguros S.A</v>
      </c>
      <c r="B607" s="34">
        <f t="shared" si="38"/>
        <v>33</v>
      </c>
      <c r="C607" s="37" t="s">
        <v>130</v>
      </c>
      <c r="D607" s="36">
        <f>VLOOKUP(A607,'PNC Exon. &amp; no Exon.'!A:D,3,0)+VLOOKUP(A607,'PNC Exon. &amp; no Exon.'!A:D,4,0)</f>
        <v>2068235.35</v>
      </c>
      <c r="E607" s="113">
        <f t="shared" si="39"/>
        <v>2.6063684287424508E-2</v>
      </c>
      <c r="F607" s="113">
        <f t="shared" si="40"/>
        <v>99.918946254089576</v>
      </c>
      <c r="H607" s="102" t="s">
        <v>8</v>
      </c>
    </row>
    <row r="608" spans="1:8" ht="15" customHeight="1" x14ac:dyDescent="0.4">
      <c r="A608" s="102" t="str">
        <f t="shared" si="37"/>
        <v>SeptiembreMidas Seguros, S.A.</v>
      </c>
      <c r="B608" s="34">
        <f t="shared" si="38"/>
        <v>29</v>
      </c>
      <c r="C608" s="37" t="s">
        <v>131</v>
      </c>
      <c r="D608" s="36">
        <f>VLOOKUP(A608,'PNC Exon. &amp; no Exon.'!A:D,3,0)+VLOOKUP(A608,'PNC Exon. &amp; no Exon.'!A:D,4,0)</f>
        <v>6431869.75</v>
      </c>
      <c r="E608" s="113">
        <f t="shared" si="39"/>
        <v>8.1053745910413921E-2</v>
      </c>
      <c r="F608" s="113">
        <f t="shared" si="40"/>
        <v>99.999999999999986</v>
      </c>
      <c r="H608" s="102" t="s">
        <v>8</v>
      </c>
    </row>
    <row r="609" spans="1:6" ht="18.75" customHeight="1" x14ac:dyDescent="0.4">
      <c r="A609" s="102" t="str">
        <f t="shared" si="37"/>
        <v xml:space="preserve">Total General </v>
      </c>
      <c r="B609" s="38"/>
      <c r="C609" s="39" t="s">
        <v>21</v>
      </c>
      <c r="D609" s="40">
        <f>SUM(D576:D608)</f>
        <v>7935314620.8799992</v>
      </c>
      <c r="E609" s="117">
        <f>SUM(E576:E608,0)</f>
        <v>99.999999999999986</v>
      </c>
      <c r="F609" s="118"/>
    </row>
    <row r="610" spans="1:6" x14ac:dyDescent="0.4">
      <c r="A610" s="102" t="str">
        <f t="shared" si="37"/>
        <v/>
      </c>
      <c r="B610" s="52" t="s">
        <v>108</v>
      </c>
    </row>
    <row r="611" spans="1:6" x14ac:dyDescent="0.4">
      <c r="A611" s="102" t="str">
        <f t="shared" si="37"/>
        <v/>
      </c>
    </row>
    <row r="612" spans="1:6" x14ac:dyDescent="0.4">
      <c r="A612" s="102" t="str">
        <f t="shared" si="37"/>
        <v/>
      </c>
    </row>
    <row r="613" spans="1:6" x14ac:dyDescent="0.4">
      <c r="A613" s="102" t="str">
        <f t="shared" si="37"/>
        <v/>
      </c>
    </row>
    <row r="614" spans="1:6" x14ac:dyDescent="0.4">
      <c r="A614" s="102" t="str">
        <f t="shared" si="37"/>
        <v/>
      </c>
    </row>
    <row r="615" spans="1:6" x14ac:dyDescent="0.4">
      <c r="A615" s="102" t="str">
        <f t="shared" si="37"/>
        <v/>
      </c>
    </row>
    <row r="616" spans="1:6" x14ac:dyDescent="0.4">
      <c r="A616" s="102" t="str">
        <f t="shared" ref="A616:A679" si="41">H616&amp;C616</f>
        <v/>
      </c>
    </row>
    <row r="617" spans="1:6" x14ac:dyDescent="0.4">
      <c r="A617" s="102" t="str">
        <f t="shared" si="41"/>
        <v/>
      </c>
    </row>
    <row r="618" spans="1:6" x14ac:dyDescent="0.4">
      <c r="A618" s="102" t="str">
        <f t="shared" si="41"/>
        <v/>
      </c>
    </row>
    <row r="619" spans="1:6" x14ac:dyDescent="0.4">
      <c r="A619" s="102" t="str">
        <f t="shared" si="41"/>
        <v/>
      </c>
    </row>
    <row r="620" spans="1:6" x14ac:dyDescent="0.4">
      <c r="A620" s="102" t="str">
        <f t="shared" si="41"/>
        <v/>
      </c>
    </row>
    <row r="621" spans="1:6" x14ac:dyDescent="0.4">
      <c r="A621" s="102" t="str">
        <f t="shared" si="41"/>
        <v/>
      </c>
    </row>
    <row r="622" spans="1:6" x14ac:dyDescent="0.4">
      <c r="A622" s="102" t="str">
        <f t="shared" si="41"/>
        <v/>
      </c>
    </row>
    <row r="623" spans="1:6" x14ac:dyDescent="0.4">
      <c r="A623" s="102" t="str">
        <f t="shared" si="41"/>
        <v/>
      </c>
    </row>
    <row r="624" spans="1:6" x14ac:dyDescent="0.4">
      <c r="A624" s="102" t="str">
        <f t="shared" si="41"/>
        <v/>
      </c>
    </row>
    <row r="625" spans="1:8" x14ac:dyDescent="0.4">
      <c r="A625" s="102" t="str">
        <f t="shared" si="41"/>
        <v/>
      </c>
    </row>
    <row r="626" spans="1:8" x14ac:dyDescent="0.4">
      <c r="A626" s="102" t="str">
        <f t="shared" si="41"/>
        <v/>
      </c>
    </row>
    <row r="627" spans="1:8" x14ac:dyDescent="0.4">
      <c r="A627" s="102" t="str">
        <f t="shared" si="41"/>
        <v/>
      </c>
    </row>
    <row r="628" spans="1:8" x14ac:dyDescent="0.4">
      <c r="A628" s="102" t="str">
        <f t="shared" si="41"/>
        <v/>
      </c>
    </row>
    <row r="629" spans="1:8" x14ac:dyDescent="0.4">
      <c r="A629" s="102" t="str">
        <f t="shared" si="41"/>
        <v/>
      </c>
    </row>
    <row r="630" spans="1:8" x14ac:dyDescent="0.4">
      <c r="A630" s="102" t="str">
        <f t="shared" si="41"/>
        <v/>
      </c>
    </row>
    <row r="631" spans="1:8" x14ac:dyDescent="0.4">
      <c r="A631" s="102" t="str">
        <f t="shared" si="41"/>
        <v/>
      </c>
    </row>
    <row r="632" spans="1:8" x14ac:dyDescent="0.4">
      <c r="A632" s="102" t="str">
        <f t="shared" si="41"/>
        <v/>
      </c>
    </row>
    <row r="633" spans="1:8" ht="20" x14ac:dyDescent="0.6">
      <c r="A633" s="102" t="str">
        <f t="shared" si="41"/>
        <v/>
      </c>
      <c r="B633" s="135" t="s">
        <v>42</v>
      </c>
      <c r="C633" s="135"/>
      <c r="D633" s="135"/>
      <c r="E633" s="135"/>
      <c r="F633" s="135"/>
    </row>
    <row r="634" spans="1:8" x14ac:dyDescent="0.4">
      <c r="A634" s="102" t="str">
        <f t="shared" si="41"/>
        <v/>
      </c>
      <c r="B634" s="134" t="s">
        <v>86</v>
      </c>
      <c r="C634" s="134"/>
      <c r="D634" s="134"/>
      <c r="E634" s="134"/>
      <c r="F634" s="134"/>
    </row>
    <row r="635" spans="1:8" x14ac:dyDescent="0.4">
      <c r="A635" s="102" t="str">
        <f t="shared" si="41"/>
        <v/>
      </c>
      <c r="B635" s="134" t="s">
        <v>167</v>
      </c>
      <c r="C635" s="134"/>
      <c r="D635" s="134"/>
      <c r="E635" s="134"/>
      <c r="F635" s="134"/>
    </row>
    <row r="636" spans="1:8" x14ac:dyDescent="0.4">
      <c r="A636" s="102" t="str">
        <f t="shared" si="41"/>
        <v/>
      </c>
      <c r="B636" s="134" t="s">
        <v>91</v>
      </c>
      <c r="C636" s="134"/>
      <c r="D636" s="134"/>
      <c r="E636" s="134"/>
      <c r="F636" s="134"/>
    </row>
    <row r="637" spans="1:8" x14ac:dyDescent="0.4">
      <c r="A637" s="102" t="str">
        <f t="shared" si="41"/>
        <v/>
      </c>
    </row>
    <row r="638" spans="1:8" ht="21" customHeight="1" x14ac:dyDescent="0.4">
      <c r="A638" s="102" t="str">
        <f t="shared" si="41"/>
        <v>Compañías</v>
      </c>
      <c r="B638" s="33" t="s">
        <v>32</v>
      </c>
      <c r="C638" s="33" t="s">
        <v>33</v>
      </c>
      <c r="D638" s="33" t="s">
        <v>50</v>
      </c>
      <c r="E638" s="112" t="s">
        <v>100</v>
      </c>
      <c r="F638" s="112" t="s">
        <v>60</v>
      </c>
    </row>
    <row r="639" spans="1:8" ht="15" customHeight="1" x14ac:dyDescent="0.4">
      <c r="A639" s="102" t="str">
        <f t="shared" si="41"/>
        <v>OctubreSeguros Universal, S. A.</v>
      </c>
      <c r="B639" s="34">
        <f t="shared" ref="B639:B671" si="42">RANK(D639,$D$639:$D$671)</f>
        <v>1</v>
      </c>
      <c r="C639" s="35" t="s">
        <v>84</v>
      </c>
      <c r="D639" s="36">
        <f>VLOOKUP(A639,'PNC Exon. &amp; no Exon.'!A:D,3,0)+VLOOKUP(A639,'PNC Exon. &amp; no Exon.'!A:D,4,0)</f>
        <v>0</v>
      </c>
      <c r="E639" s="113">
        <f t="shared" ref="E639:E671" si="43">IFERROR(D639/$D$672*100,0)</f>
        <v>0</v>
      </c>
      <c r="F639" s="113">
        <f>(E639)</f>
        <v>0</v>
      </c>
      <c r="H639" s="102" t="s">
        <v>9</v>
      </c>
    </row>
    <row r="640" spans="1:8" ht="15" customHeight="1" x14ac:dyDescent="0.4">
      <c r="A640" s="102" t="str">
        <f t="shared" si="41"/>
        <v>OctubreHumano Seguros, S. A.</v>
      </c>
      <c r="B640" s="34">
        <f t="shared" si="42"/>
        <v>1</v>
      </c>
      <c r="C640" s="37" t="s">
        <v>92</v>
      </c>
      <c r="D640" s="36">
        <f>VLOOKUP(A640,'PNC Exon. &amp; no Exon.'!A:D,3,0)+VLOOKUP(A640,'PNC Exon. &amp; no Exon.'!A:D,4,0)</f>
        <v>0</v>
      </c>
      <c r="E640" s="113">
        <f t="shared" si="43"/>
        <v>0</v>
      </c>
      <c r="F640" s="113">
        <f t="shared" ref="F640:F671" si="44">(F639+E640)</f>
        <v>0</v>
      </c>
      <c r="H640" s="102" t="s">
        <v>9</v>
      </c>
    </row>
    <row r="641" spans="1:8" ht="15" customHeight="1" x14ac:dyDescent="0.4">
      <c r="A641" s="102" t="str">
        <f t="shared" si="41"/>
        <v>OctubreMapfre BHD Compañía de Seguros</v>
      </c>
      <c r="B641" s="34">
        <f t="shared" si="42"/>
        <v>1</v>
      </c>
      <c r="C641" s="37" t="s">
        <v>111</v>
      </c>
      <c r="D641" s="36">
        <f>VLOOKUP(A641,'PNC Exon. &amp; no Exon.'!A:D,3,0)+VLOOKUP(A641,'PNC Exon. &amp; no Exon.'!A:D,4,0)</f>
        <v>0</v>
      </c>
      <c r="E641" s="113">
        <f t="shared" si="43"/>
        <v>0</v>
      </c>
      <c r="F641" s="113">
        <f t="shared" si="44"/>
        <v>0</v>
      </c>
      <c r="H641" s="102" t="s">
        <v>9</v>
      </c>
    </row>
    <row r="642" spans="1:8" ht="15" customHeight="1" x14ac:dyDescent="0.4">
      <c r="A642" s="102" t="str">
        <f t="shared" si="41"/>
        <v>OctubreSeguros Reservas, S. A.</v>
      </c>
      <c r="B642" s="34">
        <f t="shared" si="42"/>
        <v>1</v>
      </c>
      <c r="C642" s="37" t="s">
        <v>93</v>
      </c>
      <c r="D642" s="36">
        <f>VLOOKUP(A642,'PNC Exon. &amp; no Exon.'!A:D,3,0)+VLOOKUP(A642,'PNC Exon. &amp; no Exon.'!A:D,4,0)</f>
        <v>0</v>
      </c>
      <c r="E642" s="113">
        <f t="shared" si="43"/>
        <v>0</v>
      </c>
      <c r="F642" s="113">
        <f t="shared" si="44"/>
        <v>0</v>
      </c>
      <c r="H642" s="102" t="s">
        <v>9</v>
      </c>
    </row>
    <row r="643" spans="1:8" ht="15" customHeight="1" x14ac:dyDescent="0.4">
      <c r="A643" s="102" t="str">
        <f t="shared" si="41"/>
        <v>OctubreLa Colonial, S. A., Compañia De Seguros</v>
      </c>
      <c r="B643" s="34">
        <f t="shared" si="42"/>
        <v>1</v>
      </c>
      <c r="C643" s="37" t="s">
        <v>112</v>
      </c>
      <c r="D643" s="36">
        <f>VLOOKUP(A643,'PNC Exon. &amp; no Exon.'!A:D,3,0)+VLOOKUP(A643,'PNC Exon. &amp; no Exon.'!A:D,4,0)</f>
        <v>0</v>
      </c>
      <c r="E643" s="113">
        <f t="shared" si="43"/>
        <v>0</v>
      </c>
      <c r="F643" s="113">
        <f t="shared" si="44"/>
        <v>0</v>
      </c>
      <c r="H643" s="102" t="s">
        <v>9</v>
      </c>
    </row>
    <row r="644" spans="1:8" ht="15" customHeight="1" x14ac:dyDescent="0.4">
      <c r="A644" s="102" t="str">
        <f t="shared" si="41"/>
        <v>OctubreSeguros Sura, S.A.</v>
      </c>
      <c r="B644" s="34">
        <f t="shared" si="42"/>
        <v>1</v>
      </c>
      <c r="C644" s="37" t="s">
        <v>113</v>
      </c>
      <c r="D644" s="36">
        <f>VLOOKUP(A644,'PNC Exon. &amp; no Exon.'!A:D,3,0)+VLOOKUP(A644,'PNC Exon. &amp; no Exon.'!A:D,4,0)</f>
        <v>0</v>
      </c>
      <c r="E644" s="113">
        <f t="shared" si="43"/>
        <v>0</v>
      </c>
      <c r="F644" s="113">
        <f t="shared" si="44"/>
        <v>0</v>
      </c>
      <c r="H644" s="102" t="s">
        <v>9</v>
      </c>
    </row>
    <row r="645" spans="1:8" ht="15" customHeight="1" x14ac:dyDescent="0.4">
      <c r="A645" s="102" t="str">
        <f t="shared" si="41"/>
        <v>OctubreSeguros Crecer, S. A.</v>
      </c>
      <c r="B645" s="34">
        <f t="shared" si="42"/>
        <v>1</v>
      </c>
      <c r="C645" s="37" t="s">
        <v>94</v>
      </c>
      <c r="D645" s="36">
        <f>VLOOKUP(A645,'PNC Exon. &amp; no Exon.'!A:D,3,0)+VLOOKUP(A645,'PNC Exon. &amp; no Exon.'!A:D,4,0)</f>
        <v>0</v>
      </c>
      <c r="E645" s="113">
        <f t="shared" si="43"/>
        <v>0</v>
      </c>
      <c r="F645" s="113">
        <f t="shared" si="44"/>
        <v>0</v>
      </c>
      <c r="H645" s="102" t="s">
        <v>9</v>
      </c>
    </row>
    <row r="646" spans="1:8" ht="15" customHeight="1" x14ac:dyDescent="0.4">
      <c r="A646" s="102" t="str">
        <f t="shared" si="41"/>
        <v>OctubreWorldwide Seguros, S. A.</v>
      </c>
      <c r="B646" s="34">
        <f t="shared" si="42"/>
        <v>1</v>
      </c>
      <c r="C646" s="37" t="s">
        <v>114</v>
      </c>
      <c r="D646" s="36">
        <f>VLOOKUP(A646,'PNC Exon. &amp; no Exon.'!A:D,3,0)+VLOOKUP(A646,'PNC Exon. &amp; no Exon.'!A:D,4,0)</f>
        <v>0</v>
      </c>
      <c r="E646" s="113">
        <f t="shared" si="43"/>
        <v>0</v>
      </c>
      <c r="F646" s="113">
        <f t="shared" si="44"/>
        <v>0</v>
      </c>
      <c r="H646" s="102" t="s">
        <v>9</v>
      </c>
    </row>
    <row r="647" spans="1:8" ht="15" customHeight="1" x14ac:dyDescent="0.4">
      <c r="A647" s="102" t="str">
        <f t="shared" si="41"/>
        <v>OctubreGeneral de Seguros, S. A.</v>
      </c>
      <c r="B647" s="34">
        <f t="shared" si="42"/>
        <v>1</v>
      </c>
      <c r="C647" s="37" t="s">
        <v>77</v>
      </c>
      <c r="D647" s="36">
        <f>VLOOKUP(A647,'PNC Exon. &amp; no Exon.'!A:D,3,0)+VLOOKUP(A647,'PNC Exon. &amp; no Exon.'!A:D,4,0)</f>
        <v>0</v>
      </c>
      <c r="E647" s="113">
        <f t="shared" si="43"/>
        <v>0</v>
      </c>
      <c r="F647" s="113">
        <f t="shared" si="44"/>
        <v>0</v>
      </c>
      <c r="H647" s="102" t="s">
        <v>9</v>
      </c>
    </row>
    <row r="648" spans="1:8" ht="15" customHeight="1" x14ac:dyDescent="0.4">
      <c r="A648" s="102" t="str">
        <f t="shared" si="41"/>
        <v>OctubreSeguros Pepín, S. A.</v>
      </c>
      <c r="B648" s="34">
        <f t="shared" si="42"/>
        <v>1</v>
      </c>
      <c r="C648" s="37" t="s">
        <v>115</v>
      </c>
      <c r="D648" s="36">
        <f>VLOOKUP(A648,'PNC Exon. &amp; no Exon.'!A:D,3,0)+VLOOKUP(A648,'PNC Exon. &amp; no Exon.'!A:D,4,0)</f>
        <v>0</v>
      </c>
      <c r="E648" s="113">
        <f t="shared" si="43"/>
        <v>0</v>
      </c>
      <c r="F648" s="113">
        <f t="shared" si="44"/>
        <v>0</v>
      </c>
      <c r="H648" s="102" t="s">
        <v>9</v>
      </c>
    </row>
    <row r="649" spans="1:8" ht="15" customHeight="1" x14ac:dyDescent="0.4">
      <c r="A649" s="102" t="str">
        <f t="shared" si="41"/>
        <v>OctubreLa Monumental de Seguros, S. A.</v>
      </c>
      <c r="B649" s="34">
        <f t="shared" si="42"/>
        <v>1</v>
      </c>
      <c r="C649" s="37" t="s">
        <v>85</v>
      </c>
      <c r="D649" s="36">
        <f>VLOOKUP(A649,'PNC Exon. &amp; no Exon.'!A:D,3,0)+VLOOKUP(A649,'PNC Exon. &amp; no Exon.'!A:D,4,0)</f>
        <v>0</v>
      </c>
      <c r="E649" s="113">
        <f t="shared" si="43"/>
        <v>0</v>
      </c>
      <c r="F649" s="113">
        <f t="shared" si="44"/>
        <v>0</v>
      </c>
      <c r="H649" s="102" t="s">
        <v>9</v>
      </c>
    </row>
    <row r="650" spans="1:8" ht="15" customHeight="1" x14ac:dyDescent="0.4">
      <c r="A650" s="102" t="str">
        <f t="shared" si="41"/>
        <v>OctubreCompañía Dominicana de Seguros, C. por A.</v>
      </c>
      <c r="B650" s="34">
        <f t="shared" si="42"/>
        <v>1</v>
      </c>
      <c r="C650" s="37" t="s">
        <v>116</v>
      </c>
      <c r="D650" s="36">
        <f>VLOOKUP(A650,'PNC Exon. &amp; no Exon.'!A:D,3,0)+VLOOKUP(A650,'PNC Exon. &amp; no Exon.'!A:D,4,0)</f>
        <v>0</v>
      </c>
      <c r="E650" s="113">
        <f t="shared" si="43"/>
        <v>0</v>
      </c>
      <c r="F650" s="113">
        <f t="shared" si="44"/>
        <v>0</v>
      </c>
      <c r="H650" s="102" t="s">
        <v>9</v>
      </c>
    </row>
    <row r="651" spans="1:8" ht="15" customHeight="1" x14ac:dyDescent="0.4">
      <c r="A651" s="102" t="str">
        <f t="shared" si="41"/>
        <v>OctubreBanesco Seguros</v>
      </c>
      <c r="B651" s="34">
        <f t="shared" si="42"/>
        <v>1</v>
      </c>
      <c r="C651" s="37" t="s">
        <v>119</v>
      </c>
      <c r="D651" s="36">
        <f>VLOOKUP(A651,'PNC Exon. &amp; no Exon.'!A:D,3,0)+VLOOKUP(A651,'PNC Exon. &amp; no Exon.'!A:D,4,0)</f>
        <v>0</v>
      </c>
      <c r="E651" s="113">
        <f t="shared" si="43"/>
        <v>0</v>
      </c>
      <c r="F651" s="113">
        <f t="shared" si="44"/>
        <v>0</v>
      </c>
      <c r="H651" s="102" t="s">
        <v>9</v>
      </c>
    </row>
    <row r="652" spans="1:8" ht="15" customHeight="1" x14ac:dyDescent="0.4">
      <c r="A652" s="102" t="str">
        <f t="shared" si="41"/>
        <v>OctubrePatria, S. A., Compañía de Seguros</v>
      </c>
      <c r="B652" s="34">
        <f t="shared" si="42"/>
        <v>1</v>
      </c>
      <c r="C652" s="37" t="s">
        <v>117</v>
      </c>
      <c r="D652" s="36">
        <f>VLOOKUP(A652,'PNC Exon. &amp; no Exon.'!A:D,3,0)+VLOOKUP(A652,'PNC Exon. &amp; no Exon.'!A:D,4,0)</f>
        <v>0</v>
      </c>
      <c r="E652" s="113">
        <f t="shared" si="43"/>
        <v>0</v>
      </c>
      <c r="F652" s="113">
        <f t="shared" si="44"/>
        <v>0</v>
      </c>
      <c r="H652" s="102" t="s">
        <v>9</v>
      </c>
    </row>
    <row r="653" spans="1:8" ht="15" customHeight="1" x14ac:dyDescent="0.4">
      <c r="A653" s="102" t="str">
        <f t="shared" si="41"/>
        <v>OctubreAtlántica Seguros, S. A.</v>
      </c>
      <c r="B653" s="34">
        <f t="shared" si="42"/>
        <v>1</v>
      </c>
      <c r="C653" s="37" t="s">
        <v>120</v>
      </c>
      <c r="D653" s="36">
        <f>VLOOKUP(A653,'PNC Exon. &amp; no Exon.'!A:D,3,0)+VLOOKUP(A653,'PNC Exon. &amp; no Exon.'!A:D,4,0)</f>
        <v>0</v>
      </c>
      <c r="E653" s="113">
        <f t="shared" si="43"/>
        <v>0</v>
      </c>
      <c r="F653" s="113">
        <f t="shared" si="44"/>
        <v>0</v>
      </c>
      <c r="H653" s="102" t="s">
        <v>9</v>
      </c>
    </row>
    <row r="654" spans="1:8" ht="15" customHeight="1" x14ac:dyDescent="0.4">
      <c r="A654" s="102" t="str">
        <f t="shared" si="41"/>
        <v>OctubreSeguros La Internacional, S. A.</v>
      </c>
      <c r="B654" s="34">
        <f t="shared" si="42"/>
        <v>1</v>
      </c>
      <c r="C654" s="37" t="s">
        <v>80</v>
      </c>
      <c r="D654" s="36">
        <f>VLOOKUP(A654,'PNC Exon. &amp; no Exon.'!A:D,3,0)+VLOOKUP(A654,'PNC Exon. &amp; no Exon.'!A:D,4,0)</f>
        <v>0</v>
      </c>
      <c r="E654" s="113">
        <f t="shared" si="43"/>
        <v>0</v>
      </c>
      <c r="F654" s="113">
        <f t="shared" si="44"/>
        <v>0</v>
      </c>
      <c r="H654" s="102" t="s">
        <v>9</v>
      </c>
    </row>
    <row r="655" spans="1:8" ht="15" customHeight="1" x14ac:dyDescent="0.4">
      <c r="A655" s="102" t="str">
        <f t="shared" si="41"/>
        <v xml:space="preserve">OctubreCooperativa Nacional De Seguros, Inc </v>
      </c>
      <c r="B655" s="34">
        <f t="shared" si="42"/>
        <v>1</v>
      </c>
      <c r="C655" s="37" t="s">
        <v>121</v>
      </c>
      <c r="D655" s="36">
        <f>VLOOKUP(A655,'PNC Exon. &amp; no Exon.'!A:D,3,0)+VLOOKUP(A655,'PNC Exon. &amp; no Exon.'!A:D,4,0)</f>
        <v>0</v>
      </c>
      <c r="E655" s="113">
        <f t="shared" si="43"/>
        <v>0</v>
      </c>
      <c r="F655" s="113">
        <f t="shared" si="44"/>
        <v>0</v>
      </c>
      <c r="H655" s="102" t="s">
        <v>9</v>
      </c>
    </row>
    <row r="656" spans="1:8" ht="15" customHeight="1" x14ac:dyDescent="0.4">
      <c r="A656" s="102" t="str">
        <f t="shared" si="41"/>
        <v>OctubreAtrio Seguros S. A.</v>
      </c>
      <c r="B656" s="34">
        <f t="shared" si="42"/>
        <v>1</v>
      </c>
      <c r="C656" s="37" t="s">
        <v>122</v>
      </c>
      <c r="D656" s="36">
        <f>VLOOKUP(A656,'PNC Exon. &amp; no Exon.'!A:D,3,0)+VLOOKUP(A656,'PNC Exon. &amp; no Exon.'!A:D,4,0)</f>
        <v>0</v>
      </c>
      <c r="E656" s="113">
        <f t="shared" si="43"/>
        <v>0</v>
      </c>
      <c r="F656" s="113">
        <f t="shared" si="44"/>
        <v>0</v>
      </c>
      <c r="H656" s="102" t="s">
        <v>9</v>
      </c>
    </row>
    <row r="657" spans="1:8" ht="15" customHeight="1" x14ac:dyDescent="0.4">
      <c r="A657" s="102" t="str">
        <f t="shared" si="41"/>
        <v>OctubreBupa Dominicana, S. A.</v>
      </c>
      <c r="B657" s="34">
        <f t="shared" si="42"/>
        <v>1</v>
      </c>
      <c r="C657" s="37" t="s">
        <v>124</v>
      </c>
      <c r="D657" s="36">
        <f>VLOOKUP(A657,'PNC Exon. &amp; no Exon.'!A:D,3,0)+VLOOKUP(A657,'PNC Exon. &amp; no Exon.'!A:D,4,0)</f>
        <v>0</v>
      </c>
      <c r="E657" s="113">
        <f t="shared" si="43"/>
        <v>0</v>
      </c>
      <c r="F657" s="113">
        <f t="shared" si="44"/>
        <v>0</v>
      </c>
      <c r="H657" s="102" t="s">
        <v>9</v>
      </c>
    </row>
    <row r="658" spans="1:8" ht="15" customHeight="1" x14ac:dyDescent="0.4">
      <c r="A658" s="102" t="str">
        <f t="shared" si="41"/>
        <v>OctubreAngloamericana de Seguros, S. A.</v>
      </c>
      <c r="B658" s="34">
        <f t="shared" si="42"/>
        <v>1</v>
      </c>
      <c r="C658" s="37" t="s">
        <v>78</v>
      </c>
      <c r="D658" s="36">
        <f>VLOOKUP(A658,'PNC Exon. &amp; no Exon.'!A:D,3,0)+VLOOKUP(A658,'PNC Exon. &amp; no Exon.'!A:D,4,0)</f>
        <v>0</v>
      </c>
      <c r="E658" s="113">
        <f t="shared" si="43"/>
        <v>0</v>
      </c>
      <c r="F658" s="113">
        <f t="shared" si="44"/>
        <v>0</v>
      </c>
      <c r="H658" s="102" t="s">
        <v>9</v>
      </c>
    </row>
    <row r="659" spans="1:8" ht="15" customHeight="1" x14ac:dyDescent="0.4">
      <c r="A659" s="102" t="str">
        <f t="shared" si="41"/>
        <v>OctubreBMI Compañía de Seguros, S. A.</v>
      </c>
      <c r="B659" s="34">
        <f t="shared" si="42"/>
        <v>1</v>
      </c>
      <c r="C659" s="37" t="s">
        <v>87</v>
      </c>
      <c r="D659" s="36">
        <f>VLOOKUP(A659,'PNC Exon. &amp; no Exon.'!A:D,3,0)+VLOOKUP(A659,'PNC Exon. &amp; no Exon.'!A:D,4,0)</f>
        <v>0</v>
      </c>
      <c r="E659" s="113">
        <f t="shared" si="43"/>
        <v>0</v>
      </c>
      <c r="F659" s="113">
        <f t="shared" si="44"/>
        <v>0</v>
      </c>
      <c r="H659" s="102" t="s">
        <v>9</v>
      </c>
    </row>
    <row r="660" spans="1:8" ht="15" customHeight="1" x14ac:dyDescent="0.4">
      <c r="A660" s="102" t="str">
        <f t="shared" si="41"/>
        <v>OctubreCuna Mutual Insurance Society Dominicana</v>
      </c>
      <c r="B660" s="34">
        <f t="shared" si="42"/>
        <v>1</v>
      </c>
      <c r="C660" s="37" t="s">
        <v>123</v>
      </c>
      <c r="D660" s="36">
        <f>VLOOKUP(A660,'PNC Exon. &amp; no Exon.'!A:D,3,0)+VLOOKUP(A660,'PNC Exon. &amp; no Exon.'!A:D,4,0)</f>
        <v>0</v>
      </c>
      <c r="E660" s="113">
        <f t="shared" si="43"/>
        <v>0</v>
      </c>
      <c r="F660" s="113">
        <f t="shared" si="44"/>
        <v>0</v>
      </c>
      <c r="H660" s="102" t="s">
        <v>9</v>
      </c>
    </row>
    <row r="661" spans="1:8" ht="15" customHeight="1" x14ac:dyDescent="0.4">
      <c r="A661" s="102" t="str">
        <f t="shared" si="41"/>
        <v>OctubreSeguros APS, S.R.L.</v>
      </c>
      <c r="B661" s="34">
        <f t="shared" si="42"/>
        <v>1</v>
      </c>
      <c r="C661" s="37" t="s">
        <v>125</v>
      </c>
      <c r="D661" s="36">
        <f>VLOOKUP(A661,'PNC Exon. &amp; no Exon.'!A:D,3,0)+VLOOKUP(A661,'PNC Exon. &amp; no Exon.'!A:D,4,0)</f>
        <v>0</v>
      </c>
      <c r="E661" s="113">
        <f t="shared" si="43"/>
        <v>0</v>
      </c>
      <c r="F661" s="113">
        <f t="shared" si="44"/>
        <v>0</v>
      </c>
      <c r="H661" s="102" t="s">
        <v>9</v>
      </c>
    </row>
    <row r="662" spans="1:8" ht="15" customHeight="1" x14ac:dyDescent="0.4">
      <c r="A662" s="102" t="str">
        <f t="shared" si="41"/>
        <v>OctubreMultiseguros Su, S.A.</v>
      </c>
      <c r="B662" s="34">
        <f t="shared" si="42"/>
        <v>1</v>
      </c>
      <c r="C662" s="37" t="s">
        <v>126</v>
      </c>
      <c r="D662" s="36">
        <f>VLOOKUP(A662,'PNC Exon. &amp; no Exon.'!A:D,3,0)+VLOOKUP(A662,'PNC Exon. &amp; no Exon.'!A:D,4,0)</f>
        <v>0</v>
      </c>
      <c r="E662" s="113">
        <f t="shared" si="43"/>
        <v>0</v>
      </c>
      <c r="F662" s="113">
        <f t="shared" si="44"/>
        <v>0</v>
      </c>
      <c r="H662" s="102" t="s">
        <v>9</v>
      </c>
    </row>
    <row r="663" spans="1:8" ht="15" customHeight="1" x14ac:dyDescent="0.4">
      <c r="A663" s="102" t="str">
        <f t="shared" si="41"/>
        <v>OctubreSeguros Ademi, S.A.</v>
      </c>
      <c r="B663" s="34">
        <f t="shared" si="42"/>
        <v>1</v>
      </c>
      <c r="C663" s="37" t="s">
        <v>127</v>
      </c>
      <c r="D663" s="36">
        <f>VLOOKUP(A663,'PNC Exon. &amp; no Exon.'!A:D,3,0)+VLOOKUP(A663,'PNC Exon. &amp; no Exon.'!A:D,4,0)</f>
        <v>0</v>
      </c>
      <c r="E663" s="113">
        <f t="shared" si="43"/>
        <v>0</v>
      </c>
      <c r="F663" s="113">
        <f t="shared" si="44"/>
        <v>0</v>
      </c>
      <c r="H663" s="102" t="s">
        <v>9</v>
      </c>
    </row>
    <row r="664" spans="1:8" ht="15" customHeight="1" x14ac:dyDescent="0.4">
      <c r="A664" s="102" t="str">
        <f t="shared" si="41"/>
        <v>OctubreAseguradora Agropecuaria Dominicana, S. A.</v>
      </c>
      <c r="B664" s="34">
        <f t="shared" si="42"/>
        <v>1</v>
      </c>
      <c r="C664" s="37" t="s">
        <v>118</v>
      </c>
      <c r="D664" s="36">
        <f>VLOOKUP(A664,'PNC Exon. &amp; no Exon.'!A:D,3,0)+VLOOKUP(A664,'PNC Exon. &amp; no Exon.'!A:D,4,0)</f>
        <v>0</v>
      </c>
      <c r="E664" s="113">
        <f t="shared" si="43"/>
        <v>0</v>
      </c>
      <c r="F664" s="113">
        <f t="shared" si="44"/>
        <v>0</v>
      </c>
      <c r="H664" s="102" t="s">
        <v>9</v>
      </c>
    </row>
    <row r="665" spans="1:8" ht="15" customHeight="1" x14ac:dyDescent="0.4">
      <c r="A665" s="102" t="str">
        <f t="shared" si="41"/>
        <v>OctubreFuturo Seguros</v>
      </c>
      <c r="B665" s="34">
        <f t="shared" si="42"/>
        <v>1</v>
      </c>
      <c r="C665" s="37" t="s">
        <v>110</v>
      </c>
      <c r="D665" s="36">
        <f>VLOOKUP(A665,'PNC Exon. &amp; no Exon.'!A:D,3,0)+VLOOKUP(A665,'PNC Exon. &amp; no Exon.'!A:D,4,0)</f>
        <v>0</v>
      </c>
      <c r="E665" s="113">
        <f t="shared" si="43"/>
        <v>0</v>
      </c>
      <c r="F665" s="113">
        <f t="shared" si="44"/>
        <v>0</v>
      </c>
      <c r="H665" s="102" t="s">
        <v>9</v>
      </c>
    </row>
    <row r="666" spans="1:8" ht="15" customHeight="1" x14ac:dyDescent="0.4">
      <c r="A666" s="102" t="str">
        <f t="shared" si="41"/>
        <v>OctubreConfederación del Canadá Dominicana, S. A.</v>
      </c>
      <c r="B666" s="34">
        <f t="shared" si="42"/>
        <v>1</v>
      </c>
      <c r="C666" s="37" t="s">
        <v>128</v>
      </c>
      <c r="D666" s="36">
        <f>VLOOKUP(A666,'PNC Exon. &amp; no Exon.'!A:D,3,0)+VLOOKUP(A666,'PNC Exon. &amp; no Exon.'!A:D,4,0)</f>
        <v>0</v>
      </c>
      <c r="E666" s="113">
        <f t="shared" si="43"/>
        <v>0</v>
      </c>
      <c r="F666" s="113">
        <f t="shared" si="44"/>
        <v>0</v>
      </c>
      <c r="H666" s="102" t="s">
        <v>9</v>
      </c>
    </row>
    <row r="667" spans="1:8" ht="15" customHeight="1" x14ac:dyDescent="0.4">
      <c r="A667" s="102" t="str">
        <f t="shared" si="41"/>
        <v>OctubreAutoseguro, S. A.</v>
      </c>
      <c r="B667" s="34">
        <f t="shared" si="42"/>
        <v>1</v>
      </c>
      <c r="C667" s="37" t="s">
        <v>79</v>
      </c>
      <c r="D667" s="36">
        <f>VLOOKUP(A667,'PNC Exon. &amp; no Exon.'!A:D,3,0)+VLOOKUP(A667,'PNC Exon. &amp; no Exon.'!A:D,4,0)</f>
        <v>0</v>
      </c>
      <c r="E667" s="113">
        <f t="shared" si="43"/>
        <v>0</v>
      </c>
      <c r="F667" s="113">
        <f t="shared" si="44"/>
        <v>0</v>
      </c>
      <c r="H667" s="102" t="s">
        <v>9</v>
      </c>
    </row>
    <row r="668" spans="1:8" ht="15" customHeight="1" x14ac:dyDescent="0.4">
      <c r="A668" s="102" t="str">
        <f t="shared" si="41"/>
        <v>OctubreSeguros Yunen, S.A.</v>
      </c>
      <c r="B668" s="34">
        <f t="shared" si="42"/>
        <v>1</v>
      </c>
      <c r="C668" s="37" t="s">
        <v>129</v>
      </c>
      <c r="D668" s="36">
        <f>VLOOKUP(A668,'PNC Exon. &amp; no Exon.'!A:D,3,0)+VLOOKUP(A668,'PNC Exon. &amp; no Exon.'!A:D,4,0)</f>
        <v>0</v>
      </c>
      <c r="E668" s="113">
        <f t="shared" si="43"/>
        <v>0</v>
      </c>
      <c r="F668" s="113">
        <f t="shared" si="44"/>
        <v>0</v>
      </c>
      <c r="H668" s="102" t="s">
        <v>9</v>
      </c>
    </row>
    <row r="669" spans="1:8" ht="15" customHeight="1" x14ac:dyDescent="0.4">
      <c r="A669" s="102" t="str">
        <f t="shared" si="41"/>
        <v>OctubreHylseg Seguros S.A</v>
      </c>
      <c r="B669" s="34">
        <f t="shared" si="42"/>
        <v>1</v>
      </c>
      <c r="C669" s="37" t="s">
        <v>130</v>
      </c>
      <c r="D669" s="36">
        <f>VLOOKUP(A669,'PNC Exon. &amp; no Exon.'!A:D,3,0)+VLOOKUP(A669,'PNC Exon. &amp; no Exon.'!A:D,4,0)</f>
        <v>0</v>
      </c>
      <c r="E669" s="113">
        <f t="shared" si="43"/>
        <v>0</v>
      </c>
      <c r="F669" s="113">
        <f t="shared" si="44"/>
        <v>0</v>
      </c>
      <c r="H669" s="102" t="s">
        <v>9</v>
      </c>
    </row>
    <row r="670" spans="1:8" ht="15" customHeight="1" x14ac:dyDescent="0.4">
      <c r="A670" s="102" t="str">
        <f t="shared" si="41"/>
        <v>OctubreUnit, S.A.</v>
      </c>
      <c r="B670" s="34">
        <f t="shared" si="42"/>
        <v>1</v>
      </c>
      <c r="C670" s="37" t="s">
        <v>132</v>
      </c>
      <c r="D670" s="36">
        <f>VLOOKUP(A670,'PNC Exon. &amp; no Exon.'!A:D,3,0)+VLOOKUP(A670,'PNC Exon. &amp; no Exon.'!A:D,4,0)</f>
        <v>0</v>
      </c>
      <c r="E670" s="113">
        <f t="shared" si="43"/>
        <v>0</v>
      </c>
      <c r="F670" s="113">
        <f t="shared" si="44"/>
        <v>0</v>
      </c>
      <c r="H670" s="102" t="s">
        <v>9</v>
      </c>
    </row>
    <row r="671" spans="1:8" ht="15" customHeight="1" x14ac:dyDescent="0.4">
      <c r="A671" s="102" t="str">
        <f t="shared" si="41"/>
        <v>OctubreMidas Seguros, S.A.</v>
      </c>
      <c r="B671" s="34">
        <f t="shared" si="42"/>
        <v>1</v>
      </c>
      <c r="C671" s="37" t="s">
        <v>131</v>
      </c>
      <c r="D671" s="36">
        <f>VLOOKUP(A671,'PNC Exon. &amp; no Exon.'!A:D,3,0)+VLOOKUP(A671,'PNC Exon. &amp; no Exon.'!A:D,4,0)</f>
        <v>0</v>
      </c>
      <c r="E671" s="113">
        <f t="shared" si="43"/>
        <v>0</v>
      </c>
      <c r="F671" s="113">
        <f t="shared" si="44"/>
        <v>0</v>
      </c>
      <c r="H671" s="102" t="s">
        <v>9</v>
      </c>
    </row>
    <row r="672" spans="1:8" x14ac:dyDescent="0.4">
      <c r="A672" s="102" t="str">
        <f t="shared" si="41"/>
        <v xml:space="preserve">Total General </v>
      </c>
      <c r="B672" s="38"/>
      <c r="C672" s="39" t="s">
        <v>21</v>
      </c>
      <c r="D672" s="40">
        <f>SUM(D639:D671)</f>
        <v>0</v>
      </c>
      <c r="E672" s="117">
        <f>SUM(E639:E671,0)</f>
        <v>0</v>
      </c>
      <c r="F672" s="118"/>
    </row>
    <row r="673" spans="1:2" x14ac:dyDescent="0.4">
      <c r="A673" s="102" t="str">
        <f t="shared" si="41"/>
        <v/>
      </c>
      <c r="B673" s="52" t="s">
        <v>108</v>
      </c>
    </row>
    <row r="674" spans="1:2" x14ac:dyDescent="0.4">
      <c r="A674" s="102" t="str">
        <f t="shared" si="41"/>
        <v/>
      </c>
    </row>
    <row r="675" spans="1:2" x14ac:dyDescent="0.4">
      <c r="A675" s="102" t="str">
        <f t="shared" si="41"/>
        <v/>
      </c>
    </row>
    <row r="676" spans="1:2" x14ac:dyDescent="0.4">
      <c r="A676" s="102" t="str">
        <f t="shared" si="41"/>
        <v/>
      </c>
    </row>
    <row r="677" spans="1:2" x14ac:dyDescent="0.4">
      <c r="A677" s="102" t="str">
        <f t="shared" si="41"/>
        <v/>
      </c>
    </row>
    <row r="678" spans="1:2" x14ac:dyDescent="0.4">
      <c r="A678" s="102" t="str">
        <f t="shared" si="41"/>
        <v/>
      </c>
    </row>
    <row r="679" spans="1:2" x14ac:dyDescent="0.4">
      <c r="A679" s="102" t="str">
        <f t="shared" si="41"/>
        <v/>
      </c>
    </row>
    <row r="680" spans="1:2" x14ac:dyDescent="0.4">
      <c r="A680" s="102" t="str">
        <f t="shared" ref="A680:A743" si="45">H680&amp;C680</f>
        <v/>
      </c>
    </row>
    <row r="681" spans="1:2" x14ac:dyDescent="0.4">
      <c r="A681" s="102" t="str">
        <f t="shared" si="45"/>
        <v/>
      </c>
    </row>
    <row r="682" spans="1:2" x14ac:dyDescent="0.4">
      <c r="A682" s="102" t="str">
        <f t="shared" si="45"/>
        <v/>
      </c>
    </row>
    <row r="683" spans="1:2" x14ac:dyDescent="0.4">
      <c r="A683" s="102" t="str">
        <f t="shared" si="45"/>
        <v/>
      </c>
    </row>
    <row r="684" spans="1:2" x14ac:dyDescent="0.4">
      <c r="A684" s="102" t="str">
        <f t="shared" si="45"/>
        <v/>
      </c>
    </row>
    <row r="685" spans="1:2" x14ac:dyDescent="0.4">
      <c r="A685" s="102" t="str">
        <f t="shared" si="45"/>
        <v/>
      </c>
    </row>
    <row r="686" spans="1:2" x14ac:dyDescent="0.4">
      <c r="A686" s="102" t="str">
        <f t="shared" si="45"/>
        <v/>
      </c>
    </row>
    <row r="687" spans="1:2" x14ac:dyDescent="0.4">
      <c r="A687" s="102" t="str">
        <f t="shared" si="45"/>
        <v/>
      </c>
    </row>
    <row r="688" spans="1:2" x14ac:dyDescent="0.4">
      <c r="A688" s="102" t="str">
        <f t="shared" si="45"/>
        <v/>
      </c>
    </row>
    <row r="689" spans="1:8" x14ac:dyDescent="0.4">
      <c r="A689" s="102" t="str">
        <f t="shared" si="45"/>
        <v/>
      </c>
    </row>
    <row r="690" spans="1:8" x14ac:dyDescent="0.4">
      <c r="A690" s="102" t="str">
        <f t="shared" si="45"/>
        <v/>
      </c>
    </row>
    <row r="691" spans="1:8" x14ac:dyDescent="0.4">
      <c r="A691" s="102" t="str">
        <f t="shared" si="45"/>
        <v/>
      </c>
    </row>
    <row r="692" spans="1:8" x14ac:dyDescent="0.4">
      <c r="A692" s="102" t="str">
        <f t="shared" si="45"/>
        <v/>
      </c>
    </row>
    <row r="693" spans="1:8" x14ac:dyDescent="0.4">
      <c r="A693" s="102" t="str">
        <f t="shared" si="45"/>
        <v/>
      </c>
    </row>
    <row r="694" spans="1:8" x14ac:dyDescent="0.4">
      <c r="A694" s="102" t="str">
        <f t="shared" si="45"/>
        <v/>
      </c>
    </row>
    <row r="695" spans="1:8" x14ac:dyDescent="0.4">
      <c r="A695" s="102" t="str">
        <f t="shared" si="45"/>
        <v/>
      </c>
    </row>
    <row r="696" spans="1:8" x14ac:dyDescent="0.4">
      <c r="A696" s="102" t="str">
        <f t="shared" si="45"/>
        <v/>
      </c>
    </row>
    <row r="697" spans="1:8" ht="20" x14ac:dyDescent="0.6">
      <c r="A697" s="102" t="str">
        <f t="shared" si="45"/>
        <v/>
      </c>
      <c r="B697" s="135" t="s">
        <v>42</v>
      </c>
      <c r="C697" s="135"/>
      <c r="D697" s="135"/>
      <c r="E697" s="135"/>
      <c r="F697" s="135"/>
    </row>
    <row r="698" spans="1:8" x14ac:dyDescent="0.4">
      <c r="A698" s="102" t="str">
        <f t="shared" si="45"/>
        <v/>
      </c>
      <c r="B698" s="134" t="s">
        <v>86</v>
      </c>
      <c r="C698" s="134"/>
      <c r="D698" s="134"/>
      <c r="E698" s="134"/>
      <c r="F698" s="134"/>
    </row>
    <row r="699" spans="1:8" x14ac:dyDescent="0.4">
      <c r="A699" s="102" t="str">
        <f t="shared" si="45"/>
        <v/>
      </c>
      <c r="B699" s="134" t="s">
        <v>168</v>
      </c>
      <c r="C699" s="134"/>
      <c r="D699" s="134"/>
      <c r="E699" s="134"/>
      <c r="F699" s="134"/>
    </row>
    <row r="700" spans="1:8" x14ac:dyDescent="0.4">
      <c r="A700" s="102" t="str">
        <f t="shared" si="45"/>
        <v/>
      </c>
      <c r="B700" s="134" t="s">
        <v>91</v>
      </c>
      <c r="C700" s="134"/>
      <c r="D700" s="134"/>
      <c r="E700" s="134"/>
      <c r="F700" s="134"/>
    </row>
    <row r="701" spans="1:8" x14ac:dyDescent="0.4">
      <c r="A701" s="102" t="str">
        <f t="shared" si="45"/>
        <v/>
      </c>
    </row>
    <row r="702" spans="1:8" ht="20.25" customHeight="1" x14ac:dyDescent="0.4">
      <c r="A702" s="102" t="str">
        <f t="shared" si="45"/>
        <v>Compañías</v>
      </c>
      <c r="B702" s="33" t="s">
        <v>32</v>
      </c>
      <c r="C702" s="33" t="s">
        <v>33</v>
      </c>
      <c r="D702" s="33" t="s">
        <v>50</v>
      </c>
      <c r="E702" s="112" t="s">
        <v>100</v>
      </c>
      <c r="F702" s="112" t="s">
        <v>60</v>
      </c>
    </row>
    <row r="703" spans="1:8" ht="15" customHeight="1" x14ac:dyDescent="0.4">
      <c r="A703" s="102" t="str">
        <f t="shared" si="45"/>
        <v>NoviembreSeguros Universal, S. A.</v>
      </c>
      <c r="B703" s="34">
        <f t="shared" ref="B703:B735" si="46">RANK(D703,$D$703:$D$735)</f>
        <v>1</v>
      </c>
      <c r="C703" s="35" t="s">
        <v>84</v>
      </c>
      <c r="D703" s="36">
        <f>VLOOKUP(A703,'PNC Exon. &amp; no Exon.'!A:D,3,0)+VLOOKUP(A703,'PNC Exon. &amp; no Exon.'!A:D,4,0)</f>
        <v>0</v>
      </c>
      <c r="E703" s="113">
        <f>IFERROR(D703/$D$736*100,0)</f>
        <v>0</v>
      </c>
      <c r="F703" s="113">
        <f>(E703)</f>
        <v>0</v>
      </c>
      <c r="H703" s="102" t="s">
        <v>10</v>
      </c>
    </row>
    <row r="704" spans="1:8" ht="15" customHeight="1" x14ac:dyDescent="0.4">
      <c r="A704" s="102" t="str">
        <f t="shared" si="45"/>
        <v>NoviembreHumano Seguros, S. A.</v>
      </c>
      <c r="B704" s="34">
        <f t="shared" si="46"/>
        <v>1</v>
      </c>
      <c r="C704" s="37" t="s">
        <v>92</v>
      </c>
      <c r="D704" s="36">
        <f>VLOOKUP(A704,'PNC Exon. &amp; no Exon.'!A:D,3,0)+VLOOKUP(A704,'PNC Exon. &amp; no Exon.'!A:D,4,0)</f>
        <v>0</v>
      </c>
      <c r="E704" s="113">
        <f t="shared" ref="E704:E735" si="47">IFERROR(D704/$D$736*100,0)</f>
        <v>0</v>
      </c>
      <c r="F704" s="113">
        <f t="shared" ref="F704:F723" si="48">(F703+E704)</f>
        <v>0</v>
      </c>
      <c r="H704" s="102" t="s">
        <v>10</v>
      </c>
    </row>
    <row r="705" spans="1:8" ht="15" customHeight="1" x14ac:dyDescent="0.4">
      <c r="A705" s="102" t="str">
        <f t="shared" si="45"/>
        <v>NoviembreSeguros Reservas, S. A.</v>
      </c>
      <c r="B705" s="34">
        <f t="shared" si="46"/>
        <v>1</v>
      </c>
      <c r="C705" s="37" t="s">
        <v>93</v>
      </c>
      <c r="D705" s="36">
        <f>VLOOKUP(A705,'PNC Exon. &amp; no Exon.'!A:D,3,0)+VLOOKUP(A705,'PNC Exon. &amp; no Exon.'!A:D,4,0)</f>
        <v>0</v>
      </c>
      <c r="E705" s="113">
        <f t="shared" si="47"/>
        <v>0</v>
      </c>
      <c r="F705" s="113">
        <f t="shared" si="48"/>
        <v>0</v>
      </c>
      <c r="H705" s="102" t="s">
        <v>10</v>
      </c>
    </row>
    <row r="706" spans="1:8" ht="15" customHeight="1" x14ac:dyDescent="0.4">
      <c r="A706" s="102" t="str">
        <f t="shared" si="45"/>
        <v>NoviembreMapfre BHD Compañía de Seguros</v>
      </c>
      <c r="B706" s="34">
        <f t="shared" si="46"/>
        <v>1</v>
      </c>
      <c r="C706" s="37" t="s">
        <v>111</v>
      </c>
      <c r="D706" s="36">
        <f>VLOOKUP(A706,'PNC Exon. &amp; no Exon.'!A:D,3,0)+VLOOKUP(A706,'PNC Exon. &amp; no Exon.'!A:D,4,0)</f>
        <v>0</v>
      </c>
      <c r="E706" s="113">
        <f t="shared" si="47"/>
        <v>0</v>
      </c>
      <c r="F706" s="113">
        <f t="shared" si="48"/>
        <v>0</v>
      </c>
      <c r="H706" s="102" t="s">
        <v>10</v>
      </c>
    </row>
    <row r="707" spans="1:8" ht="15" customHeight="1" x14ac:dyDescent="0.4">
      <c r="A707" s="102" t="str">
        <f t="shared" si="45"/>
        <v>NoviembreLa Colonial, S. A., Compañia De Seguros</v>
      </c>
      <c r="B707" s="34">
        <f t="shared" si="46"/>
        <v>1</v>
      </c>
      <c r="C707" s="37" t="s">
        <v>112</v>
      </c>
      <c r="D707" s="36">
        <f>VLOOKUP(A707,'PNC Exon. &amp; no Exon.'!A:D,3,0)+VLOOKUP(A707,'PNC Exon. &amp; no Exon.'!A:D,4,0)</f>
        <v>0</v>
      </c>
      <c r="E707" s="113">
        <f t="shared" si="47"/>
        <v>0</v>
      </c>
      <c r="F707" s="113">
        <f t="shared" si="48"/>
        <v>0</v>
      </c>
      <c r="H707" s="102" t="s">
        <v>10</v>
      </c>
    </row>
    <row r="708" spans="1:8" ht="15" customHeight="1" x14ac:dyDescent="0.4">
      <c r="A708" s="102" t="str">
        <f t="shared" si="45"/>
        <v>NoviembreSeguros Sura, S.A.</v>
      </c>
      <c r="B708" s="34">
        <f t="shared" si="46"/>
        <v>1</v>
      </c>
      <c r="C708" s="37" t="s">
        <v>113</v>
      </c>
      <c r="D708" s="36">
        <f>VLOOKUP(A708,'PNC Exon. &amp; no Exon.'!A:D,3,0)+VLOOKUP(A708,'PNC Exon. &amp; no Exon.'!A:D,4,0)</f>
        <v>0</v>
      </c>
      <c r="E708" s="113">
        <f t="shared" si="47"/>
        <v>0</v>
      </c>
      <c r="F708" s="113">
        <f t="shared" si="48"/>
        <v>0</v>
      </c>
      <c r="H708" s="102" t="s">
        <v>10</v>
      </c>
    </row>
    <row r="709" spans="1:8" ht="15" customHeight="1" x14ac:dyDescent="0.4">
      <c r="A709" s="102" t="str">
        <f t="shared" si="45"/>
        <v>NoviembreWorldwide Seguros, S. A.</v>
      </c>
      <c r="B709" s="34">
        <f t="shared" si="46"/>
        <v>1</v>
      </c>
      <c r="C709" s="37" t="s">
        <v>114</v>
      </c>
      <c r="D709" s="36">
        <f>VLOOKUP(A709,'PNC Exon. &amp; no Exon.'!A:D,3,0)+VLOOKUP(A709,'PNC Exon. &amp; no Exon.'!A:D,4,0)</f>
        <v>0</v>
      </c>
      <c r="E709" s="113">
        <f t="shared" si="47"/>
        <v>0</v>
      </c>
      <c r="F709" s="113">
        <f t="shared" si="48"/>
        <v>0</v>
      </c>
      <c r="H709" s="102" t="s">
        <v>10</v>
      </c>
    </row>
    <row r="710" spans="1:8" ht="15" customHeight="1" x14ac:dyDescent="0.4">
      <c r="A710" s="102" t="str">
        <f t="shared" si="45"/>
        <v>NoviembreGeneral de Seguros, S. A.</v>
      </c>
      <c r="B710" s="34">
        <f t="shared" si="46"/>
        <v>1</v>
      </c>
      <c r="C710" s="37" t="s">
        <v>77</v>
      </c>
      <c r="D710" s="36">
        <f>VLOOKUP(A710,'PNC Exon. &amp; no Exon.'!A:D,3,0)+VLOOKUP(A710,'PNC Exon. &amp; no Exon.'!A:D,4,0)</f>
        <v>0</v>
      </c>
      <c r="E710" s="113">
        <f t="shared" si="47"/>
        <v>0</v>
      </c>
      <c r="F710" s="113">
        <f t="shared" si="48"/>
        <v>0</v>
      </c>
      <c r="H710" s="102" t="s">
        <v>10</v>
      </c>
    </row>
    <row r="711" spans="1:8" ht="15" customHeight="1" x14ac:dyDescent="0.4">
      <c r="A711" s="102" t="str">
        <f t="shared" si="45"/>
        <v>NoviembreSeguros Crecer, S. A.</v>
      </c>
      <c r="B711" s="34">
        <f t="shared" si="46"/>
        <v>1</v>
      </c>
      <c r="C711" s="37" t="s">
        <v>94</v>
      </c>
      <c r="D711" s="36">
        <f>VLOOKUP(A711,'PNC Exon. &amp; no Exon.'!A:D,3,0)+VLOOKUP(A711,'PNC Exon. &amp; no Exon.'!A:D,4,0)</f>
        <v>0</v>
      </c>
      <c r="E711" s="113">
        <f t="shared" si="47"/>
        <v>0</v>
      </c>
      <c r="F711" s="113">
        <f t="shared" si="48"/>
        <v>0</v>
      </c>
      <c r="H711" s="102" t="s">
        <v>10</v>
      </c>
    </row>
    <row r="712" spans="1:8" ht="15" customHeight="1" x14ac:dyDescent="0.4">
      <c r="A712" s="102" t="str">
        <f t="shared" si="45"/>
        <v>NoviembreSeguros Pepín, S. A.</v>
      </c>
      <c r="B712" s="34">
        <f t="shared" si="46"/>
        <v>1</v>
      </c>
      <c r="C712" s="37" t="s">
        <v>115</v>
      </c>
      <c r="D712" s="36">
        <f>VLOOKUP(A712,'PNC Exon. &amp; no Exon.'!A:D,3,0)+VLOOKUP(A712,'PNC Exon. &amp; no Exon.'!A:D,4,0)</f>
        <v>0</v>
      </c>
      <c r="E712" s="113">
        <f t="shared" si="47"/>
        <v>0</v>
      </c>
      <c r="F712" s="113">
        <f t="shared" si="48"/>
        <v>0</v>
      </c>
      <c r="H712" s="102" t="s">
        <v>10</v>
      </c>
    </row>
    <row r="713" spans="1:8" ht="15" customHeight="1" x14ac:dyDescent="0.4">
      <c r="A713" s="102" t="str">
        <f t="shared" si="45"/>
        <v>NoviembreLa Monumental de Seguros, S. A.</v>
      </c>
      <c r="B713" s="34">
        <f t="shared" si="46"/>
        <v>1</v>
      </c>
      <c r="C713" s="37" t="s">
        <v>85</v>
      </c>
      <c r="D713" s="36">
        <f>VLOOKUP(A713,'PNC Exon. &amp; no Exon.'!A:D,3,0)+VLOOKUP(A713,'PNC Exon. &amp; no Exon.'!A:D,4,0)</f>
        <v>0</v>
      </c>
      <c r="E713" s="113">
        <f t="shared" si="47"/>
        <v>0</v>
      </c>
      <c r="F713" s="113">
        <f t="shared" si="48"/>
        <v>0</v>
      </c>
      <c r="H713" s="102" t="s">
        <v>10</v>
      </c>
    </row>
    <row r="714" spans="1:8" ht="15" customHeight="1" x14ac:dyDescent="0.4">
      <c r="A714" s="102" t="str">
        <f t="shared" si="45"/>
        <v>NoviembreCompañía Dominicana de Seguros, C. por A.</v>
      </c>
      <c r="B714" s="34">
        <f t="shared" si="46"/>
        <v>1</v>
      </c>
      <c r="C714" s="37" t="s">
        <v>116</v>
      </c>
      <c r="D714" s="36">
        <f>VLOOKUP(A714,'PNC Exon. &amp; no Exon.'!A:D,3,0)+VLOOKUP(A714,'PNC Exon. &amp; no Exon.'!A:D,4,0)</f>
        <v>0</v>
      </c>
      <c r="E714" s="113">
        <f t="shared" si="47"/>
        <v>0</v>
      </c>
      <c r="F714" s="113">
        <f t="shared" si="48"/>
        <v>0</v>
      </c>
      <c r="H714" s="102" t="s">
        <v>10</v>
      </c>
    </row>
    <row r="715" spans="1:8" ht="15" customHeight="1" x14ac:dyDescent="0.4">
      <c r="A715" s="102" t="str">
        <f t="shared" si="45"/>
        <v>NoviembreAseguradora Agropecuaria Dominicana, S. A.</v>
      </c>
      <c r="B715" s="34">
        <f t="shared" si="46"/>
        <v>1</v>
      </c>
      <c r="C715" s="37" t="s">
        <v>118</v>
      </c>
      <c r="D715" s="36">
        <f>VLOOKUP(A715,'PNC Exon. &amp; no Exon.'!A:D,3,0)+VLOOKUP(A715,'PNC Exon. &amp; no Exon.'!A:D,4,0)</f>
        <v>0</v>
      </c>
      <c r="E715" s="113">
        <f t="shared" si="47"/>
        <v>0</v>
      </c>
      <c r="F715" s="113">
        <f t="shared" si="48"/>
        <v>0</v>
      </c>
      <c r="H715" s="102" t="s">
        <v>10</v>
      </c>
    </row>
    <row r="716" spans="1:8" ht="15" customHeight="1" x14ac:dyDescent="0.4">
      <c r="A716" s="102" t="str">
        <f t="shared" si="45"/>
        <v>NoviembrePatria, S. A., Compañía de Seguros</v>
      </c>
      <c r="B716" s="34">
        <f t="shared" si="46"/>
        <v>1</v>
      </c>
      <c r="C716" s="37" t="s">
        <v>117</v>
      </c>
      <c r="D716" s="36">
        <f>VLOOKUP(A716,'PNC Exon. &amp; no Exon.'!A:D,3,0)+VLOOKUP(A716,'PNC Exon. &amp; no Exon.'!A:D,4,0)</f>
        <v>0</v>
      </c>
      <c r="E716" s="113">
        <f t="shared" si="47"/>
        <v>0</v>
      </c>
      <c r="F716" s="113">
        <f t="shared" si="48"/>
        <v>0</v>
      </c>
      <c r="H716" s="102" t="s">
        <v>10</v>
      </c>
    </row>
    <row r="717" spans="1:8" ht="15" customHeight="1" x14ac:dyDescent="0.4">
      <c r="A717" s="102" t="str">
        <f t="shared" si="45"/>
        <v>NoviembreBanesco Seguros</v>
      </c>
      <c r="B717" s="34">
        <f t="shared" si="46"/>
        <v>1</v>
      </c>
      <c r="C717" s="37" t="s">
        <v>119</v>
      </c>
      <c r="D717" s="36">
        <f>VLOOKUP(A717,'PNC Exon. &amp; no Exon.'!A:D,3,0)+VLOOKUP(A717,'PNC Exon. &amp; no Exon.'!A:D,4,0)</f>
        <v>0</v>
      </c>
      <c r="E717" s="113">
        <f t="shared" si="47"/>
        <v>0</v>
      </c>
      <c r="F717" s="113">
        <f t="shared" si="48"/>
        <v>0</v>
      </c>
      <c r="H717" s="102" t="s">
        <v>10</v>
      </c>
    </row>
    <row r="718" spans="1:8" ht="15" customHeight="1" x14ac:dyDescent="0.4">
      <c r="A718" s="102" t="str">
        <f t="shared" si="45"/>
        <v>NoviembreAtlántica Seguros, S. A.</v>
      </c>
      <c r="B718" s="34">
        <f t="shared" si="46"/>
        <v>1</v>
      </c>
      <c r="C718" s="37" t="s">
        <v>120</v>
      </c>
      <c r="D718" s="36">
        <f>VLOOKUP(A718,'PNC Exon. &amp; no Exon.'!A:D,3,0)+VLOOKUP(A718,'PNC Exon. &amp; no Exon.'!A:D,4,0)</f>
        <v>0</v>
      </c>
      <c r="E718" s="113">
        <f t="shared" si="47"/>
        <v>0</v>
      </c>
      <c r="F718" s="113">
        <f t="shared" si="48"/>
        <v>0</v>
      </c>
      <c r="H718" s="102" t="s">
        <v>10</v>
      </c>
    </row>
    <row r="719" spans="1:8" ht="15" customHeight="1" x14ac:dyDescent="0.4">
      <c r="A719" s="102" t="str">
        <f t="shared" si="45"/>
        <v xml:space="preserve">NoviembreCooperativa Nacional De Seguros, Inc </v>
      </c>
      <c r="B719" s="34">
        <f t="shared" si="46"/>
        <v>1</v>
      </c>
      <c r="C719" s="37" t="s">
        <v>121</v>
      </c>
      <c r="D719" s="36">
        <f>VLOOKUP(A719,'PNC Exon. &amp; no Exon.'!A:D,3,0)+VLOOKUP(A719,'PNC Exon. &amp; no Exon.'!A:D,4,0)</f>
        <v>0</v>
      </c>
      <c r="E719" s="113">
        <f t="shared" si="47"/>
        <v>0</v>
      </c>
      <c r="F719" s="113">
        <f t="shared" si="48"/>
        <v>0</v>
      </c>
      <c r="H719" s="102" t="s">
        <v>10</v>
      </c>
    </row>
    <row r="720" spans="1:8" ht="15" customHeight="1" x14ac:dyDescent="0.4">
      <c r="A720" s="102" t="str">
        <f t="shared" si="45"/>
        <v>NoviembreBMI Compañía de Seguros, S. A.</v>
      </c>
      <c r="B720" s="34">
        <f t="shared" si="46"/>
        <v>1</v>
      </c>
      <c r="C720" s="37" t="s">
        <v>87</v>
      </c>
      <c r="D720" s="36">
        <f>VLOOKUP(A720,'PNC Exon. &amp; no Exon.'!A:D,3,0)+VLOOKUP(A720,'PNC Exon. &amp; no Exon.'!A:D,4,0)</f>
        <v>0</v>
      </c>
      <c r="E720" s="113">
        <f t="shared" si="47"/>
        <v>0</v>
      </c>
      <c r="F720" s="113">
        <f t="shared" si="48"/>
        <v>0</v>
      </c>
      <c r="H720" s="102" t="s">
        <v>10</v>
      </c>
    </row>
    <row r="721" spans="1:8" ht="15" customHeight="1" x14ac:dyDescent="0.4">
      <c r="A721" s="102" t="str">
        <f t="shared" si="45"/>
        <v>NoviembreCuna Mutual Insurance Society Dominicana</v>
      </c>
      <c r="B721" s="34">
        <f t="shared" si="46"/>
        <v>1</v>
      </c>
      <c r="C721" s="37" t="s">
        <v>123</v>
      </c>
      <c r="D721" s="36">
        <f>VLOOKUP(A721,'PNC Exon. &amp; no Exon.'!A:D,3,0)+VLOOKUP(A721,'PNC Exon. &amp; no Exon.'!A:D,4,0)</f>
        <v>0</v>
      </c>
      <c r="E721" s="113">
        <f t="shared" si="47"/>
        <v>0</v>
      </c>
      <c r="F721" s="113">
        <f t="shared" si="48"/>
        <v>0</v>
      </c>
      <c r="H721" s="102" t="s">
        <v>10</v>
      </c>
    </row>
    <row r="722" spans="1:8" ht="15" customHeight="1" x14ac:dyDescent="0.4">
      <c r="A722" s="102" t="str">
        <f t="shared" si="45"/>
        <v>NoviembreBupa Dominicana, S. A.</v>
      </c>
      <c r="B722" s="34">
        <f t="shared" si="46"/>
        <v>1</v>
      </c>
      <c r="C722" s="37" t="s">
        <v>124</v>
      </c>
      <c r="D722" s="36">
        <f>VLOOKUP(A722,'PNC Exon. &amp; no Exon.'!A:D,3,0)+VLOOKUP(A722,'PNC Exon. &amp; no Exon.'!A:D,4,0)</f>
        <v>0</v>
      </c>
      <c r="E722" s="113">
        <f t="shared" si="47"/>
        <v>0</v>
      </c>
      <c r="F722" s="113">
        <f>(F721+E722)</f>
        <v>0</v>
      </c>
      <c r="H722" s="102" t="s">
        <v>10</v>
      </c>
    </row>
    <row r="723" spans="1:8" ht="15" customHeight="1" x14ac:dyDescent="0.4">
      <c r="A723" s="102" t="str">
        <f t="shared" si="45"/>
        <v>NoviembreAtrio Seguros S. A.</v>
      </c>
      <c r="B723" s="34">
        <f t="shared" si="46"/>
        <v>1</v>
      </c>
      <c r="C723" s="37" t="s">
        <v>122</v>
      </c>
      <c r="D723" s="36">
        <f>VLOOKUP(A723,'PNC Exon. &amp; no Exon.'!A:D,3,0)+VLOOKUP(A723,'PNC Exon. &amp; no Exon.'!A:D,4,0)</f>
        <v>0</v>
      </c>
      <c r="E723" s="113">
        <f t="shared" si="47"/>
        <v>0</v>
      </c>
      <c r="F723" s="113">
        <f t="shared" si="48"/>
        <v>0</v>
      </c>
      <c r="H723" s="102" t="s">
        <v>10</v>
      </c>
    </row>
    <row r="724" spans="1:8" ht="15" customHeight="1" x14ac:dyDescent="0.4">
      <c r="A724" s="102" t="str">
        <f t="shared" si="45"/>
        <v>NoviembreAngloamericana de Seguros, S. A.</v>
      </c>
      <c r="B724" s="34">
        <f t="shared" si="46"/>
        <v>1</v>
      </c>
      <c r="C724" s="37" t="s">
        <v>78</v>
      </c>
      <c r="D724" s="36">
        <f>VLOOKUP(A724,'PNC Exon. &amp; no Exon.'!A:D,3,0)+VLOOKUP(A724,'PNC Exon. &amp; no Exon.'!A:D,4,0)</f>
        <v>0</v>
      </c>
      <c r="E724" s="113">
        <f t="shared" si="47"/>
        <v>0</v>
      </c>
      <c r="F724" s="113">
        <f>(F723+E724)</f>
        <v>0</v>
      </c>
      <c r="H724" s="102" t="s">
        <v>10</v>
      </c>
    </row>
    <row r="725" spans="1:8" ht="15" customHeight="1" x14ac:dyDescent="0.4">
      <c r="A725" s="102" t="str">
        <f t="shared" si="45"/>
        <v>NoviembreSeguros La Internacional, S. A.</v>
      </c>
      <c r="B725" s="34">
        <f t="shared" si="46"/>
        <v>1</v>
      </c>
      <c r="C725" s="37" t="s">
        <v>80</v>
      </c>
      <c r="D725" s="36">
        <f>VLOOKUP(A725,'PNC Exon. &amp; no Exon.'!A:D,3,0)+VLOOKUP(A725,'PNC Exon. &amp; no Exon.'!A:D,4,0)</f>
        <v>0</v>
      </c>
      <c r="E725" s="113">
        <f t="shared" si="47"/>
        <v>0</v>
      </c>
      <c r="F725" s="113">
        <f t="shared" ref="F725:F734" si="49">(F724+E725)</f>
        <v>0</v>
      </c>
      <c r="H725" s="102" t="s">
        <v>10</v>
      </c>
    </row>
    <row r="726" spans="1:8" ht="15" customHeight="1" x14ac:dyDescent="0.4">
      <c r="A726" s="102" t="str">
        <f t="shared" si="45"/>
        <v>NoviembreSeguros APS, S.R.L.</v>
      </c>
      <c r="B726" s="34">
        <f t="shared" si="46"/>
        <v>1</v>
      </c>
      <c r="C726" s="37" t="s">
        <v>125</v>
      </c>
      <c r="D726" s="36">
        <f>VLOOKUP(A726,'PNC Exon. &amp; no Exon.'!A:D,3,0)+VLOOKUP(A726,'PNC Exon. &amp; no Exon.'!A:D,4,0)</f>
        <v>0</v>
      </c>
      <c r="E726" s="113">
        <f t="shared" si="47"/>
        <v>0</v>
      </c>
      <c r="F726" s="113">
        <f t="shared" si="49"/>
        <v>0</v>
      </c>
      <c r="H726" s="102" t="s">
        <v>10</v>
      </c>
    </row>
    <row r="727" spans="1:8" ht="15" customHeight="1" x14ac:dyDescent="0.4">
      <c r="A727" s="102" t="str">
        <f t="shared" si="45"/>
        <v>NoviembreSeguros Ademi, S.A.</v>
      </c>
      <c r="B727" s="34">
        <f t="shared" si="46"/>
        <v>1</v>
      </c>
      <c r="C727" s="37" t="s">
        <v>127</v>
      </c>
      <c r="D727" s="36">
        <f>VLOOKUP(A727,'PNC Exon. &amp; no Exon.'!A:D,3,0)+VLOOKUP(A727,'PNC Exon. &amp; no Exon.'!A:D,4,0)</f>
        <v>0</v>
      </c>
      <c r="E727" s="113">
        <f t="shared" si="47"/>
        <v>0</v>
      </c>
      <c r="F727" s="113">
        <f t="shared" si="49"/>
        <v>0</v>
      </c>
      <c r="H727" s="102" t="s">
        <v>10</v>
      </c>
    </row>
    <row r="728" spans="1:8" ht="15" customHeight="1" x14ac:dyDescent="0.4">
      <c r="A728" s="102" t="str">
        <f t="shared" si="45"/>
        <v>NoviembreConfederación del Canadá Dominicana, S. A.</v>
      </c>
      <c r="B728" s="34">
        <f t="shared" si="46"/>
        <v>1</v>
      </c>
      <c r="C728" s="37" t="s">
        <v>128</v>
      </c>
      <c r="D728" s="36">
        <f>VLOOKUP(A728,'PNC Exon. &amp; no Exon.'!A:D,3,0)+VLOOKUP(A728,'PNC Exon. &amp; no Exon.'!A:D,4,0)</f>
        <v>0</v>
      </c>
      <c r="E728" s="113">
        <f t="shared" si="47"/>
        <v>0</v>
      </c>
      <c r="F728" s="113">
        <f t="shared" si="49"/>
        <v>0</v>
      </c>
      <c r="H728" s="102" t="s">
        <v>10</v>
      </c>
    </row>
    <row r="729" spans="1:8" ht="15" customHeight="1" x14ac:dyDescent="0.4">
      <c r="A729" s="102" t="str">
        <f t="shared" si="45"/>
        <v>NoviembreMultiseguros Su, S.A.</v>
      </c>
      <c r="B729" s="34">
        <f t="shared" si="46"/>
        <v>1</v>
      </c>
      <c r="C729" s="37" t="s">
        <v>126</v>
      </c>
      <c r="D729" s="36">
        <f>VLOOKUP(A729,'PNC Exon. &amp; no Exon.'!A:D,3,0)+VLOOKUP(A729,'PNC Exon. &amp; no Exon.'!A:D,4,0)</f>
        <v>0</v>
      </c>
      <c r="E729" s="113">
        <f t="shared" si="47"/>
        <v>0</v>
      </c>
      <c r="F729" s="113">
        <f t="shared" si="49"/>
        <v>0</v>
      </c>
      <c r="H729" s="102" t="s">
        <v>10</v>
      </c>
    </row>
    <row r="730" spans="1:8" ht="15" customHeight="1" x14ac:dyDescent="0.4">
      <c r="A730" s="102" t="str">
        <f t="shared" si="45"/>
        <v>NoviembreFuturo Seguros</v>
      </c>
      <c r="B730" s="34">
        <f t="shared" si="46"/>
        <v>1</v>
      </c>
      <c r="C730" s="37" t="s">
        <v>110</v>
      </c>
      <c r="D730" s="36">
        <f>VLOOKUP(A730,'PNC Exon. &amp; no Exon.'!A:D,3,0)+VLOOKUP(A730,'PNC Exon. &amp; no Exon.'!A:D,4,0)</f>
        <v>0</v>
      </c>
      <c r="E730" s="113">
        <f t="shared" si="47"/>
        <v>0</v>
      </c>
      <c r="F730" s="113">
        <f t="shared" si="49"/>
        <v>0</v>
      </c>
      <c r="H730" s="102" t="s">
        <v>10</v>
      </c>
    </row>
    <row r="731" spans="1:8" ht="15" customHeight="1" x14ac:dyDescent="0.4">
      <c r="A731" s="102" t="str">
        <f t="shared" si="45"/>
        <v>NoviembreAutoseguro, S. A.</v>
      </c>
      <c r="B731" s="34">
        <f t="shared" si="46"/>
        <v>1</v>
      </c>
      <c r="C731" s="37" t="s">
        <v>79</v>
      </c>
      <c r="D731" s="36">
        <f>VLOOKUP(A731,'PNC Exon. &amp; no Exon.'!A:D,3,0)+VLOOKUP(A731,'PNC Exon. &amp; no Exon.'!A:D,4,0)</f>
        <v>0</v>
      </c>
      <c r="E731" s="113">
        <f t="shared" si="47"/>
        <v>0</v>
      </c>
      <c r="F731" s="113">
        <f t="shared" si="49"/>
        <v>0</v>
      </c>
      <c r="H731" s="102" t="s">
        <v>10</v>
      </c>
    </row>
    <row r="732" spans="1:8" ht="15" customHeight="1" x14ac:dyDescent="0.4">
      <c r="A732" s="102" t="str">
        <f t="shared" si="45"/>
        <v>NoviembreSeguros Yunen, S.A.</v>
      </c>
      <c r="B732" s="34">
        <f t="shared" si="46"/>
        <v>1</v>
      </c>
      <c r="C732" s="37" t="s">
        <v>129</v>
      </c>
      <c r="D732" s="36">
        <f>VLOOKUP(A732,'PNC Exon. &amp; no Exon.'!A:D,3,0)+VLOOKUP(A732,'PNC Exon. &amp; no Exon.'!A:D,4,0)</f>
        <v>0</v>
      </c>
      <c r="E732" s="113">
        <f t="shared" si="47"/>
        <v>0</v>
      </c>
      <c r="F732" s="113">
        <f t="shared" si="49"/>
        <v>0</v>
      </c>
      <c r="H732" s="102" t="s">
        <v>10</v>
      </c>
    </row>
    <row r="733" spans="1:8" ht="15" customHeight="1" x14ac:dyDescent="0.4">
      <c r="A733" s="102" t="str">
        <f t="shared" si="45"/>
        <v>NoviembreMidas Seguros, S.A.</v>
      </c>
      <c r="B733" s="34">
        <f t="shared" si="46"/>
        <v>1</v>
      </c>
      <c r="C733" s="37" t="s">
        <v>131</v>
      </c>
      <c r="D733" s="36">
        <f>VLOOKUP(A733,'PNC Exon. &amp; no Exon.'!A:D,3,0)+VLOOKUP(A733,'PNC Exon. &amp; no Exon.'!A:D,4,0)</f>
        <v>0</v>
      </c>
      <c r="E733" s="113">
        <f t="shared" si="47"/>
        <v>0</v>
      </c>
      <c r="F733" s="113">
        <f>(F732+E733)</f>
        <v>0</v>
      </c>
      <c r="H733" s="102" t="s">
        <v>10</v>
      </c>
    </row>
    <row r="734" spans="1:8" ht="15" customHeight="1" x14ac:dyDescent="0.4">
      <c r="A734" s="102" t="str">
        <f t="shared" si="45"/>
        <v>NoviembreHylseg Seguros S.A</v>
      </c>
      <c r="B734" s="34">
        <f t="shared" si="46"/>
        <v>1</v>
      </c>
      <c r="C734" s="37" t="s">
        <v>130</v>
      </c>
      <c r="D734" s="36">
        <f>VLOOKUP(A734,'PNC Exon. &amp; no Exon.'!A:D,3,0)+VLOOKUP(A734,'PNC Exon. &amp; no Exon.'!A:D,4,0)</f>
        <v>0</v>
      </c>
      <c r="E734" s="113">
        <f t="shared" si="47"/>
        <v>0</v>
      </c>
      <c r="F734" s="113">
        <f t="shared" si="49"/>
        <v>0</v>
      </c>
      <c r="H734" s="102" t="s">
        <v>10</v>
      </c>
    </row>
    <row r="735" spans="1:8" ht="15" customHeight="1" x14ac:dyDescent="0.4">
      <c r="A735" s="102" t="str">
        <f t="shared" si="45"/>
        <v>NoviembreUnit, S.A.</v>
      </c>
      <c r="B735" s="34">
        <f t="shared" si="46"/>
        <v>1</v>
      </c>
      <c r="C735" s="37" t="s">
        <v>132</v>
      </c>
      <c r="D735" s="36">
        <f>VLOOKUP(A735,'PNC Exon. &amp; no Exon.'!A:D,3,0)+VLOOKUP(A735,'PNC Exon. &amp; no Exon.'!A:D,4,0)</f>
        <v>0</v>
      </c>
      <c r="E735" s="113">
        <f t="shared" si="47"/>
        <v>0</v>
      </c>
      <c r="F735" s="113">
        <f t="shared" ref="F735" si="50">(F734+E735)</f>
        <v>0</v>
      </c>
      <c r="H735" s="102" t="s">
        <v>10</v>
      </c>
    </row>
    <row r="736" spans="1:8" ht="16.5" customHeight="1" x14ac:dyDescent="0.4">
      <c r="A736" s="102" t="str">
        <f t="shared" si="45"/>
        <v xml:space="preserve">Total General </v>
      </c>
      <c r="B736" s="38"/>
      <c r="C736" s="39" t="s">
        <v>21</v>
      </c>
      <c r="D736" s="40">
        <f>SUM(D703:D735)</f>
        <v>0</v>
      </c>
      <c r="E736" s="117">
        <f>SUM(E703:E735,0)</f>
        <v>0</v>
      </c>
      <c r="F736" s="118"/>
    </row>
    <row r="737" spans="1:3" x14ac:dyDescent="0.4">
      <c r="A737" s="102" t="str">
        <f t="shared" si="45"/>
        <v/>
      </c>
      <c r="B737" s="52" t="s">
        <v>108</v>
      </c>
    </row>
    <row r="738" spans="1:3" x14ac:dyDescent="0.4">
      <c r="A738" s="102" t="str">
        <f t="shared" si="45"/>
        <v/>
      </c>
    </row>
    <row r="739" spans="1:3" x14ac:dyDescent="0.4">
      <c r="A739" s="102" t="str">
        <f t="shared" si="45"/>
        <v/>
      </c>
    </row>
    <row r="740" spans="1:3" x14ac:dyDescent="0.4">
      <c r="A740" s="102" t="str">
        <f t="shared" si="45"/>
        <v/>
      </c>
    </row>
    <row r="741" spans="1:3" x14ac:dyDescent="0.4">
      <c r="A741" s="102" t="str">
        <f t="shared" si="45"/>
        <v/>
      </c>
    </row>
    <row r="742" spans="1:3" x14ac:dyDescent="0.4">
      <c r="A742" s="102" t="str">
        <f t="shared" si="45"/>
        <v/>
      </c>
      <c r="C742" s="11"/>
    </row>
    <row r="743" spans="1:3" x14ac:dyDescent="0.4">
      <c r="A743" s="102" t="str">
        <f t="shared" si="45"/>
        <v/>
      </c>
    </row>
    <row r="744" spans="1:3" x14ac:dyDescent="0.4">
      <c r="A744" s="102" t="str">
        <f t="shared" ref="A744:A799" si="51">H744&amp;C744</f>
        <v/>
      </c>
    </row>
    <row r="745" spans="1:3" x14ac:dyDescent="0.4">
      <c r="A745" s="102" t="str">
        <f t="shared" si="51"/>
        <v/>
      </c>
    </row>
    <row r="746" spans="1:3" x14ac:dyDescent="0.4">
      <c r="A746" s="102" t="str">
        <f t="shared" si="51"/>
        <v/>
      </c>
    </row>
    <row r="747" spans="1:3" x14ac:dyDescent="0.4">
      <c r="A747" s="102" t="str">
        <f t="shared" si="51"/>
        <v/>
      </c>
    </row>
    <row r="748" spans="1:3" x14ac:dyDescent="0.4">
      <c r="A748" s="102" t="str">
        <f t="shared" si="51"/>
        <v/>
      </c>
    </row>
    <row r="749" spans="1:3" x14ac:dyDescent="0.4">
      <c r="A749" s="102" t="str">
        <f t="shared" si="51"/>
        <v/>
      </c>
    </row>
    <row r="750" spans="1:3" x14ac:dyDescent="0.4">
      <c r="A750" s="102" t="str">
        <f t="shared" si="51"/>
        <v/>
      </c>
    </row>
    <row r="751" spans="1:3" x14ac:dyDescent="0.4">
      <c r="A751" s="102" t="str">
        <f t="shared" si="51"/>
        <v/>
      </c>
    </row>
    <row r="752" spans="1:3" x14ac:dyDescent="0.4">
      <c r="A752" s="102" t="str">
        <f t="shared" si="51"/>
        <v/>
      </c>
    </row>
    <row r="753" spans="1:8" x14ac:dyDescent="0.4">
      <c r="A753" s="102" t="str">
        <f t="shared" si="51"/>
        <v/>
      </c>
    </row>
    <row r="754" spans="1:8" x14ac:dyDescent="0.4">
      <c r="A754" s="102" t="str">
        <f t="shared" si="51"/>
        <v/>
      </c>
    </row>
    <row r="755" spans="1:8" x14ac:dyDescent="0.4">
      <c r="A755" s="102" t="str">
        <f t="shared" si="51"/>
        <v/>
      </c>
    </row>
    <row r="756" spans="1:8" x14ac:dyDescent="0.4">
      <c r="A756" s="102" t="str">
        <f t="shared" si="51"/>
        <v/>
      </c>
    </row>
    <row r="757" spans="1:8" x14ac:dyDescent="0.4">
      <c r="A757" s="102" t="str">
        <f t="shared" si="51"/>
        <v/>
      </c>
    </row>
    <row r="758" spans="1:8" x14ac:dyDescent="0.4">
      <c r="A758" s="102" t="str">
        <f t="shared" si="51"/>
        <v/>
      </c>
    </row>
    <row r="759" spans="1:8" x14ac:dyDescent="0.4">
      <c r="A759" s="102" t="str">
        <f t="shared" si="51"/>
        <v/>
      </c>
    </row>
    <row r="760" spans="1:8" ht="20" x14ac:dyDescent="0.6">
      <c r="A760" s="102" t="str">
        <f t="shared" si="51"/>
        <v/>
      </c>
      <c r="B760" s="135" t="s">
        <v>42</v>
      </c>
      <c r="C760" s="135"/>
      <c r="D760" s="135"/>
      <c r="E760" s="135"/>
      <c r="F760" s="135"/>
    </row>
    <row r="761" spans="1:8" x14ac:dyDescent="0.4">
      <c r="A761" s="102" t="str">
        <f t="shared" si="51"/>
        <v/>
      </c>
      <c r="B761" s="134" t="s">
        <v>86</v>
      </c>
      <c r="C761" s="134"/>
      <c r="D761" s="134"/>
      <c r="E761" s="134"/>
      <c r="F761" s="134"/>
    </row>
    <row r="762" spans="1:8" x14ac:dyDescent="0.4">
      <c r="A762" s="102" t="str">
        <f t="shared" si="51"/>
        <v/>
      </c>
      <c r="B762" s="134" t="s">
        <v>169</v>
      </c>
      <c r="C762" s="134"/>
      <c r="D762" s="134"/>
      <c r="E762" s="134"/>
      <c r="F762" s="134"/>
    </row>
    <row r="763" spans="1:8" x14ac:dyDescent="0.4">
      <c r="A763" s="102" t="str">
        <f t="shared" si="51"/>
        <v/>
      </c>
      <c r="B763" s="134" t="s">
        <v>91</v>
      </c>
      <c r="C763" s="134"/>
      <c r="D763" s="134"/>
      <c r="E763" s="134"/>
      <c r="F763" s="134"/>
    </row>
    <row r="764" spans="1:8" x14ac:dyDescent="0.4">
      <c r="A764" s="102" t="str">
        <f t="shared" si="51"/>
        <v/>
      </c>
    </row>
    <row r="765" spans="1:8" ht="19.5" customHeight="1" x14ac:dyDescent="0.4">
      <c r="A765" s="102" t="str">
        <f t="shared" si="51"/>
        <v>Compañías</v>
      </c>
      <c r="B765" s="33" t="s">
        <v>32</v>
      </c>
      <c r="C765" s="33" t="s">
        <v>33</v>
      </c>
      <c r="D765" s="33" t="s">
        <v>50</v>
      </c>
      <c r="E765" s="112" t="s">
        <v>100</v>
      </c>
      <c r="F765" s="112" t="s">
        <v>60</v>
      </c>
    </row>
    <row r="766" spans="1:8" ht="15" customHeight="1" x14ac:dyDescent="0.4">
      <c r="A766" s="102" t="str">
        <f t="shared" si="51"/>
        <v>DiciembreSeguros Universal, S. A.</v>
      </c>
      <c r="B766" s="34">
        <f t="shared" ref="B766:B798" si="52">RANK(D766,$D$766:$D$798)</f>
        <v>1</v>
      </c>
      <c r="C766" s="35" t="s">
        <v>84</v>
      </c>
      <c r="D766" s="36">
        <f>VLOOKUP(A766,'PNC Exon. &amp; no Exon.'!A:D,3,0)+VLOOKUP(A766,'PNC Exon. &amp; no Exon.'!A:D,4,0)</f>
        <v>0</v>
      </c>
      <c r="E766" s="113">
        <f t="shared" ref="E766:E798" si="53">IFERROR(D766/$D$799*100,0)</f>
        <v>0</v>
      </c>
      <c r="F766" s="113">
        <f>(E766)</f>
        <v>0</v>
      </c>
      <c r="H766" s="102" t="s">
        <v>11</v>
      </c>
    </row>
    <row r="767" spans="1:8" ht="15" customHeight="1" x14ac:dyDescent="0.4">
      <c r="A767" s="102" t="str">
        <f t="shared" si="51"/>
        <v>DiciembreHumano Seguros, S. A.</v>
      </c>
      <c r="B767" s="34">
        <f t="shared" si="52"/>
        <v>1</v>
      </c>
      <c r="C767" s="37" t="s">
        <v>92</v>
      </c>
      <c r="D767" s="36">
        <f>VLOOKUP(A767,'PNC Exon. &amp; no Exon.'!A:D,3,0)+VLOOKUP(A767,'PNC Exon. &amp; no Exon.'!A:D,4,0)</f>
        <v>0</v>
      </c>
      <c r="E767" s="113">
        <f t="shared" si="53"/>
        <v>0</v>
      </c>
      <c r="F767" s="113">
        <f t="shared" ref="F767:F784" si="54">(F766+E767)</f>
        <v>0</v>
      </c>
      <c r="H767" s="102" t="s">
        <v>11</v>
      </c>
    </row>
    <row r="768" spans="1:8" ht="15" customHeight="1" x14ac:dyDescent="0.4">
      <c r="A768" s="102" t="str">
        <f t="shared" si="51"/>
        <v>DiciembreSeguros Reservas, S. A.</v>
      </c>
      <c r="B768" s="34">
        <f t="shared" si="52"/>
        <v>1</v>
      </c>
      <c r="C768" s="37" t="s">
        <v>93</v>
      </c>
      <c r="D768" s="36">
        <f>VLOOKUP(A768,'PNC Exon. &amp; no Exon.'!A:D,3,0)+VLOOKUP(A768,'PNC Exon. &amp; no Exon.'!A:D,4,0)</f>
        <v>0</v>
      </c>
      <c r="E768" s="113">
        <f t="shared" si="53"/>
        <v>0</v>
      </c>
      <c r="F768" s="113">
        <f t="shared" si="54"/>
        <v>0</v>
      </c>
      <c r="H768" s="102" t="s">
        <v>11</v>
      </c>
    </row>
    <row r="769" spans="1:8" ht="15" customHeight="1" x14ac:dyDescent="0.4">
      <c r="A769" s="102" t="str">
        <f t="shared" si="51"/>
        <v>DiciembreMapfre BHD Compañía de Seguros</v>
      </c>
      <c r="B769" s="34">
        <f t="shared" si="52"/>
        <v>1</v>
      </c>
      <c r="C769" s="37" t="s">
        <v>111</v>
      </c>
      <c r="D769" s="36">
        <f>VLOOKUP(A769,'PNC Exon. &amp; no Exon.'!A:D,3,0)+VLOOKUP(A769,'PNC Exon. &amp; no Exon.'!A:D,4,0)</f>
        <v>0</v>
      </c>
      <c r="E769" s="113">
        <f t="shared" si="53"/>
        <v>0</v>
      </c>
      <c r="F769" s="113">
        <f t="shared" si="54"/>
        <v>0</v>
      </c>
      <c r="H769" s="102" t="s">
        <v>11</v>
      </c>
    </row>
    <row r="770" spans="1:8" ht="15" customHeight="1" x14ac:dyDescent="0.4">
      <c r="A770" s="102" t="str">
        <f t="shared" si="51"/>
        <v>DiciembreLa Colonial, S. A., Compañia De Seguros</v>
      </c>
      <c r="B770" s="34">
        <f t="shared" si="52"/>
        <v>1</v>
      </c>
      <c r="C770" s="37" t="s">
        <v>112</v>
      </c>
      <c r="D770" s="36">
        <f>VLOOKUP(A770,'PNC Exon. &amp; no Exon.'!A:D,3,0)+VLOOKUP(A770,'PNC Exon. &amp; no Exon.'!A:D,4,0)</f>
        <v>0</v>
      </c>
      <c r="E770" s="113">
        <f t="shared" si="53"/>
        <v>0</v>
      </c>
      <c r="F770" s="113">
        <f t="shared" si="54"/>
        <v>0</v>
      </c>
      <c r="H770" s="102" t="s">
        <v>11</v>
      </c>
    </row>
    <row r="771" spans="1:8" ht="15" customHeight="1" x14ac:dyDescent="0.4">
      <c r="A771" s="102" t="str">
        <f t="shared" si="51"/>
        <v>DiciembreSeguros Sura, S.A.</v>
      </c>
      <c r="B771" s="34">
        <f t="shared" si="52"/>
        <v>1</v>
      </c>
      <c r="C771" s="37" t="s">
        <v>113</v>
      </c>
      <c r="D771" s="36">
        <f>VLOOKUP(A771,'PNC Exon. &amp; no Exon.'!A:D,3,0)+VLOOKUP(A771,'PNC Exon. &amp; no Exon.'!A:D,4,0)</f>
        <v>0</v>
      </c>
      <c r="E771" s="113">
        <f t="shared" si="53"/>
        <v>0</v>
      </c>
      <c r="F771" s="113">
        <f t="shared" si="54"/>
        <v>0</v>
      </c>
      <c r="H771" s="102" t="s">
        <v>11</v>
      </c>
    </row>
    <row r="772" spans="1:8" ht="15" customHeight="1" x14ac:dyDescent="0.4">
      <c r="A772" s="102" t="str">
        <f t="shared" si="51"/>
        <v>DiciembreWorldwide Seguros, S. A.</v>
      </c>
      <c r="B772" s="34">
        <f t="shared" si="52"/>
        <v>1</v>
      </c>
      <c r="C772" s="37" t="s">
        <v>114</v>
      </c>
      <c r="D772" s="36">
        <f>VLOOKUP(A772,'PNC Exon. &amp; no Exon.'!A:D,3,0)+VLOOKUP(A772,'PNC Exon. &amp; no Exon.'!A:D,4,0)</f>
        <v>0</v>
      </c>
      <c r="E772" s="113">
        <f t="shared" si="53"/>
        <v>0</v>
      </c>
      <c r="F772" s="113">
        <f t="shared" si="54"/>
        <v>0</v>
      </c>
      <c r="H772" s="102" t="s">
        <v>11</v>
      </c>
    </row>
    <row r="773" spans="1:8" ht="15" customHeight="1" x14ac:dyDescent="0.4">
      <c r="A773" s="102" t="str">
        <f t="shared" si="51"/>
        <v>DiciembreGeneral de Seguros, S. A.</v>
      </c>
      <c r="B773" s="34">
        <f t="shared" si="52"/>
        <v>1</v>
      </c>
      <c r="C773" s="37" t="s">
        <v>77</v>
      </c>
      <c r="D773" s="36">
        <f>VLOOKUP(A773,'PNC Exon. &amp; no Exon.'!A:D,3,0)+VLOOKUP(A773,'PNC Exon. &amp; no Exon.'!A:D,4,0)</f>
        <v>0</v>
      </c>
      <c r="E773" s="113">
        <f t="shared" si="53"/>
        <v>0</v>
      </c>
      <c r="F773" s="113">
        <f t="shared" si="54"/>
        <v>0</v>
      </c>
      <c r="H773" s="102" t="s">
        <v>11</v>
      </c>
    </row>
    <row r="774" spans="1:8" ht="15" customHeight="1" x14ac:dyDescent="0.4">
      <c r="A774" s="102" t="str">
        <f t="shared" si="51"/>
        <v>DiciembreSeguros Crecer, S. A.</v>
      </c>
      <c r="B774" s="34">
        <f t="shared" si="52"/>
        <v>1</v>
      </c>
      <c r="C774" s="37" t="s">
        <v>94</v>
      </c>
      <c r="D774" s="36">
        <f>VLOOKUP(A774,'PNC Exon. &amp; no Exon.'!A:D,3,0)+VLOOKUP(A774,'PNC Exon. &amp; no Exon.'!A:D,4,0)</f>
        <v>0</v>
      </c>
      <c r="E774" s="113">
        <f t="shared" si="53"/>
        <v>0</v>
      </c>
      <c r="F774" s="113">
        <f t="shared" si="54"/>
        <v>0</v>
      </c>
      <c r="H774" s="102" t="s">
        <v>11</v>
      </c>
    </row>
    <row r="775" spans="1:8" ht="15" customHeight="1" x14ac:dyDescent="0.4">
      <c r="A775" s="102" t="str">
        <f t="shared" si="51"/>
        <v>DiciembreSeguros Pepín, S. A.</v>
      </c>
      <c r="B775" s="34">
        <f t="shared" si="52"/>
        <v>1</v>
      </c>
      <c r="C775" s="37" t="s">
        <v>115</v>
      </c>
      <c r="D775" s="36">
        <f>VLOOKUP(A775,'PNC Exon. &amp; no Exon.'!A:D,3,0)+VLOOKUP(A775,'PNC Exon. &amp; no Exon.'!A:D,4,0)</f>
        <v>0</v>
      </c>
      <c r="E775" s="113">
        <f t="shared" si="53"/>
        <v>0</v>
      </c>
      <c r="F775" s="113">
        <f t="shared" si="54"/>
        <v>0</v>
      </c>
      <c r="H775" s="102" t="s">
        <v>11</v>
      </c>
    </row>
    <row r="776" spans="1:8" ht="15" customHeight="1" x14ac:dyDescent="0.4">
      <c r="A776" s="102" t="str">
        <f t="shared" si="51"/>
        <v>DiciembreLa Monumental de Seguros, S. A.</v>
      </c>
      <c r="B776" s="34">
        <f t="shared" si="52"/>
        <v>1</v>
      </c>
      <c r="C776" s="37" t="s">
        <v>85</v>
      </c>
      <c r="D776" s="36">
        <f>VLOOKUP(A776,'PNC Exon. &amp; no Exon.'!A:D,3,0)+VLOOKUP(A776,'PNC Exon. &amp; no Exon.'!A:D,4,0)</f>
        <v>0</v>
      </c>
      <c r="E776" s="113">
        <f t="shared" si="53"/>
        <v>0</v>
      </c>
      <c r="F776" s="113">
        <f t="shared" si="54"/>
        <v>0</v>
      </c>
      <c r="H776" s="102" t="s">
        <v>11</v>
      </c>
    </row>
    <row r="777" spans="1:8" ht="15" customHeight="1" x14ac:dyDescent="0.4">
      <c r="A777" s="102" t="str">
        <f t="shared" si="51"/>
        <v>DiciembreCompañía Dominicana de Seguros, C. por A.</v>
      </c>
      <c r="B777" s="34">
        <f t="shared" si="52"/>
        <v>1</v>
      </c>
      <c r="C777" s="37" t="s">
        <v>116</v>
      </c>
      <c r="D777" s="36">
        <f>VLOOKUP(A777,'PNC Exon. &amp; no Exon.'!A:D,3,0)+VLOOKUP(A777,'PNC Exon. &amp; no Exon.'!A:D,4,0)</f>
        <v>0</v>
      </c>
      <c r="E777" s="113">
        <f t="shared" si="53"/>
        <v>0</v>
      </c>
      <c r="F777" s="113">
        <f t="shared" si="54"/>
        <v>0</v>
      </c>
      <c r="H777" s="102" t="s">
        <v>11</v>
      </c>
    </row>
    <row r="778" spans="1:8" ht="15" customHeight="1" x14ac:dyDescent="0.4">
      <c r="A778" s="102" t="str">
        <f t="shared" si="51"/>
        <v>DiciembreAseguradora Agropecuaria Dominicana, S. A.</v>
      </c>
      <c r="B778" s="34">
        <f t="shared" si="52"/>
        <v>1</v>
      </c>
      <c r="C778" s="37" t="s">
        <v>118</v>
      </c>
      <c r="D778" s="36">
        <f>VLOOKUP(A778,'PNC Exon. &amp; no Exon.'!A:D,3,0)+VLOOKUP(A778,'PNC Exon. &amp; no Exon.'!A:D,4,0)</f>
        <v>0</v>
      </c>
      <c r="E778" s="113">
        <f t="shared" si="53"/>
        <v>0</v>
      </c>
      <c r="F778" s="113">
        <f t="shared" si="54"/>
        <v>0</v>
      </c>
      <c r="H778" s="102" t="s">
        <v>11</v>
      </c>
    </row>
    <row r="779" spans="1:8" ht="15" customHeight="1" x14ac:dyDescent="0.4">
      <c r="A779" s="102" t="str">
        <f t="shared" si="51"/>
        <v>DiciembrePatria, S. A., Compañía de Seguros</v>
      </c>
      <c r="B779" s="34">
        <f t="shared" si="52"/>
        <v>1</v>
      </c>
      <c r="C779" s="37" t="s">
        <v>117</v>
      </c>
      <c r="D779" s="36">
        <f>VLOOKUP(A779,'PNC Exon. &amp; no Exon.'!A:D,3,0)+VLOOKUP(A779,'PNC Exon. &amp; no Exon.'!A:D,4,0)</f>
        <v>0</v>
      </c>
      <c r="E779" s="113">
        <f t="shared" si="53"/>
        <v>0</v>
      </c>
      <c r="F779" s="113">
        <f t="shared" si="54"/>
        <v>0</v>
      </c>
      <c r="H779" s="102" t="s">
        <v>11</v>
      </c>
    </row>
    <row r="780" spans="1:8" ht="15" customHeight="1" x14ac:dyDescent="0.4">
      <c r="A780" s="102" t="str">
        <f t="shared" si="51"/>
        <v>DiciembreBanesco Seguros</v>
      </c>
      <c r="B780" s="34">
        <f t="shared" si="52"/>
        <v>1</v>
      </c>
      <c r="C780" s="37" t="s">
        <v>119</v>
      </c>
      <c r="D780" s="36">
        <f>VLOOKUP(A780,'PNC Exon. &amp; no Exon.'!A:D,3,0)+VLOOKUP(A780,'PNC Exon. &amp; no Exon.'!A:D,4,0)</f>
        <v>0</v>
      </c>
      <c r="E780" s="113">
        <f t="shared" si="53"/>
        <v>0</v>
      </c>
      <c r="F780" s="113">
        <f t="shared" si="54"/>
        <v>0</v>
      </c>
      <c r="H780" s="102" t="s">
        <v>11</v>
      </c>
    </row>
    <row r="781" spans="1:8" ht="15" customHeight="1" x14ac:dyDescent="0.4">
      <c r="A781" s="102" t="str">
        <f t="shared" si="51"/>
        <v>DiciembreAtlántica Seguros, S. A.</v>
      </c>
      <c r="B781" s="34">
        <f t="shared" si="52"/>
        <v>1</v>
      </c>
      <c r="C781" s="37" t="s">
        <v>120</v>
      </c>
      <c r="D781" s="36">
        <f>VLOOKUP(A781,'PNC Exon. &amp; no Exon.'!A:D,3,0)+VLOOKUP(A781,'PNC Exon. &amp; no Exon.'!A:D,4,0)</f>
        <v>0</v>
      </c>
      <c r="E781" s="113">
        <f t="shared" si="53"/>
        <v>0</v>
      </c>
      <c r="F781" s="113">
        <f t="shared" si="54"/>
        <v>0</v>
      </c>
      <c r="H781" s="102" t="s">
        <v>11</v>
      </c>
    </row>
    <row r="782" spans="1:8" ht="15" customHeight="1" x14ac:dyDescent="0.4">
      <c r="A782" s="102" t="str">
        <f t="shared" si="51"/>
        <v xml:space="preserve">DiciembreCooperativa Nacional De Seguros, Inc </v>
      </c>
      <c r="B782" s="34">
        <f t="shared" si="52"/>
        <v>1</v>
      </c>
      <c r="C782" s="37" t="s">
        <v>121</v>
      </c>
      <c r="D782" s="36">
        <f>VLOOKUP(A782,'PNC Exon. &amp; no Exon.'!A:D,3,0)+VLOOKUP(A782,'PNC Exon. &amp; no Exon.'!A:D,4,0)</f>
        <v>0</v>
      </c>
      <c r="E782" s="113">
        <f t="shared" si="53"/>
        <v>0</v>
      </c>
      <c r="F782" s="113">
        <f t="shared" si="54"/>
        <v>0</v>
      </c>
      <c r="H782" s="102" t="s">
        <v>11</v>
      </c>
    </row>
    <row r="783" spans="1:8" ht="15" customHeight="1" x14ac:dyDescent="0.4">
      <c r="A783" s="102" t="str">
        <f t="shared" si="51"/>
        <v>DiciembreBMI Compañía de Seguros, S. A.</v>
      </c>
      <c r="B783" s="34">
        <f t="shared" si="52"/>
        <v>1</v>
      </c>
      <c r="C783" s="37" t="s">
        <v>87</v>
      </c>
      <c r="D783" s="36">
        <f>VLOOKUP(A783,'PNC Exon. &amp; no Exon.'!A:D,3,0)+VLOOKUP(A783,'PNC Exon. &amp; no Exon.'!A:D,4,0)</f>
        <v>0</v>
      </c>
      <c r="E783" s="113">
        <f t="shared" si="53"/>
        <v>0</v>
      </c>
      <c r="F783" s="113">
        <f t="shared" si="54"/>
        <v>0</v>
      </c>
      <c r="H783" s="102" t="s">
        <v>11</v>
      </c>
    </row>
    <row r="784" spans="1:8" ht="15" customHeight="1" x14ac:dyDescent="0.4">
      <c r="A784" s="102" t="str">
        <f t="shared" si="51"/>
        <v>DiciembreCuna Mutual Insurance Society Dominicana</v>
      </c>
      <c r="B784" s="34">
        <f t="shared" si="52"/>
        <v>1</v>
      </c>
      <c r="C784" s="37" t="s">
        <v>123</v>
      </c>
      <c r="D784" s="36">
        <f>VLOOKUP(A784,'PNC Exon. &amp; no Exon.'!A:D,3,0)+VLOOKUP(A784,'PNC Exon. &amp; no Exon.'!A:D,4,0)</f>
        <v>0</v>
      </c>
      <c r="E784" s="113">
        <f t="shared" si="53"/>
        <v>0</v>
      </c>
      <c r="F784" s="113">
        <f t="shared" si="54"/>
        <v>0</v>
      </c>
      <c r="H784" s="102" t="s">
        <v>11</v>
      </c>
    </row>
    <row r="785" spans="1:8" ht="15" customHeight="1" x14ac:dyDescent="0.4">
      <c r="A785" s="102" t="str">
        <f t="shared" si="51"/>
        <v>DiciembreBupa Dominicana, S. A.</v>
      </c>
      <c r="B785" s="34">
        <f t="shared" si="52"/>
        <v>1</v>
      </c>
      <c r="C785" s="37" t="s">
        <v>124</v>
      </c>
      <c r="D785" s="36">
        <f>VLOOKUP(A785,'PNC Exon. &amp; no Exon.'!A:D,3,0)+VLOOKUP(A785,'PNC Exon. &amp; no Exon.'!A:D,4,0)</f>
        <v>0</v>
      </c>
      <c r="E785" s="113">
        <f t="shared" si="53"/>
        <v>0</v>
      </c>
      <c r="F785" s="113">
        <f>(F784+E785)</f>
        <v>0</v>
      </c>
      <c r="H785" s="102" t="s">
        <v>11</v>
      </c>
    </row>
    <row r="786" spans="1:8" ht="15" customHeight="1" x14ac:dyDescent="0.4">
      <c r="A786" s="102" t="str">
        <f t="shared" si="51"/>
        <v>DiciembreAtrio Seguros S. A.</v>
      </c>
      <c r="B786" s="34">
        <f t="shared" si="52"/>
        <v>1</v>
      </c>
      <c r="C786" s="37" t="s">
        <v>122</v>
      </c>
      <c r="D786" s="36">
        <f>VLOOKUP(A786,'PNC Exon. &amp; no Exon.'!A:D,3,0)+VLOOKUP(A786,'PNC Exon. &amp; no Exon.'!A:D,4,0)</f>
        <v>0</v>
      </c>
      <c r="E786" s="113">
        <f t="shared" si="53"/>
        <v>0</v>
      </c>
      <c r="F786" s="113">
        <f>(F785+E786)</f>
        <v>0</v>
      </c>
      <c r="H786" s="102" t="s">
        <v>11</v>
      </c>
    </row>
    <row r="787" spans="1:8" ht="15" customHeight="1" x14ac:dyDescent="0.4">
      <c r="A787" s="102" t="str">
        <f t="shared" si="51"/>
        <v>DiciembreAngloamericana de Seguros, S. A.</v>
      </c>
      <c r="B787" s="34">
        <f t="shared" si="52"/>
        <v>1</v>
      </c>
      <c r="C787" s="37" t="s">
        <v>78</v>
      </c>
      <c r="D787" s="36">
        <f>VLOOKUP(A787,'PNC Exon. &amp; no Exon.'!A:D,3,0)+VLOOKUP(A787,'PNC Exon. &amp; no Exon.'!A:D,4,0)</f>
        <v>0</v>
      </c>
      <c r="E787" s="113">
        <f t="shared" si="53"/>
        <v>0</v>
      </c>
      <c r="F787" s="113">
        <f>(F786+E787)</f>
        <v>0</v>
      </c>
      <c r="H787" s="102" t="s">
        <v>11</v>
      </c>
    </row>
    <row r="788" spans="1:8" ht="15" customHeight="1" x14ac:dyDescent="0.4">
      <c r="A788" s="102" t="str">
        <f t="shared" si="51"/>
        <v>DiciembreSeguros La Internacional, S. A.</v>
      </c>
      <c r="B788" s="34">
        <f t="shared" si="52"/>
        <v>1</v>
      </c>
      <c r="C788" s="37" t="s">
        <v>80</v>
      </c>
      <c r="D788" s="36">
        <f>VLOOKUP(A788,'PNC Exon. &amp; no Exon.'!A:D,3,0)+VLOOKUP(A788,'PNC Exon. &amp; no Exon.'!A:D,4,0)</f>
        <v>0</v>
      </c>
      <c r="E788" s="113">
        <f t="shared" si="53"/>
        <v>0</v>
      </c>
      <c r="F788" s="113">
        <f t="shared" ref="F788:F795" si="55">(F787+E788)</f>
        <v>0</v>
      </c>
      <c r="H788" s="102" t="s">
        <v>11</v>
      </c>
    </row>
    <row r="789" spans="1:8" ht="15" customHeight="1" x14ac:dyDescent="0.4">
      <c r="A789" s="102" t="str">
        <f t="shared" si="51"/>
        <v>DiciembreSeguros APS, S.R.L.</v>
      </c>
      <c r="B789" s="34">
        <f t="shared" si="52"/>
        <v>1</v>
      </c>
      <c r="C789" s="37" t="s">
        <v>125</v>
      </c>
      <c r="D789" s="36">
        <f>VLOOKUP(A789,'PNC Exon. &amp; no Exon.'!A:D,3,0)+VLOOKUP(A789,'PNC Exon. &amp; no Exon.'!A:D,4,0)</f>
        <v>0</v>
      </c>
      <c r="E789" s="113">
        <f t="shared" si="53"/>
        <v>0</v>
      </c>
      <c r="F789" s="113">
        <f t="shared" si="55"/>
        <v>0</v>
      </c>
      <c r="H789" s="102" t="s">
        <v>11</v>
      </c>
    </row>
    <row r="790" spans="1:8" ht="15" customHeight="1" x14ac:dyDescent="0.4">
      <c r="A790" s="102" t="str">
        <f t="shared" si="51"/>
        <v>DiciembreSeguros Ademi, S.A.</v>
      </c>
      <c r="B790" s="34">
        <f t="shared" si="52"/>
        <v>1</v>
      </c>
      <c r="C790" s="37" t="s">
        <v>127</v>
      </c>
      <c r="D790" s="36">
        <f>VLOOKUP(A790,'PNC Exon. &amp; no Exon.'!A:D,3,0)+VLOOKUP(A790,'PNC Exon. &amp; no Exon.'!A:D,4,0)</f>
        <v>0</v>
      </c>
      <c r="E790" s="113">
        <f t="shared" si="53"/>
        <v>0</v>
      </c>
      <c r="F790" s="113">
        <f t="shared" si="55"/>
        <v>0</v>
      </c>
      <c r="H790" s="102" t="s">
        <v>11</v>
      </c>
    </row>
    <row r="791" spans="1:8" ht="15" customHeight="1" x14ac:dyDescent="0.4">
      <c r="A791" s="102" t="str">
        <f t="shared" si="51"/>
        <v>DiciembreConfederación del Canadá Dominicana, S. A.</v>
      </c>
      <c r="B791" s="34">
        <f t="shared" si="52"/>
        <v>1</v>
      </c>
      <c r="C791" s="37" t="s">
        <v>128</v>
      </c>
      <c r="D791" s="36">
        <f>VLOOKUP(A791,'PNC Exon. &amp; no Exon.'!A:D,3,0)+VLOOKUP(A791,'PNC Exon. &amp; no Exon.'!A:D,4,0)</f>
        <v>0</v>
      </c>
      <c r="E791" s="113">
        <f t="shared" si="53"/>
        <v>0</v>
      </c>
      <c r="F791" s="113">
        <f t="shared" si="55"/>
        <v>0</v>
      </c>
      <c r="H791" s="102" t="s">
        <v>11</v>
      </c>
    </row>
    <row r="792" spans="1:8" ht="15" customHeight="1" x14ac:dyDescent="0.4">
      <c r="A792" s="102" t="str">
        <f t="shared" si="51"/>
        <v>DiciembreMultiseguros Su, S.A.</v>
      </c>
      <c r="B792" s="34">
        <f t="shared" si="52"/>
        <v>1</v>
      </c>
      <c r="C792" s="37" t="s">
        <v>126</v>
      </c>
      <c r="D792" s="36">
        <f>VLOOKUP(A792,'PNC Exon. &amp; no Exon.'!A:D,3,0)+VLOOKUP(A792,'PNC Exon. &amp; no Exon.'!A:D,4,0)</f>
        <v>0</v>
      </c>
      <c r="E792" s="113">
        <f t="shared" si="53"/>
        <v>0</v>
      </c>
      <c r="F792" s="113">
        <f t="shared" si="55"/>
        <v>0</v>
      </c>
      <c r="H792" s="102" t="s">
        <v>11</v>
      </c>
    </row>
    <row r="793" spans="1:8" ht="15" customHeight="1" x14ac:dyDescent="0.4">
      <c r="A793" s="102" t="str">
        <f t="shared" si="51"/>
        <v>DiciembreFuturo Seguros</v>
      </c>
      <c r="B793" s="34">
        <f t="shared" si="52"/>
        <v>1</v>
      </c>
      <c r="C793" s="37" t="s">
        <v>110</v>
      </c>
      <c r="D793" s="36">
        <f>VLOOKUP(A793,'PNC Exon. &amp; no Exon.'!A:D,3,0)+VLOOKUP(A793,'PNC Exon. &amp; no Exon.'!A:D,4,0)</f>
        <v>0</v>
      </c>
      <c r="E793" s="113">
        <f t="shared" si="53"/>
        <v>0</v>
      </c>
      <c r="F793" s="113">
        <f t="shared" si="55"/>
        <v>0</v>
      </c>
      <c r="H793" s="102" t="s">
        <v>11</v>
      </c>
    </row>
    <row r="794" spans="1:8" ht="15" customHeight="1" x14ac:dyDescent="0.4">
      <c r="A794" s="102" t="str">
        <f t="shared" si="51"/>
        <v>DiciembreAutoseguro, S. A.</v>
      </c>
      <c r="B794" s="34">
        <f t="shared" si="52"/>
        <v>1</v>
      </c>
      <c r="C794" s="37" t="s">
        <v>79</v>
      </c>
      <c r="D794" s="36">
        <f>VLOOKUP(A794,'PNC Exon. &amp; no Exon.'!A:D,3,0)+VLOOKUP(A794,'PNC Exon. &amp; no Exon.'!A:D,4,0)</f>
        <v>0</v>
      </c>
      <c r="E794" s="113">
        <f t="shared" si="53"/>
        <v>0</v>
      </c>
      <c r="F794" s="113">
        <f t="shared" si="55"/>
        <v>0</v>
      </c>
      <c r="H794" s="102" t="s">
        <v>11</v>
      </c>
    </row>
    <row r="795" spans="1:8" ht="15" customHeight="1" x14ac:dyDescent="0.4">
      <c r="A795" s="102" t="str">
        <f t="shared" si="51"/>
        <v>DiciembreSeguros Yunen, S.A.</v>
      </c>
      <c r="B795" s="34">
        <f t="shared" si="52"/>
        <v>1</v>
      </c>
      <c r="C795" s="37" t="s">
        <v>129</v>
      </c>
      <c r="D795" s="36">
        <f>VLOOKUP(A795,'PNC Exon. &amp; no Exon.'!A:D,3,0)+VLOOKUP(A795,'PNC Exon. &amp; no Exon.'!A:D,4,0)</f>
        <v>0</v>
      </c>
      <c r="E795" s="113">
        <f t="shared" si="53"/>
        <v>0</v>
      </c>
      <c r="F795" s="113">
        <f t="shared" si="55"/>
        <v>0</v>
      </c>
      <c r="H795" s="102" t="s">
        <v>11</v>
      </c>
    </row>
    <row r="796" spans="1:8" ht="15" customHeight="1" x14ac:dyDescent="0.4">
      <c r="A796" s="102" t="str">
        <f t="shared" si="51"/>
        <v>DiciembreMidas Seguros, S.A.</v>
      </c>
      <c r="B796" s="34">
        <f t="shared" si="52"/>
        <v>1</v>
      </c>
      <c r="C796" s="37" t="s">
        <v>131</v>
      </c>
      <c r="D796" s="36">
        <f>VLOOKUP(A796,'PNC Exon. &amp; no Exon.'!A:D,3,0)+VLOOKUP(A796,'PNC Exon. &amp; no Exon.'!A:D,4,0)</f>
        <v>0</v>
      </c>
      <c r="E796" s="113">
        <f t="shared" si="53"/>
        <v>0</v>
      </c>
      <c r="F796" s="113">
        <f t="shared" ref="F796:F798" si="56">(F795+E796)</f>
        <v>0</v>
      </c>
      <c r="H796" s="102" t="s">
        <v>11</v>
      </c>
    </row>
    <row r="797" spans="1:8" ht="15" customHeight="1" x14ac:dyDescent="0.4">
      <c r="A797" s="102" t="str">
        <f t="shared" si="51"/>
        <v>DiciembreHylseg Seguros S.A</v>
      </c>
      <c r="B797" s="34">
        <f t="shared" si="52"/>
        <v>1</v>
      </c>
      <c r="C797" s="37" t="s">
        <v>130</v>
      </c>
      <c r="D797" s="36">
        <f>VLOOKUP(A797,'PNC Exon. &amp; no Exon.'!A:D,3,0)+VLOOKUP(A797,'PNC Exon. &amp; no Exon.'!A:D,4,0)</f>
        <v>0</v>
      </c>
      <c r="E797" s="113">
        <f t="shared" si="53"/>
        <v>0</v>
      </c>
      <c r="F797" s="113">
        <f t="shared" si="56"/>
        <v>0</v>
      </c>
      <c r="H797" s="102" t="s">
        <v>11</v>
      </c>
    </row>
    <row r="798" spans="1:8" ht="15" customHeight="1" x14ac:dyDescent="0.4">
      <c r="A798" s="102" t="str">
        <f t="shared" si="51"/>
        <v>DiciembreUnit, S.A.</v>
      </c>
      <c r="B798" s="34">
        <f t="shared" si="52"/>
        <v>1</v>
      </c>
      <c r="C798" s="37" t="s">
        <v>132</v>
      </c>
      <c r="D798" s="36">
        <f>VLOOKUP(A798,'PNC Exon. &amp; no Exon.'!A:D,3,0)+VLOOKUP(A798,'PNC Exon. &amp; no Exon.'!A:D,4,0)</f>
        <v>0</v>
      </c>
      <c r="E798" s="113">
        <f t="shared" si="53"/>
        <v>0</v>
      </c>
      <c r="F798" s="113">
        <f t="shared" si="56"/>
        <v>0</v>
      </c>
      <c r="H798" s="102" t="s">
        <v>11</v>
      </c>
    </row>
    <row r="799" spans="1:8" x14ac:dyDescent="0.4">
      <c r="A799" s="102" t="str">
        <f t="shared" si="51"/>
        <v xml:space="preserve">Total General </v>
      </c>
      <c r="B799" s="38"/>
      <c r="C799" s="39" t="s">
        <v>21</v>
      </c>
      <c r="D799" s="40">
        <f>SUM(D766:D798)</f>
        <v>0</v>
      </c>
      <c r="E799" s="117">
        <f>SUM(E766:E798,0)</f>
        <v>0</v>
      </c>
      <c r="F799" s="118"/>
    </row>
    <row r="800" spans="1:8" x14ac:dyDescent="0.4">
      <c r="B800" s="52" t="s">
        <v>108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C262" sqref="C262:D262"/>
    </sheetView>
  </sheetViews>
  <sheetFormatPr defaultColWidth="11.41015625" defaultRowHeight="12.7" x14ac:dyDescent="0.4"/>
  <cols>
    <col min="1" max="1" width="6" style="102" customWidth="1"/>
    <col min="2" max="2" width="48.29296875" bestFit="1" customWidth="1"/>
    <col min="3" max="6" width="15.703125" customWidth="1"/>
    <col min="7" max="7" width="15.703125" hidden="1" customWidth="1"/>
    <col min="8" max="9" width="15.703125" customWidth="1"/>
    <col min="10" max="10" width="15.703125" hidden="1" customWidth="1"/>
    <col min="11" max="12" width="15.703125" customWidth="1"/>
    <col min="13" max="13" width="15.703125" hidden="1" customWidth="1"/>
    <col min="14" max="15" width="15.703125" customWidth="1"/>
    <col min="16" max="16" width="15.703125" hidden="1" customWidth="1"/>
    <col min="17" max="18" width="15.703125" customWidth="1"/>
    <col min="19" max="19" width="15.703125" hidden="1" customWidth="1"/>
    <col min="20" max="21" width="15.703125" customWidth="1"/>
    <col min="22" max="22" width="15.703125" hidden="1" customWidth="1"/>
    <col min="23" max="24" width="15.703125" customWidth="1"/>
    <col min="25" max="25" width="15.703125" hidden="1" customWidth="1"/>
    <col min="26" max="27" width="15.703125" customWidth="1"/>
    <col min="28" max="28" width="15.703125" hidden="1" customWidth="1"/>
    <col min="29" max="30" width="15.703125" customWidth="1"/>
    <col min="31" max="31" width="15.703125" hidden="1" customWidth="1"/>
    <col min="32" max="33" width="15.703125" customWidth="1"/>
    <col min="34" max="34" width="15.703125" hidden="1" customWidth="1"/>
    <col min="35" max="36" width="15.703125" customWidth="1"/>
    <col min="37" max="37" width="15.703125" hidden="1" customWidth="1"/>
    <col min="38" max="38" width="13.5859375" hidden="1" customWidth="1"/>
    <col min="39" max="39" width="10.87890625" style="102" bestFit="1" customWidth="1"/>
    <col min="40" max="40" width="14.87890625" bestFit="1" customWidth="1"/>
    <col min="41" max="41" width="19.87890625" bestFit="1" customWidth="1"/>
    <col min="42" max="42" width="21.41015625" bestFit="1" customWidth="1"/>
    <col min="43" max="43" width="21.5859375" bestFit="1" customWidth="1"/>
    <col min="44" max="44" width="19.87890625" bestFit="1" customWidth="1"/>
    <col min="45" max="45" width="24.41015625" bestFit="1" customWidth="1"/>
    <col min="46" max="46" width="19.41015625" bestFit="1" customWidth="1"/>
    <col min="47" max="47" width="18.1171875" bestFit="1" customWidth="1"/>
    <col min="48" max="48" width="18.29296875" bestFit="1" customWidth="1"/>
    <col min="49" max="49" width="15.87890625" bestFit="1" customWidth="1"/>
    <col min="50" max="50" width="17.703125" bestFit="1" customWidth="1"/>
  </cols>
  <sheetData>
    <row r="1" spans="2:38" ht="20" x14ac:dyDescent="0.6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x14ac:dyDescent="0.4">
      <c r="B2" s="134" t="s">
        <v>56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2:38" ht="20" x14ac:dyDescent="0.6">
      <c r="B3" s="135" t="str">
        <f>"Enero"&amp;'P.N.C. x Comp. x Ramos'!A1&amp;", 2022"</f>
        <v>Enero - Septiembre, 2022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x14ac:dyDescent="0.4">
      <c r="B4" s="134" t="s">
        <v>91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2:38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45"/>
    <row r="7" spans="2:38" ht="13.35" thickTop="1" thickBot="1" x14ac:dyDescent="0.45">
      <c r="B7" s="137" t="s">
        <v>33</v>
      </c>
      <c r="C7" s="142" t="s">
        <v>0</v>
      </c>
      <c r="D7" s="142"/>
      <c r="E7" s="142" t="s">
        <v>12</v>
      </c>
      <c r="F7" s="142"/>
      <c r="G7" s="67"/>
      <c r="H7" s="142" t="s">
        <v>13</v>
      </c>
      <c r="I7" s="142"/>
      <c r="J7" s="67"/>
      <c r="K7" s="142" t="s">
        <v>14</v>
      </c>
      <c r="L7" s="142"/>
      <c r="M7" s="67"/>
      <c r="N7" s="142" t="s">
        <v>15</v>
      </c>
      <c r="O7" s="142"/>
      <c r="P7" s="67"/>
      <c r="Q7" s="142" t="s">
        <v>27</v>
      </c>
      <c r="R7" s="142"/>
      <c r="S7" s="67"/>
      <c r="T7" s="142" t="s">
        <v>35</v>
      </c>
      <c r="U7" s="142"/>
      <c r="V7" s="67"/>
      <c r="W7" s="142" t="s">
        <v>16</v>
      </c>
      <c r="X7" s="142"/>
      <c r="Y7" s="67"/>
      <c r="Z7" s="142" t="s">
        <v>67</v>
      </c>
      <c r="AA7" s="142"/>
      <c r="AB7" s="67"/>
      <c r="AC7" s="142" t="s">
        <v>34</v>
      </c>
      <c r="AD7" s="142"/>
      <c r="AE7" s="67"/>
      <c r="AF7" s="142" t="s">
        <v>17</v>
      </c>
      <c r="AG7" s="142"/>
      <c r="AH7" s="67"/>
      <c r="AI7" s="142" t="s">
        <v>18</v>
      </c>
      <c r="AJ7" s="142"/>
      <c r="AK7" s="49"/>
      <c r="AL7" t="s">
        <v>109</v>
      </c>
    </row>
    <row r="8" spans="2:38" ht="23.25" customHeight="1" thickTop="1" thickBot="1" x14ac:dyDescent="0.45">
      <c r="B8" s="146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109</v>
      </c>
    </row>
    <row r="9" spans="2:38" ht="13.35" thickTop="1" thickBot="1" x14ac:dyDescent="0.45">
      <c r="B9" s="35" t="s">
        <v>84</v>
      </c>
      <c r="C9" s="50">
        <f t="shared" ref="C9:D28" si="0">SUMIF($E$8:$AJ$8,C$8,$E9:$AJ9)</f>
        <v>10497825960.93</v>
      </c>
      <c r="D9" s="50">
        <f t="shared" si="0"/>
        <v>5469132875.1199999</v>
      </c>
      <c r="E9" s="35">
        <f t="shared" ref="E9:F28" si="1">SUMIF($B$63:$B$1436,$B9,E$63:E$1436)</f>
        <v>52865805.039999999</v>
      </c>
      <c r="F9" s="35">
        <f t="shared" si="1"/>
        <v>38938.730000000003</v>
      </c>
      <c r="G9" s="35">
        <f t="shared" ref="G9:G41" si="2">SUM(E9:F9)</f>
        <v>52904743.769999996</v>
      </c>
      <c r="H9" s="35">
        <f t="shared" ref="H9:I28" si="3">SUMIF($B$63:$B$1436,$B9,H$63:H$1436)</f>
        <v>841749410.04999995</v>
      </c>
      <c r="I9" s="35">
        <f t="shared" si="3"/>
        <v>1561874851.6099999</v>
      </c>
      <c r="J9" s="35">
        <f t="shared" ref="J9:J41" si="4">SUM(H9:I9)</f>
        <v>2403624261.6599998</v>
      </c>
      <c r="K9" s="35">
        <f t="shared" ref="K9:L28" si="5">SUMIF($B$63:$B$1436,$B9,K$63:K$1436)</f>
        <v>1538.8200000000002</v>
      </c>
      <c r="L9" s="35">
        <f t="shared" si="5"/>
        <v>3433541761.46</v>
      </c>
      <c r="M9" s="35">
        <f t="shared" ref="M9:M41" si="6">SUM(K9:L9)</f>
        <v>3433543300.2800002</v>
      </c>
      <c r="N9" s="35">
        <f t="shared" ref="N9:O28" si="7">SUMIF($B$63:$B$1436,$B9,N$63:N$1436)</f>
        <v>244645630.63</v>
      </c>
      <c r="O9" s="35">
        <f t="shared" si="7"/>
        <v>1017</v>
      </c>
      <c r="P9" s="35">
        <f t="shared" ref="P9:P41" si="8">SUM(N9:O9)</f>
        <v>244646647.63</v>
      </c>
      <c r="Q9" s="35">
        <f t="shared" ref="Q9:R28" si="9">SUMIF($B$63:$B$1436,$B9,Q$63:Q$1436)</f>
        <v>6207598531.9799995</v>
      </c>
      <c r="R9" s="35">
        <f t="shared" si="9"/>
        <v>365007000.04999995</v>
      </c>
      <c r="S9" s="35">
        <f t="shared" ref="S9:S41" si="10">SUM(Q9:R9)</f>
        <v>6572605532.0299997</v>
      </c>
      <c r="T9" s="35">
        <f t="shared" ref="T9:U28" si="11">SUMIF($B$63:$B$1436,$B9,T$63:T$1436)</f>
        <v>39939778.060000002</v>
      </c>
      <c r="U9" s="35">
        <f t="shared" si="11"/>
        <v>0</v>
      </c>
      <c r="V9" s="35">
        <f t="shared" ref="V9:V41" si="12">SUM(T9:U9)</f>
        <v>39939778.060000002</v>
      </c>
      <c r="W9" s="35">
        <f t="shared" ref="W9:X28" si="13">SUMIF($B$63:$B$1436,$B9,W$63:W$1436)</f>
        <v>375803824.63999999</v>
      </c>
      <c r="X9" s="35">
        <f t="shared" si="13"/>
        <v>12275764.279999999</v>
      </c>
      <c r="Y9" s="35">
        <f t="shared" ref="Y9:Y41" si="14">SUM(W9:X9)</f>
        <v>388079588.91999996</v>
      </c>
      <c r="Z9" s="35">
        <f t="shared" ref="Z9:AA28" si="15">SUMIF($B$63:$B$1436,$B9,Z$63:Z$1436)</f>
        <v>1800574748.9399998</v>
      </c>
      <c r="AA9" s="35">
        <f t="shared" si="15"/>
        <v>23927444.620000001</v>
      </c>
      <c r="AB9" s="35">
        <f t="shared" ref="AB9:AB41" si="16">SUM(Z9:AA9)</f>
        <v>1824502193.5599997</v>
      </c>
      <c r="AC9" s="35">
        <f t="shared" ref="AC9:AD28" si="17">SUMIF($B$63:$B$1436,$B9,AC$63:AC$1436)</f>
        <v>0</v>
      </c>
      <c r="AD9" s="35">
        <f t="shared" si="17"/>
        <v>0</v>
      </c>
      <c r="AE9" s="69">
        <f t="shared" ref="AE9:AE41" si="18">SUM(AC9:AD9)</f>
        <v>0</v>
      </c>
      <c r="AF9" s="35">
        <f t="shared" ref="AF9:AG28" si="19">SUMIF($B$63:$B$1436,$B9,AF$63:AF$1436)</f>
        <v>121623895.32000001</v>
      </c>
      <c r="AG9" s="35">
        <f t="shared" si="19"/>
        <v>28173889.170000002</v>
      </c>
      <c r="AH9" s="35">
        <f t="shared" ref="AH9:AH41" si="20">SUM(AF9:AG9)</f>
        <v>149797784.49000001</v>
      </c>
      <c r="AI9" s="35">
        <f t="shared" ref="AI9:AJ28" si="21">SUMIF($B$63:$B$1436,$B9,AI$63:AI$1436)</f>
        <v>813022797.45000005</v>
      </c>
      <c r="AJ9" s="35">
        <f t="shared" si="21"/>
        <v>44292208.200000003</v>
      </c>
      <c r="AK9" s="68">
        <f t="shared" ref="AK9:AK42" si="22">SUM(AI9:AJ9)</f>
        <v>857315005.6500001</v>
      </c>
      <c r="AL9" s="2">
        <f t="shared" ref="AL9:AL41" si="23">SUM(C9:D9)</f>
        <v>15966958836.049999</v>
      </c>
    </row>
    <row r="10" spans="2:38" ht="13.35" thickTop="1" thickBot="1" x14ac:dyDescent="0.45">
      <c r="B10" s="37" t="s">
        <v>92</v>
      </c>
      <c r="C10" s="50">
        <f t="shared" si="0"/>
        <v>1337493409.6300001</v>
      </c>
      <c r="D10" s="50">
        <f t="shared" si="0"/>
        <v>10219382083.759998</v>
      </c>
      <c r="E10" s="35">
        <f t="shared" si="1"/>
        <v>38690444.890000001</v>
      </c>
      <c r="F10" s="35">
        <f t="shared" si="1"/>
        <v>-6.9999999999999979E-2</v>
      </c>
      <c r="G10" s="35">
        <f t="shared" si="2"/>
        <v>38690444.82</v>
      </c>
      <c r="H10" s="35">
        <f t="shared" si="3"/>
        <v>220132798.62</v>
      </c>
      <c r="I10" s="35">
        <f t="shared" si="3"/>
        <v>11952054.669999998</v>
      </c>
      <c r="J10" s="35">
        <f t="shared" si="4"/>
        <v>232084853.28999999</v>
      </c>
      <c r="K10" s="35">
        <f t="shared" si="5"/>
        <v>0</v>
      </c>
      <c r="L10" s="35">
        <f t="shared" si="5"/>
        <v>10172166028.559999</v>
      </c>
      <c r="M10" s="35">
        <f t="shared" si="6"/>
        <v>10172166028.559999</v>
      </c>
      <c r="N10" s="35">
        <f t="shared" si="7"/>
        <v>9359074.9600000009</v>
      </c>
      <c r="O10" s="35">
        <f t="shared" si="7"/>
        <v>-4.29</v>
      </c>
      <c r="P10" s="35">
        <f t="shared" si="8"/>
        <v>9359070.6700000018</v>
      </c>
      <c r="Q10" s="35">
        <f t="shared" si="9"/>
        <v>311912774.36000001</v>
      </c>
      <c r="R10" s="35">
        <f t="shared" si="9"/>
        <v>6550078.290000001</v>
      </c>
      <c r="S10" s="35">
        <f t="shared" si="10"/>
        <v>318462852.65000004</v>
      </c>
      <c r="T10" s="35">
        <f t="shared" si="11"/>
        <v>2771437.29</v>
      </c>
      <c r="U10" s="35">
        <f t="shared" si="11"/>
        <v>0.55000000000000004</v>
      </c>
      <c r="V10" s="35">
        <f t="shared" si="12"/>
        <v>2771437.84</v>
      </c>
      <c r="W10" s="35">
        <f t="shared" si="13"/>
        <v>12236194.460000001</v>
      </c>
      <c r="X10" s="35">
        <f t="shared" si="13"/>
        <v>135987.51</v>
      </c>
      <c r="Y10" s="35">
        <f t="shared" si="14"/>
        <v>12372181.970000001</v>
      </c>
      <c r="Z10" s="35">
        <f t="shared" si="15"/>
        <v>655465997.35000002</v>
      </c>
      <c r="AA10" s="35">
        <f t="shared" si="15"/>
        <v>514402.95999999985</v>
      </c>
      <c r="AB10" s="35">
        <f t="shared" si="16"/>
        <v>655980400.31000006</v>
      </c>
      <c r="AC10" s="35">
        <f t="shared" si="17"/>
        <v>0</v>
      </c>
      <c r="AD10" s="35">
        <f t="shared" si="17"/>
        <v>0</v>
      </c>
      <c r="AE10" s="69">
        <f t="shared" si="18"/>
        <v>0</v>
      </c>
      <c r="AF10" s="35">
        <f t="shared" si="19"/>
        <v>20655951.670000002</v>
      </c>
      <c r="AG10" s="35">
        <f t="shared" si="19"/>
        <v>122614.41</v>
      </c>
      <c r="AH10" s="35">
        <f t="shared" si="20"/>
        <v>20778566.080000002</v>
      </c>
      <c r="AI10" s="35">
        <f t="shared" si="21"/>
        <v>66268736.030000001</v>
      </c>
      <c r="AJ10" s="35">
        <f t="shared" si="21"/>
        <v>27940921.170000002</v>
      </c>
      <c r="AK10" s="68">
        <f t="shared" si="22"/>
        <v>94209657.200000003</v>
      </c>
      <c r="AL10" s="2">
        <f t="shared" si="23"/>
        <v>11556875493.389999</v>
      </c>
    </row>
    <row r="11" spans="2:38" ht="13.35" thickTop="1" thickBot="1" x14ac:dyDescent="0.45">
      <c r="B11" s="37" t="s">
        <v>93</v>
      </c>
      <c r="C11" s="50">
        <f t="shared" si="0"/>
        <v>8948448716.9700012</v>
      </c>
      <c r="D11" s="50">
        <f t="shared" si="0"/>
        <v>1529690318.3900003</v>
      </c>
      <c r="E11" s="35">
        <f t="shared" si="1"/>
        <v>60312857.439999998</v>
      </c>
      <c r="F11" s="35">
        <f t="shared" si="1"/>
        <v>-9968.9500000000007</v>
      </c>
      <c r="G11" s="35">
        <f t="shared" si="2"/>
        <v>60302888.489999995</v>
      </c>
      <c r="H11" s="35">
        <f t="shared" si="3"/>
        <v>1344756346.96</v>
      </c>
      <c r="I11" s="35">
        <f t="shared" si="3"/>
        <v>697551513.82000005</v>
      </c>
      <c r="J11" s="35">
        <f t="shared" si="4"/>
        <v>2042307860.7800002</v>
      </c>
      <c r="K11" s="35">
        <f t="shared" si="5"/>
        <v>0</v>
      </c>
      <c r="L11" s="35">
        <f t="shared" si="5"/>
        <v>696191516.07000005</v>
      </c>
      <c r="M11" s="35">
        <f t="shared" si="6"/>
        <v>696191516.07000005</v>
      </c>
      <c r="N11" s="35">
        <f t="shared" si="7"/>
        <v>26123820.23</v>
      </c>
      <c r="O11" s="35">
        <f t="shared" si="7"/>
        <v>2978082.94</v>
      </c>
      <c r="P11" s="35">
        <f t="shared" si="8"/>
        <v>29101903.170000002</v>
      </c>
      <c r="Q11" s="35">
        <f t="shared" si="9"/>
        <v>3549663326.1200004</v>
      </c>
      <c r="R11" s="35">
        <f t="shared" si="9"/>
        <v>108268285.72</v>
      </c>
      <c r="S11" s="35">
        <f t="shared" si="10"/>
        <v>3657931611.8400002</v>
      </c>
      <c r="T11" s="35">
        <f t="shared" si="11"/>
        <v>364259499.83000004</v>
      </c>
      <c r="U11" s="35">
        <f t="shared" si="11"/>
        <v>870892.47</v>
      </c>
      <c r="V11" s="35">
        <f t="shared" si="12"/>
        <v>365130392.30000007</v>
      </c>
      <c r="W11" s="35">
        <f t="shared" si="13"/>
        <v>102064212.87</v>
      </c>
      <c r="X11" s="35">
        <f t="shared" si="13"/>
        <v>238634.38</v>
      </c>
      <c r="Y11" s="35">
        <f t="shared" si="14"/>
        <v>102302847.25</v>
      </c>
      <c r="Z11" s="35">
        <f t="shared" si="15"/>
        <v>2761400321.9200001</v>
      </c>
      <c r="AA11" s="35">
        <f t="shared" si="15"/>
        <v>17933896.990000002</v>
      </c>
      <c r="AB11" s="35">
        <f t="shared" si="16"/>
        <v>2779334218.9099998</v>
      </c>
      <c r="AC11" s="35">
        <f t="shared" si="17"/>
        <v>0</v>
      </c>
      <c r="AD11" s="35">
        <f t="shared" si="17"/>
        <v>0</v>
      </c>
      <c r="AE11" s="69">
        <f t="shared" si="18"/>
        <v>0</v>
      </c>
      <c r="AF11" s="35">
        <f t="shared" si="19"/>
        <v>67580700.060000002</v>
      </c>
      <c r="AG11" s="35">
        <f t="shared" si="19"/>
        <v>18949.53</v>
      </c>
      <c r="AH11" s="35">
        <f t="shared" si="20"/>
        <v>67599649.590000004</v>
      </c>
      <c r="AI11" s="35">
        <f t="shared" si="21"/>
        <v>672287631.53999996</v>
      </c>
      <c r="AJ11" s="35">
        <f t="shared" si="21"/>
        <v>5648515.4199999999</v>
      </c>
      <c r="AK11" s="68">
        <f t="shared" si="22"/>
        <v>677936146.95999992</v>
      </c>
      <c r="AL11" s="2">
        <f t="shared" si="23"/>
        <v>10478139035.360001</v>
      </c>
    </row>
    <row r="12" spans="2:38" ht="13.35" thickTop="1" thickBot="1" x14ac:dyDescent="0.45">
      <c r="B12" s="37" t="s">
        <v>111</v>
      </c>
      <c r="C12" s="50">
        <f t="shared" si="0"/>
        <v>6724551199.1100006</v>
      </c>
      <c r="D12" s="50">
        <f t="shared" si="0"/>
        <v>1470706644.3599999</v>
      </c>
      <c r="E12" s="35">
        <f t="shared" si="1"/>
        <v>22492744.269999996</v>
      </c>
      <c r="F12" s="35">
        <f t="shared" si="1"/>
        <v>-0.02</v>
      </c>
      <c r="G12" s="35">
        <f t="shared" si="2"/>
        <v>22492744.249999996</v>
      </c>
      <c r="H12" s="35">
        <f t="shared" si="3"/>
        <v>933587831.92000008</v>
      </c>
      <c r="I12" s="35">
        <f t="shared" si="3"/>
        <v>929746144</v>
      </c>
      <c r="J12" s="35">
        <f t="shared" si="4"/>
        <v>1863333975.9200001</v>
      </c>
      <c r="K12" s="35">
        <f t="shared" si="5"/>
        <v>0</v>
      </c>
      <c r="L12" s="35">
        <f t="shared" si="5"/>
        <v>225289926.38</v>
      </c>
      <c r="M12" s="35">
        <f t="shared" si="6"/>
        <v>225289926.38</v>
      </c>
      <c r="N12" s="35">
        <f t="shared" si="7"/>
        <v>150278715.75</v>
      </c>
      <c r="O12" s="35">
        <f t="shared" si="7"/>
        <v>5305566.57</v>
      </c>
      <c r="P12" s="35">
        <f t="shared" si="8"/>
        <v>155584282.31999999</v>
      </c>
      <c r="Q12" s="35">
        <f t="shared" si="9"/>
        <v>2986879100.8800001</v>
      </c>
      <c r="R12" s="35">
        <f t="shared" si="9"/>
        <v>281860402.34999996</v>
      </c>
      <c r="S12" s="35">
        <f t="shared" si="10"/>
        <v>3268739503.23</v>
      </c>
      <c r="T12" s="35">
        <f t="shared" si="11"/>
        <v>19646051.829999998</v>
      </c>
      <c r="U12" s="35">
        <f t="shared" si="11"/>
        <v>0</v>
      </c>
      <c r="V12" s="35">
        <f t="shared" si="12"/>
        <v>19646051.829999998</v>
      </c>
      <c r="W12" s="35">
        <f t="shared" si="13"/>
        <v>98514371.159999996</v>
      </c>
      <c r="X12" s="35">
        <f t="shared" si="13"/>
        <v>6128935.75</v>
      </c>
      <c r="Y12" s="35">
        <f t="shared" si="14"/>
        <v>104643306.91</v>
      </c>
      <c r="Z12" s="35">
        <f t="shared" si="15"/>
        <v>1910186176.95</v>
      </c>
      <c r="AA12" s="35">
        <f t="shared" si="15"/>
        <v>4705675.9700000007</v>
      </c>
      <c r="AB12" s="35">
        <f t="shared" si="16"/>
        <v>1914891852.9200001</v>
      </c>
      <c r="AC12" s="35">
        <f t="shared" si="17"/>
        <v>0</v>
      </c>
      <c r="AD12" s="35">
        <f t="shared" si="17"/>
        <v>0</v>
      </c>
      <c r="AE12" s="69">
        <f t="shared" si="18"/>
        <v>0</v>
      </c>
      <c r="AF12" s="35">
        <f t="shared" si="19"/>
        <v>151816458.13</v>
      </c>
      <c r="AG12" s="35">
        <f t="shared" si="19"/>
        <v>3802926.6000000006</v>
      </c>
      <c r="AH12" s="35">
        <f t="shared" si="20"/>
        <v>155619384.72999999</v>
      </c>
      <c r="AI12" s="35">
        <f t="shared" si="21"/>
        <v>451149748.21999997</v>
      </c>
      <c r="AJ12" s="35">
        <f t="shared" si="21"/>
        <v>13867066.760000002</v>
      </c>
      <c r="AK12" s="68">
        <f t="shared" si="22"/>
        <v>465016814.97999996</v>
      </c>
      <c r="AL12" s="2">
        <f t="shared" si="23"/>
        <v>8195257843.4700003</v>
      </c>
    </row>
    <row r="13" spans="2:38" ht="13.35" thickTop="1" thickBot="1" x14ac:dyDescent="0.45">
      <c r="B13" s="37" t="s">
        <v>112</v>
      </c>
      <c r="C13" s="50">
        <f t="shared" si="0"/>
        <v>4705201402.9300003</v>
      </c>
      <c r="D13" s="50">
        <f t="shared" si="0"/>
        <v>1197419478.4099996</v>
      </c>
      <c r="E13" s="35">
        <f t="shared" si="1"/>
        <v>1856662.44</v>
      </c>
      <c r="F13" s="35">
        <f t="shared" si="1"/>
        <v>0</v>
      </c>
      <c r="G13" s="35">
        <f t="shared" si="2"/>
        <v>1856662.44</v>
      </c>
      <c r="H13" s="35">
        <f t="shared" si="3"/>
        <v>173013533.97999999</v>
      </c>
      <c r="I13" s="35">
        <f t="shared" si="3"/>
        <v>0</v>
      </c>
      <c r="J13" s="35">
        <f t="shared" si="4"/>
        <v>173013533.97999999</v>
      </c>
      <c r="K13" s="35">
        <f t="shared" si="5"/>
        <v>10667920.689999999</v>
      </c>
      <c r="L13" s="35">
        <f t="shared" si="5"/>
        <v>844527553.08999991</v>
      </c>
      <c r="M13" s="35">
        <f t="shared" si="6"/>
        <v>855195473.77999997</v>
      </c>
      <c r="N13" s="35">
        <f t="shared" si="7"/>
        <v>25499394.120000001</v>
      </c>
      <c r="O13" s="35">
        <f t="shared" si="7"/>
        <v>0</v>
      </c>
      <c r="P13" s="35">
        <f t="shared" si="8"/>
        <v>25499394.120000001</v>
      </c>
      <c r="Q13" s="35">
        <f t="shared" si="9"/>
        <v>1922387284.0900002</v>
      </c>
      <c r="R13" s="35">
        <f t="shared" si="9"/>
        <v>296505078.11000001</v>
      </c>
      <c r="S13" s="35">
        <f t="shared" si="10"/>
        <v>2218892362.2000003</v>
      </c>
      <c r="T13" s="35">
        <f t="shared" si="11"/>
        <v>68950644.640000001</v>
      </c>
      <c r="U13" s="35">
        <f t="shared" si="11"/>
        <v>0</v>
      </c>
      <c r="V13" s="35">
        <f t="shared" si="12"/>
        <v>68950644.640000001</v>
      </c>
      <c r="W13" s="35">
        <f t="shared" si="13"/>
        <v>150586684.58000001</v>
      </c>
      <c r="X13" s="35">
        <f t="shared" si="13"/>
        <v>4279856.29</v>
      </c>
      <c r="Y13" s="35">
        <f t="shared" si="14"/>
        <v>154866540.87</v>
      </c>
      <c r="Z13" s="35">
        <f t="shared" si="15"/>
        <v>1757368208.5800002</v>
      </c>
      <c r="AA13" s="35">
        <f t="shared" si="15"/>
        <v>3753724.08</v>
      </c>
      <c r="AB13" s="35">
        <f t="shared" si="16"/>
        <v>1761121932.6600001</v>
      </c>
      <c r="AC13" s="35">
        <f t="shared" si="17"/>
        <v>0</v>
      </c>
      <c r="AD13" s="35">
        <f t="shared" si="17"/>
        <v>0</v>
      </c>
      <c r="AE13" s="69">
        <f t="shared" si="18"/>
        <v>0</v>
      </c>
      <c r="AF13" s="35">
        <f t="shared" si="19"/>
        <v>104710793.70999999</v>
      </c>
      <c r="AG13" s="35">
        <f t="shared" si="19"/>
        <v>3280514.23</v>
      </c>
      <c r="AH13" s="35">
        <f t="shared" si="20"/>
        <v>107991307.94</v>
      </c>
      <c r="AI13" s="35">
        <f t="shared" si="21"/>
        <v>490160276.10000002</v>
      </c>
      <c r="AJ13" s="35">
        <f t="shared" si="21"/>
        <v>45072752.609999992</v>
      </c>
      <c r="AK13" s="68">
        <f t="shared" si="22"/>
        <v>535233028.71000004</v>
      </c>
      <c r="AL13" s="2">
        <f t="shared" si="23"/>
        <v>5902620881.3400002</v>
      </c>
    </row>
    <row r="14" spans="2:38" ht="13.35" thickTop="1" thickBot="1" x14ac:dyDescent="0.45">
      <c r="B14" s="37" t="s">
        <v>113</v>
      </c>
      <c r="C14" s="50">
        <f t="shared" si="0"/>
        <v>4645346643.54</v>
      </c>
      <c r="D14" s="50">
        <f t="shared" si="0"/>
        <v>300470106.08999997</v>
      </c>
      <c r="E14" s="35">
        <f t="shared" si="1"/>
        <v>11694402.91</v>
      </c>
      <c r="F14" s="35">
        <f t="shared" si="1"/>
        <v>0</v>
      </c>
      <c r="G14" s="35">
        <f t="shared" si="2"/>
        <v>11694402.91</v>
      </c>
      <c r="H14" s="35">
        <f t="shared" si="3"/>
        <v>161586441.84999999</v>
      </c>
      <c r="I14" s="35">
        <f t="shared" si="3"/>
        <v>683274.56</v>
      </c>
      <c r="J14" s="35">
        <f t="shared" si="4"/>
        <v>162269716.41</v>
      </c>
      <c r="K14" s="35">
        <f t="shared" si="5"/>
        <v>4067015.01</v>
      </c>
      <c r="L14" s="35">
        <f t="shared" si="5"/>
        <v>145867336.34999999</v>
      </c>
      <c r="M14" s="35">
        <f t="shared" si="6"/>
        <v>149934351.35999998</v>
      </c>
      <c r="N14" s="35">
        <f t="shared" si="7"/>
        <v>25105246.899999995</v>
      </c>
      <c r="O14" s="35">
        <f t="shared" si="7"/>
        <v>1519.2</v>
      </c>
      <c r="P14" s="35">
        <f t="shared" si="8"/>
        <v>25106766.099999994</v>
      </c>
      <c r="Q14" s="35">
        <f t="shared" si="9"/>
        <v>1816265202.5599997</v>
      </c>
      <c r="R14" s="35">
        <f t="shared" si="9"/>
        <v>123962742.8</v>
      </c>
      <c r="S14" s="35">
        <f t="shared" si="10"/>
        <v>1940227945.3599997</v>
      </c>
      <c r="T14" s="35">
        <f t="shared" si="11"/>
        <v>100664029.66999999</v>
      </c>
      <c r="U14" s="35">
        <f t="shared" si="11"/>
        <v>0</v>
      </c>
      <c r="V14" s="35">
        <f t="shared" si="12"/>
        <v>100664029.66999999</v>
      </c>
      <c r="W14" s="35">
        <f t="shared" si="13"/>
        <v>161900947.72999999</v>
      </c>
      <c r="X14" s="35">
        <f t="shared" si="13"/>
        <v>5648759.4700000007</v>
      </c>
      <c r="Y14" s="35">
        <f t="shared" si="14"/>
        <v>167549707.19999999</v>
      </c>
      <c r="Z14" s="35">
        <f t="shared" si="15"/>
        <v>1455531285.1799998</v>
      </c>
      <c r="AA14" s="35">
        <f t="shared" si="15"/>
        <v>9762948.6000000015</v>
      </c>
      <c r="AB14" s="35">
        <f t="shared" si="16"/>
        <v>1465294233.7799997</v>
      </c>
      <c r="AC14" s="35">
        <f t="shared" si="17"/>
        <v>0</v>
      </c>
      <c r="AD14" s="35">
        <f t="shared" si="17"/>
        <v>0</v>
      </c>
      <c r="AE14" s="69">
        <f t="shared" si="18"/>
        <v>0</v>
      </c>
      <c r="AF14" s="35">
        <f t="shared" si="19"/>
        <v>154484462.30000001</v>
      </c>
      <c r="AG14" s="35">
        <f t="shared" si="19"/>
        <v>6551079.5800000001</v>
      </c>
      <c r="AH14" s="35">
        <f t="shared" si="20"/>
        <v>161035541.88000003</v>
      </c>
      <c r="AI14" s="35">
        <f t="shared" si="21"/>
        <v>754047609.42999995</v>
      </c>
      <c r="AJ14" s="35">
        <f t="shared" si="21"/>
        <v>7992445.5299999993</v>
      </c>
      <c r="AK14" s="68">
        <f t="shared" si="22"/>
        <v>762040054.95999992</v>
      </c>
      <c r="AL14" s="2">
        <f t="shared" si="23"/>
        <v>4945816749.6300001</v>
      </c>
    </row>
    <row r="15" spans="2:38" ht="13.35" thickTop="1" thickBot="1" x14ac:dyDescent="0.45">
      <c r="B15" s="37" t="s">
        <v>94</v>
      </c>
      <c r="C15" s="50">
        <f t="shared" si="0"/>
        <v>638702603.19000006</v>
      </c>
      <c r="D15" s="50">
        <f t="shared" si="0"/>
        <v>2009539901.6299999</v>
      </c>
      <c r="E15" s="35">
        <f t="shared" si="1"/>
        <v>0</v>
      </c>
      <c r="F15" s="35">
        <f t="shared" si="1"/>
        <v>0</v>
      </c>
      <c r="G15" s="35">
        <f t="shared" si="2"/>
        <v>0</v>
      </c>
      <c r="H15" s="35">
        <f t="shared" si="3"/>
        <v>228175343.39000002</v>
      </c>
      <c r="I15" s="35">
        <f t="shared" si="3"/>
        <v>2005300395.3799999</v>
      </c>
      <c r="J15" s="35">
        <f t="shared" si="4"/>
        <v>2233475738.77</v>
      </c>
      <c r="K15" s="35">
        <f t="shared" si="5"/>
        <v>0</v>
      </c>
      <c r="L15" s="35">
        <f t="shared" si="5"/>
        <v>0</v>
      </c>
      <c r="M15" s="35">
        <f t="shared" si="6"/>
        <v>0</v>
      </c>
      <c r="N15" s="35">
        <f t="shared" si="7"/>
        <v>18337453.009999998</v>
      </c>
      <c r="O15" s="35">
        <f t="shared" si="7"/>
        <v>0</v>
      </c>
      <c r="P15" s="35">
        <f t="shared" si="8"/>
        <v>18337453.009999998</v>
      </c>
      <c r="Q15" s="35">
        <f t="shared" si="9"/>
        <v>207847618.56999999</v>
      </c>
      <c r="R15" s="35">
        <f t="shared" si="9"/>
        <v>0</v>
      </c>
      <c r="S15" s="35">
        <f t="shared" si="10"/>
        <v>207847618.56999999</v>
      </c>
      <c r="T15" s="35">
        <f t="shared" si="11"/>
        <v>2264633.2800000003</v>
      </c>
      <c r="U15" s="35">
        <f t="shared" si="11"/>
        <v>0</v>
      </c>
      <c r="V15" s="35">
        <f t="shared" si="12"/>
        <v>2264633.2800000003</v>
      </c>
      <c r="W15" s="35">
        <f t="shared" si="13"/>
        <v>3950603.6</v>
      </c>
      <c r="X15" s="35">
        <f t="shared" si="13"/>
        <v>0</v>
      </c>
      <c r="Y15" s="35">
        <f t="shared" si="14"/>
        <v>3950603.6</v>
      </c>
      <c r="Z15" s="35">
        <f t="shared" si="15"/>
        <v>2142088.9899999998</v>
      </c>
      <c r="AA15" s="35">
        <f t="shared" si="15"/>
        <v>0</v>
      </c>
      <c r="AB15" s="35">
        <f t="shared" si="16"/>
        <v>2142088.9899999998</v>
      </c>
      <c r="AC15" s="35">
        <f t="shared" si="17"/>
        <v>0</v>
      </c>
      <c r="AD15" s="35">
        <f t="shared" si="17"/>
        <v>0</v>
      </c>
      <c r="AE15" s="69">
        <f t="shared" si="18"/>
        <v>0</v>
      </c>
      <c r="AF15" s="35">
        <f t="shared" si="19"/>
        <v>12901431.940000001</v>
      </c>
      <c r="AG15" s="35">
        <f t="shared" si="19"/>
        <v>0</v>
      </c>
      <c r="AH15" s="35">
        <f t="shared" si="20"/>
        <v>12901431.940000001</v>
      </c>
      <c r="AI15" s="35">
        <f t="shared" si="21"/>
        <v>163083430.41</v>
      </c>
      <c r="AJ15" s="35">
        <f t="shared" si="21"/>
        <v>4239506.25</v>
      </c>
      <c r="AK15" s="68">
        <f t="shared" si="22"/>
        <v>167322936.66</v>
      </c>
      <c r="AL15" s="2">
        <f t="shared" si="23"/>
        <v>2648242504.8199997</v>
      </c>
    </row>
    <row r="16" spans="2:38" ht="13.35" thickTop="1" thickBot="1" x14ac:dyDescent="0.45">
      <c r="B16" s="37" t="s">
        <v>114</v>
      </c>
      <c r="C16" s="50">
        <f t="shared" si="0"/>
        <v>107490697.91</v>
      </c>
      <c r="D16" s="50">
        <f t="shared" si="0"/>
        <v>1868507832.3099997</v>
      </c>
      <c r="E16" s="35">
        <f t="shared" si="1"/>
        <v>90723660.930000007</v>
      </c>
      <c r="F16" s="35">
        <f t="shared" si="1"/>
        <v>0</v>
      </c>
      <c r="G16" s="35">
        <f t="shared" si="2"/>
        <v>90723660.930000007</v>
      </c>
      <c r="H16" s="35">
        <f t="shared" si="3"/>
        <v>16767036.979999997</v>
      </c>
      <c r="I16" s="35">
        <f t="shared" si="3"/>
        <v>1377362.5399999998</v>
      </c>
      <c r="J16" s="35">
        <f t="shared" si="4"/>
        <v>18144399.519999996</v>
      </c>
      <c r="K16" s="35">
        <f t="shared" si="5"/>
        <v>0</v>
      </c>
      <c r="L16" s="35">
        <f t="shared" si="5"/>
        <v>1867130469.7699997</v>
      </c>
      <c r="M16" s="35">
        <f t="shared" si="6"/>
        <v>1867130469.7699997</v>
      </c>
      <c r="N16" s="35">
        <f t="shared" si="7"/>
        <v>0</v>
      </c>
      <c r="O16" s="35">
        <f t="shared" si="7"/>
        <v>0</v>
      </c>
      <c r="P16" s="35">
        <f t="shared" si="8"/>
        <v>0</v>
      </c>
      <c r="Q16" s="35">
        <f t="shared" si="9"/>
        <v>0</v>
      </c>
      <c r="R16" s="35">
        <f t="shared" si="9"/>
        <v>0</v>
      </c>
      <c r="S16" s="35">
        <f t="shared" si="10"/>
        <v>0</v>
      </c>
      <c r="T16" s="35">
        <f t="shared" si="11"/>
        <v>0</v>
      </c>
      <c r="U16" s="35">
        <f t="shared" si="11"/>
        <v>0</v>
      </c>
      <c r="V16" s="35">
        <f t="shared" si="12"/>
        <v>0</v>
      </c>
      <c r="W16" s="35">
        <f t="shared" si="13"/>
        <v>0</v>
      </c>
      <c r="X16" s="35">
        <f t="shared" si="13"/>
        <v>0</v>
      </c>
      <c r="Y16" s="35">
        <f t="shared" si="14"/>
        <v>0</v>
      </c>
      <c r="Z16" s="35">
        <f t="shared" si="15"/>
        <v>0</v>
      </c>
      <c r="AA16" s="35">
        <f t="shared" si="15"/>
        <v>0</v>
      </c>
      <c r="AB16" s="35">
        <f t="shared" si="16"/>
        <v>0</v>
      </c>
      <c r="AC16" s="35">
        <f t="shared" si="17"/>
        <v>0</v>
      </c>
      <c r="AD16" s="35">
        <f t="shared" si="17"/>
        <v>0</v>
      </c>
      <c r="AE16" s="69">
        <f t="shared" si="18"/>
        <v>0</v>
      </c>
      <c r="AF16" s="35">
        <f t="shared" si="19"/>
        <v>0</v>
      </c>
      <c r="AG16" s="35">
        <f t="shared" si="19"/>
        <v>0</v>
      </c>
      <c r="AH16" s="35">
        <f t="shared" si="20"/>
        <v>0</v>
      </c>
      <c r="AI16" s="35">
        <f t="shared" si="21"/>
        <v>0</v>
      </c>
      <c r="AJ16" s="35">
        <f t="shared" si="21"/>
        <v>0</v>
      </c>
      <c r="AK16" s="68">
        <f t="shared" si="22"/>
        <v>0</v>
      </c>
      <c r="AL16" s="2">
        <f t="shared" si="23"/>
        <v>1975998530.2199998</v>
      </c>
    </row>
    <row r="17" spans="2:38" ht="13.35" thickTop="1" thickBot="1" x14ac:dyDescent="0.45">
      <c r="B17" s="37" t="s">
        <v>77</v>
      </c>
      <c r="C17" s="50">
        <f t="shared" si="0"/>
        <v>469067716.72999996</v>
      </c>
      <c r="D17" s="50">
        <f t="shared" si="0"/>
        <v>956462785.39000022</v>
      </c>
      <c r="E17" s="35">
        <f t="shared" si="1"/>
        <v>2330863.08</v>
      </c>
      <c r="F17" s="35">
        <f t="shared" si="1"/>
        <v>0</v>
      </c>
      <c r="G17" s="35">
        <f t="shared" si="2"/>
        <v>2330863.08</v>
      </c>
      <c r="H17" s="35">
        <f t="shared" si="3"/>
        <v>20600098.239999998</v>
      </c>
      <c r="I17" s="35">
        <f t="shared" si="3"/>
        <v>947418358.02999997</v>
      </c>
      <c r="J17" s="35">
        <f t="shared" si="4"/>
        <v>968018456.26999998</v>
      </c>
      <c r="K17" s="35">
        <f t="shared" si="5"/>
        <v>0</v>
      </c>
      <c r="L17" s="35">
        <f t="shared" si="5"/>
        <v>3657649.22</v>
      </c>
      <c r="M17" s="35">
        <f t="shared" si="6"/>
        <v>3657649.22</v>
      </c>
      <c r="N17" s="35">
        <f t="shared" si="7"/>
        <v>181953.89</v>
      </c>
      <c r="O17" s="35">
        <f t="shared" si="7"/>
        <v>969028.20000000007</v>
      </c>
      <c r="P17" s="35">
        <f t="shared" si="8"/>
        <v>1150982.0900000001</v>
      </c>
      <c r="Q17" s="35">
        <f t="shared" si="9"/>
        <v>46861679.379999995</v>
      </c>
      <c r="R17" s="35">
        <f t="shared" si="9"/>
        <v>964223.96000000008</v>
      </c>
      <c r="S17" s="35">
        <f t="shared" si="10"/>
        <v>47825903.339999996</v>
      </c>
      <c r="T17" s="35">
        <f t="shared" si="11"/>
        <v>72357034.040000007</v>
      </c>
      <c r="U17" s="35">
        <f t="shared" si="11"/>
        <v>1248988.7</v>
      </c>
      <c r="V17" s="35">
        <f t="shared" si="12"/>
        <v>73606022.74000001</v>
      </c>
      <c r="W17" s="35">
        <f t="shared" si="13"/>
        <v>1999920.29</v>
      </c>
      <c r="X17" s="35">
        <f t="shared" si="13"/>
        <v>0</v>
      </c>
      <c r="Y17" s="35">
        <f t="shared" si="14"/>
        <v>1999920.29</v>
      </c>
      <c r="Z17" s="35">
        <f t="shared" si="15"/>
        <v>184312333.36999997</v>
      </c>
      <c r="AA17" s="35">
        <f t="shared" si="15"/>
        <v>453061.95999999996</v>
      </c>
      <c r="AB17" s="35">
        <f t="shared" si="16"/>
        <v>184765395.32999998</v>
      </c>
      <c r="AC17" s="35">
        <f t="shared" si="17"/>
        <v>0</v>
      </c>
      <c r="AD17" s="35">
        <f t="shared" si="17"/>
        <v>0</v>
      </c>
      <c r="AE17" s="69">
        <f t="shared" si="18"/>
        <v>0</v>
      </c>
      <c r="AF17" s="35">
        <f t="shared" si="19"/>
        <v>108081111.59999999</v>
      </c>
      <c r="AG17" s="35">
        <f t="shared" si="19"/>
        <v>1751475.32</v>
      </c>
      <c r="AH17" s="35">
        <f t="shared" si="20"/>
        <v>109832586.91999999</v>
      </c>
      <c r="AI17" s="35">
        <f t="shared" si="21"/>
        <v>32342722.84</v>
      </c>
      <c r="AJ17" s="35">
        <f t="shared" si="21"/>
        <v>0</v>
      </c>
      <c r="AK17" s="68">
        <f t="shared" si="22"/>
        <v>32342722.84</v>
      </c>
      <c r="AL17" s="2">
        <f t="shared" si="23"/>
        <v>1425530502.1200001</v>
      </c>
    </row>
    <row r="18" spans="2:38" ht="13.35" thickTop="1" thickBot="1" x14ac:dyDescent="0.45">
      <c r="B18" s="37" t="s">
        <v>115</v>
      </c>
      <c r="C18" s="50">
        <f t="shared" si="0"/>
        <v>1069321635.3299999</v>
      </c>
      <c r="D18" s="50">
        <f t="shared" si="0"/>
        <v>156345.26999999999</v>
      </c>
      <c r="E18" s="35">
        <f t="shared" si="1"/>
        <v>0</v>
      </c>
      <c r="F18" s="35">
        <f t="shared" si="1"/>
        <v>0</v>
      </c>
      <c r="G18" s="35">
        <f t="shared" si="2"/>
        <v>0</v>
      </c>
      <c r="H18" s="35">
        <f t="shared" si="3"/>
        <v>312391.57999999996</v>
      </c>
      <c r="I18" s="35">
        <f t="shared" si="3"/>
        <v>0</v>
      </c>
      <c r="J18" s="35">
        <f t="shared" si="4"/>
        <v>312391.57999999996</v>
      </c>
      <c r="K18" s="35">
        <f t="shared" si="5"/>
        <v>0</v>
      </c>
      <c r="L18" s="35">
        <f t="shared" si="5"/>
        <v>0</v>
      </c>
      <c r="M18" s="35">
        <f t="shared" si="6"/>
        <v>0</v>
      </c>
      <c r="N18" s="35">
        <f t="shared" si="7"/>
        <v>53936.05</v>
      </c>
      <c r="O18" s="35">
        <f t="shared" si="7"/>
        <v>0</v>
      </c>
      <c r="P18" s="35">
        <f t="shared" si="8"/>
        <v>53936.05</v>
      </c>
      <c r="Q18" s="35">
        <f t="shared" si="9"/>
        <v>2009173.3899999997</v>
      </c>
      <c r="R18" s="35">
        <f t="shared" si="9"/>
        <v>0</v>
      </c>
      <c r="S18" s="35">
        <f t="shared" si="10"/>
        <v>2009173.3899999997</v>
      </c>
      <c r="T18" s="35">
        <f t="shared" si="11"/>
        <v>903083.6</v>
      </c>
      <c r="U18" s="35">
        <f t="shared" si="11"/>
        <v>0</v>
      </c>
      <c r="V18" s="35">
        <f t="shared" si="12"/>
        <v>903083.6</v>
      </c>
      <c r="W18" s="35">
        <f t="shared" si="13"/>
        <v>23624444.290000003</v>
      </c>
      <c r="X18" s="35">
        <f t="shared" si="13"/>
        <v>0</v>
      </c>
      <c r="Y18" s="35">
        <f t="shared" si="14"/>
        <v>23624444.290000003</v>
      </c>
      <c r="Z18" s="35">
        <f t="shared" si="15"/>
        <v>1034830124.87</v>
      </c>
      <c r="AA18" s="35">
        <f t="shared" si="15"/>
        <v>156345.26999999999</v>
      </c>
      <c r="AB18" s="35">
        <f t="shared" si="16"/>
        <v>1034986470.14</v>
      </c>
      <c r="AC18" s="35">
        <f t="shared" si="17"/>
        <v>0</v>
      </c>
      <c r="AD18" s="35">
        <f t="shared" si="17"/>
        <v>0</v>
      </c>
      <c r="AE18" s="69">
        <f t="shared" si="18"/>
        <v>0</v>
      </c>
      <c r="AF18" s="35">
        <f t="shared" si="19"/>
        <v>5893730.6200000001</v>
      </c>
      <c r="AG18" s="35">
        <f t="shared" si="19"/>
        <v>0</v>
      </c>
      <c r="AH18" s="35">
        <f t="shared" si="20"/>
        <v>5893730.6200000001</v>
      </c>
      <c r="AI18" s="35">
        <f t="shared" si="21"/>
        <v>1694750.93</v>
      </c>
      <c r="AJ18" s="35">
        <f t="shared" si="21"/>
        <v>0</v>
      </c>
      <c r="AK18" s="68">
        <f t="shared" si="22"/>
        <v>1694750.93</v>
      </c>
      <c r="AL18" s="2">
        <f t="shared" si="23"/>
        <v>1069477980.5999999</v>
      </c>
    </row>
    <row r="19" spans="2:38" ht="13.35" thickTop="1" thickBot="1" x14ac:dyDescent="0.45">
      <c r="B19" s="37" t="s">
        <v>85</v>
      </c>
      <c r="C19" s="50">
        <f t="shared" si="0"/>
        <v>1015806819.4900001</v>
      </c>
      <c r="D19" s="50">
        <f t="shared" si="0"/>
        <v>8852907.4600000009</v>
      </c>
      <c r="E19" s="35">
        <f t="shared" si="1"/>
        <v>0</v>
      </c>
      <c r="F19" s="35">
        <f t="shared" si="1"/>
        <v>0</v>
      </c>
      <c r="G19" s="35">
        <f t="shared" si="2"/>
        <v>0</v>
      </c>
      <c r="H19" s="35">
        <f t="shared" si="3"/>
        <v>8197498.7799999993</v>
      </c>
      <c r="I19" s="35">
        <f t="shared" si="3"/>
        <v>0</v>
      </c>
      <c r="J19" s="35">
        <f t="shared" si="4"/>
        <v>8197498.7799999993</v>
      </c>
      <c r="K19" s="35">
        <f t="shared" si="5"/>
        <v>0</v>
      </c>
      <c r="L19" s="35">
        <f t="shared" si="5"/>
        <v>0</v>
      </c>
      <c r="M19" s="35">
        <f t="shared" si="6"/>
        <v>0</v>
      </c>
      <c r="N19" s="35">
        <f t="shared" si="7"/>
        <v>194393.14</v>
      </c>
      <c r="O19" s="35">
        <f t="shared" si="7"/>
        <v>0.01</v>
      </c>
      <c r="P19" s="35">
        <f t="shared" si="8"/>
        <v>194393.15000000002</v>
      </c>
      <c r="Q19" s="35">
        <f t="shared" si="9"/>
        <v>103440081.62</v>
      </c>
      <c r="R19" s="35">
        <f t="shared" si="9"/>
        <v>8000192.5900000008</v>
      </c>
      <c r="S19" s="35">
        <f t="shared" si="10"/>
        <v>111440274.21000001</v>
      </c>
      <c r="T19" s="35">
        <f t="shared" si="11"/>
        <v>2119440.52</v>
      </c>
      <c r="U19" s="35">
        <f t="shared" si="11"/>
        <v>0</v>
      </c>
      <c r="V19" s="35">
        <f t="shared" si="12"/>
        <v>2119440.52</v>
      </c>
      <c r="W19" s="35">
        <f t="shared" si="13"/>
        <v>427257.01</v>
      </c>
      <c r="X19" s="35">
        <f t="shared" si="13"/>
        <v>12053.89</v>
      </c>
      <c r="Y19" s="35">
        <f t="shared" si="14"/>
        <v>439310.9</v>
      </c>
      <c r="Z19" s="35">
        <f t="shared" si="15"/>
        <v>807119826.70000005</v>
      </c>
      <c r="AA19" s="35">
        <f t="shared" si="15"/>
        <v>476199.80000000005</v>
      </c>
      <c r="AB19" s="35">
        <f t="shared" si="16"/>
        <v>807596026.5</v>
      </c>
      <c r="AC19" s="35">
        <f t="shared" si="17"/>
        <v>0</v>
      </c>
      <c r="AD19" s="35">
        <f t="shared" si="17"/>
        <v>0</v>
      </c>
      <c r="AE19" s="69">
        <f t="shared" si="18"/>
        <v>0</v>
      </c>
      <c r="AF19" s="35">
        <f t="shared" si="19"/>
        <v>46703517.999999993</v>
      </c>
      <c r="AG19" s="35">
        <f t="shared" si="19"/>
        <v>66906.820000000007</v>
      </c>
      <c r="AH19" s="35">
        <f t="shared" si="20"/>
        <v>46770424.819999993</v>
      </c>
      <c r="AI19" s="35">
        <f t="shared" si="21"/>
        <v>47604803.719999999</v>
      </c>
      <c r="AJ19" s="35">
        <f t="shared" si="21"/>
        <v>297554.34999999998</v>
      </c>
      <c r="AK19" s="68">
        <f t="shared" si="22"/>
        <v>47902358.07</v>
      </c>
      <c r="AL19" s="2">
        <f t="shared" si="23"/>
        <v>1024659726.9500002</v>
      </c>
    </row>
    <row r="20" spans="2:38" ht="13.35" thickTop="1" thickBot="1" x14ac:dyDescent="0.45">
      <c r="B20" s="37" t="s">
        <v>116</v>
      </c>
      <c r="C20" s="50">
        <f t="shared" si="0"/>
        <v>765163094.96999991</v>
      </c>
      <c r="D20" s="50">
        <f t="shared" si="0"/>
        <v>18646878.559999999</v>
      </c>
      <c r="E20" s="35">
        <f t="shared" si="1"/>
        <v>4141112.0900000008</v>
      </c>
      <c r="F20" s="35">
        <f t="shared" si="1"/>
        <v>0</v>
      </c>
      <c r="G20" s="35">
        <f t="shared" si="2"/>
        <v>4141112.0900000008</v>
      </c>
      <c r="H20" s="35">
        <f t="shared" si="3"/>
        <v>93574.329999999987</v>
      </c>
      <c r="I20" s="35">
        <f t="shared" si="3"/>
        <v>0</v>
      </c>
      <c r="J20" s="35">
        <f t="shared" si="4"/>
        <v>93574.329999999987</v>
      </c>
      <c r="K20" s="35">
        <f t="shared" si="5"/>
        <v>0</v>
      </c>
      <c r="L20" s="35">
        <f t="shared" si="5"/>
        <v>17604710.59</v>
      </c>
      <c r="M20" s="35">
        <f t="shared" si="6"/>
        <v>17604710.59</v>
      </c>
      <c r="N20" s="35">
        <f t="shared" si="7"/>
        <v>387584.57999999996</v>
      </c>
      <c r="O20" s="35">
        <f t="shared" si="7"/>
        <v>0</v>
      </c>
      <c r="P20" s="35">
        <f t="shared" si="8"/>
        <v>387584.57999999996</v>
      </c>
      <c r="Q20" s="35">
        <f t="shared" si="9"/>
        <v>8563828.2599999998</v>
      </c>
      <c r="R20" s="35">
        <f t="shared" si="9"/>
        <v>0</v>
      </c>
      <c r="S20" s="35">
        <f t="shared" si="10"/>
        <v>8563828.2599999998</v>
      </c>
      <c r="T20" s="35">
        <f t="shared" si="11"/>
        <v>1413748.8800000001</v>
      </c>
      <c r="U20" s="35">
        <f t="shared" si="11"/>
        <v>0</v>
      </c>
      <c r="V20" s="35">
        <f t="shared" si="12"/>
        <v>1413748.8800000001</v>
      </c>
      <c r="W20" s="35">
        <f t="shared" si="13"/>
        <v>467774.75</v>
      </c>
      <c r="X20" s="35">
        <f t="shared" si="13"/>
        <v>0</v>
      </c>
      <c r="Y20" s="35">
        <f t="shared" si="14"/>
        <v>467774.75</v>
      </c>
      <c r="Z20" s="35">
        <f t="shared" si="15"/>
        <v>528920805.41999996</v>
      </c>
      <c r="AA20" s="35">
        <f t="shared" si="15"/>
        <v>329527.73</v>
      </c>
      <c r="AB20" s="35">
        <f t="shared" si="16"/>
        <v>529250333.14999998</v>
      </c>
      <c r="AC20" s="35">
        <f t="shared" si="17"/>
        <v>0</v>
      </c>
      <c r="AD20" s="35">
        <f t="shared" si="17"/>
        <v>0</v>
      </c>
      <c r="AE20" s="69">
        <f t="shared" si="18"/>
        <v>0</v>
      </c>
      <c r="AF20" s="35">
        <f t="shared" si="19"/>
        <v>190914827.25999999</v>
      </c>
      <c r="AG20" s="35">
        <f t="shared" si="19"/>
        <v>712640.24</v>
      </c>
      <c r="AH20" s="35">
        <f t="shared" si="20"/>
        <v>191627467.5</v>
      </c>
      <c r="AI20" s="35">
        <f t="shared" si="21"/>
        <v>30259839.399999995</v>
      </c>
      <c r="AJ20" s="35">
        <f t="shared" si="21"/>
        <v>0</v>
      </c>
      <c r="AK20" s="68">
        <f t="shared" si="22"/>
        <v>30259839.399999995</v>
      </c>
      <c r="AL20" s="2">
        <f t="shared" si="23"/>
        <v>783809973.52999985</v>
      </c>
    </row>
    <row r="21" spans="2:38" ht="13.35" thickTop="1" thickBot="1" x14ac:dyDescent="0.45">
      <c r="B21" s="37" t="s">
        <v>117</v>
      </c>
      <c r="C21" s="50">
        <f t="shared" si="0"/>
        <v>506824190.22999996</v>
      </c>
      <c r="D21" s="50">
        <f t="shared" si="0"/>
        <v>25899.64</v>
      </c>
      <c r="E21" s="35">
        <f t="shared" si="1"/>
        <v>0</v>
      </c>
      <c r="F21" s="35">
        <f t="shared" si="1"/>
        <v>0</v>
      </c>
      <c r="G21" s="35">
        <f t="shared" si="2"/>
        <v>0</v>
      </c>
      <c r="H21" s="35">
        <f t="shared" si="3"/>
        <v>122864.61999999998</v>
      </c>
      <c r="I21" s="35">
        <f t="shared" si="3"/>
        <v>0</v>
      </c>
      <c r="J21" s="35">
        <f t="shared" si="4"/>
        <v>122864.61999999998</v>
      </c>
      <c r="K21" s="35">
        <f t="shared" si="5"/>
        <v>0</v>
      </c>
      <c r="L21" s="35">
        <f t="shared" si="5"/>
        <v>0</v>
      </c>
      <c r="M21" s="35">
        <f t="shared" si="6"/>
        <v>0</v>
      </c>
      <c r="N21" s="35">
        <f t="shared" si="7"/>
        <v>0</v>
      </c>
      <c r="O21" s="35">
        <f t="shared" si="7"/>
        <v>0</v>
      </c>
      <c r="P21" s="35">
        <f t="shared" si="8"/>
        <v>0</v>
      </c>
      <c r="Q21" s="35">
        <f t="shared" si="9"/>
        <v>873654.51</v>
      </c>
      <c r="R21" s="35">
        <f t="shared" si="9"/>
        <v>0</v>
      </c>
      <c r="S21" s="35">
        <f t="shared" si="10"/>
        <v>873654.51</v>
      </c>
      <c r="T21" s="35">
        <f t="shared" si="11"/>
        <v>4829.96</v>
      </c>
      <c r="U21" s="35">
        <f t="shared" si="11"/>
        <v>0</v>
      </c>
      <c r="V21" s="35">
        <f t="shared" si="12"/>
        <v>4829.96</v>
      </c>
      <c r="W21" s="35">
        <f t="shared" si="13"/>
        <v>3380117.4399999995</v>
      </c>
      <c r="X21" s="35">
        <f t="shared" si="13"/>
        <v>0</v>
      </c>
      <c r="Y21" s="35">
        <f t="shared" si="14"/>
        <v>3380117.4399999995</v>
      </c>
      <c r="Z21" s="35">
        <f t="shared" si="15"/>
        <v>479682711.34000003</v>
      </c>
      <c r="AA21" s="35">
        <f t="shared" si="15"/>
        <v>0</v>
      </c>
      <c r="AB21" s="35">
        <f t="shared" si="16"/>
        <v>479682711.34000003</v>
      </c>
      <c r="AC21" s="35">
        <f t="shared" si="17"/>
        <v>0</v>
      </c>
      <c r="AD21" s="35">
        <f t="shared" si="17"/>
        <v>0</v>
      </c>
      <c r="AE21" s="69">
        <f t="shared" si="18"/>
        <v>0</v>
      </c>
      <c r="AF21" s="35">
        <f t="shared" si="19"/>
        <v>21129452.650000002</v>
      </c>
      <c r="AG21" s="35">
        <f t="shared" si="19"/>
        <v>25899.64</v>
      </c>
      <c r="AH21" s="35">
        <f t="shared" si="20"/>
        <v>21155352.290000003</v>
      </c>
      <c r="AI21" s="35">
        <f t="shared" si="21"/>
        <v>1630559.71</v>
      </c>
      <c r="AJ21" s="35">
        <f t="shared" si="21"/>
        <v>0</v>
      </c>
      <c r="AK21" s="68">
        <f t="shared" si="22"/>
        <v>1630559.71</v>
      </c>
      <c r="AL21" s="2">
        <f t="shared" si="23"/>
        <v>506850089.86999995</v>
      </c>
    </row>
    <row r="22" spans="2:38" ht="13.35" thickTop="1" thickBot="1" x14ac:dyDescent="0.45">
      <c r="B22" s="37" t="s">
        <v>118</v>
      </c>
      <c r="C22" s="50">
        <f t="shared" si="0"/>
        <v>24371652.91</v>
      </c>
      <c r="D22" s="50">
        <f t="shared" si="0"/>
        <v>588657377.83999991</v>
      </c>
      <c r="E22" s="35">
        <f t="shared" si="1"/>
        <v>0</v>
      </c>
      <c r="F22" s="35">
        <f t="shared" si="1"/>
        <v>0</v>
      </c>
      <c r="G22" s="35">
        <f t="shared" si="2"/>
        <v>0</v>
      </c>
      <c r="H22" s="35">
        <f t="shared" si="3"/>
        <v>20888020.530000001</v>
      </c>
      <c r="I22" s="35">
        <f t="shared" si="3"/>
        <v>0</v>
      </c>
      <c r="J22" s="35">
        <f t="shared" si="4"/>
        <v>20888020.530000001</v>
      </c>
      <c r="K22" s="35">
        <f t="shared" si="5"/>
        <v>0</v>
      </c>
      <c r="L22" s="35">
        <f t="shared" si="5"/>
        <v>0</v>
      </c>
      <c r="M22" s="35">
        <f t="shared" si="6"/>
        <v>0</v>
      </c>
      <c r="N22" s="35">
        <f t="shared" si="7"/>
        <v>0</v>
      </c>
      <c r="O22" s="35">
        <f t="shared" si="7"/>
        <v>0</v>
      </c>
      <c r="P22" s="35">
        <f t="shared" si="8"/>
        <v>0</v>
      </c>
      <c r="Q22" s="35">
        <f t="shared" si="9"/>
        <v>0</v>
      </c>
      <c r="R22" s="35">
        <f t="shared" si="9"/>
        <v>0</v>
      </c>
      <c r="S22" s="35">
        <f t="shared" si="10"/>
        <v>0</v>
      </c>
      <c r="T22" s="35">
        <f t="shared" si="11"/>
        <v>0</v>
      </c>
      <c r="U22" s="35">
        <f t="shared" si="11"/>
        <v>0</v>
      </c>
      <c r="V22" s="35">
        <f t="shared" si="12"/>
        <v>0</v>
      </c>
      <c r="W22" s="35">
        <f t="shared" si="13"/>
        <v>0</v>
      </c>
      <c r="X22" s="35">
        <f t="shared" si="13"/>
        <v>0</v>
      </c>
      <c r="Y22" s="35">
        <f t="shared" si="14"/>
        <v>0</v>
      </c>
      <c r="Z22" s="35">
        <f t="shared" si="15"/>
        <v>201021.86</v>
      </c>
      <c r="AA22" s="35">
        <f t="shared" si="15"/>
        <v>0</v>
      </c>
      <c r="AB22" s="35">
        <f t="shared" si="16"/>
        <v>201021.86</v>
      </c>
      <c r="AC22" s="35">
        <f t="shared" si="17"/>
        <v>0</v>
      </c>
      <c r="AD22" s="35">
        <f t="shared" si="17"/>
        <v>588657377.83999991</v>
      </c>
      <c r="AE22" s="69">
        <f t="shared" si="18"/>
        <v>588657377.83999991</v>
      </c>
      <c r="AF22" s="35">
        <f t="shared" si="19"/>
        <v>0</v>
      </c>
      <c r="AG22" s="35">
        <f t="shared" si="19"/>
        <v>0</v>
      </c>
      <c r="AH22" s="35">
        <f t="shared" si="20"/>
        <v>0</v>
      </c>
      <c r="AI22" s="35">
        <f t="shared" si="21"/>
        <v>3282610.5200000005</v>
      </c>
      <c r="AJ22" s="35">
        <f t="shared" si="21"/>
        <v>0</v>
      </c>
      <c r="AK22" s="68">
        <f t="shared" si="22"/>
        <v>3282610.5200000005</v>
      </c>
      <c r="AL22" s="2">
        <f t="shared" si="23"/>
        <v>613029030.74999988</v>
      </c>
    </row>
    <row r="23" spans="2:38" ht="13.35" thickTop="1" thickBot="1" x14ac:dyDescent="0.45">
      <c r="B23" s="37" t="s">
        <v>119</v>
      </c>
      <c r="C23" s="50">
        <f t="shared" si="0"/>
        <v>585771626.29999995</v>
      </c>
      <c r="D23" s="50">
        <f t="shared" si="0"/>
        <v>5485412.4299999997</v>
      </c>
      <c r="E23" s="35">
        <f t="shared" si="1"/>
        <v>1515154.38</v>
      </c>
      <c r="F23" s="35">
        <f t="shared" si="1"/>
        <v>0</v>
      </c>
      <c r="G23" s="35">
        <f t="shared" si="2"/>
        <v>1515154.38</v>
      </c>
      <c r="H23" s="35">
        <f t="shared" si="3"/>
        <v>25799115.469999999</v>
      </c>
      <c r="I23" s="35">
        <f t="shared" si="3"/>
        <v>0</v>
      </c>
      <c r="J23" s="35">
        <f t="shared" si="4"/>
        <v>25799115.469999999</v>
      </c>
      <c r="K23" s="35">
        <f t="shared" si="5"/>
        <v>0</v>
      </c>
      <c r="L23" s="35">
        <f t="shared" si="5"/>
        <v>0</v>
      </c>
      <c r="M23" s="35">
        <f t="shared" si="6"/>
        <v>0</v>
      </c>
      <c r="N23" s="35">
        <f t="shared" si="7"/>
        <v>18785509.699999999</v>
      </c>
      <c r="O23" s="35">
        <f t="shared" si="7"/>
        <v>0.62</v>
      </c>
      <c r="P23" s="35">
        <f t="shared" si="8"/>
        <v>18785510.32</v>
      </c>
      <c r="Q23" s="35">
        <f t="shared" si="9"/>
        <v>196169296.95999998</v>
      </c>
      <c r="R23" s="35">
        <f t="shared" si="9"/>
        <v>4811946.419999999</v>
      </c>
      <c r="S23" s="35">
        <f t="shared" si="10"/>
        <v>200981243.37999997</v>
      </c>
      <c r="T23" s="35">
        <f t="shared" si="11"/>
        <v>2812550.8999999994</v>
      </c>
      <c r="U23" s="35">
        <f t="shared" si="11"/>
        <v>0</v>
      </c>
      <c r="V23" s="35">
        <f t="shared" si="12"/>
        <v>2812550.8999999994</v>
      </c>
      <c r="W23" s="35">
        <f t="shared" si="13"/>
        <v>5830252.3799999999</v>
      </c>
      <c r="X23" s="35">
        <f t="shared" si="13"/>
        <v>87500</v>
      </c>
      <c r="Y23" s="35">
        <f t="shared" si="14"/>
        <v>5917752.3799999999</v>
      </c>
      <c r="Z23" s="35">
        <f t="shared" si="15"/>
        <v>293841357.27999997</v>
      </c>
      <c r="AA23" s="35">
        <f t="shared" si="15"/>
        <v>285938.08</v>
      </c>
      <c r="AB23" s="35">
        <f t="shared" si="16"/>
        <v>294127295.35999995</v>
      </c>
      <c r="AC23" s="35">
        <f t="shared" si="17"/>
        <v>0</v>
      </c>
      <c r="AD23" s="35">
        <f t="shared" si="17"/>
        <v>0</v>
      </c>
      <c r="AE23" s="69">
        <f t="shared" si="18"/>
        <v>0</v>
      </c>
      <c r="AF23" s="35">
        <f t="shared" si="19"/>
        <v>9026224.4400000013</v>
      </c>
      <c r="AG23" s="35">
        <f t="shared" si="19"/>
        <v>110520.23000000001</v>
      </c>
      <c r="AH23" s="35">
        <f t="shared" si="20"/>
        <v>9136744.6700000018</v>
      </c>
      <c r="AI23" s="35">
        <f t="shared" si="21"/>
        <v>31992164.789999999</v>
      </c>
      <c r="AJ23" s="35">
        <f t="shared" si="21"/>
        <v>189507.08000000002</v>
      </c>
      <c r="AK23" s="68">
        <f t="shared" si="22"/>
        <v>32181671.869999997</v>
      </c>
      <c r="AL23" s="2">
        <f t="shared" si="23"/>
        <v>591257038.7299999</v>
      </c>
    </row>
    <row r="24" spans="2:38" ht="13.35" thickTop="1" thickBot="1" x14ac:dyDescent="0.45">
      <c r="B24" s="37" t="s">
        <v>120</v>
      </c>
      <c r="C24" s="50">
        <f t="shared" si="0"/>
        <v>548948689.10000002</v>
      </c>
      <c r="D24" s="50">
        <f t="shared" si="0"/>
        <v>0</v>
      </c>
      <c r="E24" s="35">
        <f t="shared" si="1"/>
        <v>90371.5</v>
      </c>
      <c r="F24" s="35">
        <f t="shared" si="1"/>
        <v>0</v>
      </c>
      <c r="G24" s="35">
        <f t="shared" si="2"/>
        <v>90371.5</v>
      </c>
      <c r="H24" s="35">
        <f t="shared" si="3"/>
        <v>3274907.9499999997</v>
      </c>
      <c r="I24" s="35">
        <f t="shared" si="3"/>
        <v>0</v>
      </c>
      <c r="J24" s="35">
        <f t="shared" si="4"/>
        <v>3274907.9499999997</v>
      </c>
      <c r="K24" s="35">
        <f t="shared" si="5"/>
        <v>0</v>
      </c>
      <c r="L24" s="35">
        <f t="shared" si="5"/>
        <v>0</v>
      </c>
      <c r="M24" s="35">
        <f t="shared" si="6"/>
        <v>0</v>
      </c>
      <c r="N24" s="35">
        <f t="shared" si="7"/>
        <v>0</v>
      </c>
      <c r="O24" s="35">
        <f t="shared" si="7"/>
        <v>0</v>
      </c>
      <c r="P24" s="35">
        <f t="shared" si="8"/>
        <v>0</v>
      </c>
      <c r="Q24" s="35">
        <f t="shared" si="9"/>
        <v>6832162.7100000009</v>
      </c>
      <c r="R24" s="35">
        <f t="shared" si="9"/>
        <v>0</v>
      </c>
      <c r="S24" s="35">
        <f t="shared" si="10"/>
        <v>6832162.7100000009</v>
      </c>
      <c r="T24" s="35">
        <f t="shared" si="11"/>
        <v>174273.88999999998</v>
      </c>
      <c r="U24" s="35">
        <f t="shared" si="11"/>
        <v>0</v>
      </c>
      <c r="V24" s="35">
        <f t="shared" si="12"/>
        <v>174273.88999999998</v>
      </c>
      <c r="W24" s="35">
        <f t="shared" si="13"/>
        <v>119083.19</v>
      </c>
      <c r="X24" s="35">
        <f t="shared" si="13"/>
        <v>0</v>
      </c>
      <c r="Y24" s="35">
        <f t="shared" si="14"/>
        <v>119083.19</v>
      </c>
      <c r="Z24" s="35">
        <f t="shared" si="15"/>
        <v>536684947.63000005</v>
      </c>
      <c r="AA24" s="35">
        <f t="shared" si="15"/>
        <v>0</v>
      </c>
      <c r="AB24" s="35">
        <f t="shared" si="16"/>
        <v>536684947.63000005</v>
      </c>
      <c r="AC24" s="35">
        <f t="shared" si="17"/>
        <v>0</v>
      </c>
      <c r="AD24" s="35">
        <f t="shared" si="17"/>
        <v>0</v>
      </c>
      <c r="AE24" s="69">
        <f t="shared" si="18"/>
        <v>0</v>
      </c>
      <c r="AF24" s="35">
        <f t="shared" si="19"/>
        <v>426928.37</v>
      </c>
      <c r="AG24" s="35">
        <f t="shared" si="19"/>
        <v>0</v>
      </c>
      <c r="AH24" s="35">
        <f t="shared" si="20"/>
        <v>426928.37</v>
      </c>
      <c r="AI24" s="35">
        <f t="shared" si="21"/>
        <v>1346013.8600000003</v>
      </c>
      <c r="AJ24" s="35">
        <f t="shared" si="21"/>
        <v>0</v>
      </c>
      <c r="AK24" s="68">
        <f t="shared" si="22"/>
        <v>1346013.8600000003</v>
      </c>
      <c r="AL24" s="2">
        <f t="shared" si="23"/>
        <v>548948689.10000002</v>
      </c>
    </row>
    <row r="25" spans="2:38" ht="13.35" thickTop="1" thickBot="1" x14ac:dyDescent="0.45">
      <c r="B25" s="37" t="s">
        <v>80</v>
      </c>
      <c r="C25" s="50">
        <f t="shared" si="0"/>
        <v>434267887.46999997</v>
      </c>
      <c r="D25" s="50">
        <f t="shared" si="0"/>
        <v>0</v>
      </c>
      <c r="E25" s="35">
        <f t="shared" si="1"/>
        <v>0</v>
      </c>
      <c r="F25" s="35">
        <f t="shared" si="1"/>
        <v>0</v>
      </c>
      <c r="G25" s="35">
        <f t="shared" si="2"/>
        <v>0</v>
      </c>
      <c r="H25" s="35">
        <f t="shared" si="3"/>
        <v>0</v>
      </c>
      <c r="I25" s="35">
        <f t="shared" si="3"/>
        <v>0</v>
      </c>
      <c r="J25" s="35">
        <f t="shared" si="4"/>
        <v>0</v>
      </c>
      <c r="K25" s="35">
        <f t="shared" si="5"/>
        <v>0</v>
      </c>
      <c r="L25" s="35">
        <f t="shared" si="5"/>
        <v>0</v>
      </c>
      <c r="M25" s="35">
        <f t="shared" si="6"/>
        <v>0</v>
      </c>
      <c r="N25" s="35">
        <f t="shared" si="7"/>
        <v>22500</v>
      </c>
      <c r="O25" s="35">
        <f t="shared" si="7"/>
        <v>0</v>
      </c>
      <c r="P25" s="35">
        <f t="shared" si="8"/>
        <v>22500</v>
      </c>
      <c r="Q25" s="35">
        <f t="shared" si="9"/>
        <v>16048.289999999999</v>
      </c>
      <c r="R25" s="35">
        <f t="shared" si="9"/>
        <v>0</v>
      </c>
      <c r="S25" s="35">
        <f t="shared" si="10"/>
        <v>16048.289999999999</v>
      </c>
      <c r="T25" s="35">
        <f t="shared" si="11"/>
        <v>0</v>
      </c>
      <c r="U25" s="35">
        <f t="shared" si="11"/>
        <v>0</v>
      </c>
      <c r="V25" s="35">
        <f t="shared" si="12"/>
        <v>0</v>
      </c>
      <c r="W25" s="35">
        <f t="shared" si="13"/>
        <v>0</v>
      </c>
      <c r="X25" s="35">
        <f t="shared" si="13"/>
        <v>0</v>
      </c>
      <c r="Y25" s="35">
        <f t="shared" si="14"/>
        <v>0</v>
      </c>
      <c r="Z25" s="35">
        <f t="shared" si="15"/>
        <v>434033150.11999995</v>
      </c>
      <c r="AA25" s="35">
        <f t="shared" si="15"/>
        <v>0</v>
      </c>
      <c r="AB25" s="35">
        <f t="shared" si="16"/>
        <v>434033150.11999995</v>
      </c>
      <c r="AC25" s="35">
        <f t="shared" si="17"/>
        <v>0</v>
      </c>
      <c r="AD25" s="35">
        <f t="shared" si="17"/>
        <v>0</v>
      </c>
      <c r="AE25" s="69">
        <f t="shared" si="18"/>
        <v>0</v>
      </c>
      <c r="AF25" s="35">
        <f t="shared" si="19"/>
        <v>196189.06</v>
      </c>
      <c r="AG25" s="35">
        <f t="shared" si="19"/>
        <v>0</v>
      </c>
      <c r="AH25" s="35">
        <f t="shared" si="20"/>
        <v>196189.06</v>
      </c>
      <c r="AI25" s="35">
        <f t="shared" si="21"/>
        <v>0</v>
      </c>
      <c r="AJ25" s="35">
        <f t="shared" si="21"/>
        <v>0</v>
      </c>
      <c r="AK25" s="68">
        <f t="shared" si="22"/>
        <v>0</v>
      </c>
      <c r="AL25" s="2">
        <f t="shared" si="23"/>
        <v>434267887.46999997</v>
      </c>
    </row>
    <row r="26" spans="2:38" ht="13.35" thickTop="1" thickBot="1" x14ac:dyDescent="0.45">
      <c r="B26" s="37" t="s">
        <v>121</v>
      </c>
      <c r="C26" s="50">
        <f t="shared" si="0"/>
        <v>454869562.28000003</v>
      </c>
      <c r="D26" s="50">
        <f t="shared" si="0"/>
        <v>5834235.3800000008</v>
      </c>
      <c r="E26" s="35">
        <f t="shared" si="1"/>
        <v>0</v>
      </c>
      <c r="F26" s="35">
        <f t="shared" si="1"/>
        <v>0</v>
      </c>
      <c r="G26" s="35">
        <f t="shared" si="2"/>
        <v>0</v>
      </c>
      <c r="H26" s="35">
        <f t="shared" si="3"/>
        <v>151232478</v>
      </c>
      <c r="I26" s="35">
        <f t="shared" si="3"/>
        <v>305162.90000000002</v>
      </c>
      <c r="J26" s="35">
        <f t="shared" si="4"/>
        <v>151537640.90000001</v>
      </c>
      <c r="K26" s="35">
        <f t="shared" si="5"/>
        <v>0</v>
      </c>
      <c r="L26" s="35">
        <f t="shared" si="5"/>
        <v>0</v>
      </c>
      <c r="M26" s="35">
        <f t="shared" si="6"/>
        <v>0</v>
      </c>
      <c r="N26" s="35">
        <f t="shared" si="7"/>
        <v>0</v>
      </c>
      <c r="O26" s="35">
        <f t="shared" si="7"/>
        <v>0</v>
      </c>
      <c r="P26" s="35">
        <f t="shared" si="8"/>
        <v>0</v>
      </c>
      <c r="Q26" s="35">
        <f t="shared" si="9"/>
        <v>54129352.220000006</v>
      </c>
      <c r="R26" s="35">
        <f t="shared" si="9"/>
        <v>4469344.03</v>
      </c>
      <c r="S26" s="35">
        <f t="shared" si="10"/>
        <v>58598696.250000007</v>
      </c>
      <c r="T26" s="35">
        <f t="shared" si="11"/>
        <v>0</v>
      </c>
      <c r="U26" s="35">
        <f t="shared" si="11"/>
        <v>0</v>
      </c>
      <c r="V26" s="35">
        <f t="shared" si="12"/>
        <v>0</v>
      </c>
      <c r="W26" s="35">
        <f t="shared" si="13"/>
        <v>231771.05</v>
      </c>
      <c r="X26" s="35">
        <f t="shared" si="13"/>
        <v>144000</v>
      </c>
      <c r="Y26" s="35">
        <f t="shared" si="14"/>
        <v>375771.05</v>
      </c>
      <c r="Z26" s="35">
        <f t="shared" si="15"/>
        <v>217250060.96000001</v>
      </c>
      <c r="AA26" s="35">
        <f t="shared" si="15"/>
        <v>447945.61</v>
      </c>
      <c r="AB26" s="35">
        <f t="shared" si="16"/>
        <v>217698006.57000002</v>
      </c>
      <c r="AC26" s="35">
        <f t="shared" si="17"/>
        <v>0</v>
      </c>
      <c r="AD26" s="35">
        <f t="shared" si="17"/>
        <v>0</v>
      </c>
      <c r="AE26" s="69">
        <f t="shared" si="18"/>
        <v>0</v>
      </c>
      <c r="AF26" s="35">
        <f t="shared" si="19"/>
        <v>23460889.289999999</v>
      </c>
      <c r="AG26" s="35">
        <f t="shared" si="19"/>
        <v>382000</v>
      </c>
      <c r="AH26" s="35">
        <f t="shared" si="20"/>
        <v>23842889.289999999</v>
      </c>
      <c r="AI26" s="35">
        <f t="shared" si="21"/>
        <v>8565010.7599999998</v>
      </c>
      <c r="AJ26" s="35">
        <f t="shared" si="21"/>
        <v>85782.84</v>
      </c>
      <c r="AK26" s="68">
        <f t="shared" si="22"/>
        <v>8650793.5999999996</v>
      </c>
      <c r="AL26" s="2">
        <f t="shared" si="23"/>
        <v>460703797.66000003</v>
      </c>
    </row>
    <row r="27" spans="2:38" ht="13.35" thickTop="1" thickBot="1" x14ac:dyDescent="0.45">
      <c r="B27" s="37" t="s">
        <v>78</v>
      </c>
      <c r="C27" s="50">
        <f t="shared" si="0"/>
        <v>328214917.34999996</v>
      </c>
      <c r="D27" s="50">
        <f t="shared" si="0"/>
        <v>1366694.67</v>
      </c>
      <c r="E27" s="35">
        <f t="shared" si="1"/>
        <v>36622.589999999997</v>
      </c>
      <c r="F27" s="35">
        <f t="shared" si="1"/>
        <v>0</v>
      </c>
      <c r="G27" s="35">
        <f t="shared" si="2"/>
        <v>36622.589999999997</v>
      </c>
      <c r="H27" s="35">
        <f t="shared" si="3"/>
        <v>32278115.750000004</v>
      </c>
      <c r="I27" s="35">
        <f t="shared" si="3"/>
        <v>0</v>
      </c>
      <c r="J27" s="35">
        <f t="shared" si="4"/>
        <v>32278115.750000004</v>
      </c>
      <c r="K27" s="35">
        <f t="shared" si="5"/>
        <v>0</v>
      </c>
      <c r="L27" s="35">
        <f t="shared" si="5"/>
        <v>0</v>
      </c>
      <c r="M27" s="35">
        <f t="shared" si="6"/>
        <v>0</v>
      </c>
      <c r="N27" s="35">
        <f t="shared" si="7"/>
        <v>68965.5</v>
      </c>
      <c r="O27" s="35">
        <f t="shared" si="7"/>
        <v>0</v>
      </c>
      <c r="P27" s="35">
        <f t="shared" si="8"/>
        <v>68965.5</v>
      </c>
      <c r="Q27" s="35">
        <f t="shared" si="9"/>
        <v>31737019.399999999</v>
      </c>
      <c r="R27" s="35">
        <f t="shared" si="9"/>
        <v>1135286.3599999999</v>
      </c>
      <c r="S27" s="35">
        <f t="shared" si="10"/>
        <v>32872305.759999998</v>
      </c>
      <c r="T27" s="35">
        <f t="shared" si="11"/>
        <v>1319337.49</v>
      </c>
      <c r="U27" s="35">
        <f t="shared" si="11"/>
        <v>0</v>
      </c>
      <c r="V27" s="35">
        <f t="shared" si="12"/>
        <v>1319337.49</v>
      </c>
      <c r="W27" s="35">
        <f t="shared" si="13"/>
        <v>294444.74</v>
      </c>
      <c r="X27" s="35">
        <f t="shared" si="13"/>
        <v>0</v>
      </c>
      <c r="Y27" s="35">
        <f t="shared" si="14"/>
        <v>294444.74</v>
      </c>
      <c r="Z27" s="35">
        <f t="shared" si="15"/>
        <v>216272234.51999998</v>
      </c>
      <c r="AA27" s="35">
        <f t="shared" si="15"/>
        <v>41860.31</v>
      </c>
      <c r="AB27" s="35">
        <f t="shared" si="16"/>
        <v>216314094.82999998</v>
      </c>
      <c r="AC27" s="35">
        <f t="shared" si="17"/>
        <v>0</v>
      </c>
      <c r="AD27" s="35">
        <f t="shared" si="17"/>
        <v>0</v>
      </c>
      <c r="AE27" s="69">
        <f t="shared" si="18"/>
        <v>0</v>
      </c>
      <c r="AF27" s="35">
        <f t="shared" si="19"/>
        <v>13073129.84</v>
      </c>
      <c r="AG27" s="35">
        <f t="shared" si="19"/>
        <v>87464</v>
      </c>
      <c r="AH27" s="35">
        <f t="shared" si="20"/>
        <v>13160593.84</v>
      </c>
      <c r="AI27" s="35">
        <f t="shared" si="21"/>
        <v>33135047.52</v>
      </c>
      <c r="AJ27" s="35">
        <f t="shared" si="21"/>
        <v>102084</v>
      </c>
      <c r="AK27" s="68">
        <f t="shared" si="22"/>
        <v>33237131.52</v>
      </c>
      <c r="AL27" s="2">
        <f t="shared" si="23"/>
        <v>329581612.01999998</v>
      </c>
    </row>
    <row r="28" spans="2:38" ht="13.35" thickTop="1" thickBot="1" x14ac:dyDescent="0.45">
      <c r="B28" s="37" t="s">
        <v>122</v>
      </c>
      <c r="C28" s="50">
        <f t="shared" si="0"/>
        <v>244740683.62999997</v>
      </c>
      <c r="D28" s="50">
        <f t="shared" si="0"/>
        <v>185761375.81</v>
      </c>
      <c r="E28" s="35">
        <f t="shared" si="1"/>
        <v>7880</v>
      </c>
      <c r="F28" s="35">
        <f t="shared" si="1"/>
        <v>0</v>
      </c>
      <c r="G28" s="35">
        <f t="shared" si="2"/>
        <v>7880</v>
      </c>
      <c r="H28" s="35">
        <f t="shared" si="3"/>
        <v>2577323.81</v>
      </c>
      <c r="I28" s="35">
        <f t="shared" si="3"/>
        <v>146487077.44999999</v>
      </c>
      <c r="J28" s="35">
        <f t="shared" si="4"/>
        <v>149064401.25999999</v>
      </c>
      <c r="K28" s="35">
        <f t="shared" si="5"/>
        <v>0</v>
      </c>
      <c r="L28" s="35">
        <f t="shared" si="5"/>
        <v>38549416.469999999</v>
      </c>
      <c r="M28" s="35">
        <f t="shared" si="6"/>
        <v>38549416.469999999</v>
      </c>
      <c r="N28" s="35">
        <f t="shared" si="7"/>
        <v>205463.53</v>
      </c>
      <c r="O28" s="35">
        <f t="shared" si="7"/>
        <v>0</v>
      </c>
      <c r="P28" s="35">
        <f t="shared" si="8"/>
        <v>205463.53</v>
      </c>
      <c r="Q28" s="35">
        <f t="shared" si="9"/>
        <v>19979722.66</v>
      </c>
      <c r="R28" s="35">
        <f t="shared" si="9"/>
        <v>61109.64</v>
      </c>
      <c r="S28" s="35">
        <f t="shared" si="10"/>
        <v>20040832.300000001</v>
      </c>
      <c r="T28" s="35">
        <f t="shared" si="11"/>
        <v>10897302.92</v>
      </c>
      <c r="U28" s="35">
        <f t="shared" si="11"/>
        <v>0</v>
      </c>
      <c r="V28" s="35">
        <f t="shared" si="12"/>
        <v>10897302.92</v>
      </c>
      <c r="W28" s="35">
        <f t="shared" si="13"/>
        <v>14987300.41</v>
      </c>
      <c r="X28" s="35">
        <f t="shared" si="13"/>
        <v>5064.6499999999996</v>
      </c>
      <c r="Y28" s="35">
        <f t="shared" si="14"/>
        <v>14992365.060000001</v>
      </c>
      <c r="Z28" s="35">
        <f t="shared" si="15"/>
        <v>162002418.13999999</v>
      </c>
      <c r="AA28" s="35">
        <f t="shared" si="15"/>
        <v>559629.74999999988</v>
      </c>
      <c r="AB28" s="35">
        <f t="shared" si="16"/>
        <v>162562047.88999999</v>
      </c>
      <c r="AC28" s="35">
        <f t="shared" si="17"/>
        <v>0</v>
      </c>
      <c r="AD28" s="35">
        <f t="shared" si="17"/>
        <v>0</v>
      </c>
      <c r="AE28" s="69">
        <f t="shared" si="18"/>
        <v>0</v>
      </c>
      <c r="AF28" s="35">
        <f t="shared" si="19"/>
        <v>18112241.359999996</v>
      </c>
      <c r="AG28" s="35">
        <f t="shared" si="19"/>
        <v>9084.5499999999993</v>
      </c>
      <c r="AH28" s="35">
        <f t="shared" si="20"/>
        <v>18121325.909999996</v>
      </c>
      <c r="AI28" s="35">
        <f t="shared" si="21"/>
        <v>15971030.799999999</v>
      </c>
      <c r="AJ28" s="35">
        <f t="shared" si="21"/>
        <v>89993.3</v>
      </c>
      <c r="AK28" s="68">
        <f t="shared" si="22"/>
        <v>16061024.1</v>
      </c>
      <c r="AL28" s="2">
        <f t="shared" si="23"/>
        <v>430502059.43999994</v>
      </c>
    </row>
    <row r="29" spans="2:38" ht="13.35" thickTop="1" thickBot="1" x14ac:dyDescent="0.45">
      <c r="B29" s="37" t="s">
        <v>123</v>
      </c>
      <c r="C29" s="50">
        <f t="shared" ref="C29:D41" si="24">SUMIF($E$8:$AJ$8,C$8,$E29:$AJ29)</f>
        <v>379834835.29000002</v>
      </c>
      <c r="D29" s="50">
        <f t="shared" si="24"/>
        <v>0</v>
      </c>
      <c r="E29" s="35">
        <f t="shared" ref="E29:F41" si="25">SUMIF($B$63:$B$1436,$B29,E$63:E$1436)</f>
        <v>0</v>
      </c>
      <c r="F29" s="35">
        <f t="shared" si="25"/>
        <v>0</v>
      </c>
      <c r="G29" s="35">
        <f t="shared" si="2"/>
        <v>0</v>
      </c>
      <c r="H29" s="35">
        <f t="shared" ref="H29:I41" si="26">SUMIF($B$63:$B$1436,$B29,H$63:H$1436)</f>
        <v>373004978.11000001</v>
      </c>
      <c r="I29" s="35">
        <f t="shared" si="26"/>
        <v>0</v>
      </c>
      <c r="J29" s="35">
        <f t="shared" si="4"/>
        <v>373004978.11000001</v>
      </c>
      <c r="K29" s="35">
        <f t="shared" ref="K29:L41" si="27">SUMIF($B$63:$B$1436,$B29,K$63:K$1436)</f>
        <v>0</v>
      </c>
      <c r="L29" s="35">
        <f t="shared" si="27"/>
        <v>0</v>
      </c>
      <c r="M29" s="35">
        <f t="shared" si="6"/>
        <v>0</v>
      </c>
      <c r="N29" s="35">
        <f t="shared" ref="N29:O41" si="28">SUMIF($B$63:$B$1436,$B29,N$63:N$1436)</f>
        <v>0</v>
      </c>
      <c r="O29" s="35">
        <f t="shared" si="28"/>
        <v>0</v>
      </c>
      <c r="P29" s="35">
        <f t="shared" si="8"/>
        <v>0</v>
      </c>
      <c r="Q29" s="35">
        <f t="shared" ref="Q29:R41" si="29">SUMIF($B$63:$B$1436,$B29,Q$63:Q$1436)</f>
        <v>0</v>
      </c>
      <c r="R29" s="35">
        <f t="shared" si="29"/>
        <v>0</v>
      </c>
      <c r="S29" s="35">
        <f t="shared" si="10"/>
        <v>0</v>
      </c>
      <c r="T29" s="35">
        <f t="shared" ref="T29:U41" si="30">SUMIF($B$63:$B$1436,$B29,T$63:T$1436)</f>
        <v>0</v>
      </c>
      <c r="U29" s="35">
        <f t="shared" si="30"/>
        <v>0</v>
      </c>
      <c r="V29" s="35">
        <f t="shared" si="12"/>
        <v>0</v>
      </c>
      <c r="W29" s="35">
        <f t="shared" ref="W29:X41" si="31">SUMIF($B$63:$B$1436,$B29,W$63:W$1436)</f>
        <v>0</v>
      </c>
      <c r="X29" s="35">
        <f t="shared" si="31"/>
        <v>0</v>
      </c>
      <c r="Y29" s="35">
        <f t="shared" si="14"/>
        <v>0</v>
      </c>
      <c r="Z29" s="35">
        <f t="shared" ref="Z29:AA41" si="32">SUMIF($B$63:$B$1436,$B29,Z$63:Z$1436)</f>
        <v>0</v>
      </c>
      <c r="AA29" s="35">
        <f t="shared" si="32"/>
        <v>0</v>
      </c>
      <c r="AB29" s="35">
        <f t="shared" si="16"/>
        <v>0</v>
      </c>
      <c r="AC29" s="35">
        <f t="shared" ref="AC29:AD41" si="33">SUMIF($B$63:$B$1436,$B29,AC$63:AC$1436)</f>
        <v>0</v>
      </c>
      <c r="AD29" s="35">
        <f t="shared" si="33"/>
        <v>0</v>
      </c>
      <c r="AE29" s="69">
        <f t="shared" si="18"/>
        <v>0</v>
      </c>
      <c r="AF29" s="35">
        <f t="shared" ref="AF29:AG41" si="34">SUMIF($B$63:$B$1436,$B29,AF$63:AF$1436)</f>
        <v>6829857.1799999997</v>
      </c>
      <c r="AG29" s="35">
        <f t="shared" si="34"/>
        <v>0</v>
      </c>
      <c r="AH29" s="35">
        <f t="shared" si="20"/>
        <v>6829857.1799999997</v>
      </c>
      <c r="AI29" s="35">
        <f t="shared" ref="AI29:AJ41" si="35">SUMIF($B$63:$B$1436,$B29,AI$63:AI$1436)</f>
        <v>0</v>
      </c>
      <c r="AJ29" s="35">
        <f t="shared" si="35"/>
        <v>0</v>
      </c>
      <c r="AK29" s="68">
        <f t="shared" si="22"/>
        <v>0</v>
      </c>
      <c r="AL29" s="2">
        <f t="shared" si="23"/>
        <v>379834835.29000002</v>
      </c>
    </row>
    <row r="30" spans="2:38" ht="13.35" thickTop="1" thickBot="1" x14ac:dyDescent="0.45">
      <c r="B30" s="37" t="s">
        <v>87</v>
      </c>
      <c r="C30" s="50">
        <f t="shared" si="24"/>
        <v>3866519.29</v>
      </c>
      <c r="D30" s="50">
        <f t="shared" si="24"/>
        <v>294708529</v>
      </c>
      <c r="E30" s="35">
        <f t="shared" si="25"/>
        <v>0</v>
      </c>
      <c r="F30" s="35">
        <f t="shared" si="25"/>
        <v>0</v>
      </c>
      <c r="G30" s="35">
        <f t="shared" si="2"/>
        <v>0</v>
      </c>
      <c r="H30" s="35">
        <f t="shared" si="26"/>
        <v>3866519.29</v>
      </c>
      <c r="I30" s="35">
        <f t="shared" si="26"/>
        <v>0</v>
      </c>
      <c r="J30" s="35">
        <f t="shared" si="4"/>
        <v>3866519.29</v>
      </c>
      <c r="K30" s="35">
        <f t="shared" si="27"/>
        <v>0</v>
      </c>
      <c r="L30" s="35">
        <f t="shared" si="27"/>
        <v>294708529</v>
      </c>
      <c r="M30" s="35">
        <f t="shared" si="6"/>
        <v>294708529</v>
      </c>
      <c r="N30" s="35">
        <f t="shared" si="28"/>
        <v>0</v>
      </c>
      <c r="O30" s="35">
        <f t="shared" si="28"/>
        <v>0</v>
      </c>
      <c r="P30" s="35">
        <f t="shared" si="8"/>
        <v>0</v>
      </c>
      <c r="Q30" s="35">
        <f t="shared" si="29"/>
        <v>0</v>
      </c>
      <c r="R30" s="35">
        <f t="shared" si="29"/>
        <v>0</v>
      </c>
      <c r="S30" s="35">
        <f t="shared" si="10"/>
        <v>0</v>
      </c>
      <c r="T30" s="35">
        <f t="shared" si="30"/>
        <v>0</v>
      </c>
      <c r="U30" s="35">
        <f t="shared" si="30"/>
        <v>0</v>
      </c>
      <c r="V30" s="35">
        <f t="shared" si="12"/>
        <v>0</v>
      </c>
      <c r="W30" s="35">
        <f t="shared" si="31"/>
        <v>0</v>
      </c>
      <c r="X30" s="35">
        <f t="shared" si="31"/>
        <v>0</v>
      </c>
      <c r="Y30" s="35">
        <f t="shared" si="14"/>
        <v>0</v>
      </c>
      <c r="Z30" s="35">
        <f t="shared" si="32"/>
        <v>0</v>
      </c>
      <c r="AA30" s="35">
        <f t="shared" si="32"/>
        <v>0</v>
      </c>
      <c r="AB30" s="35">
        <f t="shared" si="16"/>
        <v>0</v>
      </c>
      <c r="AC30" s="35">
        <f t="shared" si="33"/>
        <v>0</v>
      </c>
      <c r="AD30" s="35">
        <f t="shared" si="33"/>
        <v>0</v>
      </c>
      <c r="AE30" s="69">
        <f t="shared" si="18"/>
        <v>0</v>
      </c>
      <c r="AF30" s="35">
        <f t="shared" si="34"/>
        <v>0</v>
      </c>
      <c r="AG30" s="35">
        <f t="shared" si="34"/>
        <v>0</v>
      </c>
      <c r="AH30" s="35">
        <f t="shared" si="20"/>
        <v>0</v>
      </c>
      <c r="AI30" s="35">
        <f t="shared" si="35"/>
        <v>0</v>
      </c>
      <c r="AJ30" s="35">
        <f t="shared" si="35"/>
        <v>0</v>
      </c>
      <c r="AK30" s="68">
        <f t="shared" si="22"/>
        <v>0</v>
      </c>
      <c r="AL30" s="2">
        <f t="shared" si="23"/>
        <v>298575048.29000002</v>
      </c>
    </row>
    <row r="31" spans="2:38" ht="13.35" thickTop="1" thickBot="1" x14ac:dyDescent="0.45">
      <c r="B31" s="37" t="s">
        <v>124</v>
      </c>
      <c r="C31" s="50">
        <f t="shared" si="24"/>
        <v>0</v>
      </c>
      <c r="D31" s="50">
        <f t="shared" si="24"/>
        <v>305909557.88999999</v>
      </c>
      <c r="E31" s="35">
        <f t="shared" si="25"/>
        <v>0</v>
      </c>
      <c r="F31" s="35">
        <f t="shared" si="25"/>
        <v>0</v>
      </c>
      <c r="G31" s="35">
        <f t="shared" si="2"/>
        <v>0</v>
      </c>
      <c r="H31" s="35">
        <f t="shared" si="26"/>
        <v>0</v>
      </c>
      <c r="I31" s="35">
        <f t="shared" si="26"/>
        <v>0</v>
      </c>
      <c r="J31" s="35">
        <f t="shared" si="4"/>
        <v>0</v>
      </c>
      <c r="K31" s="35">
        <f t="shared" si="27"/>
        <v>0</v>
      </c>
      <c r="L31" s="35">
        <f t="shared" si="27"/>
        <v>305909557.88999999</v>
      </c>
      <c r="M31" s="35">
        <f t="shared" si="6"/>
        <v>305909557.88999999</v>
      </c>
      <c r="N31" s="35">
        <f t="shared" si="28"/>
        <v>0</v>
      </c>
      <c r="O31" s="35">
        <f t="shared" si="28"/>
        <v>0</v>
      </c>
      <c r="P31" s="35">
        <f t="shared" si="8"/>
        <v>0</v>
      </c>
      <c r="Q31" s="35">
        <f t="shared" si="29"/>
        <v>0</v>
      </c>
      <c r="R31" s="35">
        <f t="shared" si="29"/>
        <v>0</v>
      </c>
      <c r="S31" s="35">
        <f t="shared" si="10"/>
        <v>0</v>
      </c>
      <c r="T31" s="35">
        <f t="shared" si="30"/>
        <v>0</v>
      </c>
      <c r="U31" s="35">
        <f t="shared" si="30"/>
        <v>0</v>
      </c>
      <c r="V31" s="35">
        <f t="shared" si="12"/>
        <v>0</v>
      </c>
      <c r="W31" s="35">
        <f t="shared" si="31"/>
        <v>0</v>
      </c>
      <c r="X31" s="35">
        <f t="shared" si="31"/>
        <v>0</v>
      </c>
      <c r="Y31" s="35">
        <f t="shared" si="14"/>
        <v>0</v>
      </c>
      <c r="Z31" s="35">
        <f t="shared" si="32"/>
        <v>0</v>
      </c>
      <c r="AA31" s="35">
        <f t="shared" si="32"/>
        <v>0</v>
      </c>
      <c r="AB31" s="35">
        <f t="shared" si="16"/>
        <v>0</v>
      </c>
      <c r="AC31" s="35">
        <f t="shared" si="33"/>
        <v>0</v>
      </c>
      <c r="AD31" s="35">
        <f t="shared" si="33"/>
        <v>0</v>
      </c>
      <c r="AE31" s="69">
        <f t="shared" si="18"/>
        <v>0</v>
      </c>
      <c r="AF31" s="35">
        <f t="shared" si="34"/>
        <v>0</v>
      </c>
      <c r="AG31" s="35">
        <f t="shared" si="34"/>
        <v>0</v>
      </c>
      <c r="AH31" s="35">
        <f t="shared" si="20"/>
        <v>0</v>
      </c>
      <c r="AI31" s="35">
        <f t="shared" si="35"/>
        <v>0</v>
      </c>
      <c r="AJ31" s="35">
        <f t="shared" si="35"/>
        <v>0</v>
      </c>
      <c r="AK31" s="68">
        <f t="shared" si="22"/>
        <v>0</v>
      </c>
      <c r="AL31" s="2">
        <f t="shared" si="23"/>
        <v>305909557.88999999</v>
      </c>
    </row>
    <row r="32" spans="2:38" ht="13.35" thickTop="1" thickBot="1" x14ac:dyDescent="0.45">
      <c r="B32" s="37" t="s">
        <v>125</v>
      </c>
      <c r="C32" s="50">
        <f t="shared" si="24"/>
        <v>220173466.16999996</v>
      </c>
      <c r="D32" s="50">
        <f t="shared" si="24"/>
        <v>4836167.4000000004</v>
      </c>
      <c r="E32" s="35">
        <f t="shared" si="25"/>
        <v>0</v>
      </c>
      <c r="F32" s="35">
        <f t="shared" si="25"/>
        <v>0</v>
      </c>
      <c r="G32" s="35">
        <f t="shared" si="2"/>
        <v>0</v>
      </c>
      <c r="H32" s="35">
        <f t="shared" si="26"/>
        <v>19430869.899999999</v>
      </c>
      <c r="I32" s="35">
        <f t="shared" si="26"/>
        <v>0</v>
      </c>
      <c r="J32" s="35">
        <f t="shared" si="4"/>
        <v>19430869.899999999</v>
      </c>
      <c r="K32" s="35">
        <f t="shared" si="27"/>
        <v>0</v>
      </c>
      <c r="L32" s="35">
        <f t="shared" si="27"/>
        <v>4836167.4000000004</v>
      </c>
      <c r="M32" s="35">
        <f t="shared" si="6"/>
        <v>4836167.4000000004</v>
      </c>
      <c r="N32" s="35">
        <f t="shared" si="28"/>
        <v>79007</v>
      </c>
      <c r="O32" s="35">
        <f t="shared" si="28"/>
        <v>0</v>
      </c>
      <c r="P32" s="35">
        <f t="shared" si="8"/>
        <v>79007</v>
      </c>
      <c r="Q32" s="35">
        <f t="shared" si="29"/>
        <v>3803942.8899999997</v>
      </c>
      <c r="R32" s="35">
        <f t="shared" si="29"/>
        <v>0</v>
      </c>
      <c r="S32" s="35">
        <f t="shared" si="10"/>
        <v>3803942.8899999997</v>
      </c>
      <c r="T32" s="35">
        <f t="shared" si="30"/>
        <v>615443.87</v>
      </c>
      <c r="U32" s="35">
        <f t="shared" si="30"/>
        <v>0</v>
      </c>
      <c r="V32" s="35">
        <f t="shared" si="12"/>
        <v>615443.87</v>
      </c>
      <c r="W32" s="35">
        <f t="shared" si="31"/>
        <v>994707.80999999994</v>
      </c>
      <c r="X32" s="35">
        <f t="shared" si="31"/>
        <v>0</v>
      </c>
      <c r="Y32" s="35">
        <f t="shared" si="14"/>
        <v>994707.80999999994</v>
      </c>
      <c r="Z32" s="35">
        <f t="shared" si="32"/>
        <v>53940285.169999994</v>
      </c>
      <c r="AA32" s="35">
        <f t="shared" si="32"/>
        <v>0</v>
      </c>
      <c r="AB32" s="35">
        <f t="shared" si="16"/>
        <v>53940285.169999994</v>
      </c>
      <c r="AC32" s="35">
        <f t="shared" si="33"/>
        <v>0</v>
      </c>
      <c r="AD32" s="35">
        <f t="shared" si="33"/>
        <v>0</v>
      </c>
      <c r="AE32" s="69">
        <f t="shared" si="18"/>
        <v>0</v>
      </c>
      <c r="AF32" s="35">
        <f t="shared" si="34"/>
        <v>129505503.42999998</v>
      </c>
      <c r="AG32" s="35">
        <f t="shared" si="34"/>
        <v>0</v>
      </c>
      <c r="AH32" s="35">
        <f t="shared" si="20"/>
        <v>129505503.42999998</v>
      </c>
      <c r="AI32" s="35">
        <f t="shared" si="35"/>
        <v>11803706.1</v>
      </c>
      <c r="AJ32" s="35">
        <f t="shared" si="35"/>
        <v>0</v>
      </c>
      <c r="AK32" s="68">
        <f t="shared" si="22"/>
        <v>11803706.1</v>
      </c>
      <c r="AL32" s="2">
        <f t="shared" si="23"/>
        <v>225009633.56999996</v>
      </c>
    </row>
    <row r="33" spans="2:38" ht="13.35" thickTop="1" thickBot="1" x14ac:dyDescent="0.45">
      <c r="B33" s="37" t="s">
        <v>126</v>
      </c>
      <c r="C33" s="50">
        <f t="shared" si="24"/>
        <v>234436925.73000002</v>
      </c>
      <c r="D33" s="50">
        <f t="shared" si="24"/>
        <v>231371.75</v>
      </c>
      <c r="E33" s="35">
        <f t="shared" si="25"/>
        <v>537.56000000000006</v>
      </c>
      <c r="F33" s="35">
        <f t="shared" si="25"/>
        <v>393.65</v>
      </c>
      <c r="G33" s="35">
        <f t="shared" si="2"/>
        <v>931.21</v>
      </c>
      <c r="H33" s="35">
        <f t="shared" si="26"/>
        <v>1763748.08</v>
      </c>
      <c r="I33" s="35">
        <f t="shared" si="26"/>
        <v>0</v>
      </c>
      <c r="J33" s="35">
        <f t="shared" si="4"/>
        <v>1763748.08</v>
      </c>
      <c r="K33" s="35">
        <f t="shared" si="27"/>
        <v>0</v>
      </c>
      <c r="L33" s="35">
        <f t="shared" si="27"/>
        <v>0</v>
      </c>
      <c r="M33" s="35">
        <f t="shared" si="6"/>
        <v>0</v>
      </c>
      <c r="N33" s="35">
        <f t="shared" si="28"/>
        <v>183605.69</v>
      </c>
      <c r="O33" s="35">
        <f t="shared" si="28"/>
        <v>0</v>
      </c>
      <c r="P33" s="35">
        <f t="shared" si="8"/>
        <v>183605.69</v>
      </c>
      <c r="Q33" s="35">
        <f t="shared" si="29"/>
        <v>7082963.2999999998</v>
      </c>
      <c r="R33" s="35">
        <f t="shared" si="29"/>
        <v>196185</v>
      </c>
      <c r="S33" s="35">
        <f t="shared" si="10"/>
        <v>7279148.2999999998</v>
      </c>
      <c r="T33" s="35">
        <f t="shared" si="30"/>
        <v>2149783.4300000002</v>
      </c>
      <c r="U33" s="35">
        <f t="shared" si="30"/>
        <v>0</v>
      </c>
      <c r="V33" s="35">
        <f t="shared" si="12"/>
        <v>2149783.4300000002</v>
      </c>
      <c r="W33" s="35">
        <f t="shared" si="31"/>
        <v>375005.08999999997</v>
      </c>
      <c r="X33" s="35">
        <f t="shared" si="31"/>
        <v>0</v>
      </c>
      <c r="Y33" s="35">
        <f t="shared" si="14"/>
        <v>375005.08999999997</v>
      </c>
      <c r="Z33" s="35">
        <f t="shared" si="32"/>
        <v>173397842.04000002</v>
      </c>
      <c r="AA33" s="35">
        <f t="shared" si="32"/>
        <v>27293.1</v>
      </c>
      <c r="AB33" s="35">
        <f t="shared" si="16"/>
        <v>173425135.14000002</v>
      </c>
      <c r="AC33" s="35">
        <f t="shared" si="33"/>
        <v>0</v>
      </c>
      <c r="AD33" s="35">
        <f t="shared" si="33"/>
        <v>0</v>
      </c>
      <c r="AE33" s="69">
        <f t="shared" si="18"/>
        <v>0</v>
      </c>
      <c r="AF33" s="35">
        <f t="shared" si="34"/>
        <v>40006010.789999999</v>
      </c>
      <c r="AG33" s="35">
        <f t="shared" si="34"/>
        <v>0</v>
      </c>
      <c r="AH33" s="35">
        <f t="shared" si="20"/>
        <v>40006010.789999999</v>
      </c>
      <c r="AI33" s="35">
        <f t="shared" si="35"/>
        <v>9477429.7499999981</v>
      </c>
      <c r="AJ33" s="35">
        <f t="shared" si="35"/>
        <v>7500</v>
      </c>
      <c r="AK33" s="68">
        <f t="shared" si="22"/>
        <v>9484929.7499999981</v>
      </c>
      <c r="AL33" s="2">
        <f t="shared" si="23"/>
        <v>234668297.48000002</v>
      </c>
    </row>
    <row r="34" spans="2:38" ht="13.35" thickTop="1" thickBot="1" x14ac:dyDescent="0.45">
      <c r="B34" s="37" t="s">
        <v>127</v>
      </c>
      <c r="C34" s="50">
        <f t="shared" si="24"/>
        <v>178089768.72000003</v>
      </c>
      <c r="D34" s="50">
        <f t="shared" si="24"/>
        <v>2408896.9700000007</v>
      </c>
      <c r="E34" s="35">
        <f t="shared" si="25"/>
        <v>0</v>
      </c>
      <c r="F34" s="35">
        <f t="shared" si="25"/>
        <v>0</v>
      </c>
      <c r="G34" s="35">
        <f t="shared" si="2"/>
        <v>0</v>
      </c>
      <c r="H34" s="35">
        <f t="shared" si="26"/>
        <v>121396699.15000001</v>
      </c>
      <c r="I34" s="35">
        <f t="shared" si="26"/>
        <v>0</v>
      </c>
      <c r="J34" s="35">
        <f t="shared" si="4"/>
        <v>121396699.15000001</v>
      </c>
      <c r="K34" s="35">
        <f t="shared" si="27"/>
        <v>0</v>
      </c>
      <c r="L34" s="35">
        <f t="shared" si="27"/>
        <v>0</v>
      </c>
      <c r="M34" s="35">
        <f t="shared" si="6"/>
        <v>0</v>
      </c>
      <c r="N34" s="35">
        <f t="shared" si="28"/>
        <v>0</v>
      </c>
      <c r="O34" s="35">
        <f t="shared" si="28"/>
        <v>0</v>
      </c>
      <c r="P34" s="35">
        <f t="shared" si="8"/>
        <v>0</v>
      </c>
      <c r="Q34" s="35">
        <f t="shared" si="29"/>
        <v>30973075.830000002</v>
      </c>
      <c r="R34" s="35">
        <f t="shared" si="29"/>
        <v>2235615.5000000005</v>
      </c>
      <c r="S34" s="35">
        <f t="shared" si="10"/>
        <v>33208691.330000002</v>
      </c>
      <c r="T34" s="35">
        <f t="shared" si="30"/>
        <v>0</v>
      </c>
      <c r="U34" s="35">
        <f t="shared" si="30"/>
        <v>0</v>
      </c>
      <c r="V34" s="35">
        <f t="shared" si="12"/>
        <v>0</v>
      </c>
      <c r="W34" s="35">
        <f t="shared" si="31"/>
        <v>7443.8600000000006</v>
      </c>
      <c r="X34" s="35">
        <f t="shared" si="31"/>
        <v>0</v>
      </c>
      <c r="Y34" s="35">
        <f t="shared" si="14"/>
        <v>7443.8600000000006</v>
      </c>
      <c r="Z34" s="35">
        <f t="shared" si="32"/>
        <v>0</v>
      </c>
      <c r="AA34" s="35">
        <f t="shared" si="32"/>
        <v>142415.68999999997</v>
      </c>
      <c r="AB34" s="35">
        <f t="shared" si="16"/>
        <v>142415.68999999997</v>
      </c>
      <c r="AC34" s="35">
        <f t="shared" si="33"/>
        <v>0</v>
      </c>
      <c r="AD34" s="35">
        <f t="shared" si="33"/>
        <v>0</v>
      </c>
      <c r="AE34" s="69">
        <f t="shared" si="18"/>
        <v>0</v>
      </c>
      <c r="AF34" s="35">
        <f t="shared" si="34"/>
        <v>455988.86000000004</v>
      </c>
      <c r="AG34" s="35">
        <f t="shared" si="34"/>
        <v>15637.449999999999</v>
      </c>
      <c r="AH34" s="35">
        <f t="shared" si="20"/>
        <v>471626.31000000006</v>
      </c>
      <c r="AI34" s="35">
        <f t="shared" si="35"/>
        <v>25256561.019999996</v>
      </c>
      <c r="AJ34" s="35">
        <f t="shared" si="35"/>
        <v>15228.330000000002</v>
      </c>
      <c r="AK34" s="68">
        <f t="shared" si="22"/>
        <v>25271789.349999994</v>
      </c>
      <c r="AL34" s="2">
        <f t="shared" si="23"/>
        <v>180498665.69000003</v>
      </c>
    </row>
    <row r="35" spans="2:38" ht="13.35" thickTop="1" thickBot="1" x14ac:dyDescent="0.45">
      <c r="B35" s="37" t="s">
        <v>110</v>
      </c>
      <c r="C35" s="50">
        <f t="shared" si="24"/>
        <v>150317661.15000001</v>
      </c>
      <c r="D35" s="50">
        <f t="shared" si="24"/>
        <v>20000000</v>
      </c>
      <c r="E35" s="35">
        <f t="shared" si="25"/>
        <v>831725.42</v>
      </c>
      <c r="F35" s="35">
        <f t="shared" si="25"/>
        <v>0</v>
      </c>
      <c r="G35" s="35">
        <f t="shared" si="2"/>
        <v>831725.42</v>
      </c>
      <c r="H35" s="35">
        <f t="shared" si="26"/>
        <v>4125545.0800000005</v>
      </c>
      <c r="I35" s="35">
        <f t="shared" si="26"/>
        <v>0</v>
      </c>
      <c r="J35" s="35">
        <f t="shared" si="4"/>
        <v>4125545.0800000005</v>
      </c>
      <c r="K35" s="35">
        <f t="shared" si="27"/>
        <v>0</v>
      </c>
      <c r="L35" s="35">
        <f t="shared" si="27"/>
        <v>20000000</v>
      </c>
      <c r="M35" s="35">
        <f t="shared" si="6"/>
        <v>20000000</v>
      </c>
      <c r="N35" s="35">
        <f t="shared" si="28"/>
        <v>0</v>
      </c>
      <c r="O35" s="35">
        <f t="shared" si="28"/>
        <v>0</v>
      </c>
      <c r="P35" s="35">
        <f t="shared" si="8"/>
        <v>0</v>
      </c>
      <c r="Q35" s="35">
        <f t="shared" si="29"/>
        <v>1631098.5199999998</v>
      </c>
      <c r="R35" s="35">
        <f t="shared" si="29"/>
        <v>0</v>
      </c>
      <c r="S35" s="35">
        <f t="shared" si="10"/>
        <v>1631098.5199999998</v>
      </c>
      <c r="T35" s="35">
        <f t="shared" si="30"/>
        <v>905712.79</v>
      </c>
      <c r="U35" s="35">
        <f t="shared" si="30"/>
        <v>0</v>
      </c>
      <c r="V35" s="35">
        <f t="shared" si="12"/>
        <v>905712.79</v>
      </c>
      <c r="W35" s="35">
        <f t="shared" si="31"/>
        <v>0</v>
      </c>
      <c r="X35" s="35">
        <f t="shared" si="31"/>
        <v>0</v>
      </c>
      <c r="Y35" s="35">
        <f t="shared" si="14"/>
        <v>0</v>
      </c>
      <c r="Z35" s="35">
        <f t="shared" si="32"/>
        <v>124483354.69999999</v>
      </c>
      <c r="AA35" s="35">
        <f t="shared" si="32"/>
        <v>0</v>
      </c>
      <c r="AB35" s="35">
        <f t="shared" si="16"/>
        <v>124483354.69999999</v>
      </c>
      <c r="AC35" s="35">
        <f t="shared" si="33"/>
        <v>0</v>
      </c>
      <c r="AD35" s="35">
        <f t="shared" si="33"/>
        <v>0</v>
      </c>
      <c r="AE35" s="69">
        <f t="shared" si="18"/>
        <v>0</v>
      </c>
      <c r="AF35" s="35">
        <f t="shared" si="34"/>
        <v>16656231.060000002</v>
      </c>
      <c r="AG35" s="35">
        <f t="shared" si="34"/>
        <v>0</v>
      </c>
      <c r="AH35" s="35">
        <f t="shared" si="20"/>
        <v>16656231.060000002</v>
      </c>
      <c r="AI35" s="35">
        <f t="shared" si="35"/>
        <v>1683993.58</v>
      </c>
      <c r="AJ35" s="35">
        <f t="shared" si="35"/>
        <v>0</v>
      </c>
      <c r="AK35" s="68">
        <f t="shared" si="22"/>
        <v>1683993.58</v>
      </c>
      <c r="AL35" s="2">
        <f t="shared" si="23"/>
        <v>170317661.15000001</v>
      </c>
    </row>
    <row r="36" spans="2:38" ht="13.35" thickTop="1" thickBot="1" x14ac:dyDescent="0.45">
      <c r="B36" s="37" t="s">
        <v>128</v>
      </c>
      <c r="C36" s="50">
        <f t="shared" si="24"/>
        <v>71938043.469999999</v>
      </c>
      <c r="D36" s="50">
        <f t="shared" si="24"/>
        <v>0</v>
      </c>
      <c r="E36" s="35">
        <f t="shared" si="25"/>
        <v>372560.07</v>
      </c>
      <c r="F36" s="35">
        <f t="shared" si="25"/>
        <v>0</v>
      </c>
      <c r="G36" s="35">
        <f t="shared" si="2"/>
        <v>372560.07</v>
      </c>
      <c r="H36" s="35">
        <f t="shared" si="26"/>
        <v>205415.36</v>
      </c>
      <c r="I36" s="35">
        <f t="shared" si="26"/>
        <v>0</v>
      </c>
      <c r="J36" s="35">
        <f t="shared" si="4"/>
        <v>205415.36</v>
      </c>
      <c r="K36" s="35">
        <f t="shared" si="27"/>
        <v>0</v>
      </c>
      <c r="L36" s="35">
        <f t="shared" si="27"/>
        <v>0</v>
      </c>
      <c r="M36" s="35">
        <f t="shared" si="6"/>
        <v>0</v>
      </c>
      <c r="N36" s="35">
        <f t="shared" si="28"/>
        <v>159991.91999999998</v>
      </c>
      <c r="O36" s="35">
        <f t="shared" si="28"/>
        <v>0</v>
      </c>
      <c r="P36" s="35">
        <f t="shared" si="8"/>
        <v>159991.91999999998</v>
      </c>
      <c r="Q36" s="35">
        <f t="shared" si="29"/>
        <v>21519969.82</v>
      </c>
      <c r="R36" s="35">
        <f t="shared" si="29"/>
        <v>0</v>
      </c>
      <c r="S36" s="35">
        <f t="shared" si="10"/>
        <v>21519969.82</v>
      </c>
      <c r="T36" s="35">
        <f t="shared" si="30"/>
        <v>756465.52</v>
      </c>
      <c r="U36" s="35">
        <f t="shared" si="30"/>
        <v>0</v>
      </c>
      <c r="V36" s="35">
        <f t="shared" si="12"/>
        <v>756465.52</v>
      </c>
      <c r="W36" s="35">
        <f t="shared" si="31"/>
        <v>1666979.2599999998</v>
      </c>
      <c r="X36" s="35">
        <f t="shared" si="31"/>
        <v>0</v>
      </c>
      <c r="Y36" s="35">
        <f t="shared" si="14"/>
        <v>1666979.2599999998</v>
      </c>
      <c r="Z36" s="35">
        <f t="shared" si="32"/>
        <v>34454649.390000001</v>
      </c>
      <c r="AA36" s="35">
        <f t="shared" si="32"/>
        <v>0</v>
      </c>
      <c r="AB36" s="35">
        <f t="shared" si="16"/>
        <v>34454649.390000001</v>
      </c>
      <c r="AC36" s="35">
        <f t="shared" si="33"/>
        <v>0</v>
      </c>
      <c r="AD36" s="35">
        <f t="shared" si="33"/>
        <v>0</v>
      </c>
      <c r="AE36" s="69">
        <f t="shared" si="18"/>
        <v>0</v>
      </c>
      <c r="AF36" s="35">
        <f t="shared" si="34"/>
        <v>1862941.31</v>
      </c>
      <c r="AG36" s="35">
        <f t="shared" si="34"/>
        <v>0</v>
      </c>
      <c r="AH36" s="35">
        <f t="shared" si="20"/>
        <v>1862941.31</v>
      </c>
      <c r="AI36" s="35">
        <f t="shared" si="35"/>
        <v>10939070.819999998</v>
      </c>
      <c r="AJ36" s="35">
        <f t="shared" si="35"/>
        <v>0</v>
      </c>
      <c r="AK36" s="68">
        <f t="shared" si="22"/>
        <v>10939070.819999998</v>
      </c>
      <c r="AL36" s="2">
        <f t="shared" si="23"/>
        <v>71938043.469999999</v>
      </c>
    </row>
    <row r="37" spans="2:38" ht="13.35" thickTop="1" thickBot="1" x14ac:dyDescent="0.45">
      <c r="B37" s="37" t="s">
        <v>79</v>
      </c>
      <c r="C37" s="50">
        <f t="shared" si="24"/>
        <v>45268384.770000003</v>
      </c>
      <c r="D37" s="50">
        <f t="shared" si="24"/>
        <v>0</v>
      </c>
      <c r="E37" s="35">
        <f t="shared" si="25"/>
        <v>0</v>
      </c>
      <c r="F37" s="35">
        <f t="shared" si="25"/>
        <v>0</v>
      </c>
      <c r="G37" s="35">
        <f t="shared" si="2"/>
        <v>0</v>
      </c>
      <c r="H37" s="35">
        <f t="shared" si="26"/>
        <v>0</v>
      </c>
      <c r="I37" s="35">
        <f t="shared" si="26"/>
        <v>0</v>
      </c>
      <c r="J37" s="35">
        <f t="shared" si="4"/>
        <v>0</v>
      </c>
      <c r="K37" s="35">
        <f t="shared" si="27"/>
        <v>0</v>
      </c>
      <c r="L37" s="35">
        <f t="shared" si="27"/>
        <v>0</v>
      </c>
      <c r="M37" s="35">
        <f t="shared" si="6"/>
        <v>0</v>
      </c>
      <c r="N37" s="35">
        <f t="shared" si="28"/>
        <v>0</v>
      </c>
      <c r="O37" s="35">
        <f t="shared" si="28"/>
        <v>0</v>
      </c>
      <c r="P37" s="35">
        <f t="shared" si="8"/>
        <v>0</v>
      </c>
      <c r="Q37" s="35">
        <f t="shared" si="29"/>
        <v>0</v>
      </c>
      <c r="R37" s="35">
        <f t="shared" si="29"/>
        <v>0</v>
      </c>
      <c r="S37" s="35">
        <f t="shared" si="10"/>
        <v>0</v>
      </c>
      <c r="T37" s="35">
        <f t="shared" si="30"/>
        <v>0</v>
      </c>
      <c r="U37" s="35">
        <f t="shared" si="30"/>
        <v>0</v>
      </c>
      <c r="V37" s="35">
        <f t="shared" si="12"/>
        <v>0</v>
      </c>
      <c r="W37" s="35">
        <f t="shared" si="31"/>
        <v>0</v>
      </c>
      <c r="X37" s="35">
        <f t="shared" si="31"/>
        <v>0</v>
      </c>
      <c r="Y37" s="35">
        <f t="shared" si="14"/>
        <v>0</v>
      </c>
      <c r="Z37" s="35">
        <f t="shared" si="32"/>
        <v>45268384.770000003</v>
      </c>
      <c r="AA37" s="35">
        <f t="shared" si="32"/>
        <v>0</v>
      </c>
      <c r="AB37" s="35">
        <f t="shared" si="16"/>
        <v>45268384.770000003</v>
      </c>
      <c r="AC37" s="35">
        <f t="shared" si="33"/>
        <v>0</v>
      </c>
      <c r="AD37" s="35">
        <f t="shared" si="33"/>
        <v>0</v>
      </c>
      <c r="AE37" s="69">
        <f t="shared" si="18"/>
        <v>0</v>
      </c>
      <c r="AF37" s="35">
        <f t="shared" si="34"/>
        <v>0</v>
      </c>
      <c r="AG37" s="35">
        <f t="shared" si="34"/>
        <v>0</v>
      </c>
      <c r="AH37" s="35">
        <f t="shared" si="20"/>
        <v>0</v>
      </c>
      <c r="AI37" s="35">
        <f t="shared" si="35"/>
        <v>0</v>
      </c>
      <c r="AJ37" s="35">
        <f t="shared" si="35"/>
        <v>0</v>
      </c>
      <c r="AK37" s="68">
        <f t="shared" si="22"/>
        <v>0</v>
      </c>
      <c r="AL37" s="2">
        <f t="shared" si="23"/>
        <v>45268384.770000003</v>
      </c>
    </row>
    <row r="38" spans="2:38" ht="13.35" thickTop="1" thickBot="1" x14ac:dyDescent="0.45">
      <c r="B38" s="37" t="s">
        <v>129</v>
      </c>
      <c r="C38" s="50">
        <f t="shared" si="24"/>
        <v>847880.85</v>
      </c>
      <c r="D38" s="50">
        <f t="shared" si="24"/>
        <v>55046597.159999996</v>
      </c>
      <c r="E38" s="35">
        <f t="shared" si="25"/>
        <v>6495.2</v>
      </c>
      <c r="F38" s="35">
        <f t="shared" si="25"/>
        <v>0</v>
      </c>
      <c r="G38" s="35">
        <f t="shared" si="2"/>
        <v>6495.2</v>
      </c>
      <c r="H38" s="35">
        <f t="shared" si="26"/>
        <v>226410.12</v>
      </c>
      <c r="I38" s="35">
        <f t="shared" si="26"/>
        <v>-140.02000000000001</v>
      </c>
      <c r="J38" s="35">
        <f t="shared" si="4"/>
        <v>226270.1</v>
      </c>
      <c r="K38" s="35">
        <f t="shared" si="27"/>
        <v>3338.02</v>
      </c>
      <c r="L38" s="35">
        <f t="shared" si="27"/>
        <v>55051451.520000003</v>
      </c>
      <c r="M38" s="35">
        <f t="shared" si="6"/>
        <v>55054789.540000007</v>
      </c>
      <c r="N38" s="35">
        <f t="shared" si="28"/>
        <v>365554.27999999997</v>
      </c>
      <c r="O38" s="35">
        <f t="shared" si="28"/>
        <v>0</v>
      </c>
      <c r="P38" s="35">
        <f t="shared" si="8"/>
        <v>365554.27999999997</v>
      </c>
      <c r="Q38" s="35">
        <f t="shared" si="29"/>
        <v>0</v>
      </c>
      <c r="R38" s="35">
        <f t="shared" si="29"/>
        <v>0</v>
      </c>
      <c r="S38" s="35">
        <f t="shared" si="10"/>
        <v>0</v>
      </c>
      <c r="T38" s="35">
        <f t="shared" si="30"/>
        <v>0</v>
      </c>
      <c r="U38" s="35">
        <f t="shared" si="30"/>
        <v>0</v>
      </c>
      <c r="V38" s="35">
        <f t="shared" si="12"/>
        <v>0</v>
      </c>
      <c r="W38" s="35">
        <f t="shared" si="31"/>
        <v>0</v>
      </c>
      <c r="X38" s="35">
        <f t="shared" si="31"/>
        <v>0</v>
      </c>
      <c r="Y38" s="35">
        <f t="shared" si="14"/>
        <v>0</v>
      </c>
      <c r="Z38" s="35">
        <f t="shared" si="32"/>
        <v>0</v>
      </c>
      <c r="AA38" s="35">
        <f t="shared" si="32"/>
        <v>0</v>
      </c>
      <c r="AB38" s="35">
        <f t="shared" si="16"/>
        <v>0</v>
      </c>
      <c r="AC38" s="35">
        <f t="shared" si="33"/>
        <v>0</v>
      </c>
      <c r="AD38" s="35">
        <f t="shared" si="33"/>
        <v>0</v>
      </c>
      <c r="AE38" s="69">
        <f t="shared" si="18"/>
        <v>0</v>
      </c>
      <c r="AF38" s="35">
        <f t="shared" si="34"/>
        <v>0</v>
      </c>
      <c r="AG38" s="35">
        <f t="shared" si="34"/>
        <v>0</v>
      </c>
      <c r="AH38" s="35">
        <f t="shared" si="20"/>
        <v>0</v>
      </c>
      <c r="AI38" s="35">
        <f t="shared" si="35"/>
        <v>246083.23</v>
      </c>
      <c r="AJ38" s="35">
        <f t="shared" si="35"/>
        <v>-4714.34</v>
      </c>
      <c r="AK38" s="68">
        <f t="shared" si="22"/>
        <v>241368.89</v>
      </c>
      <c r="AL38" s="2">
        <f t="shared" si="23"/>
        <v>55894478.009999998</v>
      </c>
    </row>
    <row r="39" spans="2:38" ht="13.35" thickTop="1" thickBot="1" x14ac:dyDescent="0.45">
      <c r="B39" s="37" t="s">
        <v>130</v>
      </c>
      <c r="C39" s="50">
        <f t="shared" si="24"/>
        <v>27822346.649999999</v>
      </c>
      <c r="D39" s="50">
        <f t="shared" si="24"/>
        <v>343068.66000000003</v>
      </c>
      <c r="E39" s="35">
        <f t="shared" si="25"/>
        <v>0</v>
      </c>
      <c r="F39" s="35">
        <f t="shared" si="25"/>
        <v>0</v>
      </c>
      <c r="G39" s="35">
        <f t="shared" si="2"/>
        <v>0</v>
      </c>
      <c r="H39" s="35">
        <f t="shared" si="26"/>
        <v>0</v>
      </c>
      <c r="I39" s="35">
        <f t="shared" si="26"/>
        <v>0</v>
      </c>
      <c r="J39" s="35">
        <f t="shared" si="4"/>
        <v>0</v>
      </c>
      <c r="K39" s="35">
        <f t="shared" si="27"/>
        <v>0</v>
      </c>
      <c r="L39" s="35">
        <f t="shared" si="27"/>
        <v>0</v>
      </c>
      <c r="M39" s="35">
        <f t="shared" si="6"/>
        <v>0</v>
      </c>
      <c r="N39" s="35">
        <f t="shared" si="28"/>
        <v>0</v>
      </c>
      <c r="O39" s="35">
        <f t="shared" si="28"/>
        <v>0</v>
      </c>
      <c r="P39" s="35">
        <f t="shared" si="8"/>
        <v>0</v>
      </c>
      <c r="Q39" s="35">
        <f t="shared" si="29"/>
        <v>0</v>
      </c>
      <c r="R39" s="35">
        <f t="shared" si="29"/>
        <v>0</v>
      </c>
      <c r="S39" s="35">
        <f t="shared" si="10"/>
        <v>0</v>
      </c>
      <c r="T39" s="35">
        <f t="shared" si="30"/>
        <v>0</v>
      </c>
      <c r="U39" s="35">
        <f t="shared" si="30"/>
        <v>0</v>
      </c>
      <c r="V39" s="35">
        <f t="shared" si="12"/>
        <v>0</v>
      </c>
      <c r="W39" s="35">
        <f t="shared" si="31"/>
        <v>0</v>
      </c>
      <c r="X39" s="35">
        <f t="shared" si="31"/>
        <v>0</v>
      </c>
      <c r="Y39" s="35">
        <f t="shared" si="14"/>
        <v>0</v>
      </c>
      <c r="Z39" s="35">
        <f t="shared" si="32"/>
        <v>5935535.5</v>
      </c>
      <c r="AA39" s="35">
        <f t="shared" si="32"/>
        <v>0</v>
      </c>
      <c r="AB39" s="35">
        <f t="shared" si="16"/>
        <v>5935535.5</v>
      </c>
      <c r="AC39" s="35">
        <f t="shared" si="33"/>
        <v>0</v>
      </c>
      <c r="AD39" s="35">
        <f t="shared" si="33"/>
        <v>0</v>
      </c>
      <c r="AE39" s="69">
        <f t="shared" si="18"/>
        <v>0</v>
      </c>
      <c r="AF39" s="35">
        <f t="shared" si="34"/>
        <v>21623142.189999998</v>
      </c>
      <c r="AG39" s="35">
        <f t="shared" si="34"/>
        <v>343068.66000000003</v>
      </c>
      <c r="AH39" s="35">
        <f t="shared" si="20"/>
        <v>21966210.849999998</v>
      </c>
      <c r="AI39" s="35">
        <f t="shared" si="35"/>
        <v>263668.96000000002</v>
      </c>
      <c r="AJ39" s="35">
        <f t="shared" si="35"/>
        <v>0</v>
      </c>
      <c r="AK39" s="68">
        <f t="shared" si="22"/>
        <v>263668.96000000002</v>
      </c>
      <c r="AL39" s="2">
        <f t="shared" si="23"/>
        <v>28165415.309999999</v>
      </c>
    </row>
    <row r="40" spans="2:38" ht="13.35" thickTop="1" thickBot="1" x14ac:dyDescent="0.45">
      <c r="B40" s="37" t="s">
        <v>131</v>
      </c>
      <c r="C40" s="50">
        <f t="shared" si="24"/>
        <v>10356676.760000002</v>
      </c>
      <c r="D40" s="50">
        <f t="shared" si="24"/>
        <v>19278431.780000001</v>
      </c>
      <c r="E40" s="35">
        <f t="shared" si="25"/>
        <v>0</v>
      </c>
      <c r="F40" s="35">
        <f t="shared" si="25"/>
        <v>0</v>
      </c>
      <c r="G40" s="35">
        <f t="shared" si="2"/>
        <v>0</v>
      </c>
      <c r="H40" s="35">
        <f t="shared" si="26"/>
        <v>5062500</v>
      </c>
      <c r="I40" s="35">
        <f t="shared" si="26"/>
        <v>19278431.780000001</v>
      </c>
      <c r="J40" s="35">
        <f t="shared" si="4"/>
        <v>24340931.780000001</v>
      </c>
      <c r="K40" s="35">
        <f t="shared" si="27"/>
        <v>0</v>
      </c>
      <c r="L40" s="35">
        <f t="shared" si="27"/>
        <v>0</v>
      </c>
      <c r="M40" s="35">
        <f t="shared" si="6"/>
        <v>0</v>
      </c>
      <c r="N40" s="35">
        <f t="shared" si="28"/>
        <v>0</v>
      </c>
      <c r="O40" s="35">
        <f t="shared" si="28"/>
        <v>0</v>
      </c>
      <c r="P40" s="35">
        <f t="shared" si="8"/>
        <v>0</v>
      </c>
      <c r="Q40" s="35">
        <f t="shared" si="29"/>
        <v>359502.11000000004</v>
      </c>
      <c r="R40" s="35">
        <f t="shared" si="29"/>
        <v>0</v>
      </c>
      <c r="S40" s="35">
        <f t="shared" si="10"/>
        <v>359502.11000000004</v>
      </c>
      <c r="T40" s="35">
        <f t="shared" si="30"/>
        <v>0</v>
      </c>
      <c r="U40" s="35">
        <f t="shared" si="30"/>
        <v>0</v>
      </c>
      <c r="V40" s="35">
        <f t="shared" si="12"/>
        <v>0</v>
      </c>
      <c r="W40" s="35">
        <f t="shared" si="31"/>
        <v>0</v>
      </c>
      <c r="X40" s="35">
        <f t="shared" si="31"/>
        <v>0</v>
      </c>
      <c r="Y40" s="35">
        <f t="shared" si="14"/>
        <v>0</v>
      </c>
      <c r="Z40" s="35">
        <f t="shared" si="32"/>
        <v>1245351.1400000001</v>
      </c>
      <c r="AA40" s="35">
        <f t="shared" si="32"/>
        <v>0</v>
      </c>
      <c r="AB40" s="35">
        <f t="shared" si="16"/>
        <v>1245351.1400000001</v>
      </c>
      <c r="AC40" s="35">
        <f t="shared" si="33"/>
        <v>0</v>
      </c>
      <c r="AD40" s="35">
        <f t="shared" si="33"/>
        <v>0</v>
      </c>
      <c r="AE40" s="69">
        <f t="shared" si="18"/>
        <v>0</v>
      </c>
      <c r="AF40" s="35">
        <f t="shared" si="34"/>
        <v>3630178.62</v>
      </c>
      <c r="AG40" s="35">
        <f t="shared" si="34"/>
        <v>0</v>
      </c>
      <c r="AH40" s="35">
        <f t="shared" si="20"/>
        <v>3630178.62</v>
      </c>
      <c r="AI40" s="35">
        <f t="shared" si="35"/>
        <v>59144.89</v>
      </c>
      <c r="AJ40" s="35">
        <f t="shared" si="35"/>
        <v>0</v>
      </c>
      <c r="AK40" s="68">
        <f t="shared" si="22"/>
        <v>59144.89</v>
      </c>
      <c r="AL40" s="2">
        <f t="shared" si="23"/>
        <v>29635108.540000003</v>
      </c>
    </row>
    <row r="41" spans="2:38" ht="13.35" thickTop="1" thickBot="1" x14ac:dyDescent="0.45">
      <c r="B41" s="37" t="s">
        <v>132</v>
      </c>
      <c r="C41" s="50">
        <f t="shared" si="24"/>
        <v>20186195.030000001</v>
      </c>
      <c r="D41" s="50">
        <f t="shared" si="24"/>
        <v>416750.76</v>
      </c>
      <c r="E41" s="35">
        <f t="shared" si="25"/>
        <v>429745.7</v>
      </c>
      <c r="F41" s="35">
        <f t="shared" si="25"/>
        <v>7301.7599999999993</v>
      </c>
      <c r="G41" s="35">
        <f t="shared" si="2"/>
        <v>437047.46</v>
      </c>
      <c r="H41" s="35">
        <f t="shared" si="26"/>
        <v>0</v>
      </c>
      <c r="I41" s="35">
        <f t="shared" si="26"/>
        <v>0</v>
      </c>
      <c r="J41" s="35">
        <f t="shared" si="4"/>
        <v>0</v>
      </c>
      <c r="K41" s="35">
        <f t="shared" si="27"/>
        <v>0</v>
      </c>
      <c r="L41" s="35">
        <f t="shared" si="27"/>
        <v>332782</v>
      </c>
      <c r="M41" s="35">
        <f t="shared" si="6"/>
        <v>332782</v>
      </c>
      <c r="N41" s="35">
        <f t="shared" si="28"/>
        <v>35205.760000000002</v>
      </c>
      <c r="O41" s="35">
        <f t="shared" si="28"/>
        <v>0</v>
      </c>
      <c r="P41" s="35">
        <f t="shared" si="8"/>
        <v>35205.760000000002</v>
      </c>
      <c r="Q41" s="35">
        <f t="shared" si="29"/>
        <v>0</v>
      </c>
      <c r="R41" s="35">
        <f t="shared" si="29"/>
        <v>0</v>
      </c>
      <c r="S41" s="35">
        <f t="shared" si="10"/>
        <v>0</v>
      </c>
      <c r="T41" s="35">
        <f t="shared" si="30"/>
        <v>0</v>
      </c>
      <c r="U41" s="35">
        <f t="shared" si="30"/>
        <v>0</v>
      </c>
      <c r="V41" s="35">
        <f t="shared" si="12"/>
        <v>0</v>
      </c>
      <c r="W41" s="35">
        <f t="shared" si="31"/>
        <v>0</v>
      </c>
      <c r="X41" s="35">
        <f t="shared" si="31"/>
        <v>0</v>
      </c>
      <c r="Y41" s="35">
        <f t="shared" si="14"/>
        <v>0</v>
      </c>
      <c r="Z41" s="35">
        <f t="shared" si="32"/>
        <v>9407423.5600000005</v>
      </c>
      <c r="AA41" s="35">
        <f t="shared" si="32"/>
        <v>50723.979999999996</v>
      </c>
      <c r="AB41" s="35">
        <f t="shared" si="16"/>
        <v>9458147.540000001</v>
      </c>
      <c r="AC41" s="35">
        <f t="shared" si="33"/>
        <v>0</v>
      </c>
      <c r="AD41" s="35">
        <f t="shared" si="33"/>
        <v>0</v>
      </c>
      <c r="AE41" s="69">
        <f t="shared" si="18"/>
        <v>0</v>
      </c>
      <c r="AF41" s="35">
        <f t="shared" si="34"/>
        <v>0</v>
      </c>
      <c r="AG41" s="35">
        <f t="shared" si="34"/>
        <v>0</v>
      </c>
      <c r="AH41" s="35">
        <f t="shared" si="20"/>
        <v>0</v>
      </c>
      <c r="AI41" s="35">
        <f t="shared" si="35"/>
        <v>10313820.01</v>
      </c>
      <c r="AJ41" s="35">
        <f t="shared" si="35"/>
        <v>25943.019999999997</v>
      </c>
      <c r="AK41" s="68">
        <f t="shared" si="22"/>
        <v>10339763.029999999</v>
      </c>
      <c r="AL41" s="2">
        <f t="shared" si="23"/>
        <v>20602945.790000003</v>
      </c>
    </row>
    <row r="42" spans="2:38" ht="13" thickTop="1" x14ac:dyDescent="0.4">
      <c r="B42" s="39" t="s">
        <v>21</v>
      </c>
      <c r="C42" s="46">
        <f t="shared" ref="C42:AJ42" si="36">SUM(C9:C41)</f>
        <v>45395567813.88002</v>
      </c>
      <c r="D42" s="46">
        <f t="shared" si="36"/>
        <v>26539278523.889999</v>
      </c>
      <c r="E42" s="46">
        <f t="shared" si="36"/>
        <v>288399645.50999987</v>
      </c>
      <c r="F42" s="46">
        <f t="shared" si="36"/>
        <v>36665.100000000006</v>
      </c>
      <c r="G42" s="46">
        <f t="shared" si="36"/>
        <v>288436310.6099999</v>
      </c>
      <c r="H42" s="46">
        <f t="shared" si="36"/>
        <v>4714227817.8999977</v>
      </c>
      <c r="I42" s="46">
        <f t="shared" si="36"/>
        <v>6321974486.7199984</v>
      </c>
      <c r="J42" s="46">
        <f t="shared" si="36"/>
        <v>11036202304.620005</v>
      </c>
      <c r="K42" s="46">
        <f t="shared" si="36"/>
        <v>14739812.539999999</v>
      </c>
      <c r="L42" s="46">
        <f t="shared" si="36"/>
        <v>18125364855.770004</v>
      </c>
      <c r="M42" s="46">
        <f t="shared" si="36"/>
        <v>18140104668.310005</v>
      </c>
      <c r="N42" s="46">
        <f t="shared" si="36"/>
        <v>520073006.63999987</v>
      </c>
      <c r="O42" s="46">
        <f t="shared" si="36"/>
        <v>9255210.25</v>
      </c>
      <c r="P42" s="46">
        <f t="shared" si="36"/>
        <v>529328216.88999987</v>
      </c>
      <c r="Q42" s="46">
        <f t="shared" si="36"/>
        <v>17538536410.430004</v>
      </c>
      <c r="R42" s="46">
        <f t="shared" si="36"/>
        <v>1204027490.8199999</v>
      </c>
      <c r="S42" s="46">
        <f t="shared" si="36"/>
        <v>18742563901.249996</v>
      </c>
      <c r="T42" s="46">
        <f t="shared" si="36"/>
        <v>694925082.40999985</v>
      </c>
      <c r="U42" s="46">
        <f t="shared" si="36"/>
        <v>2119881.7199999997</v>
      </c>
      <c r="V42" s="46">
        <f t="shared" si="36"/>
        <v>697044964.12999988</v>
      </c>
      <c r="W42" s="46">
        <f t="shared" si="36"/>
        <v>959463340.61000001</v>
      </c>
      <c r="X42" s="46">
        <f t="shared" si="36"/>
        <v>28956556.219999999</v>
      </c>
      <c r="Y42" s="46">
        <f t="shared" si="36"/>
        <v>988419896.8299998</v>
      </c>
      <c r="Z42" s="46">
        <f t="shared" si="36"/>
        <v>15685952646.390003</v>
      </c>
      <c r="AA42" s="46">
        <f t="shared" si="36"/>
        <v>63569034.5</v>
      </c>
      <c r="AB42" s="46">
        <f t="shared" si="36"/>
        <v>15749521680.889999</v>
      </c>
      <c r="AC42" s="46">
        <f t="shared" si="36"/>
        <v>0</v>
      </c>
      <c r="AD42" s="46">
        <f t="shared" si="36"/>
        <v>588657377.83999991</v>
      </c>
      <c r="AE42" s="46">
        <f t="shared" si="36"/>
        <v>588657377.83999991</v>
      </c>
      <c r="AF42" s="46">
        <f t="shared" si="36"/>
        <v>1291361789.0599999</v>
      </c>
      <c r="AG42" s="46">
        <f t="shared" si="36"/>
        <v>45454670.43</v>
      </c>
      <c r="AH42" s="46">
        <f t="shared" si="36"/>
        <v>1336816459.4899995</v>
      </c>
      <c r="AI42" s="46">
        <f t="shared" si="36"/>
        <v>3687888262.3900003</v>
      </c>
      <c r="AJ42" s="46">
        <f t="shared" si="36"/>
        <v>149862294.52000004</v>
      </c>
      <c r="AK42" s="68">
        <f t="shared" si="22"/>
        <v>3837750556.9100003</v>
      </c>
    </row>
    <row r="43" spans="2:38" x14ac:dyDescent="0.4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4">
      <c r="B44" s="4" t="s">
        <v>38</v>
      </c>
      <c r="C44" s="145">
        <f>(D42/C45*100)</f>
        <v>36.893494425879268</v>
      </c>
      <c r="D44" s="145"/>
      <c r="E44" s="145">
        <f>(F42/E45*100)</f>
        <v>1.2711679719678418E-2</v>
      </c>
      <c r="F44" s="145"/>
      <c r="G44" s="28"/>
      <c r="H44" s="145">
        <f>(I42/H45*100)</f>
        <v>57.283967004423999</v>
      </c>
      <c r="I44" s="145"/>
      <c r="J44" s="28"/>
      <c r="K44" s="145">
        <f>(L42/K45*100)</f>
        <v>99.918744611403753</v>
      </c>
      <c r="L44" s="145"/>
      <c r="M44" s="28"/>
      <c r="N44" s="145">
        <f>(O42/N45*100)</f>
        <v>1.7484823129924572</v>
      </c>
      <c r="O44" s="145"/>
      <c r="P44" s="28"/>
      <c r="Q44" s="145">
        <f>(R42/Q45*100)</f>
        <v>6.4240276685928732</v>
      </c>
      <c r="R44" s="145"/>
      <c r="S44" s="28"/>
      <c r="T44" s="145">
        <f>(U42/T45*100)</f>
        <v>0.304124099461199</v>
      </c>
      <c r="U44" s="145"/>
      <c r="V44" s="28"/>
      <c r="W44" s="145">
        <f>(X42/W45*100)</f>
        <v>2.9295804660415778</v>
      </c>
      <c r="X44" s="145"/>
      <c r="Y44" s="28"/>
      <c r="Z44" s="145">
        <f>(AA42/Z45*100)</f>
        <v>0.40362517534188208</v>
      </c>
      <c r="AA44" s="145"/>
      <c r="AB44" s="28"/>
      <c r="AC44" s="145">
        <f>(AD42/AC45*100)</f>
        <v>100</v>
      </c>
      <c r="AD44" s="145"/>
      <c r="AE44" s="28"/>
      <c r="AF44" s="145">
        <f>(AG42/AF45*100)</f>
        <v>3.4002177417340533</v>
      </c>
      <c r="AG44" s="145"/>
      <c r="AH44" s="28"/>
      <c r="AI44" s="145">
        <f>(AJ42/AI45*100)</f>
        <v>3.9049514109291938</v>
      </c>
      <c r="AJ44" s="145"/>
      <c r="AK44" s="28"/>
    </row>
    <row r="45" spans="2:38" x14ac:dyDescent="0.4">
      <c r="B45" s="4" t="s">
        <v>39</v>
      </c>
      <c r="C45" s="143">
        <f>(C42+D42)</f>
        <v>71934846337.77002</v>
      </c>
      <c r="D45" s="144"/>
      <c r="E45" s="143">
        <f>(E42+F42)</f>
        <v>288436310.6099999</v>
      </c>
      <c r="F45" s="144"/>
      <c r="G45" s="29"/>
      <c r="H45" s="143">
        <f>(H42+I42)</f>
        <v>11036202304.619995</v>
      </c>
      <c r="I45" s="144"/>
      <c r="J45" s="29"/>
      <c r="K45" s="143">
        <f>(K42+L42)</f>
        <v>18140104668.310005</v>
      </c>
      <c r="L45" s="144"/>
      <c r="M45" s="29"/>
      <c r="N45" s="143">
        <f>(N42+O42)</f>
        <v>529328216.88999987</v>
      </c>
      <c r="O45" s="144"/>
      <c r="P45" s="29"/>
      <c r="Q45" s="143">
        <f>(Q42+R42)</f>
        <v>18742563901.250004</v>
      </c>
      <c r="R45" s="144"/>
      <c r="S45" s="29"/>
      <c r="T45" s="143">
        <f>(T42+U42)</f>
        <v>697044964.12999988</v>
      </c>
      <c r="U45" s="144"/>
      <c r="V45" s="29"/>
      <c r="W45" s="143">
        <f>(W42+X42)</f>
        <v>988419896.83000004</v>
      </c>
      <c r="X45" s="144"/>
      <c r="Y45" s="29"/>
      <c r="Z45" s="143">
        <f>(Z42+AA42)</f>
        <v>15749521680.890003</v>
      </c>
      <c r="AA45" s="144"/>
      <c r="AB45" s="29"/>
      <c r="AC45" s="143">
        <f>(AC42+AD42)</f>
        <v>588657377.83999991</v>
      </c>
      <c r="AD45" s="144"/>
      <c r="AE45" s="29"/>
      <c r="AF45" s="143">
        <f>(AF42+AG42)</f>
        <v>1336816459.49</v>
      </c>
      <c r="AG45" s="144"/>
      <c r="AH45" s="29"/>
      <c r="AI45" s="143">
        <f>(AI42+AJ42)</f>
        <v>3837750556.9100003</v>
      </c>
      <c r="AJ45" s="144"/>
      <c r="AK45" s="29"/>
    </row>
    <row r="46" spans="2:38" x14ac:dyDescent="0.4">
      <c r="B46" s="4" t="s">
        <v>40</v>
      </c>
      <c r="C46" s="145">
        <f>SUM(E46:AJ46)</f>
        <v>100</v>
      </c>
      <c r="D46" s="144"/>
      <c r="E46" s="145">
        <f>(E45/C45*100)</f>
        <v>0.400968828452969</v>
      </c>
      <c r="F46" s="145"/>
      <c r="G46" s="28"/>
      <c r="H46" s="145">
        <f>(H45/C45*100)</f>
        <v>15.341941863334934</v>
      </c>
      <c r="I46" s="145"/>
      <c r="J46" s="28"/>
      <c r="K46" s="145">
        <f>(K45/C45*100)</f>
        <v>25.217409352809568</v>
      </c>
      <c r="L46" s="145"/>
      <c r="M46" s="28"/>
      <c r="N46" s="145">
        <f>(N45/C45*100)</f>
        <v>0.7358439530190134</v>
      </c>
      <c r="O46" s="145"/>
      <c r="P46" s="28"/>
      <c r="Q46" s="145">
        <f>(Q45/C45*100)</f>
        <v>26.054916157385406</v>
      </c>
      <c r="R46" s="145"/>
      <c r="S46" s="28"/>
      <c r="T46" s="145">
        <f>(T45/C45*100)</f>
        <v>0.96899486078975661</v>
      </c>
      <c r="U46" s="145"/>
      <c r="V46" s="28"/>
      <c r="W46" s="145">
        <f>(W45/C45*100)</f>
        <v>1.3740488054827769</v>
      </c>
      <c r="X46" s="145"/>
      <c r="Y46" s="28"/>
      <c r="Z46" s="145">
        <f>(Z45/C45*100)</f>
        <v>21.894147944569362</v>
      </c>
      <c r="AA46" s="145"/>
      <c r="AB46" s="28"/>
      <c r="AC46" s="145">
        <f>(AC45/C45*100)</f>
        <v>0.81832019919241861</v>
      </c>
      <c r="AD46" s="145"/>
      <c r="AE46" s="28"/>
      <c r="AF46" s="145">
        <f>(AF45/C45*100)</f>
        <v>1.8583711894135138</v>
      </c>
      <c r="AG46" s="145"/>
      <c r="AH46" s="28"/>
      <c r="AI46" s="145">
        <f>(AI45/C45*100)</f>
        <v>5.3350368455502704</v>
      </c>
      <c r="AJ46" s="145"/>
      <c r="AK46" s="28"/>
    </row>
    <row r="47" spans="2:38" x14ac:dyDescent="0.4">
      <c r="B47" s="52" t="s">
        <v>108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4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4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4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4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4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4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4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6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4">
      <c r="B56" s="134" t="s">
        <v>56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</row>
    <row r="57" spans="1:39" ht="12.75" customHeight="1" x14ac:dyDescent="0.4">
      <c r="B57" s="136" t="s">
        <v>170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9" ht="12.75" customHeight="1" x14ac:dyDescent="0.4">
      <c r="B58" s="134" t="s">
        <v>91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9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45">
      <c r="E60" s="102" t="str">
        <f>E61&amp;E62</f>
        <v>Vida IndividualNo Exoneradas</v>
      </c>
      <c r="F60" s="102" t="str">
        <f>E61&amp;F62</f>
        <v>Vida IndividualExoneradas</v>
      </c>
      <c r="H60" s="102" t="str">
        <f>H61&amp;H62</f>
        <v>Vida ColectivoNo Exoneradas</v>
      </c>
      <c r="I60" s="102" t="str">
        <f>H61&amp;I62</f>
        <v>Vida ColectivoExoneradas</v>
      </c>
      <c r="K60" s="102" t="str">
        <f>K61&amp;K62</f>
        <v>SaludNo Exoneradas</v>
      </c>
      <c r="L60" s="102" t="str">
        <f>K61&amp;L62</f>
        <v>SaludExoneradas</v>
      </c>
      <c r="N60" s="102" t="str">
        <f>N61&amp;N62</f>
        <v>Accidentes PersonalesNo Exoneradas</v>
      </c>
      <c r="O60" s="102" t="str">
        <f>N61&amp;O62</f>
        <v>Accidentes PersonalesExoneradas</v>
      </c>
      <c r="Q60" s="102" t="str">
        <f>Q61&amp;Q62</f>
        <v>Incendio y AliadosNo Exoneradas</v>
      </c>
      <c r="R60" s="102" t="str">
        <f>Q61&amp;R62</f>
        <v>Incendio y AliadosExoneradas</v>
      </c>
      <c r="T60" s="102" t="str">
        <f>T61&amp;T62</f>
        <v>Naves Maritimas y AéreasNo Exoneradas</v>
      </c>
      <c r="U60" s="102" t="str">
        <f>T61&amp;U62</f>
        <v>Naves Maritimas y AéreasExoneradas</v>
      </c>
      <c r="W60" s="102" t="str">
        <f>W61&amp;W62</f>
        <v>Transporte de CargaNo Exoneradas</v>
      </c>
      <c r="X60" s="102" t="str">
        <f>W61&amp;X62</f>
        <v>Transporte de CargaExoneradas</v>
      </c>
      <c r="Z60" s="102" t="str">
        <f>Z61&amp;Z62</f>
        <v>Vehículos de MotorNo Exoneradas</v>
      </c>
      <c r="AA60" s="102" t="str">
        <f>Z61&amp;AA62</f>
        <v>Vehículos de MotorExoneradas</v>
      </c>
      <c r="AC60" s="102" t="str">
        <f>AC61&amp;AC62</f>
        <v>Agrícola y PecuarioNo Exoneradas</v>
      </c>
      <c r="AD60" s="102" t="str">
        <f>AC61&amp;AD62</f>
        <v>Agrícola y PecuarioExoneradas</v>
      </c>
      <c r="AF60" s="102" t="str">
        <f>AF61&amp;AF62</f>
        <v>FianzasNo Exoneradas</v>
      </c>
      <c r="AG60" s="102" t="str">
        <f>AF61&amp;AG62</f>
        <v>FianzasExoneradas</v>
      </c>
      <c r="AI60" s="102" t="str">
        <f>AI61&amp;AI62</f>
        <v>Otros SegurosNo Exoneradas</v>
      </c>
      <c r="AJ60" s="102" t="str">
        <f>AI61&amp;AJ62</f>
        <v>Otros SegurosExoneradas</v>
      </c>
    </row>
    <row r="61" spans="1:39" ht="13.35" thickTop="1" thickBot="1" x14ac:dyDescent="0.45">
      <c r="B61" s="137" t="s">
        <v>33</v>
      </c>
      <c r="C61" s="142" t="s">
        <v>0</v>
      </c>
      <c r="D61" s="142"/>
      <c r="E61" s="142" t="s">
        <v>12</v>
      </c>
      <c r="F61" s="142"/>
      <c r="G61" s="67"/>
      <c r="H61" s="142" t="s">
        <v>13</v>
      </c>
      <c r="I61" s="142"/>
      <c r="J61" s="67"/>
      <c r="K61" s="142" t="s">
        <v>14</v>
      </c>
      <c r="L61" s="142"/>
      <c r="M61" s="67"/>
      <c r="N61" s="142" t="s">
        <v>15</v>
      </c>
      <c r="O61" s="142"/>
      <c r="P61" s="67"/>
      <c r="Q61" s="142" t="s">
        <v>27</v>
      </c>
      <c r="R61" s="142"/>
      <c r="S61" s="67"/>
      <c r="T61" s="142" t="s">
        <v>35</v>
      </c>
      <c r="U61" s="142"/>
      <c r="V61" s="67"/>
      <c r="W61" s="142" t="s">
        <v>16</v>
      </c>
      <c r="X61" s="142"/>
      <c r="Y61" s="67"/>
      <c r="Z61" s="142" t="s">
        <v>67</v>
      </c>
      <c r="AA61" s="142"/>
      <c r="AB61" s="67"/>
      <c r="AC61" s="142" t="s">
        <v>34</v>
      </c>
      <c r="AD61" s="142"/>
      <c r="AE61" s="67"/>
      <c r="AF61" s="142" t="s">
        <v>17</v>
      </c>
      <c r="AG61" s="142"/>
      <c r="AH61" s="67"/>
      <c r="AI61" s="142" t="s">
        <v>18</v>
      </c>
      <c r="AJ61" s="142"/>
      <c r="AK61" s="49"/>
      <c r="AL61" t="s">
        <v>109</v>
      </c>
    </row>
    <row r="62" spans="1:39" ht="13.35" thickTop="1" thickBot="1" x14ac:dyDescent="0.45">
      <c r="B62" s="146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109</v>
      </c>
    </row>
    <row r="63" spans="1:39" ht="13" thickTop="1" x14ac:dyDescent="0.4">
      <c r="A63" s="102" t="str">
        <f>AM63&amp;B63</f>
        <v>EneroSeguros Universal, S. A.</v>
      </c>
      <c r="B63" s="35" t="s">
        <v>84</v>
      </c>
      <c r="C63" s="44">
        <f t="shared" ref="C63:C95" si="37">SUMIF($E$62:$AJ$62,$C$62,$E63:$AJ63)</f>
        <v>722974961.87000012</v>
      </c>
      <c r="D63" s="44">
        <f t="shared" ref="D63:D95" si="38">SUMIF($E$62:$AJ$62,$D$62,$E63:$AJ63)</f>
        <v>449155022.14999998</v>
      </c>
      <c r="E63" s="35">
        <v>4509995.3600000003</v>
      </c>
      <c r="F63" s="35">
        <v>4807.3999999999996</v>
      </c>
      <c r="G63" s="35">
        <f t="shared" ref="G63:G95" si="39">SUBTOTAL(109,E63:F63)</f>
        <v>4514802.7600000007</v>
      </c>
      <c r="H63" s="35">
        <v>81084364.040000007</v>
      </c>
      <c r="I63" s="35">
        <v>163018332.84999999</v>
      </c>
      <c r="J63" s="35">
        <f t="shared" ref="J63:J95" si="40">SUBTOTAL(109,H63:I63)</f>
        <v>244102696.88999999</v>
      </c>
      <c r="K63" s="35">
        <v>439.66</v>
      </c>
      <c r="L63" s="35">
        <v>282510900.52999997</v>
      </c>
      <c r="M63" s="35">
        <f t="shared" ref="M63:M95" si="41">SUBTOTAL(109,K63:L63)</f>
        <v>282511340.19</v>
      </c>
      <c r="N63" s="35">
        <v>23414701.170000002</v>
      </c>
      <c r="O63" s="35" t="s">
        <v>172</v>
      </c>
      <c r="P63" s="35">
        <f t="shared" ref="P63:P95" si="42">SUBTOTAL(109,N63:O63)</f>
        <v>23414701.170000002</v>
      </c>
      <c r="Q63" s="35">
        <v>303764685.24000001</v>
      </c>
      <c r="R63" s="35">
        <v>3076766.29</v>
      </c>
      <c r="S63" s="35">
        <f t="shared" ref="S63:S95" si="43">SUBTOTAL(109,Q63:R63)</f>
        <v>306841451.53000003</v>
      </c>
      <c r="T63" s="35">
        <v>1326853.79</v>
      </c>
      <c r="U63" s="35" t="s">
        <v>172</v>
      </c>
      <c r="V63" s="35">
        <f t="shared" ref="V63:V95" si="44">SUBTOTAL(109,T63:U63)</f>
        <v>1326853.79</v>
      </c>
      <c r="W63" s="35">
        <v>19824766.73</v>
      </c>
      <c r="X63" s="35">
        <v>22522.5</v>
      </c>
      <c r="Y63" s="35">
        <f t="shared" ref="Y63:Y95" si="45">SUBTOTAL(109,W63:X63)</f>
        <v>19847289.23</v>
      </c>
      <c r="Z63" s="35">
        <v>200125989.66999999</v>
      </c>
      <c r="AA63" s="35">
        <v>372602.21</v>
      </c>
      <c r="AB63" s="35">
        <f t="shared" ref="AB63:AB95" si="46">SUBTOTAL(109,Z63:AA63)</f>
        <v>200498591.88</v>
      </c>
      <c r="AC63" s="35" t="s">
        <v>172</v>
      </c>
      <c r="AD63" s="35" t="s">
        <v>172</v>
      </c>
      <c r="AE63" s="35">
        <f t="shared" ref="AE63:AE95" si="47">SUBTOTAL(109,AC63:AD63)</f>
        <v>0</v>
      </c>
      <c r="AF63" s="35">
        <v>11041075.59</v>
      </c>
      <c r="AG63" s="35">
        <v>12716.08</v>
      </c>
      <c r="AH63" s="35">
        <f t="shared" ref="AH63:AH95" si="48">SUBTOTAL(109,AF63:AG63)</f>
        <v>11053791.67</v>
      </c>
      <c r="AI63" s="35">
        <v>77882090.620000005</v>
      </c>
      <c r="AJ63" s="35">
        <v>136374.29</v>
      </c>
      <c r="AK63" s="35">
        <f t="shared" ref="AK63:AK95" si="49">SUBTOTAL(109,AI63:AJ63)</f>
        <v>78018464.910000011</v>
      </c>
      <c r="AL63" s="2">
        <f t="shared" ref="AL63:AL95" si="50">SUM(C63:D63)</f>
        <v>1172129984.02</v>
      </c>
      <c r="AM63" s="102" t="s">
        <v>23</v>
      </c>
    </row>
    <row r="64" spans="1:39" x14ac:dyDescent="0.4">
      <c r="A64" s="102" t="str">
        <f t="shared" ref="A64:A123" si="51">AM64&amp;B64</f>
        <v>EneroHumano Seguros, S. A.</v>
      </c>
      <c r="B64" s="37" t="s">
        <v>92</v>
      </c>
      <c r="C64" s="44">
        <f t="shared" si="37"/>
        <v>119152242.25</v>
      </c>
      <c r="D64" s="44">
        <f t="shared" si="38"/>
        <v>992379258.21000004</v>
      </c>
      <c r="E64" s="35">
        <v>3420103.45</v>
      </c>
      <c r="F64" s="35">
        <v>0.06</v>
      </c>
      <c r="G64" s="35">
        <f t="shared" si="39"/>
        <v>3420103.5100000002</v>
      </c>
      <c r="H64" s="35">
        <v>22185154.699999999</v>
      </c>
      <c r="I64" s="35">
        <v>1304530.26</v>
      </c>
      <c r="J64" s="35">
        <f t="shared" si="40"/>
        <v>23489684.960000001</v>
      </c>
      <c r="K64" s="35" t="s">
        <v>172</v>
      </c>
      <c r="L64" s="35">
        <v>987328219.30999994</v>
      </c>
      <c r="M64" s="35">
        <f t="shared" si="41"/>
        <v>987328219.30999994</v>
      </c>
      <c r="N64" s="35">
        <v>596243.41</v>
      </c>
      <c r="O64" s="35">
        <v>0.06</v>
      </c>
      <c r="P64" s="35">
        <f t="shared" si="42"/>
        <v>596243.47000000009</v>
      </c>
      <c r="Q64" s="35">
        <v>24459730.829999998</v>
      </c>
      <c r="R64" s="35">
        <v>789009.19</v>
      </c>
      <c r="S64" s="35">
        <f t="shared" si="43"/>
        <v>25248740.02</v>
      </c>
      <c r="T64" s="35">
        <v>333481.46999999997</v>
      </c>
      <c r="U64" s="35" t="s">
        <v>172</v>
      </c>
      <c r="V64" s="35">
        <f t="shared" si="44"/>
        <v>333481.46999999997</v>
      </c>
      <c r="W64" s="35">
        <v>1122377.46</v>
      </c>
      <c r="X64" s="35">
        <v>99978.83</v>
      </c>
      <c r="Y64" s="35">
        <f t="shared" si="45"/>
        <v>1222356.29</v>
      </c>
      <c r="Z64" s="35">
        <v>60516094.93</v>
      </c>
      <c r="AA64" s="35">
        <v>1.1100000000000001</v>
      </c>
      <c r="AB64" s="35">
        <f t="shared" si="46"/>
        <v>60516096.039999999</v>
      </c>
      <c r="AC64" s="35" t="s">
        <v>172</v>
      </c>
      <c r="AD64" s="35" t="s">
        <v>172</v>
      </c>
      <c r="AE64" s="35">
        <f t="shared" si="47"/>
        <v>0</v>
      </c>
      <c r="AF64" s="35">
        <v>912748.94</v>
      </c>
      <c r="AG64" s="35">
        <v>28864.49</v>
      </c>
      <c r="AH64" s="35">
        <f t="shared" si="48"/>
        <v>941613.42999999993</v>
      </c>
      <c r="AI64" s="35">
        <v>5606307.0599999996</v>
      </c>
      <c r="AJ64" s="35">
        <v>2828654.9</v>
      </c>
      <c r="AK64" s="35">
        <f t="shared" si="49"/>
        <v>8434961.959999999</v>
      </c>
      <c r="AL64" s="2">
        <f t="shared" si="50"/>
        <v>1111531500.46</v>
      </c>
      <c r="AM64" s="102" t="s">
        <v>23</v>
      </c>
    </row>
    <row r="65" spans="1:39" x14ac:dyDescent="0.4">
      <c r="A65" s="102" t="str">
        <f t="shared" si="51"/>
        <v>EneroSeguros Reservas, S. A.</v>
      </c>
      <c r="B65" s="37" t="s">
        <v>93</v>
      </c>
      <c r="C65" s="44">
        <f t="shared" si="37"/>
        <v>657367020.95000005</v>
      </c>
      <c r="D65" s="44">
        <f t="shared" si="38"/>
        <v>97544489.5</v>
      </c>
      <c r="E65" s="35">
        <v>2577618.62</v>
      </c>
      <c r="F65" s="35" t="s">
        <v>172</v>
      </c>
      <c r="G65" s="35">
        <f t="shared" si="39"/>
        <v>2577618.62</v>
      </c>
      <c r="H65" s="35">
        <v>135582877.40000001</v>
      </c>
      <c r="I65" s="35">
        <v>70276662.030000001</v>
      </c>
      <c r="J65" s="35">
        <f t="shared" si="40"/>
        <v>205859539.43000001</v>
      </c>
      <c r="K65" s="35" t="s">
        <v>172</v>
      </c>
      <c r="L65" s="35">
        <v>22522992.489999998</v>
      </c>
      <c r="M65" s="35">
        <f t="shared" si="41"/>
        <v>22522992.489999998</v>
      </c>
      <c r="N65" s="35">
        <v>1857882.91</v>
      </c>
      <c r="O65" s="35">
        <v>-8567.5</v>
      </c>
      <c r="P65" s="35">
        <f t="shared" si="42"/>
        <v>1849315.41</v>
      </c>
      <c r="Q65" s="35">
        <v>212734523.22</v>
      </c>
      <c r="R65" s="35">
        <v>4532943.01</v>
      </c>
      <c r="S65" s="35">
        <f t="shared" si="43"/>
        <v>217267466.22999999</v>
      </c>
      <c r="T65" s="35">
        <v>12758515.619999999</v>
      </c>
      <c r="U65" s="35" t="s">
        <v>172</v>
      </c>
      <c r="V65" s="35">
        <f t="shared" si="44"/>
        <v>12758515.619999999</v>
      </c>
      <c r="W65" s="35">
        <v>6766837.5800000001</v>
      </c>
      <c r="X65" s="35">
        <v>4.3899999999999997</v>
      </c>
      <c r="Y65" s="35">
        <f t="shared" si="45"/>
        <v>6766841.9699999997</v>
      </c>
      <c r="Z65" s="35">
        <v>233086424.38</v>
      </c>
      <c r="AA65" s="35">
        <v>87167.96</v>
      </c>
      <c r="AB65" s="35">
        <f t="shared" si="46"/>
        <v>233173592.34</v>
      </c>
      <c r="AC65" s="35" t="s">
        <v>172</v>
      </c>
      <c r="AD65" s="35" t="s">
        <v>172</v>
      </c>
      <c r="AE65" s="35">
        <f t="shared" si="47"/>
        <v>0</v>
      </c>
      <c r="AF65" s="35">
        <v>4252008.38</v>
      </c>
      <c r="AG65" s="35">
        <v>15999.53</v>
      </c>
      <c r="AH65" s="35">
        <f t="shared" si="48"/>
        <v>4268007.91</v>
      </c>
      <c r="AI65" s="35">
        <v>47750332.840000004</v>
      </c>
      <c r="AJ65" s="35">
        <v>117287.59</v>
      </c>
      <c r="AK65" s="35">
        <f t="shared" si="49"/>
        <v>47867620.430000007</v>
      </c>
      <c r="AL65" s="2">
        <f t="shared" si="50"/>
        <v>754911510.45000005</v>
      </c>
      <c r="AM65" s="102" t="s">
        <v>23</v>
      </c>
    </row>
    <row r="66" spans="1:39" x14ac:dyDescent="0.4">
      <c r="A66" s="102" t="str">
        <f t="shared" si="51"/>
        <v>EneroMapfre BHD Compañía de Seguros</v>
      </c>
      <c r="B66" s="37" t="s">
        <v>111</v>
      </c>
      <c r="C66" s="44">
        <f t="shared" si="37"/>
        <v>616210431.9000001</v>
      </c>
      <c r="D66" s="44">
        <f t="shared" si="38"/>
        <v>115216571.16</v>
      </c>
      <c r="E66" s="35">
        <v>2524164.63</v>
      </c>
      <c r="F66" s="35" t="s">
        <v>172</v>
      </c>
      <c r="G66" s="35">
        <f t="shared" si="39"/>
        <v>2524164.63</v>
      </c>
      <c r="H66" s="35">
        <v>92852108.670000002</v>
      </c>
      <c r="I66" s="35">
        <v>94850055.370000005</v>
      </c>
      <c r="J66" s="35">
        <f t="shared" si="40"/>
        <v>187702164.04000002</v>
      </c>
      <c r="K66" s="35" t="s">
        <v>172</v>
      </c>
      <c r="L66" s="35">
        <v>15694082.32</v>
      </c>
      <c r="M66" s="35">
        <f t="shared" si="41"/>
        <v>15694082.32</v>
      </c>
      <c r="N66" s="35">
        <v>11793650.41</v>
      </c>
      <c r="O66" s="35">
        <v>482154.92</v>
      </c>
      <c r="P66" s="35">
        <f t="shared" si="42"/>
        <v>12275805.33</v>
      </c>
      <c r="Q66" s="35">
        <v>266519831.52000001</v>
      </c>
      <c r="R66" s="35">
        <v>3353944.44</v>
      </c>
      <c r="S66" s="35">
        <f t="shared" si="43"/>
        <v>269873775.96000004</v>
      </c>
      <c r="T66" s="35">
        <v>773958.5</v>
      </c>
      <c r="U66" s="35" t="s">
        <v>172</v>
      </c>
      <c r="V66" s="35">
        <f t="shared" si="44"/>
        <v>773958.5</v>
      </c>
      <c r="W66" s="35">
        <v>3412771.49</v>
      </c>
      <c r="X66" s="35">
        <v>15625</v>
      </c>
      <c r="Y66" s="35">
        <f t="shared" si="45"/>
        <v>3428396.49</v>
      </c>
      <c r="Z66" s="35">
        <v>205663709.12</v>
      </c>
      <c r="AA66" s="35">
        <v>350890.25</v>
      </c>
      <c r="AB66" s="35">
        <f t="shared" si="46"/>
        <v>206014599.37</v>
      </c>
      <c r="AC66" s="35" t="s">
        <v>172</v>
      </c>
      <c r="AD66" s="35" t="s">
        <v>172</v>
      </c>
      <c r="AE66" s="35">
        <f t="shared" si="47"/>
        <v>0</v>
      </c>
      <c r="AF66" s="35">
        <v>7226944.8700000001</v>
      </c>
      <c r="AG66" s="35">
        <v>397615.33</v>
      </c>
      <c r="AH66" s="35">
        <f t="shared" si="48"/>
        <v>7624560.2000000002</v>
      </c>
      <c r="AI66" s="35">
        <v>25443292.690000001</v>
      </c>
      <c r="AJ66" s="35">
        <v>72203.53</v>
      </c>
      <c r="AK66" s="35">
        <f t="shared" si="49"/>
        <v>25515496.220000003</v>
      </c>
      <c r="AL66" s="2">
        <f t="shared" si="50"/>
        <v>731427003.06000006</v>
      </c>
      <c r="AM66" s="102" t="s">
        <v>23</v>
      </c>
    </row>
    <row r="67" spans="1:39" x14ac:dyDescent="0.4">
      <c r="A67" s="102" t="str">
        <f t="shared" si="51"/>
        <v>EneroLa Colonial, S. A., Compañia De Seguros</v>
      </c>
      <c r="B67" s="37" t="s">
        <v>112</v>
      </c>
      <c r="C67" s="44">
        <f t="shared" si="37"/>
        <v>410245324.10999995</v>
      </c>
      <c r="D67" s="44">
        <f t="shared" si="38"/>
        <v>143381226.70000002</v>
      </c>
      <c r="E67" s="35">
        <v>83679.5</v>
      </c>
      <c r="F67" s="35" t="s">
        <v>172</v>
      </c>
      <c r="G67" s="35">
        <f t="shared" si="39"/>
        <v>83679.5</v>
      </c>
      <c r="H67" s="35">
        <v>17263869.879999999</v>
      </c>
      <c r="I67" s="35" t="s">
        <v>172</v>
      </c>
      <c r="J67" s="35">
        <f t="shared" si="40"/>
        <v>17263869.879999999</v>
      </c>
      <c r="K67" s="35">
        <v>1258849.07</v>
      </c>
      <c r="L67" s="35">
        <v>71649173.829999998</v>
      </c>
      <c r="M67" s="35">
        <f t="shared" si="41"/>
        <v>72908022.899999991</v>
      </c>
      <c r="N67" s="35">
        <v>2499211.94</v>
      </c>
      <c r="O67" s="35" t="s">
        <v>172</v>
      </c>
      <c r="P67" s="35">
        <f t="shared" si="42"/>
        <v>2499211.94</v>
      </c>
      <c r="Q67" s="35">
        <v>149959594.66</v>
      </c>
      <c r="R67" s="35">
        <v>67573057.349999994</v>
      </c>
      <c r="S67" s="35">
        <f t="shared" si="43"/>
        <v>217532652.00999999</v>
      </c>
      <c r="T67" s="35">
        <v>3946139.68</v>
      </c>
      <c r="U67" s="35" t="s">
        <v>172</v>
      </c>
      <c r="V67" s="35">
        <f t="shared" si="44"/>
        <v>3946139.68</v>
      </c>
      <c r="W67" s="35">
        <v>8534476.7899999991</v>
      </c>
      <c r="X67" s="35">
        <v>131593.68</v>
      </c>
      <c r="Y67" s="35">
        <f t="shared" si="45"/>
        <v>8666070.4699999988</v>
      </c>
      <c r="Z67" s="35">
        <v>177282415.88999999</v>
      </c>
      <c r="AA67" s="35">
        <v>193236.44</v>
      </c>
      <c r="AB67" s="35">
        <f t="shared" si="46"/>
        <v>177475652.32999998</v>
      </c>
      <c r="AC67" s="35" t="s">
        <v>172</v>
      </c>
      <c r="AD67" s="35" t="s">
        <v>172</v>
      </c>
      <c r="AE67" s="35">
        <f t="shared" si="47"/>
        <v>0</v>
      </c>
      <c r="AF67" s="35">
        <v>14241269.57</v>
      </c>
      <c r="AG67" s="35">
        <v>204487.53</v>
      </c>
      <c r="AH67" s="35">
        <f t="shared" si="48"/>
        <v>14445757.1</v>
      </c>
      <c r="AI67" s="35">
        <v>35175817.130000003</v>
      </c>
      <c r="AJ67" s="35">
        <v>3629677.87</v>
      </c>
      <c r="AK67" s="35">
        <f t="shared" si="49"/>
        <v>38805495</v>
      </c>
      <c r="AL67" s="2">
        <f t="shared" si="50"/>
        <v>553626550.80999994</v>
      </c>
      <c r="AM67" s="102" t="s">
        <v>23</v>
      </c>
    </row>
    <row r="68" spans="1:39" x14ac:dyDescent="0.4">
      <c r="A68" s="102" t="str">
        <f t="shared" si="51"/>
        <v>EneroSeguros Sura, S.A.</v>
      </c>
      <c r="B68" s="37" t="s">
        <v>113</v>
      </c>
      <c r="C68" s="44">
        <f t="shared" si="37"/>
        <v>491533342.75</v>
      </c>
      <c r="D68" s="44">
        <f t="shared" si="38"/>
        <v>31527525.530000001</v>
      </c>
      <c r="E68" s="35">
        <v>1317215.27</v>
      </c>
      <c r="F68" s="35" t="s">
        <v>172</v>
      </c>
      <c r="G68" s="35">
        <f t="shared" si="39"/>
        <v>1317215.27</v>
      </c>
      <c r="H68" s="35">
        <v>15280379.26</v>
      </c>
      <c r="I68" s="35">
        <v>105030.7</v>
      </c>
      <c r="J68" s="35">
        <f t="shared" si="40"/>
        <v>15385409.959999999</v>
      </c>
      <c r="K68" s="35">
        <v>371491.95</v>
      </c>
      <c r="L68" s="35">
        <v>15233349.439999999</v>
      </c>
      <c r="M68" s="35">
        <f t="shared" si="41"/>
        <v>15604841.389999999</v>
      </c>
      <c r="N68" s="35">
        <v>736479.89</v>
      </c>
      <c r="O68" s="35" t="s">
        <v>172</v>
      </c>
      <c r="P68" s="35">
        <f t="shared" si="42"/>
        <v>736479.89</v>
      </c>
      <c r="Q68" s="35">
        <v>179173763.08000001</v>
      </c>
      <c r="R68" s="35">
        <v>12117543.189999999</v>
      </c>
      <c r="S68" s="35">
        <f t="shared" si="43"/>
        <v>191291306.27000001</v>
      </c>
      <c r="T68" s="35">
        <v>22563815.109999999</v>
      </c>
      <c r="U68" s="35" t="s">
        <v>172</v>
      </c>
      <c r="V68" s="35">
        <f t="shared" si="44"/>
        <v>22563815.109999999</v>
      </c>
      <c r="W68" s="35">
        <v>12404296.58</v>
      </c>
      <c r="X68" s="35">
        <v>55142.19</v>
      </c>
      <c r="Y68" s="35">
        <f t="shared" si="45"/>
        <v>12459438.77</v>
      </c>
      <c r="Z68" s="35">
        <v>159539839.34999999</v>
      </c>
      <c r="AA68" s="35">
        <v>929882.18</v>
      </c>
      <c r="AB68" s="35">
        <f t="shared" si="46"/>
        <v>160469721.53</v>
      </c>
      <c r="AC68" s="35" t="s">
        <v>172</v>
      </c>
      <c r="AD68" s="35" t="s">
        <v>172</v>
      </c>
      <c r="AE68" s="35">
        <f t="shared" si="47"/>
        <v>0</v>
      </c>
      <c r="AF68" s="35">
        <v>13933492.529999999</v>
      </c>
      <c r="AG68" s="35">
        <v>2381560.23</v>
      </c>
      <c r="AH68" s="35">
        <f t="shared" si="48"/>
        <v>16315052.76</v>
      </c>
      <c r="AI68" s="35">
        <v>86212569.730000004</v>
      </c>
      <c r="AJ68" s="35">
        <v>705017.6</v>
      </c>
      <c r="AK68" s="35">
        <f t="shared" si="49"/>
        <v>86917587.329999998</v>
      </c>
      <c r="AL68" s="2">
        <f t="shared" si="50"/>
        <v>523060868.27999997</v>
      </c>
      <c r="AM68" s="102" t="s">
        <v>23</v>
      </c>
    </row>
    <row r="69" spans="1:39" x14ac:dyDescent="0.4">
      <c r="A69" s="102" t="str">
        <f t="shared" si="51"/>
        <v>EneroSeguros Crecer, S. A.</v>
      </c>
      <c r="B69" s="37" t="s">
        <v>94</v>
      </c>
      <c r="C69" s="44">
        <f t="shared" si="37"/>
        <v>54111897.489999995</v>
      </c>
      <c r="D69" s="44">
        <f t="shared" si="38"/>
        <v>177031133.89999998</v>
      </c>
      <c r="E69" s="35" t="s">
        <v>172</v>
      </c>
      <c r="F69" s="35" t="s">
        <v>172</v>
      </c>
      <c r="G69" s="35">
        <f t="shared" si="39"/>
        <v>0</v>
      </c>
      <c r="H69" s="35">
        <v>22953032.969999999</v>
      </c>
      <c r="I69" s="35">
        <v>176312635.88999999</v>
      </c>
      <c r="J69" s="35">
        <f t="shared" si="40"/>
        <v>199265668.85999998</v>
      </c>
      <c r="K69" s="35" t="s">
        <v>172</v>
      </c>
      <c r="L69" s="35" t="s">
        <v>172</v>
      </c>
      <c r="M69" s="35">
        <f t="shared" si="41"/>
        <v>0</v>
      </c>
      <c r="N69" s="35">
        <v>78346.55</v>
      </c>
      <c r="O69" s="35" t="s">
        <v>172</v>
      </c>
      <c r="P69" s="35">
        <f t="shared" si="42"/>
        <v>78346.55</v>
      </c>
      <c r="Q69" s="35">
        <v>18713210.030000001</v>
      </c>
      <c r="R69" s="35" t="s">
        <v>172</v>
      </c>
      <c r="S69" s="35">
        <f t="shared" si="43"/>
        <v>18713210.030000001</v>
      </c>
      <c r="T69" s="35" t="s">
        <v>172</v>
      </c>
      <c r="U69" s="35" t="s">
        <v>172</v>
      </c>
      <c r="V69" s="35">
        <f t="shared" si="44"/>
        <v>0</v>
      </c>
      <c r="W69" s="35">
        <v>170887.59</v>
      </c>
      <c r="X69" s="35" t="s">
        <v>172</v>
      </c>
      <c r="Y69" s="35">
        <f t="shared" si="45"/>
        <v>170887.59</v>
      </c>
      <c r="Z69" s="35" t="s">
        <v>172</v>
      </c>
      <c r="AA69" s="35" t="s">
        <v>172</v>
      </c>
      <c r="AB69" s="35">
        <f t="shared" si="46"/>
        <v>0</v>
      </c>
      <c r="AC69" s="35" t="s">
        <v>172</v>
      </c>
      <c r="AD69" s="35" t="s">
        <v>172</v>
      </c>
      <c r="AE69" s="35">
        <f t="shared" si="47"/>
        <v>0</v>
      </c>
      <c r="AF69" s="35">
        <v>394946.23</v>
      </c>
      <c r="AG69" s="35" t="s">
        <v>172</v>
      </c>
      <c r="AH69" s="35">
        <f t="shared" si="48"/>
        <v>394946.23</v>
      </c>
      <c r="AI69" s="35">
        <v>11801474.119999999</v>
      </c>
      <c r="AJ69" s="35">
        <v>718498.01</v>
      </c>
      <c r="AK69" s="35">
        <f t="shared" si="49"/>
        <v>12519972.129999999</v>
      </c>
      <c r="AL69" s="2">
        <f t="shared" si="50"/>
        <v>231143031.38999999</v>
      </c>
      <c r="AM69" s="102" t="s">
        <v>23</v>
      </c>
    </row>
    <row r="70" spans="1:39" x14ac:dyDescent="0.4">
      <c r="A70" s="102" t="str">
        <f t="shared" si="51"/>
        <v>EneroWorldwide Seguros, S. A.</v>
      </c>
      <c r="B70" s="37" t="s">
        <v>114</v>
      </c>
      <c r="C70" s="44">
        <f t="shared" si="37"/>
        <v>7371699.9300000006</v>
      </c>
      <c r="D70" s="44">
        <f t="shared" si="38"/>
        <v>229301536.27000001</v>
      </c>
      <c r="E70" s="35">
        <v>7009227.6500000004</v>
      </c>
      <c r="F70" s="35" t="s">
        <v>172</v>
      </c>
      <c r="G70" s="35">
        <f t="shared" si="39"/>
        <v>7009227.6500000004</v>
      </c>
      <c r="H70" s="35">
        <v>362472.28</v>
      </c>
      <c r="I70" s="35">
        <v>158072.43</v>
      </c>
      <c r="J70" s="35">
        <f t="shared" si="40"/>
        <v>520544.71</v>
      </c>
      <c r="K70" s="35" t="s">
        <v>172</v>
      </c>
      <c r="L70" s="35">
        <v>229143463.84</v>
      </c>
      <c r="M70" s="35">
        <f t="shared" si="41"/>
        <v>229143463.84</v>
      </c>
      <c r="N70" s="35" t="s">
        <v>172</v>
      </c>
      <c r="O70" s="35" t="s">
        <v>172</v>
      </c>
      <c r="P70" s="35">
        <f t="shared" si="42"/>
        <v>0</v>
      </c>
      <c r="Q70" s="35" t="s">
        <v>172</v>
      </c>
      <c r="R70" s="35" t="s">
        <v>172</v>
      </c>
      <c r="S70" s="35">
        <f t="shared" si="43"/>
        <v>0</v>
      </c>
      <c r="T70" s="35" t="s">
        <v>172</v>
      </c>
      <c r="U70" s="35" t="s">
        <v>172</v>
      </c>
      <c r="V70" s="35">
        <f t="shared" si="44"/>
        <v>0</v>
      </c>
      <c r="W70" s="35" t="s">
        <v>172</v>
      </c>
      <c r="X70" s="35" t="s">
        <v>172</v>
      </c>
      <c r="Y70" s="35">
        <f t="shared" si="45"/>
        <v>0</v>
      </c>
      <c r="Z70" s="35" t="s">
        <v>172</v>
      </c>
      <c r="AA70" s="35" t="s">
        <v>172</v>
      </c>
      <c r="AB70" s="35">
        <f t="shared" si="46"/>
        <v>0</v>
      </c>
      <c r="AC70" s="35" t="s">
        <v>172</v>
      </c>
      <c r="AD70" s="35" t="s">
        <v>172</v>
      </c>
      <c r="AE70" s="35">
        <f t="shared" si="47"/>
        <v>0</v>
      </c>
      <c r="AF70" s="35" t="s">
        <v>172</v>
      </c>
      <c r="AG70" s="35" t="s">
        <v>172</v>
      </c>
      <c r="AH70" s="35">
        <f t="shared" si="48"/>
        <v>0</v>
      </c>
      <c r="AI70" s="35" t="s">
        <v>172</v>
      </c>
      <c r="AJ70" s="35" t="s">
        <v>172</v>
      </c>
      <c r="AK70" s="35">
        <f t="shared" si="49"/>
        <v>0</v>
      </c>
      <c r="AL70" s="2">
        <f t="shared" si="50"/>
        <v>236673236.20000002</v>
      </c>
      <c r="AM70" s="102" t="s">
        <v>23</v>
      </c>
    </row>
    <row r="71" spans="1:39" x14ac:dyDescent="0.4">
      <c r="A71" s="102" t="str">
        <f t="shared" si="51"/>
        <v>EneroGeneral de Seguros, S. A.</v>
      </c>
      <c r="B71" s="37" t="s">
        <v>77</v>
      </c>
      <c r="C71" s="44">
        <f t="shared" si="37"/>
        <v>50509112.829999998</v>
      </c>
      <c r="D71" s="44">
        <f t="shared" si="38"/>
        <v>94392799.879999995</v>
      </c>
      <c r="E71" s="35">
        <v>155623.38</v>
      </c>
      <c r="F71" s="35" t="s">
        <v>172</v>
      </c>
      <c r="G71" s="35">
        <f t="shared" si="39"/>
        <v>155623.38</v>
      </c>
      <c r="H71" s="35">
        <v>1924240.82</v>
      </c>
      <c r="I71" s="35">
        <v>93552978.939999998</v>
      </c>
      <c r="J71" s="35">
        <f t="shared" si="40"/>
        <v>95477219.75999999</v>
      </c>
      <c r="K71" s="35" t="s">
        <v>172</v>
      </c>
      <c r="L71" s="35">
        <v>741716.14</v>
      </c>
      <c r="M71" s="35">
        <f t="shared" si="41"/>
        <v>741716.14</v>
      </c>
      <c r="N71" s="35">
        <v>28734.6</v>
      </c>
      <c r="O71" s="35">
        <v>98104.8</v>
      </c>
      <c r="P71" s="35">
        <f t="shared" si="42"/>
        <v>126839.4</v>
      </c>
      <c r="Q71" s="35">
        <v>5003751.2</v>
      </c>
      <c r="R71" s="35" t="s">
        <v>172</v>
      </c>
      <c r="S71" s="35">
        <f t="shared" si="43"/>
        <v>5003751.2</v>
      </c>
      <c r="T71" s="35">
        <v>9702264.0399999991</v>
      </c>
      <c r="U71" s="35" t="s">
        <v>172</v>
      </c>
      <c r="V71" s="35">
        <f t="shared" si="44"/>
        <v>9702264.0399999991</v>
      </c>
      <c r="W71" s="35">
        <v>136006.34</v>
      </c>
      <c r="X71" s="35" t="s">
        <v>172</v>
      </c>
      <c r="Y71" s="35">
        <f t="shared" si="45"/>
        <v>136006.34</v>
      </c>
      <c r="Z71" s="35">
        <v>21218741.940000001</v>
      </c>
      <c r="AA71" s="35" t="s">
        <v>172</v>
      </c>
      <c r="AB71" s="35">
        <f t="shared" si="46"/>
        <v>21218741.940000001</v>
      </c>
      <c r="AC71" s="35" t="s">
        <v>172</v>
      </c>
      <c r="AD71" s="35" t="s">
        <v>172</v>
      </c>
      <c r="AE71" s="35">
        <f t="shared" si="47"/>
        <v>0</v>
      </c>
      <c r="AF71" s="35">
        <v>9294164.9700000007</v>
      </c>
      <c r="AG71" s="35" t="s">
        <v>172</v>
      </c>
      <c r="AH71" s="35">
        <f t="shared" si="48"/>
        <v>9294164.9700000007</v>
      </c>
      <c r="AI71" s="35">
        <v>3045585.54</v>
      </c>
      <c r="AJ71" s="35" t="s">
        <v>172</v>
      </c>
      <c r="AK71" s="35">
        <f t="shared" si="49"/>
        <v>3045585.54</v>
      </c>
      <c r="AL71" s="2">
        <f t="shared" si="50"/>
        <v>144901912.70999998</v>
      </c>
      <c r="AM71" s="102" t="s">
        <v>23</v>
      </c>
    </row>
    <row r="72" spans="1:39" x14ac:dyDescent="0.4">
      <c r="A72" s="102" t="str">
        <f t="shared" si="51"/>
        <v>EneroSeguros Pepín, S. A.</v>
      </c>
      <c r="B72" s="37" t="s">
        <v>115</v>
      </c>
      <c r="C72" s="44">
        <f t="shared" si="37"/>
        <v>124309870.28999999</v>
      </c>
      <c r="D72" s="44">
        <f t="shared" si="38"/>
        <v>1893.37</v>
      </c>
      <c r="E72" s="35" t="s">
        <v>172</v>
      </c>
      <c r="F72" s="35" t="s">
        <v>172</v>
      </c>
      <c r="G72" s="35">
        <f t="shared" si="39"/>
        <v>0</v>
      </c>
      <c r="H72" s="35">
        <v>34089.31</v>
      </c>
      <c r="I72" s="35" t="s">
        <v>172</v>
      </c>
      <c r="J72" s="35">
        <f t="shared" si="40"/>
        <v>34089.31</v>
      </c>
      <c r="K72" s="35" t="s">
        <v>172</v>
      </c>
      <c r="L72" s="35" t="s">
        <v>172</v>
      </c>
      <c r="M72" s="35">
        <f t="shared" si="41"/>
        <v>0</v>
      </c>
      <c r="N72" s="35" t="s">
        <v>172</v>
      </c>
      <c r="O72" s="35" t="s">
        <v>172</v>
      </c>
      <c r="P72" s="35">
        <f t="shared" si="42"/>
        <v>0</v>
      </c>
      <c r="Q72" s="35">
        <v>305186.53000000003</v>
      </c>
      <c r="R72" s="35" t="s">
        <v>172</v>
      </c>
      <c r="S72" s="35">
        <f t="shared" si="43"/>
        <v>305186.53000000003</v>
      </c>
      <c r="T72" s="35">
        <v>176387.93</v>
      </c>
      <c r="U72" s="35" t="s">
        <v>172</v>
      </c>
      <c r="V72" s="35">
        <f t="shared" si="44"/>
        <v>176387.93</v>
      </c>
      <c r="W72" s="35">
        <v>1806695.7</v>
      </c>
      <c r="X72" s="35" t="s">
        <v>172</v>
      </c>
      <c r="Y72" s="35">
        <f t="shared" si="45"/>
        <v>1806695.7</v>
      </c>
      <c r="Z72" s="35">
        <v>121662311.41</v>
      </c>
      <c r="AA72" s="35">
        <v>1893.37</v>
      </c>
      <c r="AB72" s="35">
        <f t="shared" si="46"/>
        <v>121664204.78</v>
      </c>
      <c r="AC72" s="35" t="s">
        <v>172</v>
      </c>
      <c r="AD72" s="35" t="s">
        <v>172</v>
      </c>
      <c r="AE72" s="35">
        <f t="shared" si="47"/>
        <v>0</v>
      </c>
      <c r="AF72" s="35">
        <v>123589.59</v>
      </c>
      <c r="AG72" s="35" t="s">
        <v>172</v>
      </c>
      <c r="AH72" s="35">
        <f t="shared" si="48"/>
        <v>123589.59</v>
      </c>
      <c r="AI72" s="35">
        <v>201609.82</v>
      </c>
      <c r="AJ72" s="35" t="s">
        <v>172</v>
      </c>
      <c r="AK72" s="35">
        <f t="shared" si="49"/>
        <v>201609.82</v>
      </c>
      <c r="AL72" s="2">
        <f t="shared" si="50"/>
        <v>124311763.66</v>
      </c>
      <c r="AM72" s="102" t="s">
        <v>23</v>
      </c>
    </row>
    <row r="73" spans="1:39" x14ac:dyDescent="0.4">
      <c r="A73" s="102" t="str">
        <f t="shared" si="51"/>
        <v>EneroLa Monumental de Seguros, S. A.</v>
      </c>
      <c r="B73" s="37" t="s">
        <v>85</v>
      </c>
      <c r="C73" s="44">
        <f t="shared" si="37"/>
        <v>109610713.66</v>
      </c>
      <c r="D73" s="44">
        <f t="shared" si="38"/>
        <v>2625.54</v>
      </c>
      <c r="E73" s="35" t="s">
        <v>172</v>
      </c>
      <c r="F73" s="35" t="s">
        <v>172</v>
      </c>
      <c r="G73" s="35">
        <f t="shared" si="39"/>
        <v>0</v>
      </c>
      <c r="H73" s="35">
        <v>340696.47</v>
      </c>
      <c r="I73" s="35" t="s">
        <v>172</v>
      </c>
      <c r="J73" s="35">
        <f t="shared" si="40"/>
        <v>340696.47</v>
      </c>
      <c r="K73" s="35" t="s">
        <v>172</v>
      </c>
      <c r="L73" s="35" t="s">
        <v>172</v>
      </c>
      <c r="M73" s="35">
        <f t="shared" si="41"/>
        <v>0</v>
      </c>
      <c r="N73" s="35" t="s">
        <v>172</v>
      </c>
      <c r="O73" s="35" t="s">
        <v>172</v>
      </c>
      <c r="P73" s="35">
        <f t="shared" si="42"/>
        <v>0</v>
      </c>
      <c r="Q73" s="35">
        <v>8984737.4299999997</v>
      </c>
      <c r="R73" s="35">
        <v>0.01</v>
      </c>
      <c r="S73" s="35">
        <f t="shared" si="43"/>
        <v>8984737.4399999995</v>
      </c>
      <c r="T73" s="35">
        <v>318788.57</v>
      </c>
      <c r="U73" s="35" t="s">
        <v>172</v>
      </c>
      <c r="V73" s="35">
        <f t="shared" si="44"/>
        <v>318788.57</v>
      </c>
      <c r="W73" s="35">
        <v>82207.259999999995</v>
      </c>
      <c r="X73" s="35" t="s">
        <v>172</v>
      </c>
      <c r="Y73" s="35">
        <f t="shared" si="45"/>
        <v>82207.259999999995</v>
      </c>
      <c r="Z73" s="35">
        <v>90119882.530000001</v>
      </c>
      <c r="AA73" s="35">
        <v>2625.2</v>
      </c>
      <c r="AB73" s="35">
        <f t="shared" si="46"/>
        <v>90122507.730000004</v>
      </c>
      <c r="AC73" s="35" t="s">
        <v>172</v>
      </c>
      <c r="AD73" s="35" t="s">
        <v>172</v>
      </c>
      <c r="AE73" s="35">
        <f t="shared" si="47"/>
        <v>0</v>
      </c>
      <c r="AF73" s="35">
        <v>1252335.24</v>
      </c>
      <c r="AG73" s="35" t="s">
        <v>172</v>
      </c>
      <c r="AH73" s="35">
        <f t="shared" si="48"/>
        <v>1252335.24</v>
      </c>
      <c r="AI73" s="35">
        <v>8512066.1600000001</v>
      </c>
      <c r="AJ73" s="35">
        <v>0.33</v>
      </c>
      <c r="AK73" s="35">
        <f t="shared" si="49"/>
        <v>8512066.4900000002</v>
      </c>
      <c r="AL73" s="2">
        <f t="shared" si="50"/>
        <v>109613339.2</v>
      </c>
      <c r="AM73" s="102" t="s">
        <v>23</v>
      </c>
    </row>
    <row r="74" spans="1:39" x14ac:dyDescent="0.4">
      <c r="A74" s="102" t="str">
        <f t="shared" si="51"/>
        <v>EneroCompañía Dominicana de Seguros, C. por A.</v>
      </c>
      <c r="B74" s="37" t="s">
        <v>116</v>
      </c>
      <c r="C74" s="44">
        <f t="shared" si="37"/>
        <v>96348872.069999993</v>
      </c>
      <c r="D74" s="44">
        <f t="shared" si="38"/>
        <v>2964242.74</v>
      </c>
      <c r="E74" s="35">
        <v>649323.84</v>
      </c>
      <c r="F74" s="35" t="s">
        <v>172</v>
      </c>
      <c r="G74" s="35">
        <f t="shared" si="39"/>
        <v>649323.84</v>
      </c>
      <c r="H74" s="35">
        <v>10274.5</v>
      </c>
      <c r="I74" s="35" t="s">
        <v>172</v>
      </c>
      <c r="J74" s="35">
        <f t="shared" si="40"/>
        <v>10274.5</v>
      </c>
      <c r="K74" s="35" t="s">
        <v>172</v>
      </c>
      <c r="L74" s="35">
        <v>2850753.54</v>
      </c>
      <c r="M74" s="35">
        <f t="shared" si="41"/>
        <v>2850753.54</v>
      </c>
      <c r="N74" s="35">
        <v>33399.32</v>
      </c>
      <c r="O74" s="35" t="s">
        <v>172</v>
      </c>
      <c r="P74" s="35">
        <f t="shared" si="42"/>
        <v>33399.32</v>
      </c>
      <c r="Q74" s="35">
        <v>461417.22</v>
      </c>
      <c r="R74" s="35" t="s">
        <v>172</v>
      </c>
      <c r="S74" s="35">
        <f t="shared" si="43"/>
        <v>461417.22</v>
      </c>
      <c r="T74" s="35">
        <v>30175.79</v>
      </c>
      <c r="U74" s="35" t="s">
        <v>172</v>
      </c>
      <c r="V74" s="35">
        <f t="shared" si="44"/>
        <v>30175.79</v>
      </c>
      <c r="W74" s="35">
        <v>25414.35</v>
      </c>
      <c r="X74" s="35" t="s">
        <v>172</v>
      </c>
      <c r="Y74" s="35">
        <f t="shared" si="45"/>
        <v>25414.35</v>
      </c>
      <c r="Z74" s="35">
        <v>60730858.689999998</v>
      </c>
      <c r="AA74" s="35" t="s">
        <v>172</v>
      </c>
      <c r="AB74" s="35">
        <f t="shared" si="46"/>
        <v>60730858.689999998</v>
      </c>
      <c r="AC74" s="35" t="s">
        <v>172</v>
      </c>
      <c r="AD74" s="35" t="s">
        <v>172</v>
      </c>
      <c r="AE74" s="35">
        <f t="shared" si="47"/>
        <v>0</v>
      </c>
      <c r="AF74" s="35">
        <v>21205581.93</v>
      </c>
      <c r="AG74" s="35">
        <v>113489.2</v>
      </c>
      <c r="AH74" s="35">
        <f t="shared" si="48"/>
        <v>21319071.129999999</v>
      </c>
      <c r="AI74" s="35">
        <v>13202426.43</v>
      </c>
      <c r="AJ74" s="35" t="s">
        <v>172</v>
      </c>
      <c r="AK74" s="35">
        <f t="shared" si="49"/>
        <v>13202426.43</v>
      </c>
      <c r="AL74" s="2">
        <f t="shared" si="50"/>
        <v>99313114.809999987</v>
      </c>
      <c r="AM74" s="102" t="s">
        <v>23</v>
      </c>
    </row>
    <row r="75" spans="1:39" x14ac:dyDescent="0.4">
      <c r="A75" s="102" t="str">
        <f t="shared" si="51"/>
        <v>EneroPatria, S. A., Compañía de Seguros</v>
      </c>
      <c r="B75" s="37" t="s">
        <v>117</v>
      </c>
      <c r="C75" s="44">
        <f t="shared" si="37"/>
        <v>59275909.290000007</v>
      </c>
      <c r="D75" s="44">
        <f t="shared" si="38"/>
        <v>2500</v>
      </c>
      <c r="E75" s="35" t="s">
        <v>172</v>
      </c>
      <c r="F75" s="35" t="s">
        <v>172</v>
      </c>
      <c r="G75" s="35">
        <f t="shared" si="39"/>
        <v>0</v>
      </c>
      <c r="H75" s="35">
        <v>14871.54</v>
      </c>
      <c r="I75" s="35" t="s">
        <v>172</v>
      </c>
      <c r="J75" s="35">
        <f t="shared" si="40"/>
        <v>14871.54</v>
      </c>
      <c r="K75" s="35" t="s">
        <v>172</v>
      </c>
      <c r="L75" s="35" t="s">
        <v>172</v>
      </c>
      <c r="M75" s="35">
        <f t="shared" si="41"/>
        <v>0</v>
      </c>
      <c r="N75" s="35" t="s">
        <v>172</v>
      </c>
      <c r="O75" s="35" t="s">
        <v>172</v>
      </c>
      <c r="P75" s="35">
        <f t="shared" si="42"/>
        <v>0</v>
      </c>
      <c r="Q75" s="35">
        <v>4082.75</v>
      </c>
      <c r="R75" s="35" t="s">
        <v>172</v>
      </c>
      <c r="S75" s="35">
        <f t="shared" si="43"/>
        <v>4082.75</v>
      </c>
      <c r="T75" s="35" t="s">
        <v>172</v>
      </c>
      <c r="U75" s="35" t="s">
        <v>172</v>
      </c>
      <c r="V75" s="35">
        <f t="shared" si="44"/>
        <v>0</v>
      </c>
      <c r="W75" s="35">
        <v>306309.64</v>
      </c>
      <c r="X75" s="35" t="s">
        <v>172</v>
      </c>
      <c r="Y75" s="35">
        <f t="shared" si="45"/>
        <v>306309.64</v>
      </c>
      <c r="Z75" s="35">
        <v>57747302.520000003</v>
      </c>
      <c r="AA75" s="35" t="s">
        <v>172</v>
      </c>
      <c r="AB75" s="35">
        <f t="shared" si="46"/>
        <v>57747302.520000003</v>
      </c>
      <c r="AC75" s="35" t="s">
        <v>172</v>
      </c>
      <c r="AD75" s="35" t="s">
        <v>172</v>
      </c>
      <c r="AE75" s="35">
        <f t="shared" si="47"/>
        <v>0</v>
      </c>
      <c r="AF75" s="35">
        <v>1129048.96</v>
      </c>
      <c r="AG75" s="35">
        <v>2500</v>
      </c>
      <c r="AH75" s="35">
        <f t="shared" si="48"/>
        <v>1131548.96</v>
      </c>
      <c r="AI75" s="35">
        <v>74293.88</v>
      </c>
      <c r="AJ75" s="35" t="s">
        <v>172</v>
      </c>
      <c r="AK75" s="35">
        <f t="shared" si="49"/>
        <v>74293.88</v>
      </c>
      <c r="AL75" s="2">
        <f t="shared" si="50"/>
        <v>59278409.290000007</v>
      </c>
      <c r="AM75" s="102" t="s">
        <v>23</v>
      </c>
    </row>
    <row r="76" spans="1:39" x14ac:dyDescent="0.4">
      <c r="A76" s="102" t="str">
        <f t="shared" si="51"/>
        <v>EneroAseguradora Agropecuaria Dominicana, S. A.</v>
      </c>
      <c r="B76" s="37" t="s">
        <v>118</v>
      </c>
      <c r="C76" s="44">
        <f t="shared" si="37"/>
        <v>2779214.3299999996</v>
      </c>
      <c r="D76" s="44">
        <f t="shared" si="38"/>
        <v>51151066.210000001</v>
      </c>
      <c r="E76" s="35" t="s">
        <v>172</v>
      </c>
      <c r="F76" s="35" t="s">
        <v>172</v>
      </c>
      <c r="G76" s="35">
        <f t="shared" si="39"/>
        <v>0</v>
      </c>
      <c r="H76" s="35">
        <v>2607981.7999999998</v>
      </c>
      <c r="I76" s="35" t="s">
        <v>172</v>
      </c>
      <c r="J76" s="35">
        <f t="shared" si="40"/>
        <v>2607981.7999999998</v>
      </c>
      <c r="K76" s="35" t="s">
        <v>172</v>
      </c>
      <c r="L76" s="35" t="s">
        <v>172</v>
      </c>
      <c r="M76" s="35">
        <f t="shared" si="41"/>
        <v>0</v>
      </c>
      <c r="N76" s="35" t="s">
        <v>172</v>
      </c>
      <c r="O76" s="35" t="s">
        <v>172</v>
      </c>
      <c r="P76" s="35">
        <f t="shared" si="42"/>
        <v>0</v>
      </c>
      <c r="Q76" s="35" t="s">
        <v>172</v>
      </c>
      <c r="R76" s="35" t="s">
        <v>172</v>
      </c>
      <c r="S76" s="35">
        <f t="shared" si="43"/>
        <v>0</v>
      </c>
      <c r="T76" s="35" t="s">
        <v>172</v>
      </c>
      <c r="U76" s="35" t="s">
        <v>172</v>
      </c>
      <c r="V76" s="35">
        <f t="shared" si="44"/>
        <v>0</v>
      </c>
      <c r="W76" s="35" t="s">
        <v>172</v>
      </c>
      <c r="X76" s="35" t="s">
        <v>172</v>
      </c>
      <c r="Y76" s="35">
        <f t="shared" si="45"/>
        <v>0</v>
      </c>
      <c r="Z76" s="35" t="s">
        <v>172</v>
      </c>
      <c r="AA76" s="35" t="s">
        <v>172</v>
      </c>
      <c r="AB76" s="35">
        <f t="shared" si="46"/>
        <v>0</v>
      </c>
      <c r="AC76" s="35" t="s">
        <v>172</v>
      </c>
      <c r="AD76" s="35">
        <v>51151066.210000001</v>
      </c>
      <c r="AE76" s="35">
        <f t="shared" si="47"/>
        <v>51151066.210000001</v>
      </c>
      <c r="AF76" s="35" t="s">
        <v>172</v>
      </c>
      <c r="AG76" s="35" t="s">
        <v>172</v>
      </c>
      <c r="AH76" s="35">
        <f t="shared" si="48"/>
        <v>0</v>
      </c>
      <c r="AI76" s="35">
        <v>171232.53</v>
      </c>
      <c r="AJ76" s="35" t="s">
        <v>172</v>
      </c>
      <c r="AK76" s="35">
        <f t="shared" si="49"/>
        <v>171232.53</v>
      </c>
      <c r="AL76" s="2">
        <f t="shared" si="50"/>
        <v>53930280.539999999</v>
      </c>
      <c r="AM76" s="102" t="s">
        <v>23</v>
      </c>
    </row>
    <row r="77" spans="1:39" x14ac:dyDescent="0.4">
      <c r="A77" s="102" t="str">
        <f t="shared" si="51"/>
        <v>EneroBanesco Seguros</v>
      </c>
      <c r="B77" s="37" t="s">
        <v>119</v>
      </c>
      <c r="C77" s="44">
        <f t="shared" si="37"/>
        <v>61349047.900000006</v>
      </c>
      <c r="D77" s="44">
        <f t="shared" si="38"/>
        <v>376498.85</v>
      </c>
      <c r="E77" s="35">
        <v>158890.75</v>
      </c>
      <c r="F77" s="35" t="s">
        <v>172</v>
      </c>
      <c r="G77" s="35">
        <f t="shared" si="39"/>
        <v>158890.75</v>
      </c>
      <c r="H77" s="35">
        <v>3104370</v>
      </c>
      <c r="I77" s="35" t="s">
        <v>172</v>
      </c>
      <c r="J77" s="35">
        <f t="shared" si="40"/>
        <v>3104370</v>
      </c>
      <c r="K77" s="35" t="s">
        <v>172</v>
      </c>
      <c r="L77" s="35" t="s">
        <v>172</v>
      </c>
      <c r="M77" s="35">
        <f t="shared" si="41"/>
        <v>0</v>
      </c>
      <c r="N77" s="35">
        <v>1931354.13</v>
      </c>
      <c r="O77" s="35" t="s">
        <v>172</v>
      </c>
      <c r="P77" s="35">
        <f t="shared" si="42"/>
        <v>1931354.13</v>
      </c>
      <c r="Q77" s="35">
        <v>22208624.68</v>
      </c>
      <c r="R77" s="35">
        <v>376498.85</v>
      </c>
      <c r="S77" s="35">
        <f t="shared" si="43"/>
        <v>22585123.530000001</v>
      </c>
      <c r="T77" s="35">
        <v>129927.51</v>
      </c>
      <c r="U77" s="35" t="s">
        <v>172</v>
      </c>
      <c r="V77" s="35">
        <f t="shared" si="44"/>
        <v>129927.51</v>
      </c>
      <c r="W77" s="35">
        <v>651594.43999999994</v>
      </c>
      <c r="X77" s="35" t="s">
        <v>172</v>
      </c>
      <c r="Y77" s="35">
        <f t="shared" si="45"/>
        <v>651594.43999999994</v>
      </c>
      <c r="Z77" s="35">
        <v>29529960.690000001</v>
      </c>
      <c r="AA77" s="35" t="s">
        <v>172</v>
      </c>
      <c r="AB77" s="35">
        <f t="shared" si="46"/>
        <v>29529960.690000001</v>
      </c>
      <c r="AC77" s="35" t="s">
        <v>172</v>
      </c>
      <c r="AD77" s="35" t="s">
        <v>172</v>
      </c>
      <c r="AE77" s="35">
        <f t="shared" si="47"/>
        <v>0</v>
      </c>
      <c r="AF77" s="35">
        <v>630507.31999999995</v>
      </c>
      <c r="AG77" s="35" t="s">
        <v>172</v>
      </c>
      <c r="AH77" s="35">
        <f t="shared" si="48"/>
        <v>630507.31999999995</v>
      </c>
      <c r="AI77" s="35">
        <v>3003818.38</v>
      </c>
      <c r="AJ77" s="35" t="s">
        <v>172</v>
      </c>
      <c r="AK77" s="35">
        <f t="shared" si="49"/>
        <v>3003818.38</v>
      </c>
      <c r="AL77" s="2">
        <f t="shared" si="50"/>
        <v>61725546.750000007</v>
      </c>
      <c r="AM77" s="102" t="s">
        <v>23</v>
      </c>
    </row>
    <row r="78" spans="1:39" x14ac:dyDescent="0.4">
      <c r="A78" s="102" t="str">
        <f t="shared" si="51"/>
        <v>EneroAtlántica Seguros, S. A.</v>
      </c>
      <c r="B78" s="37" t="s">
        <v>120</v>
      </c>
      <c r="C78" s="44">
        <f t="shared" si="37"/>
        <v>58711453.159999996</v>
      </c>
      <c r="D78" s="44">
        <f t="shared" si="38"/>
        <v>0</v>
      </c>
      <c r="E78" s="35">
        <v>3122.91</v>
      </c>
      <c r="F78" s="35" t="s">
        <v>172</v>
      </c>
      <c r="G78" s="35">
        <f t="shared" si="39"/>
        <v>3122.91</v>
      </c>
      <c r="H78" s="35">
        <v>213735.02</v>
      </c>
      <c r="I78" s="35" t="s">
        <v>172</v>
      </c>
      <c r="J78" s="35">
        <f t="shared" si="40"/>
        <v>213735.02</v>
      </c>
      <c r="K78" s="35" t="s">
        <v>172</v>
      </c>
      <c r="L78" s="35" t="s">
        <v>172</v>
      </c>
      <c r="M78" s="35">
        <f t="shared" si="41"/>
        <v>0</v>
      </c>
      <c r="N78" s="35" t="s">
        <v>172</v>
      </c>
      <c r="O78" s="35" t="s">
        <v>172</v>
      </c>
      <c r="P78" s="35">
        <f t="shared" si="42"/>
        <v>0</v>
      </c>
      <c r="Q78" s="35">
        <v>1178598.8999999999</v>
      </c>
      <c r="R78" s="35" t="s">
        <v>172</v>
      </c>
      <c r="S78" s="35">
        <f t="shared" si="43"/>
        <v>1178598.8999999999</v>
      </c>
      <c r="T78" s="35">
        <v>17181.22</v>
      </c>
      <c r="U78" s="35" t="s">
        <v>172</v>
      </c>
      <c r="V78" s="35">
        <f t="shared" si="44"/>
        <v>17181.22</v>
      </c>
      <c r="W78" s="35">
        <v>18560.34</v>
      </c>
      <c r="X78" s="35" t="s">
        <v>172</v>
      </c>
      <c r="Y78" s="35">
        <f t="shared" si="45"/>
        <v>18560.34</v>
      </c>
      <c r="Z78" s="35">
        <v>56926117.119999997</v>
      </c>
      <c r="AA78" s="35" t="s">
        <v>172</v>
      </c>
      <c r="AB78" s="35">
        <f t="shared" si="46"/>
        <v>56926117.119999997</v>
      </c>
      <c r="AC78" s="35" t="s">
        <v>172</v>
      </c>
      <c r="AD78" s="35" t="s">
        <v>172</v>
      </c>
      <c r="AE78" s="35">
        <f t="shared" si="47"/>
        <v>0</v>
      </c>
      <c r="AF78" s="35">
        <v>23524.98</v>
      </c>
      <c r="AG78" s="35" t="s">
        <v>172</v>
      </c>
      <c r="AH78" s="35">
        <f t="shared" si="48"/>
        <v>23524.98</v>
      </c>
      <c r="AI78" s="35">
        <v>330612.67</v>
      </c>
      <c r="AJ78" s="35" t="s">
        <v>172</v>
      </c>
      <c r="AK78" s="35">
        <f t="shared" si="49"/>
        <v>330612.67</v>
      </c>
      <c r="AL78" s="2">
        <f t="shared" si="50"/>
        <v>58711453.159999996</v>
      </c>
      <c r="AM78" s="102" t="s">
        <v>23</v>
      </c>
    </row>
    <row r="79" spans="1:39" x14ac:dyDescent="0.4">
      <c r="A79" s="102" t="str">
        <f t="shared" si="51"/>
        <v>EneroSeguros La Internacional, S. A.</v>
      </c>
      <c r="B79" s="37" t="s">
        <v>80</v>
      </c>
      <c r="C79" s="44">
        <f t="shared" si="37"/>
        <v>48014595.689999998</v>
      </c>
      <c r="D79" s="44">
        <f t="shared" si="38"/>
        <v>0</v>
      </c>
      <c r="E79" s="35" t="s">
        <v>172</v>
      </c>
      <c r="F79" s="35" t="s">
        <v>172</v>
      </c>
      <c r="G79" s="35">
        <f t="shared" si="39"/>
        <v>0</v>
      </c>
      <c r="H79" s="35" t="s">
        <v>172</v>
      </c>
      <c r="I79" s="35" t="s">
        <v>172</v>
      </c>
      <c r="J79" s="35">
        <f t="shared" si="40"/>
        <v>0</v>
      </c>
      <c r="K79" s="35" t="s">
        <v>172</v>
      </c>
      <c r="L79" s="35" t="s">
        <v>172</v>
      </c>
      <c r="M79" s="35">
        <f t="shared" si="41"/>
        <v>0</v>
      </c>
      <c r="N79" s="35" t="s">
        <v>172</v>
      </c>
      <c r="O79" s="35" t="s">
        <v>172</v>
      </c>
      <c r="P79" s="35">
        <f t="shared" si="42"/>
        <v>0</v>
      </c>
      <c r="Q79" s="35">
        <v>3189.66</v>
      </c>
      <c r="R79" s="35" t="s">
        <v>172</v>
      </c>
      <c r="S79" s="35">
        <f t="shared" si="43"/>
        <v>3189.66</v>
      </c>
      <c r="T79" s="35" t="s">
        <v>172</v>
      </c>
      <c r="U79" s="35" t="s">
        <v>172</v>
      </c>
      <c r="V79" s="35">
        <f t="shared" si="44"/>
        <v>0</v>
      </c>
      <c r="W79" s="35" t="s">
        <v>172</v>
      </c>
      <c r="X79" s="35" t="s">
        <v>172</v>
      </c>
      <c r="Y79" s="35">
        <f t="shared" si="45"/>
        <v>0</v>
      </c>
      <c r="Z79" s="35">
        <v>48011406.030000001</v>
      </c>
      <c r="AA79" s="35" t="s">
        <v>172</v>
      </c>
      <c r="AB79" s="35">
        <f t="shared" si="46"/>
        <v>48011406.030000001</v>
      </c>
      <c r="AC79" s="35" t="s">
        <v>172</v>
      </c>
      <c r="AD79" s="35" t="s">
        <v>172</v>
      </c>
      <c r="AE79" s="35">
        <f t="shared" si="47"/>
        <v>0</v>
      </c>
      <c r="AF79" s="35" t="s">
        <v>172</v>
      </c>
      <c r="AG79" s="35" t="s">
        <v>172</v>
      </c>
      <c r="AH79" s="35">
        <f t="shared" si="48"/>
        <v>0</v>
      </c>
      <c r="AI79" s="35" t="s">
        <v>172</v>
      </c>
      <c r="AJ79" s="35" t="s">
        <v>172</v>
      </c>
      <c r="AK79" s="35">
        <f t="shared" si="49"/>
        <v>0</v>
      </c>
      <c r="AL79" s="2">
        <f t="shared" si="50"/>
        <v>48014595.689999998</v>
      </c>
      <c r="AM79" s="102" t="s">
        <v>23</v>
      </c>
    </row>
    <row r="80" spans="1:39" x14ac:dyDescent="0.4">
      <c r="A80" s="102" t="str">
        <f t="shared" si="51"/>
        <v xml:space="preserve">EneroCooperativa Nacional De Seguros, Inc </v>
      </c>
      <c r="B80" s="37" t="s">
        <v>121</v>
      </c>
      <c r="C80" s="44">
        <f t="shared" si="37"/>
        <v>41939177.849999994</v>
      </c>
      <c r="D80" s="44">
        <f t="shared" si="38"/>
        <v>37466</v>
      </c>
      <c r="E80" s="35" t="s">
        <v>172</v>
      </c>
      <c r="F80" s="35" t="s">
        <v>172</v>
      </c>
      <c r="G80" s="35">
        <f t="shared" si="39"/>
        <v>0</v>
      </c>
      <c r="H80" s="35">
        <v>14954222.32</v>
      </c>
      <c r="I80" s="35">
        <v>35146</v>
      </c>
      <c r="J80" s="35">
        <f t="shared" si="40"/>
        <v>14989368.32</v>
      </c>
      <c r="K80" s="35" t="s">
        <v>172</v>
      </c>
      <c r="L80" s="35" t="s">
        <v>172</v>
      </c>
      <c r="M80" s="35">
        <f t="shared" si="41"/>
        <v>0</v>
      </c>
      <c r="N80" s="35" t="s">
        <v>172</v>
      </c>
      <c r="O80" s="35" t="s">
        <v>172</v>
      </c>
      <c r="P80" s="35">
        <f t="shared" si="42"/>
        <v>0</v>
      </c>
      <c r="Q80" s="35">
        <v>5624605.8399999999</v>
      </c>
      <c r="R80" s="35" t="s">
        <v>172</v>
      </c>
      <c r="S80" s="35">
        <f t="shared" si="43"/>
        <v>5624605.8399999999</v>
      </c>
      <c r="T80" s="35" t="s">
        <v>172</v>
      </c>
      <c r="U80" s="35" t="s">
        <v>172</v>
      </c>
      <c r="V80" s="35">
        <f t="shared" si="44"/>
        <v>0</v>
      </c>
      <c r="W80" s="35">
        <v>11767.22</v>
      </c>
      <c r="X80" s="35" t="s">
        <v>172</v>
      </c>
      <c r="Y80" s="35">
        <f t="shared" si="45"/>
        <v>11767.22</v>
      </c>
      <c r="Z80" s="35">
        <v>19461285.969999999</v>
      </c>
      <c r="AA80" s="35" t="s">
        <v>172</v>
      </c>
      <c r="AB80" s="35">
        <f t="shared" si="46"/>
        <v>19461285.969999999</v>
      </c>
      <c r="AC80" s="35" t="s">
        <v>172</v>
      </c>
      <c r="AD80" s="35" t="s">
        <v>172</v>
      </c>
      <c r="AE80" s="35">
        <f t="shared" si="47"/>
        <v>0</v>
      </c>
      <c r="AF80" s="35">
        <v>1367417.47</v>
      </c>
      <c r="AG80" s="35">
        <v>2320</v>
      </c>
      <c r="AH80" s="35">
        <f t="shared" si="48"/>
        <v>1369737.47</v>
      </c>
      <c r="AI80" s="35">
        <v>519879.03</v>
      </c>
      <c r="AJ80" s="35" t="s">
        <v>172</v>
      </c>
      <c r="AK80" s="35">
        <f t="shared" si="49"/>
        <v>519879.03</v>
      </c>
      <c r="AL80" s="2">
        <f t="shared" si="50"/>
        <v>41976643.849999994</v>
      </c>
      <c r="AM80" s="102" t="s">
        <v>23</v>
      </c>
    </row>
    <row r="81" spans="1:39" x14ac:dyDescent="0.4">
      <c r="A81" s="102" t="str">
        <f t="shared" si="51"/>
        <v>EneroAngloamericana de Seguros, S. A.</v>
      </c>
      <c r="B81" s="37" t="s">
        <v>78</v>
      </c>
      <c r="C81" s="44">
        <f t="shared" si="37"/>
        <v>38754924.979999997</v>
      </c>
      <c r="D81" s="44">
        <f t="shared" si="38"/>
        <v>282528.67</v>
      </c>
      <c r="E81" s="35">
        <v>2362.06</v>
      </c>
      <c r="F81" s="35" t="s">
        <v>172</v>
      </c>
      <c r="G81" s="35">
        <f t="shared" si="39"/>
        <v>2362.06</v>
      </c>
      <c r="H81" s="35">
        <v>1865892.42</v>
      </c>
      <c r="I81" s="35" t="s">
        <v>172</v>
      </c>
      <c r="J81" s="35">
        <f t="shared" si="40"/>
        <v>1865892.42</v>
      </c>
      <c r="K81" s="35" t="s">
        <v>172</v>
      </c>
      <c r="L81" s="35" t="s">
        <v>172</v>
      </c>
      <c r="M81" s="35">
        <f t="shared" si="41"/>
        <v>0</v>
      </c>
      <c r="N81" s="35" t="s">
        <v>172</v>
      </c>
      <c r="O81" s="35" t="s">
        <v>172</v>
      </c>
      <c r="P81" s="35">
        <f t="shared" si="42"/>
        <v>0</v>
      </c>
      <c r="Q81" s="35">
        <v>4472486.8600000003</v>
      </c>
      <c r="R81" s="35">
        <v>282528.67</v>
      </c>
      <c r="S81" s="35">
        <f t="shared" si="43"/>
        <v>4755015.53</v>
      </c>
      <c r="T81" s="35">
        <v>95449.35</v>
      </c>
      <c r="U81" s="35" t="s">
        <v>172</v>
      </c>
      <c r="V81" s="35">
        <f t="shared" si="44"/>
        <v>95449.35</v>
      </c>
      <c r="W81" s="35">
        <v>45217.46</v>
      </c>
      <c r="X81" s="35" t="s">
        <v>172</v>
      </c>
      <c r="Y81" s="35">
        <f t="shared" si="45"/>
        <v>45217.46</v>
      </c>
      <c r="Z81" s="35">
        <v>25795995.800000001</v>
      </c>
      <c r="AA81" s="35" t="s">
        <v>172</v>
      </c>
      <c r="AB81" s="35">
        <f t="shared" si="46"/>
        <v>25795995.800000001</v>
      </c>
      <c r="AC81" s="35" t="s">
        <v>172</v>
      </c>
      <c r="AD81" s="35" t="s">
        <v>172</v>
      </c>
      <c r="AE81" s="35">
        <f t="shared" si="47"/>
        <v>0</v>
      </c>
      <c r="AF81" s="35">
        <v>2019019.16</v>
      </c>
      <c r="AG81" s="35" t="s">
        <v>172</v>
      </c>
      <c r="AH81" s="35">
        <f t="shared" si="48"/>
        <v>2019019.16</v>
      </c>
      <c r="AI81" s="35">
        <v>4458501.87</v>
      </c>
      <c r="AJ81" s="35" t="s">
        <v>172</v>
      </c>
      <c r="AK81" s="35">
        <f t="shared" si="49"/>
        <v>4458501.87</v>
      </c>
      <c r="AL81" s="2">
        <f t="shared" si="50"/>
        <v>39037453.649999999</v>
      </c>
      <c r="AM81" s="102" t="s">
        <v>23</v>
      </c>
    </row>
    <row r="82" spans="1:39" x14ac:dyDescent="0.4">
      <c r="A82" s="102" t="str">
        <f t="shared" si="51"/>
        <v>EneroAtrio Seguros S. A.</v>
      </c>
      <c r="B82" s="37" t="s">
        <v>122</v>
      </c>
      <c r="C82" s="44">
        <f t="shared" si="37"/>
        <v>22014706.629999999</v>
      </c>
      <c r="D82" s="44">
        <f t="shared" si="38"/>
        <v>19417199.899999999</v>
      </c>
      <c r="E82" s="35" t="s">
        <v>172</v>
      </c>
      <c r="F82" s="35" t="s">
        <v>172</v>
      </c>
      <c r="G82" s="35">
        <f t="shared" si="39"/>
        <v>0</v>
      </c>
      <c r="H82" s="35">
        <v>66492.350000000006</v>
      </c>
      <c r="I82" s="35">
        <v>15092663.16</v>
      </c>
      <c r="J82" s="35">
        <f t="shared" si="40"/>
        <v>15159155.51</v>
      </c>
      <c r="K82" s="35" t="s">
        <v>172</v>
      </c>
      <c r="L82" s="35">
        <v>4258683.55</v>
      </c>
      <c r="M82" s="35">
        <f t="shared" si="41"/>
        <v>4258683.55</v>
      </c>
      <c r="N82" s="35">
        <v>16230.27</v>
      </c>
      <c r="O82" s="35" t="s">
        <v>172</v>
      </c>
      <c r="P82" s="35">
        <f t="shared" si="42"/>
        <v>16230.27</v>
      </c>
      <c r="Q82" s="35">
        <v>1318139.8500000001</v>
      </c>
      <c r="R82" s="35" t="s">
        <v>172</v>
      </c>
      <c r="S82" s="35">
        <f t="shared" si="43"/>
        <v>1318139.8500000001</v>
      </c>
      <c r="T82" s="35">
        <v>464.76</v>
      </c>
      <c r="U82" s="35" t="s">
        <v>172</v>
      </c>
      <c r="V82" s="35">
        <f t="shared" si="44"/>
        <v>464.76</v>
      </c>
      <c r="W82" s="35">
        <v>141978.07</v>
      </c>
      <c r="X82" s="35" t="s">
        <v>172</v>
      </c>
      <c r="Y82" s="35">
        <f t="shared" si="45"/>
        <v>141978.07</v>
      </c>
      <c r="Z82" s="35">
        <v>17928521.280000001</v>
      </c>
      <c r="AA82" s="35">
        <v>64340.04</v>
      </c>
      <c r="AB82" s="35">
        <f t="shared" si="46"/>
        <v>17992861.32</v>
      </c>
      <c r="AC82" s="35" t="s">
        <v>172</v>
      </c>
      <c r="AD82" s="35" t="s">
        <v>172</v>
      </c>
      <c r="AE82" s="35">
        <f t="shared" si="47"/>
        <v>0</v>
      </c>
      <c r="AF82" s="35">
        <v>1345867.42</v>
      </c>
      <c r="AG82" s="35" t="s">
        <v>172</v>
      </c>
      <c r="AH82" s="35">
        <f t="shared" si="48"/>
        <v>1345867.42</v>
      </c>
      <c r="AI82" s="35">
        <v>1197012.6299999999</v>
      </c>
      <c r="AJ82" s="35">
        <v>1513.15</v>
      </c>
      <c r="AK82" s="35">
        <f t="shared" si="49"/>
        <v>1198525.7799999998</v>
      </c>
      <c r="AL82" s="2">
        <f t="shared" si="50"/>
        <v>41431906.530000001</v>
      </c>
      <c r="AM82" s="102" t="s">
        <v>23</v>
      </c>
    </row>
    <row r="83" spans="1:39" x14ac:dyDescent="0.4">
      <c r="A83" s="102" t="str">
        <f t="shared" si="51"/>
        <v>EneroCuna Mutual Insurance Society Dominicana</v>
      </c>
      <c r="B83" s="37" t="s">
        <v>123</v>
      </c>
      <c r="C83" s="44">
        <f t="shared" si="37"/>
        <v>36519666.299999997</v>
      </c>
      <c r="D83" s="44">
        <f t="shared" si="38"/>
        <v>0</v>
      </c>
      <c r="E83" s="35" t="s">
        <v>172</v>
      </c>
      <c r="F83" s="35" t="s">
        <v>172</v>
      </c>
      <c r="G83" s="35">
        <f t="shared" si="39"/>
        <v>0</v>
      </c>
      <c r="H83" s="35">
        <v>34184146.939999998</v>
      </c>
      <c r="I83" s="35" t="s">
        <v>172</v>
      </c>
      <c r="J83" s="35">
        <f t="shared" si="40"/>
        <v>34184146.939999998</v>
      </c>
      <c r="K83" s="35" t="s">
        <v>172</v>
      </c>
      <c r="L83" s="35" t="s">
        <v>172</v>
      </c>
      <c r="M83" s="35">
        <f t="shared" si="41"/>
        <v>0</v>
      </c>
      <c r="N83" s="35" t="s">
        <v>172</v>
      </c>
      <c r="O83" s="35" t="s">
        <v>172</v>
      </c>
      <c r="P83" s="35">
        <f t="shared" si="42"/>
        <v>0</v>
      </c>
      <c r="Q83" s="35" t="s">
        <v>172</v>
      </c>
      <c r="R83" s="35" t="s">
        <v>172</v>
      </c>
      <c r="S83" s="35">
        <f t="shared" si="43"/>
        <v>0</v>
      </c>
      <c r="T83" s="35" t="s">
        <v>172</v>
      </c>
      <c r="U83" s="35" t="s">
        <v>172</v>
      </c>
      <c r="V83" s="35">
        <f t="shared" si="44"/>
        <v>0</v>
      </c>
      <c r="W83" s="35" t="s">
        <v>172</v>
      </c>
      <c r="X83" s="35" t="s">
        <v>172</v>
      </c>
      <c r="Y83" s="35">
        <f t="shared" si="45"/>
        <v>0</v>
      </c>
      <c r="Z83" s="35" t="s">
        <v>172</v>
      </c>
      <c r="AA83" s="35" t="s">
        <v>172</v>
      </c>
      <c r="AB83" s="35">
        <f t="shared" si="46"/>
        <v>0</v>
      </c>
      <c r="AC83" s="35" t="s">
        <v>172</v>
      </c>
      <c r="AD83" s="35" t="s">
        <v>172</v>
      </c>
      <c r="AE83" s="35">
        <f t="shared" si="47"/>
        <v>0</v>
      </c>
      <c r="AF83" s="35">
        <v>2335519.36</v>
      </c>
      <c r="AG83" s="35" t="s">
        <v>172</v>
      </c>
      <c r="AH83" s="35">
        <f t="shared" si="48"/>
        <v>2335519.36</v>
      </c>
      <c r="AI83" s="35" t="s">
        <v>172</v>
      </c>
      <c r="AJ83" s="35" t="s">
        <v>172</v>
      </c>
      <c r="AK83" s="35">
        <f t="shared" si="49"/>
        <v>0</v>
      </c>
      <c r="AL83" s="2">
        <f t="shared" si="50"/>
        <v>36519666.299999997</v>
      </c>
      <c r="AM83" s="102" t="s">
        <v>23</v>
      </c>
    </row>
    <row r="84" spans="1:39" x14ac:dyDescent="0.4">
      <c r="A84" s="102" t="str">
        <f t="shared" si="51"/>
        <v>EneroBMI Compañía de Seguros, S. A.</v>
      </c>
      <c r="B84" s="37" t="s">
        <v>87</v>
      </c>
      <c r="C84" s="44">
        <f t="shared" si="37"/>
        <v>523668.22</v>
      </c>
      <c r="D84" s="44">
        <f t="shared" si="38"/>
        <v>26623984.41</v>
      </c>
      <c r="E84" s="35" t="s">
        <v>172</v>
      </c>
      <c r="F84" s="35" t="s">
        <v>172</v>
      </c>
      <c r="G84" s="35">
        <f t="shared" si="39"/>
        <v>0</v>
      </c>
      <c r="H84" s="35">
        <v>523668.22</v>
      </c>
      <c r="I84" s="35" t="s">
        <v>172</v>
      </c>
      <c r="J84" s="35">
        <f t="shared" si="40"/>
        <v>523668.22</v>
      </c>
      <c r="K84" s="35" t="s">
        <v>172</v>
      </c>
      <c r="L84" s="35">
        <v>26623984.41</v>
      </c>
      <c r="M84" s="35">
        <f t="shared" si="41"/>
        <v>26623984.41</v>
      </c>
      <c r="N84" s="35" t="s">
        <v>172</v>
      </c>
      <c r="O84" s="35" t="s">
        <v>172</v>
      </c>
      <c r="P84" s="35">
        <f t="shared" si="42"/>
        <v>0</v>
      </c>
      <c r="Q84" s="35" t="s">
        <v>172</v>
      </c>
      <c r="R84" s="35" t="s">
        <v>172</v>
      </c>
      <c r="S84" s="35">
        <f t="shared" si="43"/>
        <v>0</v>
      </c>
      <c r="T84" s="35" t="s">
        <v>172</v>
      </c>
      <c r="U84" s="35" t="s">
        <v>172</v>
      </c>
      <c r="V84" s="35">
        <f t="shared" si="44"/>
        <v>0</v>
      </c>
      <c r="W84" s="35" t="s">
        <v>172</v>
      </c>
      <c r="X84" s="35" t="s">
        <v>172</v>
      </c>
      <c r="Y84" s="35">
        <f t="shared" si="45"/>
        <v>0</v>
      </c>
      <c r="Z84" s="35" t="s">
        <v>172</v>
      </c>
      <c r="AA84" s="35" t="s">
        <v>172</v>
      </c>
      <c r="AB84" s="35">
        <f t="shared" si="46"/>
        <v>0</v>
      </c>
      <c r="AC84" s="35" t="s">
        <v>172</v>
      </c>
      <c r="AD84" s="35" t="s">
        <v>172</v>
      </c>
      <c r="AE84" s="35">
        <f t="shared" si="47"/>
        <v>0</v>
      </c>
      <c r="AF84" s="35" t="s">
        <v>172</v>
      </c>
      <c r="AG84" s="35" t="s">
        <v>172</v>
      </c>
      <c r="AH84" s="35">
        <f t="shared" si="48"/>
        <v>0</v>
      </c>
      <c r="AI84" s="35" t="s">
        <v>172</v>
      </c>
      <c r="AJ84" s="35" t="s">
        <v>172</v>
      </c>
      <c r="AK84" s="35">
        <f t="shared" si="49"/>
        <v>0</v>
      </c>
      <c r="AL84" s="2">
        <f t="shared" si="50"/>
        <v>27147652.629999999</v>
      </c>
      <c r="AM84" s="102" t="s">
        <v>23</v>
      </c>
    </row>
    <row r="85" spans="1:39" x14ac:dyDescent="0.4">
      <c r="A85" s="102" t="str">
        <f t="shared" si="51"/>
        <v>EneroBupa Dominicana, S. A.</v>
      </c>
      <c r="B85" s="37" t="s">
        <v>124</v>
      </c>
      <c r="C85" s="44">
        <f t="shared" si="37"/>
        <v>0</v>
      </c>
      <c r="D85" s="44">
        <f t="shared" si="38"/>
        <v>32914827.539999999</v>
      </c>
      <c r="E85" s="35" t="s">
        <v>172</v>
      </c>
      <c r="F85" s="35" t="s">
        <v>172</v>
      </c>
      <c r="G85" s="35">
        <f t="shared" si="39"/>
        <v>0</v>
      </c>
      <c r="H85" s="35" t="s">
        <v>172</v>
      </c>
      <c r="I85" s="35" t="s">
        <v>172</v>
      </c>
      <c r="J85" s="35">
        <f t="shared" si="40"/>
        <v>0</v>
      </c>
      <c r="K85" s="35" t="s">
        <v>172</v>
      </c>
      <c r="L85" s="35">
        <v>32914827.539999999</v>
      </c>
      <c r="M85" s="35">
        <f t="shared" si="41"/>
        <v>32914827.539999999</v>
      </c>
      <c r="N85" s="35" t="s">
        <v>172</v>
      </c>
      <c r="O85" s="35" t="s">
        <v>172</v>
      </c>
      <c r="P85" s="35">
        <f t="shared" si="42"/>
        <v>0</v>
      </c>
      <c r="Q85" s="35" t="s">
        <v>172</v>
      </c>
      <c r="R85" s="35" t="s">
        <v>172</v>
      </c>
      <c r="S85" s="35">
        <f t="shared" si="43"/>
        <v>0</v>
      </c>
      <c r="T85" s="35" t="s">
        <v>172</v>
      </c>
      <c r="U85" s="35" t="s">
        <v>172</v>
      </c>
      <c r="V85" s="35">
        <f t="shared" si="44"/>
        <v>0</v>
      </c>
      <c r="W85" s="35" t="s">
        <v>172</v>
      </c>
      <c r="X85" s="35" t="s">
        <v>172</v>
      </c>
      <c r="Y85" s="35">
        <f t="shared" si="45"/>
        <v>0</v>
      </c>
      <c r="Z85" s="35" t="s">
        <v>172</v>
      </c>
      <c r="AA85" s="35" t="s">
        <v>172</v>
      </c>
      <c r="AB85" s="35">
        <f t="shared" si="46"/>
        <v>0</v>
      </c>
      <c r="AC85" s="35" t="s">
        <v>172</v>
      </c>
      <c r="AD85" s="35" t="s">
        <v>172</v>
      </c>
      <c r="AE85" s="35">
        <f t="shared" si="47"/>
        <v>0</v>
      </c>
      <c r="AF85" s="35" t="s">
        <v>172</v>
      </c>
      <c r="AG85" s="35" t="s">
        <v>172</v>
      </c>
      <c r="AH85" s="35">
        <f t="shared" si="48"/>
        <v>0</v>
      </c>
      <c r="AI85" s="35" t="s">
        <v>172</v>
      </c>
      <c r="AJ85" s="35" t="s">
        <v>172</v>
      </c>
      <c r="AK85" s="35">
        <f t="shared" si="49"/>
        <v>0</v>
      </c>
      <c r="AL85" s="2">
        <f t="shared" si="50"/>
        <v>32914827.539999999</v>
      </c>
      <c r="AM85" s="102" t="s">
        <v>23</v>
      </c>
    </row>
    <row r="86" spans="1:39" x14ac:dyDescent="0.4">
      <c r="A86" s="102" t="str">
        <f t="shared" si="51"/>
        <v>EneroSeguros APS, S.R.L.</v>
      </c>
      <c r="B86" s="37" t="s">
        <v>125</v>
      </c>
      <c r="C86" s="44">
        <f t="shared" si="37"/>
        <v>18522146.75</v>
      </c>
      <c r="D86" s="44">
        <f t="shared" si="38"/>
        <v>447910</v>
      </c>
      <c r="E86" s="35" t="s">
        <v>172</v>
      </c>
      <c r="F86" s="35" t="s">
        <v>172</v>
      </c>
      <c r="G86" s="35">
        <f t="shared" si="39"/>
        <v>0</v>
      </c>
      <c r="H86" s="35">
        <v>476748.69</v>
      </c>
      <c r="I86" s="35" t="s">
        <v>172</v>
      </c>
      <c r="J86" s="35">
        <f t="shared" si="40"/>
        <v>476748.69</v>
      </c>
      <c r="K86" s="35" t="s">
        <v>172</v>
      </c>
      <c r="L86" s="35">
        <v>447910</v>
      </c>
      <c r="M86" s="35">
        <f t="shared" si="41"/>
        <v>447910</v>
      </c>
      <c r="N86" s="35" t="s">
        <v>172</v>
      </c>
      <c r="O86" s="35" t="s">
        <v>172</v>
      </c>
      <c r="P86" s="35">
        <f t="shared" si="42"/>
        <v>0</v>
      </c>
      <c r="Q86" s="35">
        <v>118609.21</v>
      </c>
      <c r="R86" s="35" t="s">
        <v>172</v>
      </c>
      <c r="S86" s="35">
        <f t="shared" si="43"/>
        <v>118609.21</v>
      </c>
      <c r="T86" s="35">
        <v>31995.18</v>
      </c>
      <c r="U86" s="35" t="s">
        <v>172</v>
      </c>
      <c r="V86" s="35">
        <f t="shared" si="44"/>
        <v>31995.18</v>
      </c>
      <c r="W86" s="35">
        <v>154419.79</v>
      </c>
      <c r="X86" s="35" t="s">
        <v>172</v>
      </c>
      <c r="Y86" s="35">
        <f t="shared" si="45"/>
        <v>154419.79</v>
      </c>
      <c r="Z86" s="35">
        <v>7625775.4699999997</v>
      </c>
      <c r="AA86" s="35" t="s">
        <v>172</v>
      </c>
      <c r="AB86" s="35">
        <f t="shared" si="46"/>
        <v>7625775.4699999997</v>
      </c>
      <c r="AC86" s="35" t="s">
        <v>172</v>
      </c>
      <c r="AD86" s="35" t="s">
        <v>172</v>
      </c>
      <c r="AE86" s="35">
        <f t="shared" si="47"/>
        <v>0</v>
      </c>
      <c r="AF86" s="35">
        <v>9597153.6899999995</v>
      </c>
      <c r="AG86" s="35" t="s">
        <v>172</v>
      </c>
      <c r="AH86" s="35">
        <f t="shared" si="48"/>
        <v>9597153.6899999995</v>
      </c>
      <c r="AI86" s="35">
        <v>517444.72</v>
      </c>
      <c r="AJ86" s="35" t="s">
        <v>172</v>
      </c>
      <c r="AK86" s="35">
        <f t="shared" si="49"/>
        <v>517444.72</v>
      </c>
      <c r="AL86" s="2">
        <f t="shared" si="50"/>
        <v>18970056.75</v>
      </c>
      <c r="AM86" s="102" t="s">
        <v>23</v>
      </c>
    </row>
    <row r="87" spans="1:39" x14ac:dyDescent="0.4">
      <c r="A87" s="102" t="str">
        <f t="shared" si="51"/>
        <v>EneroMultiseguros Su, S.A.</v>
      </c>
      <c r="B87" s="37" t="s">
        <v>126</v>
      </c>
      <c r="C87" s="44">
        <f t="shared" si="37"/>
        <v>29836884.039999999</v>
      </c>
      <c r="D87" s="44">
        <f t="shared" si="38"/>
        <v>0</v>
      </c>
      <c r="E87" s="35" t="s">
        <v>172</v>
      </c>
      <c r="F87" s="35" t="s">
        <v>172</v>
      </c>
      <c r="G87" s="35">
        <f t="shared" si="39"/>
        <v>0</v>
      </c>
      <c r="H87" s="35" t="s">
        <v>172</v>
      </c>
      <c r="I87" s="35" t="s">
        <v>172</v>
      </c>
      <c r="J87" s="35">
        <f t="shared" si="40"/>
        <v>0</v>
      </c>
      <c r="K87" s="35" t="s">
        <v>172</v>
      </c>
      <c r="L87" s="35" t="s">
        <v>172</v>
      </c>
      <c r="M87" s="35">
        <f t="shared" si="41"/>
        <v>0</v>
      </c>
      <c r="N87" s="35">
        <v>8579.81</v>
      </c>
      <c r="O87" s="35" t="s">
        <v>172</v>
      </c>
      <c r="P87" s="35">
        <f t="shared" si="42"/>
        <v>8579.81</v>
      </c>
      <c r="Q87" s="35">
        <v>273020.34000000003</v>
      </c>
      <c r="R87" s="35" t="s">
        <v>172</v>
      </c>
      <c r="S87" s="35">
        <f t="shared" si="43"/>
        <v>273020.34000000003</v>
      </c>
      <c r="T87" s="35">
        <v>130345.24</v>
      </c>
      <c r="U87" s="35" t="s">
        <v>172</v>
      </c>
      <c r="V87" s="35">
        <f t="shared" si="44"/>
        <v>130345.24</v>
      </c>
      <c r="W87" s="35">
        <v>25328.17</v>
      </c>
      <c r="X87" s="35" t="s">
        <v>172</v>
      </c>
      <c r="Y87" s="35">
        <f t="shared" si="45"/>
        <v>25328.17</v>
      </c>
      <c r="Z87" s="35">
        <v>16372524.1</v>
      </c>
      <c r="AA87" s="35" t="s">
        <v>172</v>
      </c>
      <c r="AB87" s="35">
        <f t="shared" si="46"/>
        <v>16372524.1</v>
      </c>
      <c r="AC87" s="35" t="s">
        <v>172</v>
      </c>
      <c r="AD87" s="35" t="s">
        <v>172</v>
      </c>
      <c r="AE87" s="35">
        <f t="shared" si="47"/>
        <v>0</v>
      </c>
      <c r="AF87" s="35">
        <v>12387107.85</v>
      </c>
      <c r="AG87" s="35" t="s">
        <v>172</v>
      </c>
      <c r="AH87" s="35">
        <f t="shared" si="48"/>
        <v>12387107.85</v>
      </c>
      <c r="AI87" s="35">
        <v>639978.53</v>
      </c>
      <c r="AJ87" s="35" t="s">
        <v>172</v>
      </c>
      <c r="AK87" s="35">
        <f t="shared" si="49"/>
        <v>639978.53</v>
      </c>
      <c r="AL87" s="2">
        <f t="shared" si="50"/>
        <v>29836884.039999999</v>
      </c>
      <c r="AM87" s="102" t="s">
        <v>23</v>
      </c>
    </row>
    <row r="88" spans="1:39" x14ac:dyDescent="0.4">
      <c r="A88" s="102" t="str">
        <f t="shared" si="51"/>
        <v>EneroSeguros Ademi, S.A.</v>
      </c>
      <c r="B88" s="37" t="s">
        <v>127</v>
      </c>
      <c r="C88" s="44">
        <f t="shared" si="37"/>
        <v>16240339.209999999</v>
      </c>
      <c r="D88" s="44">
        <f t="shared" si="38"/>
        <v>162755.09</v>
      </c>
      <c r="E88" s="35" t="s">
        <v>172</v>
      </c>
      <c r="F88" s="35" t="s">
        <v>172</v>
      </c>
      <c r="G88" s="35">
        <f t="shared" si="39"/>
        <v>0</v>
      </c>
      <c r="H88" s="35">
        <v>10780878.310000001</v>
      </c>
      <c r="I88" s="35" t="s">
        <v>172</v>
      </c>
      <c r="J88" s="35">
        <f t="shared" si="40"/>
        <v>10780878.310000001</v>
      </c>
      <c r="K88" s="35" t="s">
        <v>172</v>
      </c>
      <c r="L88" s="35" t="s">
        <v>172</v>
      </c>
      <c r="M88" s="35">
        <f t="shared" si="41"/>
        <v>0</v>
      </c>
      <c r="N88" s="35" t="s">
        <v>172</v>
      </c>
      <c r="O88" s="35" t="s">
        <v>172</v>
      </c>
      <c r="P88" s="35">
        <f t="shared" si="42"/>
        <v>0</v>
      </c>
      <c r="Q88" s="35">
        <v>2222892.37</v>
      </c>
      <c r="R88" s="35">
        <v>156032.95999999999</v>
      </c>
      <c r="S88" s="35">
        <f t="shared" si="43"/>
        <v>2378925.33</v>
      </c>
      <c r="T88" s="35" t="s">
        <v>172</v>
      </c>
      <c r="U88" s="35" t="s">
        <v>172</v>
      </c>
      <c r="V88" s="35">
        <f t="shared" si="44"/>
        <v>0</v>
      </c>
      <c r="W88" s="35" t="s">
        <v>172</v>
      </c>
      <c r="X88" s="35" t="s">
        <v>172</v>
      </c>
      <c r="Y88" s="35">
        <f t="shared" si="45"/>
        <v>0</v>
      </c>
      <c r="Z88" s="35" t="s">
        <v>172</v>
      </c>
      <c r="AA88" s="35">
        <v>4653.16</v>
      </c>
      <c r="AB88" s="35">
        <f t="shared" si="46"/>
        <v>4653.16</v>
      </c>
      <c r="AC88" s="35" t="s">
        <v>172</v>
      </c>
      <c r="AD88" s="35" t="s">
        <v>172</v>
      </c>
      <c r="AE88" s="35">
        <f t="shared" si="47"/>
        <v>0</v>
      </c>
      <c r="AF88" s="35">
        <v>1225</v>
      </c>
      <c r="AG88" s="35">
        <v>1117.71</v>
      </c>
      <c r="AH88" s="35">
        <f t="shared" si="48"/>
        <v>2342.71</v>
      </c>
      <c r="AI88" s="35">
        <v>3235343.53</v>
      </c>
      <c r="AJ88" s="35">
        <v>951.26</v>
      </c>
      <c r="AK88" s="35">
        <f t="shared" si="49"/>
        <v>3236294.7899999996</v>
      </c>
      <c r="AL88" s="2">
        <f t="shared" si="50"/>
        <v>16403094.299999999</v>
      </c>
      <c r="AM88" s="102" t="s">
        <v>23</v>
      </c>
    </row>
    <row r="89" spans="1:39" x14ac:dyDescent="0.4">
      <c r="A89" s="102" t="str">
        <f t="shared" si="51"/>
        <v>EneroFuturo Seguros</v>
      </c>
      <c r="B89" s="37" t="s">
        <v>110</v>
      </c>
      <c r="C89" s="44">
        <f t="shared" si="37"/>
        <v>8447734.25</v>
      </c>
      <c r="D89" s="44">
        <f t="shared" si="38"/>
        <v>0</v>
      </c>
      <c r="E89" s="35">
        <v>79185.72</v>
      </c>
      <c r="F89" s="35" t="s">
        <v>172</v>
      </c>
      <c r="G89" s="35">
        <f t="shared" si="39"/>
        <v>79185.72</v>
      </c>
      <c r="H89" s="35" t="s">
        <v>172</v>
      </c>
      <c r="I89" s="35" t="s">
        <v>172</v>
      </c>
      <c r="J89" s="35">
        <f t="shared" si="40"/>
        <v>0</v>
      </c>
      <c r="K89" s="35" t="s">
        <v>172</v>
      </c>
      <c r="L89" s="35" t="s">
        <v>172</v>
      </c>
      <c r="M89" s="35">
        <f t="shared" si="41"/>
        <v>0</v>
      </c>
      <c r="N89" s="35" t="s">
        <v>172</v>
      </c>
      <c r="O89" s="35" t="s">
        <v>172</v>
      </c>
      <c r="P89" s="35">
        <f t="shared" si="42"/>
        <v>0</v>
      </c>
      <c r="Q89" s="35" t="s">
        <v>172</v>
      </c>
      <c r="R89" s="35" t="s">
        <v>172</v>
      </c>
      <c r="S89" s="35">
        <f t="shared" si="43"/>
        <v>0</v>
      </c>
      <c r="T89" s="35" t="s">
        <v>172</v>
      </c>
      <c r="U89" s="35" t="s">
        <v>172</v>
      </c>
      <c r="V89" s="35">
        <f t="shared" si="44"/>
        <v>0</v>
      </c>
      <c r="W89" s="35" t="s">
        <v>172</v>
      </c>
      <c r="X89" s="35" t="s">
        <v>172</v>
      </c>
      <c r="Y89" s="35">
        <f t="shared" si="45"/>
        <v>0</v>
      </c>
      <c r="Z89" s="35">
        <v>7452850.4699999997</v>
      </c>
      <c r="AA89" s="35" t="s">
        <v>172</v>
      </c>
      <c r="AB89" s="35">
        <f t="shared" si="46"/>
        <v>7452850.4699999997</v>
      </c>
      <c r="AC89" s="35" t="s">
        <v>172</v>
      </c>
      <c r="AD89" s="35" t="s">
        <v>172</v>
      </c>
      <c r="AE89" s="35">
        <f t="shared" si="47"/>
        <v>0</v>
      </c>
      <c r="AF89" s="35">
        <v>574671.55000000005</v>
      </c>
      <c r="AG89" s="35" t="s">
        <v>172</v>
      </c>
      <c r="AH89" s="35">
        <f t="shared" si="48"/>
        <v>574671.55000000005</v>
      </c>
      <c r="AI89" s="35">
        <v>341026.51</v>
      </c>
      <c r="AJ89" s="35" t="s">
        <v>172</v>
      </c>
      <c r="AK89" s="35">
        <f t="shared" si="49"/>
        <v>341026.51</v>
      </c>
      <c r="AL89" s="2">
        <f t="shared" si="50"/>
        <v>8447734.25</v>
      </c>
      <c r="AM89" s="102" t="s">
        <v>23</v>
      </c>
    </row>
    <row r="90" spans="1:39" x14ac:dyDescent="0.4">
      <c r="A90" s="102" t="str">
        <f t="shared" si="51"/>
        <v>EneroConfederación del Canadá Dominicana, S. A.</v>
      </c>
      <c r="B90" s="37" t="s">
        <v>128</v>
      </c>
      <c r="C90" s="44">
        <f t="shared" si="37"/>
        <v>6216867.3999999994</v>
      </c>
      <c r="D90" s="44">
        <f t="shared" si="38"/>
        <v>0</v>
      </c>
      <c r="E90" s="35">
        <v>17697.419999999998</v>
      </c>
      <c r="F90" s="35" t="s">
        <v>172</v>
      </c>
      <c r="G90" s="35">
        <f t="shared" si="39"/>
        <v>17697.419999999998</v>
      </c>
      <c r="H90" s="35" t="s">
        <v>172</v>
      </c>
      <c r="I90" s="35" t="s">
        <v>172</v>
      </c>
      <c r="J90" s="35">
        <f t="shared" si="40"/>
        <v>0</v>
      </c>
      <c r="K90" s="35" t="s">
        <v>172</v>
      </c>
      <c r="L90" s="35" t="s">
        <v>172</v>
      </c>
      <c r="M90" s="35">
        <f t="shared" si="41"/>
        <v>0</v>
      </c>
      <c r="N90" s="35">
        <v>16448.259999999998</v>
      </c>
      <c r="O90" s="35" t="s">
        <v>172</v>
      </c>
      <c r="P90" s="35">
        <f t="shared" si="42"/>
        <v>16448.259999999998</v>
      </c>
      <c r="Q90" s="35">
        <v>1057478.95</v>
      </c>
      <c r="R90" s="35" t="s">
        <v>172</v>
      </c>
      <c r="S90" s="35">
        <f t="shared" si="43"/>
        <v>1057478.95</v>
      </c>
      <c r="T90" s="35">
        <v>378232.76</v>
      </c>
      <c r="U90" s="35" t="s">
        <v>172</v>
      </c>
      <c r="V90" s="35">
        <f t="shared" si="44"/>
        <v>378232.76</v>
      </c>
      <c r="W90" s="35">
        <v>152238.79999999999</v>
      </c>
      <c r="X90" s="35" t="s">
        <v>172</v>
      </c>
      <c r="Y90" s="35">
        <f t="shared" si="45"/>
        <v>152238.79999999999</v>
      </c>
      <c r="Z90" s="35">
        <v>3682962.47</v>
      </c>
      <c r="AA90" s="35" t="s">
        <v>172</v>
      </c>
      <c r="AB90" s="35">
        <f t="shared" si="46"/>
        <v>3682962.47</v>
      </c>
      <c r="AC90" s="35" t="s">
        <v>172</v>
      </c>
      <c r="AD90" s="35" t="s">
        <v>172</v>
      </c>
      <c r="AE90" s="35">
        <f t="shared" si="47"/>
        <v>0</v>
      </c>
      <c r="AF90" s="35">
        <v>111669.02</v>
      </c>
      <c r="AG90" s="35" t="s">
        <v>172</v>
      </c>
      <c r="AH90" s="35">
        <f t="shared" si="48"/>
        <v>111669.02</v>
      </c>
      <c r="AI90" s="35">
        <v>800139.72</v>
      </c>
      <c r="AJ90" s="35" t="s">
        <v>172</v>
      </c>
      <c r="AK90" s="35">
        <f t="shared" si="49"/>
        <v>800139.72</v>
      </c>
      <c r="AL90" s="2">
        <f t="shared" si="50"/>
        <v>6216867.3999999994</v>
      </c>
      <c r="AM90" s="102" t="s">
        <v>23</v>
      </c>
    </row>
    <row r="91" spans="1:39" x14ac:dyDescent="0.4">
      <c r="A91" s="102" t="str">
        <f t="shared" si="51"/>
        <v>EneroAutoseguro, S. A.</v>
      </c>
      <c r="B91" s="37" t="s">
        <v>79</v>
      </c>
      <c r="C91" s="44">
        <f t="shared" si="37"/>
        <v>6784950.0800000001</v>
      </c>
      <c r="D91" s="44">
        <f t="shared" si="38"/>
        <v>0</v>
      </c>
      <c r="E91" s="35" t="s">
        <v>172</v>
      </c>
      <c r="F91" s="35" t="s">
        <v>172</v>
      </c>
      <c r="G91" s="35">
        <f t="shared" si="39"/>
        <v>0</v>
      </c>
      <c r="H91" s="35" t="s">
        <v>172</v>
      </c>
      <c r="I91" s="35" t="s">
        <v>172</v>
      </c>
      <c r="J91" s="35">
        <f t="shared" si="40"/>
        <v>0</v>
      </c>
      <c r="K91" s="35" t="s">
        <v>172</v>
      </c>
      <c r="L91" s="35" t="s">
        <v>172</v>
      </c>
      <c r="M91" s="35">
        <f t="shared" si="41"/>
        <v>0</v>
      </c>
      <c r="N91" s="35" t="s">
        <v>172</v>
      </c>
      <c r="O91" s="35" t="s">
        <v>172</v>
      </c>
      <c r="P91" s="35">
        <f t="shared" si="42"/>
        <v>0</v>
      </c>
      <c r="Q91" s="35" t="s">
        <v>172</v>
      </c>
      <c r="R91" s="35" t="s">
        <v>172</v>
      </c>
      <c r="S91" s="35">
        <f t="shared" si="43"/>
        <v>0</v>
      </c>
      <c r="T91" s="35" t="s">
        <v>172</v>
      </c>
      <c r="U91" s="35" t="s">
        <v>172</v>
      </c>
      <c r="V91" s="35">
        <f t="shared" si="44"/>
        <v>0</v>
      </c>
      <c r="W91" s="35" t="s">
        <v>172</v>
      </c>
      <c r="X91" s="35" t="s">
        <v>172</v>
      </c>
      <c r="Y91" s="35">
        <f t="shared" si="45"/>
        <v>0</v>
      </c>
      <c r="Z91" s="35">
        <v>6784950.0800000001</v>
      </c>
      <c r="AA91" s="35" t="s">
        <v>172</v>
      </c>
      <c r="AB91" s="35">
        <f t="shared" si="46"/>
        <v>6784950.0800000001</v>
      </c>
      <c r="AC91" s="35" t="s">
        <v>172</v>
      </c>
      <c r="AD91" s="35" t="s">
        <v>172</v>
      </c>
      <c r="AE91" s="35">
        <f t="shared" si="47"/>
        <v>0</v>
      </c>
      <c r="AF91" s="35" t="s">
        <v>172</v>
      </c>
      <c r="AG91" s="35" t="s">
        <v>172</v>
      </c>
      <c r="AH91" s="35">
        <f t="shared" si="48"/>
        <v>0</v>
      </c>
      <c r="AI91" s="35" t="s">
        <v>172</v>
      </c>
      <c r="AJ91" s="35" t="s">
        <v>172</v>
      </c>
      <c r="AK91" s="35">
        <f t="shared" si="49"/>
        <v>0</v>
      </c>
      <c r="AL91" s="2">
        <f t="shared" si="50"/>
        <v>6784950.0800000001</v>
      </c>
      <c r="AM91" s="102" t="s">
        <v>23</v>
      </c>
    </row>
    <row r="92" spans="1:39" x14ac:dyDescent="0.4">
      <c r="A92" s="102" t="str">
        <f t="shared" si="51"/>
        <v>EneroSeguros Yunen, S.A.</v>
      </c>
      <c r="B92" s="37" t="s">
        <v>129</v>
      </c>
      <c r="C92" s="44">
        <f t="shared" si="37"/>
        <v>52093.120000000003</v>
      </c>
      <c r="D92" s="44">
        <f t="shared" si="38"/>
        <v>4389411.5199999996</v>
      </c>
      <c r="E92" s="35" t="s">
        <v>172</v>
      </c>
      <c r="F92" s="35" t="s">
        <v>172</v>
      </c>
      <c r="G92" s="35">
        <f t="shared" si="39"/>
        <v>0</v>
      </c>
      <c r="H92" s="35">
        <v>9745.59</v>
      </c>
      <c r="I92" s="35" t="s">
        <v>172</v>
      </c>
      <c r="J92" s="35">
        <f t="shared" si="40"/>
        <v>9745.59</v>
      </c>
      <c r="K92" s="35" t="s">
        <v>172</v>
      </c>
      <c r="L92" s="35">
        <v>4389411.5199999996</v>
      </c>
      <c r="M92" s="35">
        <f t="shared" si="41"/>
        <v>4389411.5199999996</v>
      </c>
      <c r="N92" s="35">
        <v>32206.07</v>
      </c>
      <c r="O92" s="35" t="s">
        <v>172</v>
      </c>
      <c r="P92" s="35">
        <f t="shared" si="42"/>
        <v>32206.07</v>
      </c>
      <c r="Q92" s="35" t="s">
        <v>172</v>
      </c>
      <c r="R92" s="35" t="s">
        <v>172</v>
      </c>
      <c r="S92" s="35">
        <f t="shared" si="43"/>
        <v>0</v>
      </c>
      <c r="T92" s="35" t="s">
        <v>172</v>
      </c>
      <c r="U92" s="35" t="s">
        <v>172</v>
      </c>
      <c r="V92" s="35">
        <f t="shared" si="44"/>
        <v>0</v>
      </c>
      <c r="W92" s="35" t="s">
        <v>172</v>
      </c>
      <c r="X92" s="35" t="s">
        <v>172</v>
      </c>
      <c r="Y92" s="35">
        <f t="shared" si="45"/>
        <v>0</v>
      </c>
      <c r="Z92" s="35" t="s">
        <v>172</v>
      </c>
      <c r="AA92" s="35" t="s">
        <v>172</v>
      </c>
      <c r="AB92" s="35">
        <f t="shared" si="46"/>
        <v>0</v>
      </c>
      <c r="AC92" s="35" t="s">
        <v>172</v>
      </c>
      <c r="AD92" s="35" t="s">
        <v>172</v>
      </c>
      <c r="AE92" s="35">
        <f t="shared" si="47"/>
        <v>0</v>
      </c>
      <c r="AF92" s="35" t="s">
        <v>172</v>
      </c>
      <c r="AG92" s="35" t="s">
        <v>172</v>
      </c>
      <c r="AH92" s="35">
        <f t="shared" si="48"/>
        <v>0</v>
      </c>
      <c r="AI92" s="35">
        <v>10141.459999999999</v>
      </c>
      <c r="AJ92" s="35" t="s">
        <v>172</v>
      </c>
      <c r="AK92" s="35">
        <f t="shared" si="49"/>
        <v>10141.459999999999</v>
      </c>
      <c r="AL92" s="2">
        <f t="shared" si="50"/>
        <v>4441504.6399999997</v>
      </c>
      <c r="AM92" s="102" t="s">
        <v>23</v>
      </c>
    </row>
    <row r="93" spans="1:39" x14ac:dyDescent="0.4">
      <c r="A93" s="102" t="str">
        <f t="shared" si="51"/>
        <v>EneroHylseg Seguros S.A</v>
      </c>
      <c r="B93" s="37" t="s">
        <v>130</v>
      </c>
      <c r="C93" s="44">
        <f t="shared" si="37"/>
        <v>750284.49</v>
      </c>
      <c r="D93" s="44">
        <f t="shared" si="38"/>
        <v>0</v>
      </c>
      <c r="E93" s="35" t="s">
        <v>172</v>
      </c>
      <c r="F93" s="35" t="s">
        <v>172</v>
      </c>
      <c r="G93" s="35">
        <f t="shared" si="39"/>
        <v>0</v>
      </c>
      <c r="H93" s="35" t="s">
        <v>172</v>
      </c>
      <c r="I93" s="35" t="s">
        <v>172</v>
      </c>
      <c r="J93" s="35">
        <f t="shared" si="40"/>
        <v>0</v>
      </c>
      <c r="K93" s="35" t="s">
        <v>172</v>
      </c>
      <c r="L93" s="35" t="s">
        <v>172</v>
      </c>
      <c r="M93" s="35">
        <f t="shared" si="41"/>
        <v>0</v>
      </c>
      <c r="N93" s="35" t="s">
        <v>172</v>
      </c>
      <c r="O93" s="35" t="s">
        <v>172</v>
      </c>
      <c r="P93" s="35">
        <f t="shared" si="42"/>
        <v>0</v>
      </c>
      <c r="Q93" s="35" t="s">
        <v>172</v>
      </c>
      <c r="R93" s="35" t="s">
        <v>172</v>
      </c>
      <c r="S93" s="35">
        <f t="shared" si="43"/>
        <v>0</v>
      </c>
      <c r="T93" s="35" t="s">
        <v>172</v>
      </c>
      <c r="U93" s="35" t="s">
        <v>172</v>
      </c>
      <c r="V93" s="35">
        <f t="shared" si="44"/>
        <v>0</v>
      </c>
      <c r="W93" s="35" t="s">
        <v>172</v>
      </c>
      <c r="X93" s="35" t="s">
        <v>172</v>
      </c>
      <c r="Y93" s="35">
        <f t="shared" si="45"/>
        <v>0</v>
      </c>
      <c r="Z93" s="35">
        <v>382593.97</v>
      </c>
      <c r="AA93" s="35" t="s">
        <v>172</v>
      </c>
      <c r="AB93" s="35">
        <f t="shared" si="46"/>
        <v>382593.97</v>
      </c>
      <c r="AC93" s="35" t="s">
        <v>172</v>
      </c>
      <c r="AD93" s="35" t="s">
        <v>172</v>
      </c>
      <c r="AE93" s="35">
        <f t="shared" si="47"/>
        <v>0</v>
      </c>
      <c r="AF93" s="35">
        <v>367690.52</v>
      </c>
      <c r="AG93" s="35" t="s">
        <v>172</v>
      </c>
      <c r="AH93" s="35">
        <f t="shared" si="48"/>
        <v>367690.52</v>
      </c>
      <c r="AI93" s="35" t="s">
        <v>172</v>
      </c>
      <c r="AJ93" s="35" t="s">
        <v>172</v>
      </c>
      <c r="AK93" s="35">
        <f t="shared" si="49"/>
        <v>0</v>
      </c>
      <c r="AL93" s="2">
        <f t="shared" si="50"/>
        <v>750284.49</v>
      </c>
      <c r="AM93" s="102" t="s">
        <v>23</v>
      </c>
    </row>
    <row r="94" spans="1:39" x14ac:dyDescent="0.4">
      <c r="A94" s="102" t="str">
        <f t="shared" si="51"/>
        <v>EneroMidas Seguros, S.A.</v>
      </c>
      <c r="B94" s="37" t="s">
        <v>131</v>
      </c>
      <c r="C94" s="44">
        <f t="shared" si="37"/>
        <v>144281.45000000001</v>
      </c>
      <c r="D94" s="44">
        <f t="shared" si="38"/>
        <v>0</v>
      </c>
      <c r="E94" s="35" t="s">
        <v>172</v>
      </c>
      <c r="F94" s="35" t="s">
        <v>172</v>
      </c>
      <c r="G94" s="35">
        <f t="shared" si="39"/>
        <v>0</v>
      </c>
      <c r="H94" s="35" t="s">
        <v>172</v>
      </c>
      <c r="I94" s="35" t="s">
        <v>172</v>
      </c>
      <c r="J94" s="35">
        <f t="shared" si="40"/>
        <v>0</v>
      </c>
      <c r="K94" s="35" t="s">
        <v>172</v>
      </c>
      <c r="L94" s="35" t="s">
        <v>172</v>
      </c>
      <c r="M94" s="35">
        <f t="shared" si="41"/>
        <v>0</v>
      </c>
      <c r="N94" s="35" t="s">
        <v>172</v>
      </c>
      <c r="O94" s="35" t="s">
        <v>172</v>
      </c>
      <c r="P94" s="35">
        <f t="shared" si="42"/>
        <v>0</v>
      </c>
      <c r="Q94" s="35" t="s">
        <v>172</v>
      </c>
      <c r="R94" s="35" t="s">
        <v>172</v>
      </c>
      <c r="S94" s="35">
        <f t="shared" si="43"/>
        <v>0</v>
      </c>
      <c r="T94" s="35" t="s">
        <v>172</v>
      </c>
      <c r="U94" s="35" t="s">
        <v>172</v>
      </c>
      <c r="V94" s="35">
        <f t="shared" si="44"/>
        <v>0</v>
      </c>
      <c r="W94" s="35" t="s">
        <v>172</v>
      </c>
      <c r="X94" s="35" t="s">
        <v>172</v>
      </c>
      <c r="Y94" s="35">
        <f t="shared" si="45"/>
        <v>0</v>
      </c>
      <c r="Z94" s="35">
        <v>18288.12</v>
      </c>
      <c r="AA94" s="35" t="s">
        <v>172</v>
      </c>
      <c r="AB94" s="35">
        <f t="shared" si="46"/>
        <v>18288.12</v>
      </c>
      <c r="AC94" s="35" t="s">
        <v>172</v>
      </c>
      <c r="AD94" s="35" t="s">
        <v>172</v>
      </c>
      <c r="AE94" s="35">
        <f t="shared" si="47"/>
        <v>0</v>
      </c>
      <c r="AF94" s="35">
        <v>125993.33</v>
      </c>
      <c r="AG94" s="35" t="s">
        <v>172</v>
      </c>
      <c r="AH94" s="35">
        <f t="shared" si="48"/>
        <v>125993.33</v>
      </c>
      <c r="AI94" s="35" t="s">
        <v>172</v>
      </c>
      <c r="AJ94" s="35" t="s">
        <v>172</v>
      </c>
      <c r="AK94" s="35">
        <f t="shared" si="49"/>
        <v>0</v>
      </c>
      <c r="AL94" s="2">
        <f t="shared" si="50"/>
        <v>144281.45000000001</v>
      </c>
      <c r="AM94" s="102" t="s">
        <v>23</v>
      </c>
    </row>
    <row r="95" spans="1:39" x14ac:dyDescent="0.4">
      <c r="A95" s="102" t="str">
        <f t="shared" si="51"/>
        <v>EneroUnit, S.A.</v>
      </c>
      <c r="B95" s="37" t="s">
        <v>132</v>
      </c>
      <c r="C95" s="44">
        <f t="shared" si="37"/>
        <v>993567.03</v>
      </c>
      <c r="D95" s="44">
        <f t="shared" si="38"/>
        <v>17785</v>
      </c>
      <c r="E95" s="35">
        <v>24575.87</v>
      </c>
      <c r="F95" s="35" t="s">
        <v>172</v>
      </c>
      <c r="G95" s="35">
        <f t="shared" si="39"/>
        <v>24575.87</v>
      </c>
      <c r="H95" s="35" t="s">
        <v>172</v>
      </c>
      <c r="I95" s="35" t="s">
        <v>172</v>
      </c>
      <c r="J95" s="35">
        <f t="shared" si="40"/>
        <v>0</v>
      </c>
      <c r="K95" s="35" t="s">
        <v>172</v>
      </c>
      <c r="L95" s="35">
        <v>17785</v>
      </c>
      <c r="M95" s="35">
        <f t="shared" si="41"/>
        <v>17785</v>
      </c>
      <c r="N95" s="35">
        <v>610.34</v>
      </c>
      <c r="O95" s="35" t="s">
        <v>172</v>
      </c>
      <c r="P95" s="35">
        <f t="shared" si="42"/>
        <v>610.34</v>
      </c>
      <c r="Q95" s="35" t="s">
        <v>172</v>
      </c>
      <c r="R95" s="35" t="s">
        <v>172</v>
      </c>
      <c r="S95" s="35">
        <f t="shared" si="43"/>
        <v>0</v>
      </c>
      <c r="T95" s="35" t="s">
        <v>172</v>
      </c>
      <c r="U95" s="35" t="s">
        <v>172</v>
      </c>
      <c r="V95" s="35">
        <f t="shared" si="44"/>
        <v>0</v>
      </c>
      <c r="W95" s="35" t="s">
        <v>172</v>
      </c>
      <c r="X95" s="35" t="s">
        <v>172</v>
      </c>
      <c r="Y95" s="35">
        <f t="shared" si="45"/>
        <v>0</v>
      </c>
      <c r="Z95" s="35">
        <v>665523.31000000006</v>
      </c>
      <c r="AA95" s="35" t="s">
        <v>172</v>
      </c>
      <c r="AB95" s="35">
        <f t="shared" si="46"/>
        <v>665523.31000000006</v>
      </c>
      <c r="AC95" s="35" t="s">
        <v>172</v>
      </c>
      <c r="AD95" s="35" t="s">
        <v>172</v>
      </c>
      <c r="AE95" s="35">
        <f t="shared" si="47"/>
        <v>0</v>
      </c>
      <c r="AF95" s="35" t="s">
        <v>172</v>
      </c>
      <c r="AG95" s="35" t="s">
        <v>172</v>
      </c>
      <c r="AH95" s="35">
        <f t="shared" si="48"/>
        <v>0</v>
      </c>
      <c r="AI95" s="35">
        <v>302857.51</v>
      </c>
      <c r="AJ95" s="35" t="s">
        <v>172</v>
      </c>
      <c r="AK95" s="35">
        <f t="shared" si="49"/>
        <v>302857.51</v>
      </c>
      <c r="AL95" s="2">
        <f t="shared" si="50"/>
        <v>1011352.03</v>
      </c>
      <c r="AM95" s="102" t="s">
        <v>23</v>
      </c>
    </row>
    <row r="96" spans="1:39" ht="13" thickBot="1" x14ac:dyDescent="0.45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26"/>
      <c r="AL96" s="2"/>
    </row>
    <row r="97" spans="1:37" ht="13.35" thickTop="1" thickBot="1" x14ac:dyDescent="0.45">
      <c r="A97" s="102" t="str">
        <f t="shared" si="51"/>
        <v xml:space="preserve">Total General </v>
      </c>
      <c r="B97" s="39" t="s">
        <v>21</v>
      </c>
      <c r="C97" s="46">
        <f t="shared" ref="C97:AK97" si="52">SUM(C63:C95)</f>
        <v>3917617002.2699995</v>
      </c>
      <c r="D97" s="46">
        <f t="shared" si="52"/>
        <v>2468722258.1399999</v>
      </c>
      <c r="E97" s="46">
        <f t="shared" si="52"/>
        <v>22532786.429999996</v>
      </c>
      <c r="F97" s="46">
        <f t="shared" si="52"/>
        <v>4807.46</v>
      </c>
      <c r="G97" s="46">
        <f t="shared" si="52"/>
        <v>22537593.889999997</v>
      </c>
      <c r="H97" s="46">
        <f t="shared" si="52"/>
        <v>458676313.5</v>
      </c>
      <c r="I97" s="46">
        <f t="shared" si="52"/>
        <v>614706107.63</v>
      </c>
      <c r="J97" s="46">
        <f t="shared" si="52"/>
        <v>1073382421.13</v>
      </c>
      <c r="K97" s="46">
        <f t="shared" si="52"/>
        <v>1630780.68</v>
      </c>
      <c r="L97" s="46">
        <f t="shared" si="52"/>
        <v>1696327253.4599998</v>
      </c>
      <c r="M97" s="46">
        <f t="shared" si="52"/>
        <v>1697958034.1400001</v>
      </c>
      <c r="N97" s="46">
        <f t="shared" si="52"/>
        <v>43044079.080000013</v>
      </c>
      <c r="O97" s="46">
        <f t="shared" si="52"/>
        <v>571692.28</v>
      </c>
      <c r="P97" s="46">
        <f t="shared" si="52"/>
        <v>43615771.360000007</v>
      </c>
      <c r="Q97" s="46">
        <f t="shared" si="52"/>
        <v>1208562160.3699999</v>
      </c>
      <c r="R97" s="46">
        <f t="shared" si="52"/>
        <v>92258323.959999993</v>
      </c>
      <c r="S97" s="46">
        <f t="shared" si="52"/>
        <v>1300820484.3299999</v>
      </c>
      <c r="T97" s="46">
        <f t="shared" si="52"/>
        <v>52713976.519999996</v>
      </c>
      <c r="U97" s="46">
        <f t="shared" si="52"/>
        <v>0</v>
      </c>
      <c r="V97" s="46">
        <f t="shared" si="52"/>
        <v>52713976.519999996</v>
      </c>
      <c r="W97" s="46">
        <f t="shared" si="52"/>
        <v>55794151.800000012</v>
      </c>
      <c r="X97" s="46">
        <f t="shared" si="52"/>
        <v>324866.59000000003</v>
      </c>
      <c r="Y97" s="46">
        <f t="shared" si="52"/>
        <v>56119018.390000008</v>
      </c>
      <c r="Z97" s="46">
        <f t="shared" si="52"/>
        <v>1628332325.3099997</v>
      </c>
      <c r="AA97" s="46">
        <f t="shared" si="52"/>
        <v>2007291.92</v>
      </c>
      <c r="AB97" s="46">
        <f t="shared" si="52"/>
        <v>1630339617.2299998</v>
      </c>
      <c r="AC97" s="46">
        <f t="shared" si="52"/>
        <v>0</v>
      </c>
      <c r="AD97" s="46">
        <f t="shared" si="52"/>
        <v>51151066.210000001</v>
      </c>
      <c r="AE97" s="46">
        <f t="shared" si="52"/>
        <v>51151066.210000001</v>
      </c>
      <c r="AF97" s="46">
        <f t="shared" si="52"/>
        <v>115894573.46999997</v>
      </c>
      <c r="AG97" s="46">
        <f t="shared" si="52"/>
        <v>3160670.1</v>
      </c>
      <c r="AH97" s="46">
        <f t="shared" si="52"/>
        <v>119055243.56999996</v>
      </c>
      <c r="AI97" s="46">
        <f t="shared" si="52"/>
        <v>330435855.10999995</v>
      </c>
      <c r="AJ97" s="46">
        <f t="shared" si="52"/>
        <v>8210178.5299999993</v>
      </c>
      <c r="AK97" s="76">
        <f t="shared" si="52"/>
        <v>338646033.63999999</v>
      </c>
    </row>
    <row r="98" spans="1:37" ht="13" thickTop="1" x14ac:dyDescent="0.4">
      <c r="A98" s="102" t="str">
        <f t="shared" si="51"/>
        <v/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4">
      <c r="A99" s="102" t="s">
        <v>101</v>
      </c>
      <c r="B99" s="19" t="s">
        <v>38</v>
      </c>
      <c r="C99" s="145">
        <f>IFERROR(D97/C100*100,0)</f>
        <v>38.656296784043839</v>
      </c>
      <c r="D99" s="145"/>
      <c r="E99" s="145">
        <f>IFERROR(F97/E100*100,0)</f>
        <v>2.1330848463522477E-2</v>
      </c>
      <c r="F99" s="145"/>
      <c r="G99" s="28"/>
      <c r="H99" s="145">
        <f>IFERROR(I97/H100*100,0)</f>
        <v>57.268136269911153</v>
      </c>
      <c r="I99" s="145"/>
      <c r="J99" s="28"/>
      <c r="K99" s="145">
        <f>IFERROR(L97/K100*100,0)</f>
        <v>99.903956361275675</v>
      </c>
      <c r="L99" s="145"/>
      <c r="M99" s="28"/>
      <c r="N99" s="145">
        <f>IFERROR(O97/N100*100,0)</f>
        <v>1.3107466913317014</v>
      </c>
      <c r="O99" s="145"/>
      <c r="P99" s="28"/>
      <c r="Q99" s="145">
        <f>IFERROR(R97/Q100*100,0)</f>
        <v>7.0923178925429156</v>
      </c>
      <c r="R99" s="145"/>
      <c r="S99" s="28"/>
      <c r="T99" s="145">
        <f>IFERROR(U97/T100*100,0)</f>
        <v>0</v>
      </c>
      <c r="U99" s="145"/>
      <c r="V99" s="28"/>
      <c r="W99" s="145">
        <f>IFERROR(X97/W100*100,0)</f>
        <v>0.57888858237386565</v>
      </c>
      <c r="X99" s="145"/>
      <c r="Y99" s="28"/>
      <c r="Z99" s="145">
        <f>IFERROR(AA97/Z100*100,0)</f>
        <v>0.12312109077067357</v>
      </c>
      <c r="AA99" s="145"/>
      <c r="AB99" s="28"/>
      <c r="AC99" s="145">
        <f>IFERROR(AD97/AC100*100,0)</f>
        <v>100</v>
      </c>
      <c r="AD99" s="145"/>
      <c r="AE99" s="28"/>
      <c r="AF99" s="145">
        <f>IFERROR(AG97/AF100*100,0)</f>
        <v>2.6547928551686564</v>
      </c>
      <c r="AG99" s="145"/>
      <c r="AH99" s="28"/>
      <c r="AI99" s="145">
        <f>IFERROR(AJ97/AI100*100,0)</f>
        <v>2.424413019621511</v>
      </c>
      <c r="AJ99" s="145"/>
      <c r="AK99" s="28"/>
    </row>
    <row r="100" spans="1:37" x14ac:dyDescent="0.4">
      <c r="A100" s="102" t="s">
        <v>102</v>
      </c>
      <c r="B100" s="4" t="s">
        <v>39</v>
      </c>
      <c r="C100" s="143">
        <f>IFERROR(C97+D97,0)</f>
        <v>6386339260.4099998</v>
      </c>
      <c r="D100" s="144"/>
      <c r="E100" s="143">
        <f>IFERROR(E97+F97,0)</f>
        <v>22537593.889999997</v>
      </c>
      <c r="F100" s="144"/>
      <c r="G100" s="29"/>
      <c r="H100" s="143">
        <f>IFERROR(H97+I97,0)</f>
        <v>1073382421.13</v>
      </c>
      <c r="I100" s="144"/>
      <c r="J100" s="29"/>
      <c r="K100" s="143">
        <f>IFERROR(K97+L97,0)</f>
        <v>1697958034.1399999</v>
      </c>
      <c r="L100" s="144"/>
      <c r="M100" s="29"/>
      <c r="N100" s="143">
        <f>IFERROR(N97+O97,0)</f>
        <v>43615771.360000014</v>
      </c>
      <c r="O100" s="144"/>
      <c r="P100" s="29"/>
      <c r="Q100" s="143">
        <f>IFERROR(Q97+R97,0)</f>
        <v>1300820484.3299999</v>
      </c>
      <c r="R100" s="144"/>
      <c r="S100" s="29"/>
      <c r="T100" s="143">
        <f>IFERROR(T97+U97,0)</f>
        <v>52713976.519999996</v>
      </c>
      <c r="U100" s="144"/>
      <c r="V100" s="29"/>
      <c r="W100" s="143">
        <f>IFERROR(W97+X97,0)</f>
        <v>56119018.390000015</v>
      </c>
      <c r="X100" s="144"/>
      <c r="Y100" s="29"/>
      <c r="Z100" s="143">
        <f>IFERROR(Z97+AA97,0)</f>
        <v>1630339617.2299998</v>
      </c>
      <c r="AA100" s="144"/>
      <c r="AB100" s="29"/>
      <c r="AC100" s="143">
        <f>IFERROR(AC97+AD97,0)</f>
        <v>51151066.210000001</v>
      </c>
      <c r="AD100" s="144"/>
      <c r="AE100" s="29"/>
      <c r="AF100" s="143">
        <f>IFERROR(AF97+AG97,0)</f>
        <v>119055243.56999996</v>
      </c>
      <c r="AG100" s="144"/>
      <c r="AH100" s="29"/>
      <c r="AI100" s="143">
        <f>IFERROR(AI97+AJ97,0)</f>
        <v>338646033.63999993</v>
      </c>
      <c r="AJ100" s="144"/>
      <c r="AK100" s="29"/>
    </row>
    <row r="101" spans="1:37" x14ac:dyDescent="0.4">
      <c r="A101" s="102" t="s">
        <v>103</v>
      </c>
      <c r="B101" s="4" t="s">
        <v>40</v>
      </c>
      <c r="C101" s="145">
        <f>SUM(E101:AJ101,0)</f>
        <v>99.999999999999972</v>
      </c>
      <c r="D101" s="144"/>
      <c r="E101" s="145">
        <f>IFERROR(E100/C100*100,0)</f>
        <v>0.35290317302299246</v>
      </c>
      <c r="F101" s="145"/>
      <c r="G101" s="28"/>
      <c r="H101" s="145">
        <f>IFERROR(H100/C100*100,0)</f>
        <v>16.807475728451816</v>
      </c>
      <c r="I101" s="145"/>
      <c r="J101" s="28"/>
      <c r="K101" s="145">
        <f>IFERROR(K100/C100*100,0)</f>
        <v>26.587344719782262</v>
      </c>
      <c r="L101" s="145"/>
      <c r="M101" s="28"/>
      <c r="N101" s="145">
        <f>IFERROR(N100/C100*100,0)</f>
        <v>0.68295418676520336</v>
      </c>
      <c r="O101" s="145"/>
      <c r="P101" s="28"/>
      <c r="Q101" s="145">
        <f>IFERROR(Q100/C100*100,0)</f>
        <v>20.368797072745675</v>
      </c>
      <c r="R101" s="145"/>
      <c r="S101" s="28"/>
      <c r="T101" s="145">
        <f>IFERROR(T100/C100*100,0)</f>
        <v>0.8254177294774</v>
      </c>
      <c r="U101" s="145"/>
      <c r="V101" s="28"/>
      <c r="W101" s="145">
        <f>IFERROR(W100/C100*100,0)</f>
        <v>0.87873531457828002</v>
      </c>
      <c r="X101" s="145"/>
      <c r="Y101" s="28"/>
      <c r="Z101" s="145">
        <f>IFERROR(Z100/C100*100,0)</f>
        <v>25.528546961743036</v>
      </c>
      <c r="AA101" s="145"/>
      <c r="AB101" s="28"/>
      <c r="AC101" s="145">
        <f>IFERROR(AC100/C100*100,0)</f>
        <v>0.80094501911437965</v>
      </c>
      <c r="AD101" s="145"/>
      <c r="AE101" s="28"/>
      <c r="AF101" s="145">
        <f>IFERROR(AF100/C100*100,0)</f>
        <v>1.8642173350865276</v>
      </c>
      <c r="AG101" s="145"/>
      <c r="AH101" s="28"/>
      <c r="AI101" s="145">
        <f>IFERROR(AI100/C100*100,0)</f>
        <v>5.3026627592324154</v>
      </c>
      <c r="AJ101" s="145"/>
      <c r="AK101" s="28"/>
    </row>
    <row r="102" spans="1:37" x14ac:dyDescent="0.4">
      <c r="A102" s="102" t="str">
        <f t="shared" si="51"/>
        <v>Fuente: Superintendencia de Seguros, Dirección de Análisis Financiero y Estadísticas</v>
      </c>
      <c r="B102" s="52" t="s">
        <v>108</v>
      </c>
      <c r="E102" s="2"/>
    </row>
    <row r="103" spans="1:37" x14ac:dyDescent="0.4">
      <c r="A103" s="102" t="str">
        <f t="shared" si="51"/>
        <v/>
      </c>
      <c r="B103" s="81"/>
      <c r="C103" s="81"/>
      <c r="D103" s="86"/>
      <c r="E103" s="81"/>
      <c r="F103" s="81"/>
      <c r="G103" s="81"/>
      <c r="H103" s="81"/>
    </row>
    <row r="104" spans="1:37" x14ac:dyDescent="0.4">
      <c r="A104" s="102" t="str">
        <f t="shared" si="51"/>
        <v/>
      </c>
      <c r="B104" s="81"/>
      <c r="C104" s="81"/>
      <c r="D104" s="2"/>
    </row>
    <row r="105" spans="1:37" x14ac:dyDescent="0.4">
      <c r="A105" s="102" t="str">
        <f t="shared" si="51"/>
        <v/>
      </c>
      <c r="B105" s="52"/>
      <c r="E105" s="2"/>
    </row>
    <row r="106" spans="1:37" x14ac:dyDescent="0.4">
      <c r="A106" s="102" t="str">
        <f t="shared" si="51"/>
        <v/>
      </c>
      <c r="B106" s="52"/>
      <c r="E106" s="2"/>
    </row>
    <row r="107" spans="1:37" x14ac:dyDescent="0.4">
      <c r="A107" s="102" t="str">
        <f t="shared" si="51"/>
        <v/>
      </c>
      <c r="B107" s="52"/>
      <c r="E107" s="2"/>
    </row>
    <row r="108" spans="1:37" x14ac:dyDescent="0.4">
      <c r="A108" s="102" t="str">
        <f t="shared" si="51"/>
        <v/>
      </c>
      <c r="B108" s="52"/>
      <c r="E108" s="2"/>
    </row>
    <row r="109" spans="1:37" x14ac:dyDescent="0.4">
      <c r="A109" s="102" t="str">
        <f t="shared" si="51"/>
        <v/>
      </c>
    </row>
    <row r="110" spans="1:37" ht="20.25" customHeight="1" x14ac:dyDescent="0.6">
      <c r="A110" s="102" t="str">
        <f t="shared" si="51"/>
        <v>Superintendencia de Seguros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4">
      <c r="A111" s="102" t="str">
        <f t="shared" si="51"/>
        <v>Primas Netas Cobradas por Compañías, Según Ramos</v>
      </c>
      <c r="B111" s="134" t="s">
        <v>56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</row>
    <row r="112" spans="1:37" ht="12.75" customHeight="1" x14ac:dyDescent="0.4">
      <c r="A112" s="102" t="str">
        <f t="shared" si="51"/>
        <v>Febrero, 2022</v>
      </c>
      <c r="B112" s="136" t="s">
        <v>159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</row>
    <row r="113" spans="1:39" ht="12.75" customHeight="1" x14ac:dyDescent="0.4">
      <c r="A113" s="102" t="str">
        <f t="shared" si="51"/>
        <v>(Valores en RD$)</v>
      </c>
      <c r="B113" s="134" t="s">
        <v>91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</row>
    <row r="114" spans="1:39" x14ac:dyDescent="0.4">
      <c r="A114" s="102" t="str">
        <f t="shared" si="5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" thickBot="1" x14ac:dyDescent="0.45">
      <c r="A115" s="102" t="str">
        <f t="shared" si="51"/>
        <v/>
      </c>
    </row>
    <row r="116" spans="1:39" ht="13.35" thickTop="1" thickBot="1" x14ac:dyDescent="0.45">
      <c r="A116" s="102" t="str">
        <f t="shared" si="51"/>
        <v>Compañías</v>
      </c>
      <c r="B116" s="137" t="s">
        <v>33</v>
      </c>
      <c r="C116" s="142" t="s">
        <v>0</v>
      </c>
      <c r="D116" s="142"/>
      <c r="E116" s="142" t="s">
        <v>12</v>
      </c>
      <c r="F116" s="142"/>
      <c r="G116" s="67"/>
      <c r="H116" s="142" t="s">
        <v>13</v>
      </c>
      <c r="I116" s="142"/>
      <c r="J116" s="67"/>
      <c r="K116" s="142" t="s">
        <v>14</v>
      </c>
      <c r="L116" s="142"/>
      <c r="M116" s="67"/>
      <c r="N116" s="142" t="s">
        <v>15</v>
      </c>
      <c r="O116" s="142"/>
      <c r="P116" s="67"/>
      <c r="Q116" s="142" t="s">
        <v>27</v>
      </c>
      <c r="R116" s="142"/>
      <c r="S116" s="67"/>
      <c r="T116" s="142" t="s">
        <v>35</v>
      </c>
      <c r="U116" s="142"/>
      <c r="V116" s="67"/>
      <c r="W116" s="142" t="s">
        <v>16</v>
      </c>
      <c r="X116" s="142"/>
      <c r="Y116" s="67"/>
      <c r="Z116" s="142" t="s">
        <v>67</v>
      </c>
      <c r="AA116" s="142"/>
      <c r="AB116" s="67"/>
      <c r="AC116" s="142" t="s">
        <v>34</v>
      </c>
      <c r="AD116" s="142"/>
      <c r="AE116" s="67"/>
      <c r="AF116" s="142" t="s">
        <v>17</v>
      </c>
      <c r="AG116" s="142"/>
      <c r="AH116" s="67"/>
      <c r="AI116" s="142" t="s">
        <v>18</v>
      </c>
      <c r="AJ116" s="142"/>
      <c r="AK116" s="49"/>
      <c r="AL116" t="s">
        <v>109</v>
      </c>
    </row>
    <row r="117" spans="1:39" ht="20.25" customHeight="1" thickTop="1" thickBot="1" x14ac:dyDescent="0.45">
      <c r="A117" s="102" t="str">
        <f t="shared" si="51"/>
        <v/>
      </c>
      <c r="B117" s="146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109</v>
      </c>
    </row>
    <row r="118" spans="1:39" ht="13" thickTop="1" x14ac:dyDescent="0.4">
      <c r="A118" s="102" t="str">
        <f t="shared" si="51"/>
        <v>FebreroSeguros Universal, S. A.</v>
      </c>
      <c r="B118" s="35" t="s">
        <v>84</v>
      </c>
      <c r="C118" s="44">
        <f t="shared" ref="C118:C150" si="53">SUMIF($E$62:$AJ$62,$C$62,$E118:$AJ118)</f>
        <v>871248857.37999988</v>
      </c>
      <c r="D118" s="44">
        <f t="shared" ref="D118:D150" si="54">SUMIF($E$62:$AJ$62,$D$62,$E118:$AJ118)</f>
        <v>575127981.66999996</v>
      </c>
      <c r="E118" s="35">
        <v>4495707.01</v>
      </c>
      <c r="F118" s="35">
        <v>10944.94</v>
      </c>
      <c r="G118" s="35">
        <f>SUBTOTAL(109,E118:F118)</f>
        <v>4506651.95</v>
      </c>
      <c r="H118" s="35">
        <v>88940687.379999995</v>
      </c>
      <c r="I118" s="35">
        <v>164761082.63</v>
      </c>
      <c r="J118" s="35">
        <f>SUBTOTAL(109,H118:I118)</f>
        <v>253701770.00999999</v>
      </c>
      <c r="K118" s="35">
        <v>219.83</v>
      </c>
      <c r="L118" s="35">
        <v>381898314.97000003</v>
      </c>
      <c r="M118" s="35">
        <f>SUBTOTAL(109,K118:L118)</f>
        <v>381898534.80000001</v>
      </c>
      <c r="N118" s="35">
        <v>27153574.239999998</v>
      </c>
      <c r="O118" s="35">
        <v>300</v>
      </c>
      <c r="P118" s="35">
        <f>SUBTOTAL(109,N118:O118)</f>
        <v>27153874.239999998</v>
      </c>
      <c r="Q118" s="35">
        <v>398530801.91000003</v>
      </c>
      <c r="R118" s="35">
        <v>11197027.17</v>
      </c>
      <c r="S118" s="35">
        <f>SUBTOTAL(109,Q118:R118)</f>
        <v>409727829.08000004</v>
      </c>
      <c r="T118" s="35">
        <v>4539596.59</v>
      </c>
      <c r="U118" s="35" t="s">
        <v>172</v>
      </c>
      <c r="V118" s="35">
        <f>SUBTOTAL(109,T118:U118)</f>
        <v>4539596.59</v>
      </c>
      <c r="W118" s="35">
        <v>25428996.57</v>
      </c>
      <c r="X118" s="35">
        <v>22522.49</v>
      </c>
      <c r="Y118" s="35">
        <f>SUBTOTAL(109,W118:X118)</f>
        <v>25451519.059999999</v>
      </c>
      <c r="Z118" s="35">
        <v>195778002.49000001</v>
      </c>
      <c r="AA118" s="35">
        <v>817208.22</v>
      </c>
      <c r="AB118" s="35">
        <f>SUBTOTAL(109,Z118:AA118)</f>
        <v>196595210.71000001</v>
      </c>
      <c r="AC118" s="35" t="s">
        <v>172</v>
      </c>
      <c r="AD118" s="35" t="s">
        <v>172</v>
      </c>
      <c r="AE118" s="35">
        <f>SUBTOTAL(109,AC118:AD118)</f>
        <v>0</v>
      </c>
      <c r="AF118" s="35">
        <v>20421632.539999999</v>
      </c>
      <c r="AG118" s="35">
        <v>132765.25</v>
      </c>
      <c r="AH118" s="35">
        <f>SUBTOTAL(109,AF118:AG118)</f>
        <v>20554397.789999999</v>
      </c>
      <c r="AI118" s="35">
        <v>105959638.81999999</v>
      </c>
      <c r="AJ118" s="35">
        <v>16287816</v>
      </c>
      <c r="AK118" s="35">
        <f>SUBTOTAL(109,AI118:AJ118)</f>
        <v>122247454.81999999</v>
      </c>
      <c r="AL118" s="2">
        <f t="shared" ref="AL118:AL150" si="55">SUM(C118:D118)</f>
        <v>1446376839.0499997</v>
      </c>
      <c r="AM118" s="102" t="s">
        <v>1</v>
      </c>
    </row>
    <row r="119" spans="1:39" x14ac:dyDescent="0.4">
      <c r="A119" s="102" t="str">
        <f t="shared" si="51"/>
        <v>FebreroHumano Seguros, S. A.</v>
      </c>
      <c r="B119" s="37" t="s">
        <v>92</v>
      </c>
      <c r="C119" s="44">
        <f t="shared" si="53"/>
        <v>133188055.23</v>
      </c>
      <c r="D119" s="44">
        <f t="shared" si="54"/>
        <v>1163240742.0699997</v>
      </c>
      <c r="E119" s="35">
        <v>3737625.41</v>
      </c>
      <c r="F119" s="35">
        <v>-0.06</v>
      </c>
      <c r="G119" s="35">
        <f t="shared" ref="G119:G150" si="56">SUBTOTAL(109,E119:F119)</f>
        <v>3737625.35</v>
      </c>
      <c r="H119" s="35">
        <v>20970499.030000001</v>
      </c>
      <c r="I119" s="35">
        <v>1467167.63</v>
      </c>
      <c r="J119" s="35">
        <f t="shared" ref="J119:J150" si="57">SUBTOTAL(109,H119:I119)</f>
        <v>22437666.66</v>
      </c>
      <c r="K119" s="35" t="s">
        <v>172</v>
      </c>
      <c r="L119" s="35">
        <v>1157144513.3099999</v>
      </c>
      <c r="M119" s="35">
        <f t="shared" ref="M119:M150" si="58">SUBTOTAL(109,K119:L119)</f>
        <v>1157144513.3099999</v>
      </c>
      <c r="N119" s="35">
        <v>497166.57</v>
      </c>
      <c r="O119" s="35">
        <v>0.31</v>
      </c>
      <c r="P119" s="35">
        <f t="shared" ref="P119:P150" si="59">SUBTOTAL(109,N119:O119)</f>
        <v>497166.88</v>
      </c>
      <c r="Q119" s="35">
        <v>34005607.240000002</v>
      </c>
      <c r="R119" s="35">
        <v>1645002.36</v>
      </c>
      <c r="S119" s="35">
        <f t="shared" ref="S119:S150" si="60">SUBTOTAL(109,Q119:R119)</f>
        <v>35650609.600000001</v>
      </c>
      <c r="T119" s="35">
        <v>215369.85</v>
      </c>
      <c r="U119" s="35" t="s">
        <v>172</v>
      </c>
      <c r="V119" s="35">
        <f t="shared" ref="V119:V150" si="61">SUBTOTAL(109,T119:U119)</f>
        <v>215369.85</v>
      </c>
      <c r="W119" s="35">
        <v>2159062.4700000002</v>
      </c>
      <c r="X119" s="35">
        <v>36006.480000000003</v>
      </c>
      <c r="Y119" s="35">
        <f t="shared" ref="Y119:Y150" si="62">SUBTOTAL(109,W119:X119)</f>
        <v>2195068.9500000002</v>
      </c>
      <c r="Z119" s="35">
        <v>63917113.460000001</v>
      </c>
      <c r="AA119" s="35">
        <v>63824.6</v>
      </c>
      <c r="AB119" s="35">
        <f t="shared" ref="AB119:AB150" si="63">SUBTOTAL(109,Z119:AA119)</f>
        <v>63980938.060000002</v>
      </c>
      <c r="AC119" s="35" t="s">
        <v>172</v>
      </c>
      <c r="AD119" s="35" t="s">
        <v>172</v>
      </c>
      <c r="AE119" s="35">
        <f t="shared" ref="AE119:AE150" si="64">SUBTOTAL(109,AC119:AD119)</f>
        <v>0</v>
      </c>
      <c r="AF119" s="35">
        <v>1641911.8</v>
      </c>
      <c r="AG119" s="35">
        <v>7935.17</v>
      </c>
      <c r="AH119" s="35">
        <f t="shared" ref="AH119:AH150" si="65">SUBTOTAL(109,AF119:AG119)</f>
        <v>1649846.97</v>
      </c>
      <c r="AI119" s="35">
        <v>6043699.4000000004</v>
      </c>
      <c r="AJ119" s="35">
        <v>2876292.27</v>
      </c>
      <c r="AK119" s="35">
        <f t="shared" ref="AK119:AK150" si="66">SUBTOTAL(109,AI119:AJ119)</f>
        <v>8919991.6699999999</v>
      </c>
      <c r="AL119" s="2">
        <f t="shared" si="55"/>
        <v>1296428797.2999997</v>
      </c>
      <c r="AM119" s="102" t="s">
        <v>1</v>
      </c>
    </row>
    <row r="120" spans="1:39" x14ac:dyDescent="0.4">
      <c r="A120" s="102" t="str">
        <f t="shared" si="51"/>
        <v>FebreroSeguros Reservas, S. A.</v>
      </c>
      <c r="B120" s="37" t="s">
        <v>93</v>
      </c>
      <c r="C120" s="44">
        <f t="shared" si="53"/>
        <v>952718747.39999998</v>
      </c>
      <c r="D120" s="44">
        <f t="shared" si="54"/>
        <v>113202591</v>
      </c>
      <c r="E120" s="35">
        <v>7799421.3300000001</v>
      </c>
      <c r="F120" s="35" t="s">
        <v>172</v>
      </c>
      <c r="G120" s="35">
        <f t="shared" si="56"/>
        <v>7799421.3300000001</v>
      </c>
      <c r="H120" s="35">
        <v>140004076.59999999</v>
      </c>
      <c r="I120" s="35">
        <v>76505193.469999999</v>
      </c>
      <c r="J120" s="35">
        <f t="shared" si="57"/>
        <v>216509270.06999999</v>
      </c>
      <c r="K120" s="35" t="s">
        <v>172</v>
      </c>
      <c r="L120" s="35">
        <v>31186376.620000001</v>
      </c>
      <c r="M120" s="35">
        <f t="shared" si="58"/>
        <v>31186376.620000001</v>
      </c>
      <c r="N120" s="35">
        <v>1723077.35</v>
      </c>
      <c r="O120" s="35">
        <v>332.69</v>
      </c>
      <c r="P120" s="35">
        <f t="shared" si="59"/>
        <v>1723410.04</v>
      </c>
      <c r="Q120" s="35">
        <v>271103052.70999998</v>
      </c>
      <c r="R120" s="35">
        <v>4337678.84</v>
      </c>
      <c r="S120" s="35">
        <f t="shared" si="60"/>
        <v>275440731.54999995</v>
      </c>
      <c r="T120" s="35">
        <v>238741953.72999999</v>
      </c>
      <c r="U120" s="35" t="s">
        <v>172</v>
      </c>
      <c r="V120" s="35">
        <f t="shared" si="61"/>
        <v>238741953.72999999</v>
      </c>
      <c r="W120" s="35">
        <v>8988886.7599999998</v>
      </c>
      <c r="X120" s="35">
        <v>26259.11</v>
      </c>
      <c r="Y120" s="35">
        <f t="shared" si="62"/>
        <v>9015145.8699999992</v>
      </c>
      <c r="Z120" s="35">
        <v>232043878.69999999</v>
      </c>
      <c r="AA120" s="35">
        <v>1069036.06</v>
      </c>
      <c r="AB120" s="35">
        <f t="shared" si="63"/>
        <v>233112914.75999999</v>
      </c>
      <c r="AC120" s="35" t="s">
        <v>172</v>
      </c>
      <c r="AD120" s="35" t="s">
        <v>172</v>
      </c>
      <c r="AE120" s="35">
        <f t="shared" si="64"/>
        <v>0</v>
      </c>
      <c r="AF120" s="35">
        <v>5223223.18</v>
      </c>
      <c r="AG120" s="35" t="s">
        <v>172</v>
      </c>
      <c r="AH120" s="35">
        <f t="shared" si="65"/>
        <v>5223223.18</v>
      </c>
      <c r="AI120" s="35">
        <v>47091177.039999999</v>
      </c>
      <c r="AJ120" s="35">
        <v>77714.210000000006</v>
      </c>
      <c r="AK120" s="35">
        <f t="shared" si="66"/>
        <v>47168891.25</v>
      </c>
      <c r="AL120" s="2">
        <f t="shared" si="55"/>
        <v>1065921338.4</v>
      </c>
      <c r="AM120" s="102" t="s">
        <v>1</v>
      </c>
    </row>
    <row r="121" spans="1:39" x14ac:dyDescent="0.4">
      <c r="A121" s="102" t="str">
        <f t="shared" si="51"/>
        <v>FebreroMapfre BHD Compañía de Seguros</v>
      </c>
      <c r="B121" s="37" t="s">
        <v>111</v>
      </c>
      <c r="C121" s="44">
        <f t="shared" si="53"/>
        <v>683445872.75</v>
      </c>
      <c r="D121" s="44">
        <f t="shared" si="54"/>
        <v>149196515.18999997</v>
      </c>
      <c r="E121" s="35">
        <v>1942249.91</v>
      </c>
      <c r="F121" s="35" t="s">
        <v>172</v>
      </c>
      <c r="G121" s="35">
        <f t="shared" si="56"/>
        <v>1942249.91</v>
      </c>
      <c r="H121" s="35">
        <v>97928898.920000002</v>
      </c>
      <c r="I121" s="35">
        <v>98424672.079999998</v>
      </c>
      <c r="J121" s="35">
        <f t="shared" si="57"/>
        <v>196353571</v>
      </c>
      <c r="K121" s="35" t="s">
        <v>172</v>
      </c>
      <c r="L121" s="35">
        <v>30117934.899999999</v>
      </c>
      <c r="M121" s="35">
        <f t="shared" si="58"/>
        <v>30117934.899999999</v>
      </c>
      <c r="N121" s="35">
        <v>12355877.859999999</v>
      </c>
      <c r="O121" s="35">
        <v>563244.46</v>
      </c>
      <c r="P121" s="35">
        <f t="shared" si="59"/>
        <v>12919122.32</v>
      </c>
      <c r="Q121" s="35">
        <v>247151746.80000001</v>
      </c>
      <c r="R121" s="35">
        <v>19296776.489999998</v>
      </c>
      <c r="S121" s="35">
        <f t="shared" si="60"/>
        <v>266448523.29000002</v>
      </c>
      <c r="T121" s="35">
        <v>7805204.4900000002</v>
      </c>
      <c r="U121" s="35" t="s">
        <v>172</v>
      </c>
      <c r="V121" s="35">
        <f t="shared" si="61"/>
        <v>7805204.4900000002</v>
      </c>
      <c r="W121" s="35">
        <v>12691105.539999999</v>
      </c>
      <c r="X121" s="35">
        <v>23437.5</v>
      </c>
      <c r="Y121" s="35">
        <f t="shared" si="62"/>
        <v>12714543.039999999</v>
      </c>
      <c r="Z121" s="35">
        <v>200672515.83000001</v>
      </c>
      <c r="AA121" s="35">
        <v>436391.06</v>
      </c>
      <c r="AB121" s="35">
        <f t="shared" si="63"/>
        <v>201108906.89000002</v>
      </c>
      <c r="AC121" s="35" t="s">
        <v>172</v>
      </c>
      <c r="AD121" s="35" t="s">
        <v>172</v>
      </c>
      <c r="AE121" s="35">
        <f t="shared" si="64"/>
        <v>0</v>
      </c>
      <c r="AF121" s="35">
        <v>34711724.259999998</v>
      </c>
      <c r="AG121" s="35">
        <v>297562.25</v>
      </c>
      <c r="AH121" s="35">
        <f t="shared" si="65"/>
        <v>35009286.509999998</v>
      </c>
      <c r="AI121" s="35">
        <v>68186549.140000001</v>
      </c>
      <c r="AJ121" s="35">
        <v>36496.449999999997</v>
      </c>
      <c r="AK121" s="35">
        <f t="shared" si="66"/>
        <v>68223045.590000004</v>
      </c>
      <c r="AL121" s="2">
        <f t="shared" si="55"/>
        <v>832642387.93999994</v>
      </c>
      <c r="AM121" s="102" t="s">
        <v>1</v>
      </c>
    </row>
    <row r="122" spans="1:39" x14ac:dyDescent="0.4">
      <c r="A122" s="102" t="str">
        <f t="shared" si="51"/>
        <v>FebreroLa Colonial, S. A., Compañia De Seguros</v>
      </c>
      <c r="B122" s="37" t="s">
        <v>112</v>
      </c>
      <c r="C122" s="44">
        <f t="shared" si="53"/>
        <v>449196303.88999999</v>
      </c>
      <c r="D122" s="44">
        <f t="shared" si="54"/>
        <v>74171191.349999979</v>
      </c>
      <c r="E122" s="35">
        <v>137640.68</v>
      </c>
      <c r="F122" s="35" t="s">
        <v>172</v>
      </c>
      <c r="G122" s="35">
        <f t="shared" si="56"/>
        <v>137640.68</v>
      </c>
      <c r="H122" s="35">
        <v>16737927.85</v>
      </c>
      <c r="I122" s="35" t="s">
        <v>172</v>
      </c>
      <c r="J122" s="35">
        <f t="shared" si="57"/>
        <v>16737927.85</v>
      </c>
      <c r="K122" s="35">
        <v>1125007.53</v>
      </c>
      <c r="L122" s="35">
        <v>62333094.909999996</v>
      </c>
      <c r="M122" s="35">
        <f t="shared" si="58"/>
        <v>63458102.439999998</v>
      </c>
      <c r="N122" s="35">
        <v>2502754.79</v>
      </c>
      <c r="O122" s="35" t="s">
        <v>172</v>
      </c>
      <c r="P122" s="35">
        <f t="shared" si="59"/>
        <v>2502754.79</v>
      </c>
      <c r="Q122" s="35">
        <v>171488523.81</v>
      </c>
      <c r="R122" s="35">
        <v>5299829.5199999996</v>
      </c>
      <c r="S122" s="35">
        <f t="shared" si="60"/>
        <v>176788353.33000001</v>
      </c>
      <c r="T122" s="35">
        <v>7897443.6500000004</v>
      </c>
      <c r="U122" s="35" t="s">
        <v>172</v>
      </c>
      <c r="V122" s="35">
        <f t="shared" si="61"/>
        <v>7897443.6500000004</v>
      </c>
      <c r="W122" s="35">
        <v>17700126.829999998</v>
      </c>
      <c r="X122" s="35">
        <v>2613.16</v>
      </c>
      <c r="Y122" s="35">
        <f t="shared" si="62"/>
        <v>17702739.989999998</v>
      </c>
      <c r="Z122" s="35">
        <v>174728281.97999999</v>
      </c>
      <c r="AA122" s="35">
        <v>141982.19</v>
      </c>
      <c r="AB122" s="35">
        <f t="shared" si="63"/>
        <v>174870264.16999999</v>
      </c>
      <c r="AC122" s="35" t="s">
        <v>172</v>
      </c>
      <c r="AD122" s="35" t="s">
        <v>172</v>
      </c>
      <c r="AE122" s="35">
        <f t="shared" si="64"/>
        <v>0</v>
      </c>
      <c r="AF122" s="35">
        <v>21121744.300000001</v>
      </c>
      <c r="AG122" s="35">
        <v>683039.57</v>
      </c>
      <c r="AH122" s="35">
        <f t="shared" si="65"/>
        <v>21804783.870000001</v>
      </c>
      <c r="AI122" s="35">
        <v>35756852.469999999</v>
      </c>
      <c r="AJ122" s="35">
        <v>5710632</v>
      </c>
      <c r="AK122" s="35">
        <f t="shared" si="66"/>
        <v>41467484.469999999</v>
      </c>
      <c r="AL122" s="2">
        <f t="shared" si="55"/>
        <v>523367495.23999995</v>
      </c>
      <c r="AM122" s="102" t="s">
        <v>1</v>
      </c>
    </row>
    <row r="123" spans="1:39" x14ac:dyDescent="0.4">
      <c r="A123" s="102" t="str">
        <f t="shared" si="51"/>
        <v>FebreroSeguros Sura, S.A.</v>
      </c>
      <c r="B123" s="37" t="s">
        <v>113</v>
      </c>
      <c r="C123" s="44">
        <f t="shared" si="53"/>
        <v>650787669.20000005</v>
      </c>
      <c r="D123" s="44">
        <f t="shared" si="54"/>
        <v>48571484.880000003</v>
      </c>
      <c r="E123" s="35">
        <v>1026249.19</v>
      </c>
      <c r="F123" s="35" t="s">
        <v>172</v>
      </c>
      <c r="G123" s="35">
        <f t="shared" si="56"/>
        <v>1026249.19</v>
      </c>
      <c r="H123" s="35">
        <v>15001381.93</v>
      </c>
      <c r="I123" s="35">
        <v>61517.07</v>
      </c>
      <c r="J123" s="35">
        <f t="shared" si="57"/>
        <v>15062899</v>
      </c>
      <c r="K123" s="35">
        <v>241733.24</v>
      </c>
      <c r="L123" s="35">
        <v>16674156.710000001</v>
      </c>
      <c r="M123" s="35">
        <f t="shared" si="58"/>
        <v>16915889.949999999</v>
      </c>
      <c r="N123" s="35">
        <v>4598566.07</v>
      </c>
      <c r="O123" s="35" t="s">
        <v>172</v>
      </c>
      <c r="P123" s="35">
        <f t="shared" si="59"/>
        <v>4598566.07</v>
      </c>
      <c r="Q123" s="35">
        <v>227616640.44</v>
      </c>
      <c r="R123" s="35">
        <v>28009333.289999999</v>
      </c>
      <c r="S123" s="35">
        <f t="shared" si="60"/>
        <v>255625973.72999999</v>
      </c>
      <c r="T123" s="35">
        <v>8101220.4000000004</v>
      </c>
      <c r="U123" s="35" t="s">
        <v>172</v>
      </c>
      <c r="V123" s="35">
        <f t="shared" si="61"/>
        <v>8101220.4000000004</v>
      </c>
      <c r="W123" s="35">
        <v>32137212.140000001</v>
      </c>
      <c r="X123" s="35">
        <v>1241852.3700000001</v>
      </c>
      <c r="Y123" s="35">
        <f t="shared" si="62"/>
        <v>33379064.510000002</v>
      </c>
      <c r="Z123" s="35">
        <v>197580293.83000001</v>
      </c>
      <c r="AA123" s="35">
        <v>1748032.15</v>
      </c>
      <c r="AB123" s="35">
        <f t="shared" si="63"/>
        <v>199328325.98000002</v>
      </c>
      <c r="AC123" s="35" t="s">
        <v>172</v>
      </c>
      <c r="AD123" s="35" t="s">
        <v>172</v>
      </c>
      <c r="AE123" s="35">
        <f t="shared" si="64"/>
        <v>0</v>
      </c>
      <c r="AF123" s="35">
        <v>23516030.609999999</v>
      </c>
      <c r="AG123" s="35">
        <v>97204.09</v>
      </c>
      <c r="AH123" s="35">
        <f t="shared" si="65"/>
        <v>23613234.699999999</v>
      </c>
      <c r="AI123" s="35">
        <v>140968341.34999999</v>
      </c>
      <c r="AJ123" s="35">
        <v>739389.2</v>
      </c>
      <c r="AK123" s="35">
        <f t="shared" si="66"/>
        <v>141707730.54999998</v>
      </c>
      <c r="AL123" s="2">
        <f t="shared" si="55"/>
        <v>699359154.08000004</v>
      </c>
      <c r="AM123" s="102" t="s">
        <v>1</v>
      </c>
    </row>
    <row r="124" spans="1:39" x14ac:dyDescent="0.4">
      <c r="A124" s="102" t="str">
        <f t="shared" ref="A124:A182" si="67">AM124&amp;B124</f>
        <v>FebreroSeguros Crecer, S. A.</v>
      </c>
      <c r="B124" s="37" t="s">
        <v>94</v>
      </c>
      <c r="C124" s="44">
        <f t="shared" si="53"/>
        <v>65526344.359999999</v>
      </c>
      <c r="D124" s="44">
        <f t="shared" si="54"/>
        <v>214084961.58000001</v>
      </c>
      <c r="E124" s="35" t="s">
        <v>172</v>
      </c>
      <c r="F124" s="35" t="s">
        <v>172</v>
      </c>
      <c r="G124" s="35">
        <f t="shared" si="56"/>
        <v>0</v>
      </c>
      <c r="H124" s="35">
        <v>24118532.059999999</v>
      </c>
      <c r="I124" s="35">
        <v>213001977.27000001</v>
      </c>
      <c r="J124" s="35">
        <f t="shared" si="57"/>
        <v>237120509.33000001</v>
      </c>
      <c r="K124" s="35" t="s">
        <v>172</v>
      </c>
      <c r="L124" s="35" t="s">
        <v>172</v>
      </c>
      <c r="M124" s="35">
        <f t="shared" si="58"/>
        <v>0</v>
      </c>
      <c r="N124" s="35">
        <v>4415906.88</v>
      </c>
      <c r="O124" s="35" t="s">
        <v>172</v>
      </c>
      <c r="P124" s="35">
        <f t="shared" si="59"/>
        <v>4415906.88</v>
      </c>
      <c r="Q124" s="35">
        <v>22684364.289999999</v>
      </c>
      <c r="R124" s="35" t="s">
        <v>172</v>
      </c>
      <c r="S124" s="35">
        <f t="shared" si="60"/>
        <v>22684364.289999999</v>
      </c>
      <c r="T124" s="35" t="s">
        <v>172</v>
      </c>
      <c r="U124" s="35" t="s">
        <v>172</v>
      </c>
      <c r="V124" s="35">
        <f t="shared" si="61"/>
        <v>0</v>
      </c>
      <c r="W124" s="35">
        <v>588600.23</v>
      </c>
      <c r="X124" s="35" t="s">
        <v>172</v>
      </c>
      <c r="Y124" s="35">
        <f t="shared" si="62"/>
        <v>588600.23</v>
      </c>
      <c r="Z124" s="35">
        <v>105848</v>
      </c>
      <c r="AA124" s="35" t="s">
        <v>172</v>
      </c>
      <c r="AB124" s="35">
        <f t="shared" si="63"/>
        <v>105848</v>
      </c>
      <c r="AC124" s="35" t="s">
        <v>172</v>
      </c>
      <c r="AD124" s="35" t="s">
        <v>172</v>
      </c>
      <c r="AE124" s="35">
        <f t="shared" si="64"/>
        <v>0</v>
      </c>
      <c r="AF124" s="35">
        <v>13590.35</v>
      </c>
      <c r="AG124" s="35" t="s">
        <v>172</v>
      </c>
      <c r="AH124" s="35">
        <f t="shared" si="65"/>
        <v>13590.35</v>
      </c>
      <c r="AI124" s="35">
        <v>13599502.550000001</v>
      </c>
      <c r="AJ124" s="35">
        <v>1082984.31</v>
      </c>
      <c r="AK124" s="35">
        <f t="shared" si="66"/>
        <v>14682486.860000001</v>
      </c>
      <c r="AL124" s="2">
        <f t="shared" si="55"/>
        <v>279611305.94</v>
      </c>
      <c r="AM124" s="102" t="s">
        <v>1</v>
      </c>
    </row>
    <row r="125" spans="1:39" x14ac:dyDescent="0.4">
      <c r="A125" s="102" t="str">
        <f t="shared" si="67"/>
        <v>FebreroWorldwide Seguros, S. A.</v>
      </c>
      <c r="B125" s="37" t="s">
        <v>114</v>
      </c>
      <c r="C125" s="44">
        <f t="shared" si="53"/>
        <v>15876587.83</v>
      </c>
      <c r="D125" s="44">
        <f t="shared" si="54"/>
        <v>197861457.5</v>
      </c>
      <c r="E125" s="35">
        <v>11943787.800000001</v>
      </c>
      <c r="F125" s="35" t="s">
        <v>172</v>
      </c>
      <c r="G125" s="35">
        <f t="shared" si="56"/>
        <v>11943787.800000001</v>
      </c>
      <c r="H125" s="35">
        <v>3932800.03</v>
      </c>
      <c r="I125" s="35">
        <v>17814.61</v>
      </c>
      <c r="J125" s="35">
        <f t="shared" si="57"/>
        <v>3950614.6399999997</v>
      </c>
      <c r="K125" s="35" t="s">
        <v>172</v>
      </c>
      <c r="L125" s="35">
        <v>197843642.88999999</v>
      </c>
      <c r="M125" s="35">
        <f t="shared" si="58"/>
        <v>197843642.88999999</v>
      </c>
      <c r="N125" s="35" t="s">
        <v>172</v>
      </c>
      <c r="O125" s="35" t="s">
        <v>172</v>
      </c>
      <c r="P125" s="35">
        <f t="shared" si="59"/>
        <v>0</v>
      </c>
      <c r="Q125" s="35" t="s">
        <v>172</v>
      </c>
      <c r="R125" s="35" t="s">
        <v>172</v>
      </c>
      <c r="S125" s="35">
        <f t="shared" si="60"/>
        <v>0</v>
      </c>
      <c r="T125" s="35" t="s">
        <v>172</v>
      </c>
      <c r="U125" s="35" t="s">
        <v>172</v>
      </c>
      <c r="V125" s="35">
        <f t="shared" si="61"/>
        <v>0</v>
      </c>
      <c r="W125" s="35" t="s">
        <v>172</v>
      </c>
      <c r="X125" s="35" t="s">
        <v>172</v>
      </c>
      <c r="Y125" s="35">
        <f t="shared" si="62"/>
        <v>0</v>
      </c>
      <c r="Z125" s="35" t="s">
        <v>172</v>
      </c>
      <c r="AA125" s="35" t="s">
        <v>172</v>
      </c>
      <c r="AB125" s="35">
        <f t="shared" si="63"/>
        <v>0</v>
      </c>
      <c r="AC125" s="35" t="s">
        <v>172</v>
      </c>
      <c r="AD125" s="35" t="s">
        <v>172</v>
      </c>
      <c r="AE125" s="35">
        <f t="shared" si="64"/>
        <v>0</v>
      </c>
      <c r="AF125" s="35" t="s">
        <v>172</v>
      </c>
      <c r="AG125" s="35" t="s">
        <v>172</v>
      </c>
      <c r="AH125" s="35">
        <f t="shared" si="65"/>
        <v>0</v>
      </c>
      <c r="AI125" s="35" t="s">
        <v>172</v>
      </c>
      <c r="AJ125" s="35" t="s">
        <v>172</v>
      </c>
      <c r="AK125" s="35">
        <f t="shared" si="66"/>
        <v>0</v>
      </c>
      <c r="AL125" s="2">
        <f t="shared" si="55"/>
        <v>213738045.33000001</v>
      </c>
      <c r="AM125" s="102" t="s">
        <v>1</v>
      </c>
    </row>
    <row r="126" spans="1:39" x14ac:dyDescent="0.4">
      <c r="A126" s="102" t="str">
        <f t="shared" si="67"/>
        <v>FebreroGeneral de Seguros, S. A.</v>
      </c>
      <c r="B126" s="37" t="s">
        <v>77</v>
      </c>
      <c r="C126" s="44">
        <f t="shared" si="53"/>
        <v>47917298.770000003</v>
      </c>
      <c r="D126" s="44">
        <f t="shared" si="54"/>
        <v>94883709.079999998</v>
      </c>
      <c r="E126" s="35">
        <v>179525.87</v>
      </c>
      <c r="F126" s="35" t="s">
        <v>172</v>
      </c>
      <c r="G126" s="35">
        <f t="shared" si="56"/>
        <v>179525.87</v>
      </c>
      <c r="H126" s="35">
        <v>2360132.4</v>
      </c>
      <c r="I126" s="35">
        <v>93937653.25</v>
      </c>
      <c r="J126" s="35">
        <f t="shared" si="57"/>
        <v>96297785.650000006</v>
      </c>
      <c r="K126" s="35" t="s">
        <v>172</v>
      </c>
      <c r="L126" s="35">
        <v>735711.73</v>
      </c>
      <c r="M126" s="35">
        <f t="shared" si="58"/>
        <v>735711.73</v>
      </c>
      <c r="N126" s="35">
        <v>20103.45</v>
      </c>
      <c r="O126" s="35">
        <v>197445.6</v>
      </c>
      <c r="P126" s="35">
        <f t="shared" si="59"/>
        <v>217549.05000000002</v>
      </c>
      <c r="Q126" s="35">
        <v>5289886.4800000004</v>
      </c>
      <c r="R126" s="35">
        <v>228.4</v>
      </c>
      <c r="S126" s="35">
        <f t="shared" si="60"/>
        <v>5290114.8800000008</v>
      </c>
      <c r="T126" s="35">
        <v>2066946.1</v>
      </c>
      <c r="U126" s="35" t="s">
        <v>172</v>
      </c>
      <c r="V126" s="35">
        <f t="shared" si="61"/>
        <v>2066946.1</v>
      </c>
      <c r="W126" s="35">
        <v>176509.81</v>
      </c>
      <c r="X126" s="35" t="s">
        <v>172</v>
      </c>
      <c r="Y126" s="35">
        <f t="shared" si="62"/>
        <v>176509.81</v>
      </c>
      <c r="Z126" s="35">
        <v>22174113.870000001</v>
      </c>
      <c r="AA126" s="35">
        <v>12670.1</v>
      </c>
      <c r="AB126" s="35">
        <f t="shared" si="63"/>
        <v>22186783.970000003</v>
      </c>
      <c r="AC126" s="35" t="s">
        <v>172</v>
      </c>
      <c r="AD126" s="35" t="s">
        <v>172</v>
      </c>
      <c r="AE126" s="35">
        <f t="shared" si="64"/>
        <v>0</v>
      </c>
      <c r="AF126" s="35">
        <v>11868403.939999999</v>
      </c>
      <c r="AG126" s="35" t="s">
        <v>172</v>
      </c>
      <c r="AH126" s="35">
        <f t="shared" si="65"/>
        <v>11868403.939999999</v>
      </c>
      <c r="AI126" s="35">
        <v>3781676.85</v>
      </c>
      <c r="AJ126" s="35" t="s">
        <v>172</v>
      </c>
      <c r="AK126" s="35">
        <f t="shared" si="66"/>
        <v>3781676.85</v>
      </c>
      <c r="AL126" s="2">
        <f t="shared" si="55"/>
        <v>142801007.84999999</v>
      </c>
      <c r="AM126" s="102" t="s">
        <v>1</v>
      </c>
    </row>
    <row r="127" spans="1:39" x14ac:dyDescent="0.4">
      <c r="A127" s="102" t="str">
        <f t="shared" si="67"/>
        <v>FebreroSeguros Pepín, S. A.</v>
      </c>
      <c r="B127" s="37" t="s">
        <v>115</v>
      </c>
      <c r="C127" s="44">
        <f t="shared" si="53"/>
        <v>118913467.98999999</v>
      </c>
      <c r="D127" s="44">
        <f t="shared" si="54"/>
        <v>2901.46</v>
      </c>
      <c r="E127" s="35" t="s">
        <v>172</v>
      </c>
      <c r="F127" s="35" t="s">
        <v>172</v>
      </c>
      <c r="G127" s="35">
        <f t="shared" si="56"/>
        <v>0</v>
      </c>
      <c r="H127" s="35" t="s">
        <v>172</v>
      </c>
      <c r="I127" s="35" t="s">
        <v>172</v>
      </c>
      <c r="J127" s="35">
        <f t="shared" si="57"/>
        <v>0</v>
      </c>
      <c r="K127" s="35" t="s">
        <v>172</v>
      </c>
      <c r="L127" s="35" t="s">
        <v>172</v>
      </c>
      <c r="M127" s="35">
        <f t="shared" si="58"/>
        <v>0</v>
      </c>
      <c r="N127" s="35" t="s">
        <v>172</v>
      </c>
      <c r="O127" s="35" t="s">
        <v>172</v>
      </c>
      <c r="P127" s="35">
        <f t="shared" si="59"/>
        <v>0</v>
      </c>
      <c r="Q127" s="35">
        <v>197623.75</v>
      </c>
      <c r="R127" s="35" t="s">
        <v>172</v>
      </c>
      <c r="S127" s="35">
        <f t="shared" si="60"/>
        <v>197623.75</v>
      </c>
      <c r="T127" s="35">
        <v>136816.97</v>
      </c>
      <c r="U127" s="35" t="s">
        <v>172</v>
      </c>
      <c r="V127" s="35">
        <f t="shared" si="61"/>
        <v>136816.97</v>
      </c>
      <c r="W127" s="35">
        <v>1999773.63</v>
      </c>
      <c r="X127" s="35" t="s">
        <v>172</v>
      </c>
      <c r="Y127" s="35">
        <f t="shared" si="62"/>
        <v>1999773.63</v>
      </c>
      <c r="Z127" s="35">
        <v>116090704.26000001</v>
      </c>
      <c r="AA127" s="35">
        <v>2901.46</v>
      </c>
      <c r="AB127" s="35">
        <f t="shared" si="63"/>
        <v>116093605.72</v>
      </c>
      <c r="AC127" s="35" t="s">
        <v>172</v>
      </c>
      <c r="AD127" s="35" t="s">
        <v>172</v>
      </c>
      <c r="AE127" s="35">
        <f t="shared" si="64"/>
        <v>0</v>
      </c>
      <c r="AF127" s="35">
        <v>319470.49</v>
      </c>
      <c r="AG127" s="35" t="s">
        <v>172</v>
      </c>
      <c r="AH127" s="35">
        <f t="shared" si="65"/>
        <v>319470.49</v>
      </c>
      <c r="AI127" s="35">
        <v>169078.89</v>
      </c>
      <c r="AJ127" s="35" t="s">
        <v>172</v>
      </c>
      <c r="AK127" s="35">
        <f t="shared" si="66"/>
        <v>169078.89</v>
      </c>
      <c r="AL127" s="2">
        <f t="shared" si="55"/>
        <v>118916369.44999999</v>
      </c>
      <c r="AM127" s="102" t="s">
        <v>1</v>
      </c>
    </row>
    <row r="128" spans="1:39" x14ac:dyDescent="0.4">
      <c r="A128" s="102" t="str">
        <f t="shared" si="67"/>
        <v>FebreroLa Monumental de Seguros, S. A.</v>
      </c>
      <c r="B128" s="37" t="s">
        <v>85</v>
      </c>
      <c r="C128" s="44">
        <f t="shared" si="53"/>
        <v>105461434.02</v>
      </c>
      <c r="D128" s="44">
        <f t="shared" si="54"/>
        <v>1176731.6200000001</v>
      </c>
      <c r="E128" s="35" t="s">
        <v>172</v>
      </c>
      <c r="F128" s="35" t="s">
        <v>172</v>
      </c>
      <c r="G128" s="35">
        <f t="shared" si="56"/>
        <v>0</v>
      </c>
      <c r="H128" s="35">
        <v>98101.92</v>
      </c>
      <c r="I128" s="35" t="s">
        <v>172</v>
      </c>
      <c r="J128" s="35">
        <f t="shared" si="57"/>
        <v>98101.92</v>
      </c>
      <c r="K128" s="35" t="s">
        <v>172</v>
      </c>
      <c r="L128" s="35" t="s">
        <v>172</v>
      </c>
      <c r="M128" s="35">
        <f t="shared" si="58"/>
        <v>0</v>
      </c>
      <c r="N128" s="35">
        <v>16145.95</v>
      </c>
      <c r="O128" s="35" t="s">
        <v>172</v>
      </c>
      <c r="P128" s="35">
        <f t="shared" si="59"/>
        <v>16145.95</v>
      </c>
      <c r="Q128" s="35">
        <v>8944376.9399999995</v>
      </c>
      <c r="R128" s="35">
        <v>1127531.3600000001</v>
      </c>
      <c r="S128" s="35">
        <f t="shared" si="60"/>
        <v>10071908.299999999</v>
      </c>
      <c r="T128" s="35">
        <v>145321.89000000001</v>
      </c>
      <c r="U128" s="35" t="s">
        <v>172</v>
      </c>
      <c r="V128" s="35">
        <f t="shared" si="61"/>
        <v>145321.89000000001</v>
      </c>
      <c r="W128" s="35">
        <v>77218.59</v>
      </c>
      <c r="X128" s="35" t="s">
        <v>172</v>
      </c>
      <c r="Y128" s="35">
        <f t="shared" si="62"/>
        <v>77218.59</v>
      </c>
      <c r="Z128" s="35">
        <v>87767301.209999993</v>
      </c>
      <c r="AA128" s="35">
        <v>14389.68</v>
      </c>
      <c r="AB128" s="35">
        <f t="shared" si="63"/>
        <v>87781690.890000001</v>
      </c>
      <c r="AC128" s="35" t="s">
        <v>172</v>
      </c>
      <c r="AD128" s="35" t="s">
        <v>172</v>
      </c>
      <c r="AE128" s="35">
        <f t="shared" si="64"/>
        <v>0</v>
      </c>
      <c r="AF128" s="35">
        <v>3853032.83</v>
      </c>
      <c r="AG128" s="35" t="s">
        <v>172</v>
      </c>
      <c r="AH128" s="35">
        <f t="shared" si="65"/>
        <v>3853032.83</v>
      </c>
      <c r="AI128" s="35">
        <v>4559934.6900000004</v>
      </c>
      <c r="AJ128" s="35">
        <v>34810.58</v>
      </c>
      <c r="AK128" s="35">
        <f t="shared" si="66"/>
        <v>4594745.2700000005</v>
      </c>
      <c r="AL128" s="2">
        <f t="shared" si="55"/>
        <v>106638165.64</v>
      </c>
      <c r="AM128" s="102" t="s">
        <v>1</v>
      </c>
    </row>
    <row r="129" spans="1:39" x14ac:dyDescent="0.4">
      <c r="A129" s="102" t="str">
        <f t="shared" si="67"/>
        <v>FebreroCompañía Dominicana de Seguros, C. por A.</v>
      </c>
      <c r="B129" s="37" t="s">
        <v>116</v>
      </c>
      <c r="C129" s="44">
        <f t="shared" si="53"/>
        <v>76006578.460000008</v>
      </c>
      <c r="D129" s="44">
        <f t="shared" si="54"/>
        <v>2906508.99</v>
      </c>
      <c r="E129" s="35">
        <v>413198.56</v>
      </c>
      <c r="F129" s="35" t="s">
        <v>172</v>
      </c>
      <c r="G129" s="35">
        <f t="shared" si="56"/>
        <v>413198.56</v>
      </c>
      <c r="H129" s="35">
        <v>18275.849999999999</v>
      </c>
      <c r="I129" s="35" t="s">
        <v>172</v>
      </c>
      <c r="J129" s="35">
        <f t="shared" si="57"/>
        <v>18275.849999999999</v>
      </c>
      <c r="K129" s="35" t="s">
        <v>172</v>
      </c>
      <c r="L129" s="35">
        <v>2887090.62</v>
      </c>
      <c r="M129" s="35">
        <f t="shared" si="58"/>
        <v>2887090.62</v>
      </c>
      <c r="N129" s="35">
        <v>17779.060000000001</v>
      </c>
      <c r="O129" s="35" t="s">
        <v>172</v>
      </c>
      <c r="P129" s="35">
        <f t="shared" si="59"/>
        <v>17779.060000000001</v>
      </c>
      <c r="Q129" s="35">
        <v>327219.27</v>
      </c>
      <c r="R129" s="35" t="s">
        <v>172</v>
      </c>
      <c r="S129" s="35">
        <f t="shared" si="60"/>
        <v>327219.27</v>
      </c>
      <c r="T129" s="35">
        <v>573761.01</v>
      </c>
      <c r="U129" s="35" t="s">
        <v>172</v>
      </c>
      <c r="V129" s="35">
        <f t="shared" si="61"/>
        <v>573761.01</v>
      </c>
      <c r="W129" s="35">
        <v>6500.83</v>
      </c>
      <c r="X129" s="35" t="s">
        <v>172</v>
      </c>
      <c r="Y129" s="35">
        <f t="shared" si="62"/>
        <v>6500.83</v>
      </c>
      <c r="Z129" s="35">
        <v>58090779.740000002</v>
      </c>
      <c r="AA129" s="35">
        <v>19418.37</v>
      </c>
      <c r="AB129" s="35">
        <f t="shared" si="63"/>
        <v>58110198.109999999</v>
      </c>
      <c r="AC129" s="35" t="s">
        <v>172</v>
      </c>
      <c r="AD129" s="35" t="s">
        <v>172</v>
      </c>
      <c r="AE129" s="35">
        <f t="shared" si="64"/>
        <v>0</v>
      </c>
      <c r="AF129" s="35">
        <v>15260705.359999999</v>
      </c>
      <c r="AG129" s="35" t="s">
        <v>172</v>
      </c>
      <c r="AH129" s="35">
        <f t="shared" si="65"/>
        <v>15260705.359999999</v>
      </c>
      <c r="AI129" s="35">
        <v>1298358.78</v>
      </c>
      <c r="AJ129" s="35" t="s">
        <v>172</v>
      </c>
      <c r="AK129" s="35">
        <f t="shared" si="66"/>
        <v>1298358.78</v>
      </c>
      <c r="AL129" s="2">
        <f t="shared" si="55"/>
        <v>78913087.450000003</v>
      </c>
      <c r="AM129" s="102" t="s">
        <v>1</v>
      </c>
    </row>
    <row r="130" spans="1:39" x14ac:dyDescent="0.4">
      <c r="A130" s="102" t="str">
        <f t="shared" si="67"/>
        <v>FebreroPatria, S. A., Compañía de Seguros</v>
      </c>
      <c r="B130" s="37" t="s">
        <v>117</v>
      </c>
      <c r="C130" s="44">
        <f t="shared" si="53"/>
        <v>55708667.539999999</v>
      </c>
      <c r="D130" s="44">
        <f t="shared" si="54"/>
        <v>23399.64</v>
      </c>
      <c r="E130" s="35" t="s">
        <v>172</v>
      </c>
      <c r="F130" s="35" t="s">
        <v>172</v>
      </c>
      <c r="G130" s="35">
        <f t="shared" si="56"/>
        <v>0</v>
      </c>
      <c r="H130" s="35">
        <v>14662.06</v>
      </c>
      <c r="I130" s="35" t="s">
        <v>172</v>
      </c>
      <c r="J130" s="35">
        <f t="shared" si="57"/>
        <v>14662.06</v>
      </c>
      <c r="K130" s="35" t="s">
        <v>172</v>
      </c>
      <c r="L130" s="35" t="s">
        <v>172</v>
      </c>
      <c r="M130" s="35">
        <f t="shared" si="58"/>
        <v>0</v>
      </c>
      <c r="N130" s="35" t="s">
        <v>172</v>
      </c>
      <c r="O130" s="35" t="s">
        <v>172</v>
      </c>
      <c r="P130" s="35">
        <f t="shared" si="59"/>
        <v>0</v>
      </c>
      <c r="Q130" s="35">
        <v>145688.89000000001</v>
      </c>
      <c r="R130" s="35" t="s">
        <v>172</v>
      </c>
      <c r="S130" s="35">
        <f t="shared" si="60"/>
        <v>145688.89000000001</v>
      </c>
      <c r="T130" s="35" t="s">
        <v>172</v>
      </c>
      <c r="U130" s="35" t="s">
        <v>172</v>
      </c>
      <c r="V130" s="35">
        <f t="shared" si="61"/>
        <v>0</v>
      </c>
      <c r="W130" s="35">
        <v>457389.66</v>
      </c>
      <c r="X130" s="35" t="s">
        <v>172</v>
      </c>
      <c r="Y130" s="35">
        <f t="shared" si="62"/>
        <v>457389.66</v>
      </c>
      <c r="Z130" s="35">
        <v>52900485.859999999</v>
      </c>
      <c r="AA130" s="35" t="s">
        <v>172</v>
      </c>
      <c r="AB130" s="35">
        <f t="shared" si="63"/>
        <v>52900485.859999999</v>
      </c>
      <c r="AC130" s="35" t="s">
        <v>172</v>
      </c>
      <c r="AD130" s="35" t="s">
        <v>172</v>
      </c>
      <c r="AE130" s="35">
        <f t="shared" si="64"/>
        <v>0</v>
      </c>
      <c r="AF130" s="35">
        <v>2084569.49</v>
      </c>
      <c r="AG130" s="35">
        <v>23399.64</v>
      </c>
      <c r="AH130" s="35">
        <f t="shared" si="65"/>
        <v>2107969.13</v>
      </c>
      <c r="AI130" s="35">
        <v>105871.58</v>
      </c>
      <c r="AJ130" s="35" t="s">
        <v>172</v>
      </c>
      <c r="AK130" s="35">
        <f t="shared" si="66"/>
        <v>105871.58</v>
      </c>
      <c r="AL130" s="2">
        <f t="shared" si="55"/>
        <v>55732067.18</v>
      </c>
      <c r="AM130" s="102" t="s">
        <v>1</v>
      </c>
    </row>
    <row r="131" spans="1:39" x14ac:dyDescent="0.4">
      <c r="A131" s="102" t="str">
        <f t="shared" si="67"/>
        <v>FebreroAseguradora Agropecuaria Dominicana, S. A.</v>
      </c>
      <c r="B131" s="37" t="s">
        <v>118</v>
      </c>
      <c r="C131" s="44">
        <f t="shared" si="53"/>
        <v>1840570.95</v>
      </c>
      <c r="D131" s="44">
        <f t="shared" si="54"/>
        <v>72522520.379999995</v>
      </c>
      <c r="E131" s="35" t="s">
        <v>172</v>
      </c>
      <c r="F131" s="35" t="s">
        <v>172</v>
      </c>
      <c r="G131" s="35">
        <f t="shared" si="56"/>
        <v>0</v>
      </c>
      <c r="H131" s="35">
        <v>1790039.88</v>
      </c>
      <c r="I131" s="35" t="s">
        <v>172</v>
      </c>
      <c r="J131" s="35">
        <f t="shared" si="57"/>
        <v>1790039.88</v>
      </c>
      <c r="K131" s="35" t="s">
        <v>172</v>
      </c>
      <c r="L131" s="35" t="s">
        <v>172</v>
      </c>
      <c r="M131" s="35">
        <f t="shared" si="58"/>
        <v>0</v>
      </c>
      <c r="N131" s="35" t="s">
        <v>172</v>
      </c>
      <c r="O131" s="35" t="s">
        <v>172</v>
      </c>
      <c r="P131" s="35">
        <f t="shared" si="59"/>
        <v>0</v>
      </c>
      <c r="Q131" s="35" t="s">
        <v>172</v>
      </c>
      <c r="R131" s="35" t="s">
        <v>172</v>
      </c>
      <c r="S131" s="35">
        <f t="shared" si="60"/>
        <v>0</v>
      </c>
      <c r="T131" s="35" t="s">
        <v>172</v>
      </c>
      <c r="U131" s="35" t="s">
        <v>172</v>
      </c>
      <c r="V131" s="35">
        <f t="shared" si="61"/>
        <v>0</v>
      </c>
      <c r="W131" s="35" t="s">
        <v>172</v>
      </c>
      <c r="X131" s="35" t="s">
        <v>172</v>
      </c>
      <c r="Y131" s="35">
        <f t="shared" si="62"/>
        <v>0</v>
      </c>
      <c r="Z131" s="35" t="s">
        <v>172</v>
      </c>
      <c r="AA131" s="35" t="s">
        <v>172</v>
      </c>
      <c r="AB131" s="35">
        <f t="shared" si="63"/>
        <v>0</v>
      </c>
      <c r="AC131" s="35" t="s">
        <v>172</v>
      </c>
      <c r="AD131" s="35">
        <v>72522520.379999995</v>
      </c>
      <c r="AE131" s="35">
        <f t="shared" si="64"/>
        <v>72522520.379999995</v>
      </c>
      <c r="AF131" s="35" t="s">
        <v>172</v>
      </c>
      <c r="AG131" s="35" t="s">
        <v>172</v>
      </c>
      <c r="AH131" s="35">
        <f t="shared" si="65"/>
        <v>0</v>
      </c>
      <c r="AI131" s="35">
        <v>50531.07</v>
      </c>
      <c r="AJ131" s="35" t="s">
        <v>172</v>
      </c>
      <c r="AK131" s="35">
        <f t="shared" si="66"/>
        <v>50531.07</v>
      </c>
      <c r="AL131" s="2">
        <f t="shared" si="55"/>
        <v>74363091.329999998</v>
      </c>
      <c r="AM131" s="102" t="s">
        <v>1</v>
      </c>
    </row>
    <row r="132" spans="1:39" x14ac:dyDescent="0.4">
      <c r="A132" s="102" t="str">
        <f t="shared" si="67"/>
        <v>FebreroBanesco Seguros</v>
      </c>
      <c r="B132" s="37" t="s">
        <v>119</v>
      </c>
      <c r="C132" s="44">
        <f t="shared" si="53"/>
        <v>59764500.209999993</v>
      </c>
      <c r="D132" s="44">
        <f t="shared" si="54"/>
        <v>789906.25</v>
      </c>
      <c r="E132" s="35">
        <v>119070.31</v>
      </c>
      <c r="F132" s="35" t="s">
        <v>172</v>
      </c>
      <c r="G132" s="35">
        <f t="shared" si="56"/>
        <v>119070.31</v>
      </c>
      <c r="H132" s="35">
        <v>3351687.63</v>
      </c>
      <c r="I132" s="35" t="s">
        <v>172</v>
      </c>
      <c r="J132" s="35">
        <f t="shared" si="57"/>
        <v>3351687.63</v>
      </c>
      <c r="K132" s="35" t="s">
        <v>172</v>
      </c>
      <c r="L132" s="35" t="s">
        <v>172</v>
      </c>
      <c r="M132" s="35">
        <f t="shared" si="58"/>
        <v>0</v>
      </c>
      <c r="N132" s="35">
        <v>1712302.19</v>
      </c>
      <c r="O132" s="35" t="s">
        <v>172</v>
      </c>
      <c r="P132" s="35">
        <f t="shared" si="59"/>
        <v>1712302.19</v>
      </c>
      <c r="Q132" s="35">
        <v>14789877.060000001</v>
      </c>
      <c r="R132" s="35">
        <v>789906.25</v>
      </c>
      <c r="S132" s="35">
        <f t="shared" si="60"/>
        <v>15579783.310000001</v>
      </c>
      <c r="T132" s="35">
        <v>1806034.88</v>
      </c>
      <c r="U132" s="35" t="s">
        <v>172</v>
      </c>
      <c r="V132" s="35">
        <f t="shared" si="61"/>
        <v>1806034.88</v>
      </c>
      <c r="W132" s="35">
        <v>496082</v>
      </c>
      <c r="X132" s="35" t="s">
        <v>172</v>
      </c>
      <c r="Y132" s="35">
        <f t="shared" si="62"/>
        <v>496082</v>
      </c>
      <c r="Z132" s="35">
        <v>33494869.510000002</v>
      </c>
      <c r="AA132" s="35" t="s">
        <v>172</v>
      </c>
      <c r="AB132" s="35">
        <f t="shared" si="63"/>
        <v>33494869.510000002</v>
      </c>
      <c r="AC132" s="35" t="s">
        <v>172</v>
      </c>
      <c r="AD132" s="35" t="s">
        <v>172</v>
      </c>
      <c r="AE132" s="35">
        <f t="shared" si="64"/>
        <v>0</v>
      </c>
      <c r="AF132" s="35">
        <v>1119938.6200000001</v>
      </c>
      <c r="AG132" s="35" t="s">
        <v>172</v>
      </c>
      <c r="AH132" s="35">
        <f t="shared" si="65"/>
        <v>1119938.6200000001</v>
      </c>
      <c r="AI132" s="35">
        <v>2874638.01</v>
      </c>
      <c r="AJ132" s="35" t="s">
        <v>172</v>
      </c>
      <c r="AK132" s="35">
        <f t="shared" si="66"/>
        <v>2874638.01</v>
      </c>
      <c r="AL132" s="2">
        <f t="shared" si="55"/>
        <v>60554406.459999993</v>
      </c>
      <c r="AM132" s="102" t="s">
        <v>1</v>
      </c>
    </row>
    <row r="133" spans="1:39" x14ac:dyDescent="0.4">
      <c r="A133" s="102" t="str">
        <f t="shared" si="67"/>
        <v>FebreroAtlántica Seguros, S. A.</v>
      </c>
      <c r="B133" s="37" t="s">
        <v>120</v>
      </c>
      <c r="C133" s="44">
        <f t="shared" si="53"/>
        <v>59300537.659999996</v>
      </c>
      <c r="D133" s="44">
        <f t="shared" si="54"/>
        <v>0</v>
      </c>
      <c r="E133" s="35">
        <v>5889.26</v>
      </c>
      <c r="F133" s="35" t="s">
        <v>172</v>
      </c>
      <c r="G133" s="35">
        <f t="shared" si="56"/>
        <v>5889.26</v>
      </c>
      <c r="H133" s="35">
        <v>178128.68</v>
      </c>
      <c r="I133" s="35" t="s">
        <v>172</v>
      </c>
      <c r="J133" s="35">
        <f t="shared" si="57"/>
        <v>178128.68</v>
      </c>
      <c r="K133" s="35" t="s">
        <v>172</v>
      </c>
      <c r="L133" s="35" t="s">
        <v>172</v>
      </c>
      <c r="M133" s="35">
        <f t="shared" si="58"/>
        <v>0</v>
      </c>
      <c r="N133" s="35" t="s">
        <v>172</v>
      </c>
      <c r="O133" s="35" t="s">
        <v>172</v>
      </c>
      <c r="P133" s="35">
        <f t="shared" si="59"/>
        <v>0</v>
      </c>
      <c r="Q133" s="35">
        <v>395893.83</v>
      </c>
      <c r="R133" s="35" t="s">
        <v>172</v>
      </c>
      <c r="S133" s="35">
        <f t="shared" si="60"/>
        <v>395893.83</v>
      </c>
      <c r="T133" s="35">
        <v>3515.61</v>
      </c>
      <c r="U133" s="35" t="s">
        <v>172</v>
      </c>
      <c r="V133" s="35">
        <f t="shared" si="61"/>
        <v>3515.61</v>
      </c>
      <c r="W133" s="35">
        <v>11878.45</v>
      </c>
      <c r="X133" s="35" t="s">
        <v>172</v>
      </c>
      <c r="Y133" s="35">
        <f t="shared" si="62"/>
        <v>11878.45</v>
      </c>
      <c r="Z133" s="35">
        <v>58414424.539999999</v>
      </c>
      <c r="AA133" s="35" t="s">
        <v>172</v>
      </c>
      <c r="AB133" s="35">
        <f t="shared" si="63"/>
        <v>58414424.539999999</v>
      </c>
      <c r="AC133" s="35" t="s">
        <v>172</v>
      </c>
      <c r="AD133" s="35" t="s">
        <v>172</v>
      </c>
      <c r="AE133" s="35">
        <f t="shared" si="64"/>
        <v>0</v>
      </c>
      <c r="AF133" s="35">
        <v>55472.85</v>
      </c>
      <c r="AG133" s="35" t="s">
        <v>172</v>
      </c>
      <c r="AH133" s="35">
        <f t="shared" si="65"/>
        <v>55472.85</v>
      </c>
      <c r="AI133" s="35">
        <v>235334.44</v>
      </c>
      <c r="AJ133" s="35" t="s">
        <v>172</v>
      </c>
      <c r="AK133" s="35">
        <f t="shared" si="66"/>
        <v>235334.44</v>
      </c>
      <c r="AL133" s="2">
        <f t="shared" si="55"/>
        <v>59300537.659999996</v>
      </c>
      <c r="AM133" s="102" t="s">
        <v>1</v>
      </c>
    </row>
    <row r="134" spans="1:39" x14ac:dyDescent="0.4">
      <c r="A134" s="102" t="str">
        <f t="shared" si="67"/>
        <v>FebreroSeguros La Internacional, S. A.</v>
      </c>
      <c r="B134" s="37" t="s">
        <v>80</v>
      </c>
      <c r="C134" s="44">
        <f t="shared" si="53"/>
        <v>45634315.609999999</v>
      </c>
      <c r="D134" s="44">
        <f t="shared" si="54"/>
        <v>0</v>
      </c>
      <c r="E134" s="35" t="s">
        <v>172</v>
      </c>
      <c r="F134" s="35" t="s">
        <v>172</v>
      </c>
      <c r="G134" s="35">
        <f t="shared" si="56"/>
        <v>0</v>
      </c>
      <c r="H134" s="35" t="s">
        <v>172</v>
      </c>
      <c r="I134" s="35" t="s">
        <v>172</v>
      </c>
      <c r="J134" s="35">
        <f t="shared" si="57"/>
        <v>0</v>
      </c>
      <c r="K134" s="35" t="s">
        <v>172</v>
      </c>
      <c r="L134" s="35" t="s">
        <v>172</v>
      </c>
      <c r="M134" s="35">
        <f t="shared" si="58"/>
        <v>0</v>
      </c>
      <c r="N134" s="35" t="s">
        <v>172</v>
      </c>
      <c r="O134" s="35" t="s">
        <v>172</v>
      </c>
      <c r="P134" s="35">
        <f t="shared" si="59"/>
        <v>0</v>
      </c>
      <c r="Q134" s="35">
        <v>3189.66</v>
      </c>
      <c r="R134" s="35" t="s">
        <v>172</v>
      </c>
      <c r="S134" s="35">
        <f t="shared" si="60"/>
        <v>3189.66</v>
      </c>
      <c r="T134" s="35" t="s">
        <v>172</v>
      </c>
      <c r="U134" s="35" t="s">
        <v>172</v>
      </c>
      <c r="V134" s="35">
        <f t="shared" si="61"/>
        <v>0</v>
      </c>
      <c r="W134" s="35" t="s">
        <v>172</v>
      </c>
      <c r="X134" s="35" t="s">
        <v>172</v>
      </c>
      <c r="Y134" s="35">
        <f t="shared" si="62"/>
        <v>0</v>
      </c>
      <c r="Z134" s="35">
        <v>45631125.950000003</v>
      </c>
      <c r="AA134" s="35" t="s">
        <v>172</v>
      </c>
      <c r="AB134" s="35">
        <f t="shared" si="63"/>
        <v>45631125.950000003</v>
      </c>
      <c r="AC134" s="35" t="s">
        <v>172</v>
      </c>
      <c r="AD134" s="35" t="s">
        <v>172</v>
      </c>
      <c r="AE134" s="35">
        <f t="shared" si="64"/>
        <v>0</v>
      </c>
      <c r="AF134" s="35" t="s">
        <v>172</v>
      </c>
      <c r="AG134" s="35" t="s">
        <v>172</v>
      </c>
      <c r="AH134" s="35">
        <f t="shared" si="65"/>
        <v>0</v>
      </c>
      <c r="AI134" s="35" t="s">
        <v>172</v>
      </c>
      <c r="AJ134" s="35" t="s">
        <v>172</v>
      </c>
      <c r="AK134" s="35">
        <f t="shared" si="66"/>
        <v>0</v>
      </c>
      <c r="AL134" s="2">
        <f t="shared" si="55"/>
        <v>45634315.609999999</v>
      </c>
      <c r="AM134" s="102" t="s">
        <v>1</v>
      </c>
    </row>
    <row r="135" spans="1:39" x14ac:dyDescent="0.4">
      <c r="A135" s="102" t="str">
        <f t="shared" si="67"/>
        <v xml:space="preserve">FebreroCooperativa Nacional De Seguros, Inc </v>
      </c>
      <c r="B135" s="37" t="s">
        <v>121</v>
      </c>
      <c r="C135" s="44">
        <f t="shared" si="53"/>
        <v>42532246.229999997</v>
      </c>
      <c r="D135" s="44">
        <f t="shared" si="54"/>
        <v>62238.97</v>
      </c>
      <c r="E135" s="35" t="s">
        <v>172</v>
      </c>
      <c r="F135" s="35" t="s">
        <v>172</v>
      </c>
      <c r="G135" s="35">
        <f t="shared" si="56"/>
        <v>0</v>
      </c>
      <c r="H135" s="35">
        <v>14354547.93</v>
      </c>
      <c r="I135" s="35">
        <v>62238.97</v>
      </c>
      <c r="J135" s="35">
        <f t="shared" si="57"/>
        <v>14416786.9</v>
      </c>
      <c r="K135" s="35" t="s">
        <v>172</v>
      </c>
      <c r="L135" s="35" t="s">
        <v>172</v>
      </c>
      <c r="M135" s="35">
        <f t="shared" si="58"/>
        <v>0</v>
      </c>
      <c r="N135" s="35" t="s">
        <v>172</v>
      </c>
      <c r="O135" s="35" t="s">
        <v>172</v>
      </c>
      <c r="P135" s="35">
        <f t="shared" si="59"/>
        <v>0</v>
      </c>
      <c r="Q135" s="35">
        <v>5590805.9699999997</v>
      </c>
      <c r="R135" s="35" t="s">
        <v>172</v>
      </c>
      <c r="S135" s="35">
        <f t="shared" si="60"/>
        <v>5590805.9699999997</v>
      </c>
      <c r="T135" s="35" t="s">
        <v>172</v>
      </c>
      <c r="U135" s="35" t="s">
        <v>172</v>
      </c>
      <c r="V135" s="35">
        <f t="shared" si="61"/>
        <v>0</v>
      </c>
      <c r="W135" s="35">
        <v>11767.22</v>
      </c>
      <c r="X135" s="35" t="s">
        <v>172</v>
      </c>
      <c r="Y135" s="35">
        <f t="shared" si="62"/>
        <v>11767.22</v>
      </c>
      <c r="Z135" s="35">
        <v>21035823.789999999</v>
      </c>
      <c r="AA135" s="35" t="s">
        <v>172</v>
      </c>
      <c r="AB135" s="35">
        <f t="shared" si="63"/>
        <v>21035823.789999999</v>
      </c>
      <c r="AC135" s="35" t="s">
        <v>172</v>
      </c>
      <c r="AD135" s="35" t="s">
        <v>172</v>
      </c>
      <c r="AE135" s="35">
        <f t="shared" si="64"/>
        <v>0</v>
      </c>
      <c r="AF135" s="35">
        <v>409001.69</v>
      </c>
      <c r="AG135" s="35" t="s">
        <v>172</v>
      </c>
      <c r="AH135" s="35">
        <f t="shared" si="65"/>
        <v>409001.69</v>
      </c>
      <c r="AI135" s="35">
        <v>1130299.6299999999</v>
      </c>
      <c r="AJ135" s="35" t="s">
        <v>172</v>
      </c>
      <c r="AK135" s="35">
        <f t="shared" si="66"/>
        <v>1130299.6299999999</v>
      </c>
      <c r="AL135" s="2">
        <f t="shared" si="55"/>
        <v>42594485.199999996</v>
      </c>
      <c r="AM135" s="102" t="s">
        <v>1</v>
      </c>
    </row>
    <row r="136" spans="1:39" x14ac:dyDescent="0.4">
      <c r="A136" s="102" t="str">
        <f t="shared" si="67"/>
        <v>FebreroAngloamericana de Seguros, S. A.</v>
      </c>
      <c r="B136" s="37" t="s">
        <v>78</v>
      </c>
      <c r="C136" s="44">
        <f t="shared" si="53"/>
        <v>32741104.920000006</v>
      </c>
      <c r="D136" s="44">
        <f t="shared" si="54"/>
        <v>282528.93</v>
      </c>
      <c r="E136" s="35">
        <v>3410.34</v>
      </c>
      <c r="F136" s="35" t="s">
        <v>172</v>
      </c>
      <c r="G136" s="35">
        <f t="shared" si="56"/>
        <v>3410.34</v>
      </c>
      <c r="H136" s="35">
        <v>1670622.16</v>
      </c>
      <c r="I136" s="35" t="s">
        <v>172</v>
      </c>
      <c r="J136" s="35">
        <f t="shared" si="57"/>
        <v>1670622.16</v>
      </c>
      <c r="K136" s="35" t="s">
        <v>172</v>
      </c>
      <c r="L136" s="35" t="s">
        <v>172</v>
      </c>
      <c r="M136" s="35">
        <f t="shared" si="58"/>
        <v>0</v>
      </c>
      <c r="N136" s="35" t="s">
        <v>172</v>
      </c>
      <c r="O136" s="35" t="s">
        <v>172</v>
      </c>
      <c r="P136" s="35">
        <f t="shared" si="59"/>
        <v>0</v>
      </c>
      <c r="Q136" s="35">
        <v>3111088.14</v>
      </c>
      <c r="R136" s="35">
        <v>282528.93</v>
      </c>
      <c r="S136" s="35">
        <f t="shared" si="60"/>
        <v>3393617.0700000003</v>
      </c>
      <c r="T136" s="35">
        <v>54413.95</v>
      </c>
      <c r="U136" s="35" t="s">
        <v>172</v>
      </c>
      <c r="V136" s="35">
        <f t="shared" si="61"/>
        <v>54413.95</v>
      </c>
      <c r="W136" s="35">
        <v>67616.289999999994</v>
      </c>
      <c r="X136" s="35" t="s">
        <v>172</v>
      </c>
      <c r="Y136" s="35">
        <f t="shared" si="62"/>
        <v>67616.289999999994</v>
      </c>
      <c r="Z136" s="35">
        <v>22791516.25</v>
      </c>
      <c r="AA136" s="35" t="s">
        <v>172</v>
      </c>
      <c r="AB136" s="35">
        <f t="shared" si="63"/>
        <v>22791516.25</v>
      </c>
      <c r="AC136" s="35" t="s">
        <v>172</v>
      </c>
      <c r="AD136" s="35" t="s">
        <v>172</v>
      </c>
      <c r="AE136" s="35">
        <f t="shared" si="64"/>
        <v>0</v>
      </c>
      <c r="AF136" s="35">
        <v>701415.85</v>
      </c>
      <c r="AG136" s="35" t="s">
        <v>172</v>
      </c>
      <c r="AH136" s="35">
        <f t="shared" si="65"/>
        <v>701415.85</v>
      </c>
      <c r="AI136" s="35">
        <v>4341021.9400000004</v>
      </c>
      <c r="AJ136" s="35" t="s">
        <v>172</v>
      </c>
      <c r="AK136" s="35">
        <f t="shared" si="66"/>
        <v>4341021.9400000004</v>
      </c>
      <c r="AL136" s="2">
        <f t="shared" si="55"/>
        <v>33023633.850000005</v>
      </c>
      <c r="AM136" s="102" t="s">
        <v>1</v>
      </c>
    </row>
    <row r="137" spans="1:39" x14ac:dyDescent="0.4">
      <c r="A137" s="102" t="str">
        <f t="shared" si="67"/>
        <v>FebreroAtrio Seguros S. A.</v>
      </c>
      <c r="B137" s="37" t="s">
        <v>122</v>
      </c>
      <c r="C137" s="44">
        <f t="shared" si="53"/>
        <v>21245269.93</v>
      </c>
      <c r="D137" s="44">
        <f t="shared" si="54"/>
        <v>18095819.579999998</v>
      </c>
      <c r="E137" s="35" t="s">
        <v>172</v>
      </c>
      <c r="F137" s="35" t="s">
        <v>172</v>
      </c>
      <c r="G137" s="35">
        <f t="shared" si="56"/>
        <v>0</v>
      </c>
      <c r="H137" s="35">
        <v>155559.06</v>
      </c>
      <c r="I137" s="35">
        <v>15092663.16</v>
      </c>
      <c r="J137" s="35">
        <f t="shared" si="57"/>
        <v>15248222.220000001</v>
      </c>
      <c r="K137" s="35" t="s">
        <v>172</v>
      </c>
      <c r="L137" s="35">
        <v>2965995.79</v>
      </c>
      <c r="M137" s="35">
        <f t="shared" si="58"/>
        <v>2965995.79</v>
      </c>
      <c r="N137" s="35">
        <v>6952.56</v>
      </c>
      <c r="O137" s="35" t="s">
        <v>172</v>
      </c>
      <c r="P137" s="35">
        <f t="shared" si="59"/>
        <v>6952.56</v>
      </c>
      <c r="Q137" s="35">
        <v>1233807.53</v>
      </c>
      <c r="R137" s="35">
        <v>3591.7</v>
      </c>
      <c r="S137" s="35">
        <f t="shared" si="60"/>
        <v>1237399.23</v>
      </c>
      <c r="T137" s="35">
        <v>994787.79</v>
      </c>
      <c r="U137" s="35" t="s">
        <v>172</v>
      </c>
      <c r="V137" s="35">
        <f t="shared" si="61"/>
        <v>994787.79</v>
      </c>
      <c r="W137" s="35">
        <v>137188.26999999999</v>
      </c>
      <c r="X137" s="35" t="s">
        <v>172</v>
      </c>
      <c r="Y137" s="35">
        <f t="shared" si="62"/>
        <v>137188.26999999999</v>
      </c>
      <c r="Z137" s="35">
        <v>15575140.68</v>
      </c>
      <c r="AA137" s="35">
        <v>33568.93</v>
      </c>
      <c r="AB137" s="35">
        <f t="shared" si="63"/>
        <v>15608709.609999999</v>
      </c>
      <c r="AC137" s="35" t="s">
        <v>172</v>
      </c>
      <c r="AD137" s="35" t="s">
        <v>172</v>
      </c>
      <c r="AE137" s="35">
        <f t="shared" si="64"/>
        <v>0</v>
      </c>
      <c r="AF137" s="35">
        <v>1772564.09</v>
      </c>
      <c r="AG137" s="35" t="s">
        <v>172</v>
      </c>
      <c r="AH137" s="35">
        <f t="shared" si="65"/>
        <v>1772564.09</v>
      </c>
      <c r="AI137" s="35">
        <v>1369269.95</v>
      </c>
      <c r="AJ137" s="35" t="s">
        <v>172</v>
      </c>
      <c r="AK137" s="35">
        <f t="shared" si="66"/>
        <v>1369269.95</v>
      </c>
      <c r="AL137" s="2">
        <f t="shared" si="55"/>
        <v>39341089.509999998</v>
      </c>
      <c r="AM137" s="102" t="s">
        <v>1</v>
      </c>
    </row>
    <row r="138" spans="1:39" x14ac:dyDescent="0.4">
      <c r="A138" s="102" t="str">
        <f t="shared" si="67"/>
        <v>FebreroCuna Mutual Insurance Society Dominicana</v>
      </c>
      <c r="B138" s="37" t="s">
        <v>123</v>
      </c>
      <c r="C138" s="44">
        <f t="shared" si="53"/>
        <v>55229158.960000001</v>
      </c>
      <c r="D138" s="44">
        <f t="shared" si="54"/>
        <v>0</v>
      </c>
      <c r="E138" s="35" t="s">
        <v>172</v>
      </c>
      <c r="F138" s="35" t="s">
        <v>172</v>
      </c>
      <c r="G138" s="35">
        <f t="shared" si="56"/>
        <v>0</v>
      </c>
      <c r="H138" s="35">
        <v>53263771.890000001</v>
      </c>
      <c r="I138" s="35" t="s">
        <v>172</v>
      </c>
      <c r="J138" s="35">
        <f t="shared" si="57"/>
        <v>53263771.890000001</v>
      </c>
      <c r="K138" s="35" t="s">
        <v>172</v>
      </c>
      <c r="L138" s="35" t="s">
        <v>172</v>
      </c>
      <c r="M138" s="35">
        <f t="shared" si="58"/>
        <v>0</v>
      </c>
      <c r="N138" s="35" t="s">
        <v>172</v>
      </c>
      <c r="O138" s="35" t="s">
        <v>172</v>
      </c>
      <c r="P138" s="35">
        <f t="shared" si="59"/>
        <v>0</v>
      </c>
      <c r="Q138" s="35" t="s">
        <v>172</v>
      </c>
      <c r="R138" s="35" t="s">
        <v>172</v>
      </c>
      <c r="S138" s="35">
        <f t="shared" si="60"/>
        <v>0</v>
      </c>
      <c r="T138" s="35" t="s">
        <v>172</v>
      </c>
      <c r="U138" s="35" t="s">
        <v>172</v>
      </c>
      <c r="V138" s="35">
        <f t="shared" si="61"/>
        <v>0</v>
      </c>
      <c r="W138" s="35" t="s">
        <v>172</v>
      </c>
      <c r="X138" s="35" t="s">
        <v>172</v>
      </c>
      <c r="Y138" s="35">
        <f t="shared" si="62"/>
        <v>0</v>
      </c>
      <c r="Z138" s="35" t="s">
        <v>172</v>
      </c>
      <c r="AA138" s="35" t="s">
        <v>172</v>
      </c>
      <c r="AB138" s="35">
        <f t="shared" si="63"/>
        <v>0</v>
      </c>
      <c r="AC138" s="35" t="s">
        <v>172</v>
      </c>
      <c r="AD138" s="35" t="s">
        <v>172</v>
      </c>
      <c r="AE138" s="35">
        <f t="shared" si="64"/>
        <v>0</v>
      </c>
      <c r="AF138" s="35">
        <v>1965387.07</v>
      </c>
      <c r="AG138" s="35" t="s">
        <v>172</v>
      </c>
      <c r="AH138" s="35">
        <f t="shared" si="65"/>
        <v>1965387.07</v>
      </c>
      <c r="AI138" s="35" t="s">
        <v>172</v>
      </c>
      <c r="AJ138" s="35" t="s">
        <v>172</v>
      </c>
      <c r="AK138" s="35">
        <f t="shared" si="66"/>
        <v>0</v>
      </c>
      <c r="AL138" s="2">
        <f t="shared" si="55"/>
        <v>55229158.960000001</v>
      </c>
      <c r="AM138" s="102" t="s">
        <v>1</v>
      </c>
    </row>
    <row r="139" spans="1:39" x14ac:dyDescent="0.4">
      <c r="A139" s="102" t="str">
        <f t="shared" si="67"/>
        <v>FebreroBMI Compañía de Seguros, S. A.</v>
      </c>
      <c r="B139" s="37" t="s">
        <v>87</v>
      </c>
      <c r="C139" s="44">
        <f t="shared" si="53"/>
        <v>674644.38</v>
      </c>
      <c r="D139" s="44">
        <f t="shared" si="54"/>
        <v>35682858.329999998</v>
      </c>
      <c r="E139" s="35" t="s">
        <v>172</v>
      </c>
      <c r="F139" s="35" t="s">
        <v>172</v>
      </c>
      <c r="G139" s="35">
        <f t="shared" si="56"/>
        <v>0</v>
      </c>
      <c r="H139" s="35">
        <v>674644.38</v>
      </c>
      <c r="I139" s="35" t="s">
        <v>172</v>
      </c>
      <c r="J139" s="35">
        <f t="shared" si="57"/>
        <v>674644.38</v>
      </c>
      <c r="K139" s="35" t="s">
        <v>172</v>
      </c>
      <c r="L139" s="35">
        <v>35682858.329999998</v>
      </c>
      <c r="M139" s="35">
        <f t="shared" si="58"/>
        <v>35682858.329999998</v>
      </c>
      <c r="N139" s="35" t="s">
        <v>172</v>
      </c>
      <c r="O139" s="35" t="s">
        <v>172</v>
      </c>
      <c r="P139" s="35">
        <f t="shared" si="59"/>
        <v>0</v>
      </c>
      <c r="Q139" s="35" t="s">
        <v>172</v>
      </c>
      <c r="R139" s="35" t="s">
        <v>172</v>
      </c>
      <c r="S139" s="35">
        <f t="shared" si="60"/>
        <v>0</v>
      </c>
      <c r="T139" s="35" t="s">
        <v>172</v>
      </c>
      <c r="U139" s="35" t="s">
        <v>172</v>
      </c>
      <c r="V139" s="35">
        <f t="shared" si="61"/>
        <v>0</v>
      </c>
      <c r="W139" s="35" t="s">
        <v>172</v>
      </c>
      <c r="X139" s="35" t="s">
        <v>172</v>
      </c>
      <c r="Y139" s="35">
        <f t="shared" si="62"/>
        <v>0</v>
      </c>
      <c r="Z139" s="35" t="s">
        <v>172</v>
      </c>
      <c r="AA139" s="35" t="s">
        <v>172</v>
      </c>
      <c r="AB139" s="35">
        <f t="shared" si="63"/>
        <v>0</v>
      </c>
      <c r="AC139" s="35" t="s">
        <v>172</v>
      </c>
      <c r="AD139" s="35" t="s">
        <v>172</v>
      </c>
      <c r="AE139" s="35">
        <f t="shared" si="64"/>
        <v>0</v>
      </c>
      <c r="AF139" s="35" t="s">
        <v>172</v>
      </c>
      <c r="AG139" s="35" t="s">
        <v>172</v>
      </c>
      <c r="AH139" s="35">
        <f t="shared" si="65"/>
        <v>0</v>
      </c>
      <c r="AI139" s="35" t="s">
        <v>172</v>
      </c>
      <c r="AJ139" s="35" t="s">
        <v>172</v>
      </c>
      <c r="AK139" s="35">
        <f t="shared" si="66"/>
        <v>0</v>
      </c>
      <c r="AL139" s="2">
        <f t="shared" si="55"/>
        <v>36357502.710000001</v>
      </c>
      <c r="AM139" s="102" t="s">
        <v>1</v>
      </c>
    </row>
    <row r="140" spans="1:39" x14ac:dyDescent="0.4">
      <c r="A140" s="102" t="str">
        <f t="shared" si="67"/>
        <v>FebreroBupa Dominicana, S. A.</v>
      </c>
      <c r="B140" s="37" t="s">
        <v>124</v>
      </c>
      <c r="C140" s="44">
        <f t="shared" si="53"/>
        <v>0</v>
      </c>
      <c r="D140" s="44">
        <f t="shared" si="54"/>
        <v>35905251.359999999</v>
      </c>
      <c r="E140" s="35" t="s">
        <v>172</v>
      </c>
      <c r="F140" s="35" t="s">
        <v>172</v>
      </c>
      <c r="G140" s="35">
        <f t="shared" si="56"/>
        <v>0</v>
      </c>
      <c r="H140" s="35" t="s">
        <v>172</v>
      </c>
      <c r="I140" s="35" t="s">
        <v>172</v>
      </c>
      <c r="J140" s="35">
        <f t="shared" si="57"/>
        <v>0</v>
      </c>
      <c r="K140" s="35" t="s">
        <v>172</v>
      </c>
      <c r="L140" s="35">
        <v>35905251.359999999</v>
      </c>
      <c r="M140" s="35">
        <f t="shared" si="58"/>
        <v>35905251.359999999</v>
      </c>
      <c r="N140" s="35" t="s">
        <v>172</v>
      </c>
      <c r="O140" s="35" t="s">
        <v>172</v>
      </c>
      <c r="P140" s="35">
        <f t="shared" si="59"/>
        <v>0</v>
      </c>
      <c r="Q140" s="35" t="s">
        <v>172</v>
      </c>
      <c r="R140" s="35" t="s">
        <v>172</v>
      </c>
      <c r="S140" s="35">
        <f t="shared" si="60"/>
        <v>0</v>
      </c>
      <c r="T140" s="35" t="s">
        <v>172</v>
      </c>
      <c r="U140" s="35" t="s">
        <v>172</v>
      </c>
      <c r="V140" s="35">
        <f t="shared" si="61"/>
        <v>0</v>
      </c>
      <c r="W140" s="35" t="s">
        <v>172</v>
      </c>
      <c r="X140" s="35" t="s">
        <v>172</v>
      </c>
      <c r="Y140" s="35">
        <f t="shared" si="62"/>
        <v>0</v>
      </c>
      <c r="Z140" s="35" t="s">
        <v>172</v>
      </c>
      <c r="AA140" s="35" t="s">
        <v>172</v>
      </c>
      <c r="AB140" s="35">
        <f t="shared" si="63"/>
        <v>0</v>
      </c>
      <c r="AC140" s="35" t="s">
        <v>172</v>
      </c>
      <c r="AD140" s="35" t="s">
        <v>172</v>
      </c>
      <c r="AE140" s="35">
        <f t="shared" si="64"/>
        <v>0</v>
      </c>
      <c r="AF140" s="35" t="s">
        <v>172</v>
      </c>
      <c r="AG140" s="35" t="s">
        <v>172</v>
      </c>
      <c r="AH140" s="35">
        <f t="shared" si="65"/>
        <v>0</v>
      </c>
      <c r="AI140" s="35" t="s">
        <v>172</v>
      </c>
      <c r="AJ140" s="35" t="s">
        <v>172</v>
      </c>
      <c r="AK140" s="35">
        <f t="shared" si="66"/>
        <v>0</v>
      </c>
      <c r="AL140" s="2">
        <f t="shared" si="55"/>
        <v>35905251.359999999</v>
      </c>
      <c r="AM140" s="102" t="s">
        <v>1</v>
      </c>
    </row>
    <row r="141" spans="1:39" x14ac:dyDescent="0.4">
      <c r="A141" s="102" t="str">
        <f t="shared" si="67"/>
        <v>FebreroSeguros APS, S.R.L.</v>
      </c>
      <c r="B141" s="37" t="s">
        <v>125</v>
      </c>
      <c r="C141" s="44">
        <f t="shared" si="53"/>
        <v>22564694.52</v>
      </c>
      <c r="D141" s="44">
        <f t="shared" si="54"/>
        <v>690745</v>
      </c>
      <c r="E141" s="35" t="s">
        <v>172</v>
      </c>
      <c r="F141" s="35" t="s">
        <v>172</v>
      </c>
      <c r="G141" s="35">
        <f t="shared" si="56"/>
        <v>0</v>
      </c>
      <c r="H141" s="35">
        <v>3968284.85</v>
      </c>
      <c r="I141" s="35" t="s">
        <v>172</v>
      </c>
      <c r="J141" s="35">
        <f t="shared" si="57"/>
        <v>3968284.85</v>
      </c>
      <c r="K141" s="35" t="s">
        <v>172</v>
      </c>
      <c r="L141" s="35">
        <v>690745</v>
      </c>
      <c r="M141" s="35">
        <f t="shared" si="58"/>
        <v>690745</v>
      </c>
      <c r="N141" s="35" t="s">
        <v>172</v>
      </c>
      <c r="O141" s="35" t="s">
        <v>172</v>
      </c>
      <c r="P141" s="35">
        <f t="shared" si="59"/>
        <v>0</v>
      </c>
      <c r="Q141" s="35">
        <v>632931.73</v>
      </c>
      <c r="R141" s="35" t="s">
        <v>172</v>
      </c>
      <c r="S141" s="35">
        <f t="shared" si="60"/>
        <v>632931.73</v>
      </c>
      <c r="T141" s="35">
        <v>23832.89</v>
      </c>
      <c r="U141" s="35" t="s">
        <v>172</v>
      </c>
      <c r="V141" s="35">
        <f t="shared" si="61"/>
        <v>23832.89</v>
      </c>
      <c r="W141" s="35">
        <v>72217.91</v>
      </c>
      <c r="X141" s="35" t="s">
        <v>172</v>
      </c>
      <c r="Y141" s="35">
        <f t="shared" si="62"/>
        <v>72217.91</v>
      </c>
      <c r="Z141" s="35">
        <v>8646454.6899999995</v>
      </c>
      <c r="AA141" s="35" t="s">
        <v>172</v>
      </c>
      <c r="AB141" s="35">
        <f t="shared" si="63"/>
        <v>8646454.6899999995</v>
      </c>
      <c r="AC141" s="35" t="s">
        <v>172</v>
      </c>
      <c r="AD141" s="35" t="s">
        <v>172</v>
      </c>
      <c r="AE141" s="35">
        <f t="shared" si="64"/>
        <v>0</v>
      </c>
      <c r="AF141" s="35">
        <v>8594928.8200000003</v>
      </c>
      <c r="AG141" s="35" t="s">
        <v>172</v>
      </c>
      <c r="AH141" s="35">
        <f t="shared" si="65"/>
        <v>8594928.8200000003</v>
      </c>
      <c r="AI141" s="35">
        <v>626043.63</v>
      </c>
      <c r="AJ141" s="35" t="s">
        <v>172</v>
      </c>
      <c r="AK141" s="35">
        <f t="shared" si="66"/>
        <v>626043.63</v>
      </c>
      <c r="AL141" s="2">
        <f t="shared" si="55"/>
        <v>23255439.52</v>
      </c>
      <c r="AM141" s="102" t="s">
        <v>1</v>
      </c>
    </row>
    <row r="142" spans="1:39" x14ac:dyDescent="0.4">
      <c r="A142" s="102" t="str">
        <f t="shared" si="67"/>
        <v>FebreroMultiseguros Su, S.A.</v>
      </c>
      <c r="B142" s="37" t="s">
        <v>126</v>
      </c>
      <c r="C142" s="44">
        <f t="shared" si="53"/>
        <v>23062619.829999998</v>
      </c>
      <c r="D142" s="44">
        <f t="shared" si="54"/>
        <v>149734.13</v>
      </c>
      <c r="E142" s="35" t="s">
        <v>172</v>
      </c>
      <c r="F142" s="35" t="s">
        <v>172</v>
      </c>
      <c r="G142" s="35">
        <f t="shared" si="56"/>
        <v>0</v>
      </c>
      <c r="H142" s="35">
        <v>491376.08</v>
      </c>
      <c r="I142" s="35" t="s">
        <v>172</v>
      </c>
      <c r="J142" s="35">
        <f t="shared" si="57"/>
        <v>491376.08</v>
      </c>
      <c r="K142" s="35" t="s">
        <v>172</v>
      </c>
      <c r="L142" s="35" t="s">
        <v>172</v>
      </c>
      <c r="M142" s="35">
        <f t="shared" si="58"/>
        <v>0</v>
      </c>
      <c r="N142" s="35">
        <v>8579.7000000000007</v>
      </c>
      <c r="O142" s="35" t="s">
        <v>172</v>
      </c>
      <c r="P142" s="35">
        <f t="shared" si="59"/>
        <v>8579.7000000000007</v>
      </c>
      <c r="Q142" s="35">
        <v>859650.49</v>
      </c>
      <c r="R142" s="35">
        <v>142234.13</v>
      </c>
      <c r="S142" s="35">
        <f t="shared" si="60"/>
        <v>1001884.62</v>
      </c>
      <c r="T142" s="35">
        <v>124386.85</v>
      </c>
      <c r="U142" s="35" t="s">
        <v>172</v>
      </c>
      <c r="V142" s="35">
        <f t="shared" si="61"/>
        <v>124386.85</v>
      </c>
      <c r="W142" s="35">
        <v>16684.150000000001</v>
      </c>
      <c r="X142" s="35" t="s">
        <v>172</v>
      </c>
      <c r="Y142" s="35">
        <f t="shared" si="62"/>
        <v>16684.150000000001</v>
      </c>
      <c r="Z142" s="35">
        <v>19189637.640000001</v>
      </c>
      <c r="AA142" s="35" t="s">
        <v>172</v>
      </c>
      <c r="AB142" s="35">
        <f t="shared" si="63"/>
        <v>19189637.640000001</v>
      </c>
      <c r="AC142" s="35" t="s">
        <v>172</v>
      </c>
      <c r="AD142" s="35" t="s">
        <v>172</v>
      </c>
      <c r="AE142" s="35">
        <f t="shared" si="64"/>
        <v>0</v>
      </c>
      <c r="AF142" s="35">
        <v>1414205.67</v>
      </c>
      <c r="AG142" s="35" t="s">
        <v>172</v>
      </c>
      <c r="AH142" s="35">
        <f t="shared" si="65"/>
        <v>1414205.67</v>
      </c>
      <c r="AI142" s="35">
        <v>958099.25</v>
      </c>
      <c r="AJ142" s="35">
        <v>7500</v>
      </c>
      <c r="AK142" s="35">
        <f t="shared" si="66"/>
        <v>965599.25</v>
      </c>
      <c r="AL142" s="2">
        <f t="shared" si="55"/>
        <v>23212353.959999997</v>
      </c>
      <c r="AM142" s="102" t="s">
        <v>1</v>
      </c>
    </row>
    <row r="143" spans="1:39" x14ac:dyDescent="0.4">
      <c r="A143" s="102" t="str">
        <f t="shared" si="67"/>
        <v>FebreroSeguros Ademi, S.A.</v>
      </c>
      <c r="B143" s="37" t="s">
        <v>127</v>
      </c>
      <c r="C143" s="44">
        <f t="shared" si="53"/>
        <v>19800369.859999999</v>
      </c>
      <c r="D143" s="44">
        <f t="shared" si="54"/>
        <v>164376.48000000001</v>
      </c>
      <c r="E143" s="35" t="s">
        <v>172</v>
      </c>
      <c r="F143" s="35" t="s">
        <v>172</v>
      </c>
      <c r="G143" s="35">
        <f t="shared" si="56"/>
        <v>0</v>
      </c>
      <c r="H143" s="35">
        <v>11262317.619999999</v>
      </c>
      <c r="I143" s="35" t="s">
        <v>172</v>
      </c>
      <c r="J143" s="35">
        <f t="shared" si="57"/>
        <v>11262317.619999999</v>
      </c>
      <c r="K143" s="35" t="s">
        <v>172</v>
      </c>
      <c r="L143" s="35" t="s">
        <v>172</v>
      </c>
      <c r="M143" s="35">
        <f t="shared" si="58"/>
        <v>0</v>
      </c>
      <c r="N143" s="35" t="s">
        <v>172</v>
      </c>
      <c r="O143" s="35" t="s">
        <v>172</v>
      </c>
      <c r="P143" s="35">
        <f t="shared" si="59"/>
        <v>0</v>
      </c>
      <c r="Q143" s="35">
        <v>4866896.18</v>
      </c>
      <c r="R143" s="35">
        <v>157587.45000000001</v>
      </c>
      <c r="S143" s="35">
        <f t="shared" si="60"/>
        <v>5024483.63</v>
      </c>
      <c r="T143" s="35" t="s">
        <v>172</v>
      </c>
      <c r="U143" s="35" t="s">
        <v>172</v>
      </c>
      <c r="V143" s="35">
        <f t="shared" si="61"/>
        <v>0</v>
      </c>
      <c r="W143" s="35">
        <v>611.72</v>
      </c>
      <c r="X143" s="35" t="s">
        <v>172</v>
      </c>
      <c r="Y143" s="35">
        <f t="shared" si="62"/>
        <v>611.72</v>
      </c>
      <c r="Z143" s="35" t="s">
        <v>172</v>
      </c>
      <c r="AA143" s="35">
        <v>4699.46</v>
      </c>
      <c r="AB143" s="35">
        <f t="shared" si="63"/>
        <v>4699.46</v>
      </c>
      <c r="AC143" s="35" t="s">
        <v>172</v>
      </c>
      <c r="AD143" s="35" t="s">
        <v>172</v>
      </c>
      <c r="AE143" s="35">
        <f t="shared" si="64"/>
        <v>0</v>
      </c>
      <c r="AF143" s="35">
        <v>93571.91</v>
      </c>
      <c r="AG143" s="35">
        <v>1128.8399999999999</v>
      </c>
      <c r="AH143" s="35">
        <f t="shared" si="65"/>
        <v>94700.75</v>
      </c>
      <c r="AI143" s="35">
        <v>3576972.43</v>
      </c>
      <c r="AJ143" s="35">
        <v>960.73</v>
      </c>
      <c r="AK143" s="35">
        <f t="shared" si="66"/>
        <v>3577933.16</v>
      </c>
      <c r="AL143" s="2">
        <f t="shared" si="55"/>
        <v>19964746.34</v>
      </c>
      <c r="AM143" s="102" t="s">
        <v>1</v>
      </c>
    </row>
    <row r="144" spans="1:39" x14ac:dyDescent="0.4">
      <c r="A144" s="102" t="str">
        <f t="shared" si="67"/>
        <v>FebreroFuturo Seguros</v>
      </c>
      <c r="B144" s="37" t="s">
        <v>110</v>
      </c>
      <c r="C144" s="44">
        <f t="shared" si="53"/>
        <v>15934697.85</v>
      </c>
      <c r="D144" s="44">
        <f t="shared" si="54"/>
        <v>2500000</v>
      </c>
      <c r="E144" s="35">
        <v>99099.41</v>
      </c>
      <c r="F144" s="35" t="s">
        <v>172</v>
      </c>
      <c r="G144" s="35">
        <f t="shared" si="56"/>
        <v>99099.41</v>
      </c>
      <c r="H144" s="35">
        <v>563142.46</v>
      </c>
      <c r="I144" s="35" t="s">
        <v>172</v>
      </c>
      <c r="J144" s="35">
        <f t="shared" si="57"/>
        <v>563142.46</v>
      </c>
      <c r="K144" s="35" t="s">
        <v>172</v>
      </c>
      <c r="L144" s="35">
        <v>2500000</v>
      </c>
      <c r="M144" s="35">
        <f t="shared" si="58"/>
        <v>2500000</v>
      </c>
      <c r="N144" s="35" t="s">
        <v>172</v>
      </c>
      <c r="O144" s="35" t="s">
        <v>172</v>
      </c>
      <c r="P144" s="35">
        <f t="shared" si="59"/>
        <v>0</v>
      </c>
      <c r="Q144" s="35">
        <v>242456.9</v>
      </c>
      <c r="R144" s="35" t="s">
        <v>172</v>
      </c>
      <c r="S144" s="35">
        <f t="shared" si="60"/>
        <v>242456.9</v>
      </c>
      <c r="T144" s="35" t="s">
        <v>172</v>
      </c>
      <c r="U144" s="35" t="s">
        <v>172</v>
      </c>
      <c r="V144" s="35">
        <f t="shared" si="61"/>
        <v>0</v>
      </c>
      <c r="W144" s="35" t="s">
        <v>172</v>
      </c>
      <c r="X144" s="35" t="s">
        <v>172</v>
      </c>
      <c r="Y144" s="35">
        <f t="shared" si="62"/>
        <v>0</v>
      </c>
      <c r="Z144" s="35">
        <v>13494399.26</v>
      </c>
      <c r="AA144" s="35" t="s">
        <v>172</v>
      </c>
      <c r="AB144" s="35">
        <f t="shared" si="63"/>
        <v>13494399.26</v>
      </c>
      <c r="AC144" s="35" t="s">
        <v>172</v>
      </c>
      <c r="AD144" s="35" t="s">
        <v>172</v>
      </c>
      <c r="AE144" s="35">
        <f t="shared" si="64"/>
        <v>0</v>
      </c>
      <c r="AF144" s="35">
        <v>1346642.82</v>
      </c>
      <c r="AG144" s="35" t="s">
        <v>172</v>
      </c>
      <c r="AH144" s="35">
        <f t="shared" si="65"/>
        <v>1346642.82</v>
      </c>
      <c r="AI144" s="35">
        <v>188957</v>
      </c>
      <c r="AJ144" s="35" t="s">
        <v>172</v>
      </c>
      <c r="AK144" s="35">
        <f t="shared" si="66"/>
        <v>188957</v>
      </c>
      <c r="AL144" s="2">
        <f t="shared" si="55"/>
        <v>18434697.850000001</v>
      </c>
      <c r="AM144" s="102" t="s">
        <v>1</v>
      </c>
    </row>
    <row r="145" spans="1:40" x14ac:dyDescent="0.4">
      <c r="A145" s="102" t="str">
        <f t="shared" si="67"/>
        <v>FebreroConfederación del Canadá Dominicana, S. A.</v>
      </c>
      <c r="B145" s="37" t="s">
        <v>128</v>
      </c>
      <c r="C145" s="44">
        <f t="shared" si="53"/>
        <v>7547020.4199999999</v>
      </c>
      <c r="D145" s="44">
        <f t="shared" si="54"/>
        <v>0</v>
      </c>
      <c r="E145" s="35">
        <v>54227.11</v>
      </c>
      <c r="F145" s="35" t="s">
        <v>172</v>
      </c>
      <c r="G145" s="35">
        <f t="shared" si="56"/>
        <v>54227.11</v>
      </c>
      <c r="H145" s="35">
        <v>7274.8</v>
      </c>
      <c r="I145" s="35" t="s">
        <v>172</v>
      </c>
      <c r="J145" s="35">
        <f t="shared" si="57"/>
        <v>7274.8</v>
      </c>
      <c r="K145" s="35" t="s">
        <v>172</v>
      </c>
      <c r="L145" s="35" t="s">
        <v>172</v>
      </c>
      <c r="M145" s="35">
        <f t="shared" si="58"/>
        <v>0</v>
      </c>
      <c r="N145" s="35">
        <v>24137.94</v>
      </c>
      <c r="O145" s="35" t="s">
        <v>172</v>
      </c>
      <c r="P145" s="35">
        <f t="shared" si="59"/>
        <v>24137.94</v>
      </c>
      <c r="Q145" s="35">
        <v>2698488.15</v>
      </c>
      <c r="R145" s="35" t="s">
        <v>172</v>
      </c>
      <c r="S145" s="35">
        <f t="shared" si="60"/>
        <v>2698488.15</v>
      </c>
      <c r="T145" s="35">
        <v>378232.76</v>
      </c>
      <c r="U145" s="35" t="s">
        <v>172</v>
      </c>
      <c r="V145" s="35">
        <f t="shared" si="61"/>
        <v>378232.76</v>
      </c>
      <c r="W145" s="35">
        <v>312027.40999999997</v>
      </c>
      <c r="X145" s="35" t="s">
        <v>172</v>
      </c>
      <c r="Y145" s="35">
        <f t="shared" si="62"/>
        <v>312027.40999999997</v>
      </c>
      <c r="Z145" s="35">
        <v>3324346.91</v>
      </c>
      <c r="AA145" s="35" t="s">
        <v>172</v>
      </c>
      <c r="AB145" s="35">
        <f t="shared" si="63"/>
        <v>3324346.91</v>
      </c>
      <c r="AC145" s="35" t="s">
        <v>172</v>
      </c>
      <c r="AD145" s="35" t="s">
        <v>172</v>
      </c>
      <c r="AE145" s="35">
        <f t="shared" si="64"/>
        <v>0</v>
      </c>
      <c r="AF145" s="35">
        <v>174126.15</v>
      </c>
      <c r="AG145" s="35" t="s">
        <v>172</v>
      </c>
      <c r="AH145" s="35">
        <f t="shared" si="65"/>
        <v>174126.15</v>
      </c>
      <c r="AI145" s="35">
        <v>574159.18999999994</v>
      </c>
      <c r="AJ145" s="35" t="s">
        <v>172</v>
      </c>
      <c r="AK145" s="35">
        <f t="shared" si="66"/>
        <v>574159.18999999994</v>
      </c>
      <c r="AL145" s="2">
        <f t="shared" si="55"/>
        <v>7547020.4199999999</v>
      </c>
      <c r="AM145" s="102" t="s">
        <v>1</v>
      </c>
    </row>
    <row r="146" spans="1:40" x14ac:dyDescent="0.4">
      <c r="A146" s="102" t="str">
        <f t="shared" si="67"/>
        <v>FebreroAutoseguro, S. A.</v>
      </c>
      <c r="B146" s="37" t="s">
        <v>79</v>
      </c>
      <c r="C146" s="44">
        <f t="shared" si="53"/>
        <v>5770543.1699999999</v>
      </c>
      <c r="D146" s="44">
        <f t="shared" si="54"/>
        <v>0</v>
      </c>
      <c r="E146" s="35" t="s">
        <v>172</v>
      </c>
      <c r="F146" s="35" t="s">
        <v>172</v>
      </c>
      <c r="G146" s="35">
        <f t="shared" si="56"/>
        <v>0</v>
      </c>
      <c r="H146" s="35" t="s">
        <v>172</v>
      </c>
      <c r="I146" s="35" t="s">
        <v>172</v>
      </c>
      <c r="J146" s="35">
        <f t="shared" si="57"/>
        <v>0</v>
      </c>
      <c r="K146" s="35" t="s">
        <v>172</v>
      </c>
      <c r="L146" s="35" t="s">
        <v>172</v>
      </c>
      <c r="M146" s="35">
        <f t="shared" si="58"/>
        <v>0</v>
      </c>
      <c r="N146" s="35" t="s">
        <v>172</v>
      </c>
      <c r="O146" s="35" t="s">
        <v>172</v>
      </c>
      <c r="P146" s="35">
        <f t="shared" si="59"/>
        <v>0</v>
      </c>
      <c r="Q146" s="35" t="s">
        <v>172</v>
      </c>
      <c r="R146" s="35" t="s">
        <v>172</v>
      </c>
      <c r="S146" s="35">
        <f t="shared" si="60"/>
        <v>0</v>
      </c>
      <c r="T146" s="35" t="s">
        <v>172</v>
      </c>
      <c r="U146" s="35" t="s">
        <v>172</v>
      </c>
      <c r="V146" s="35">
        <f t="shared" si="61"/>
        <v>0</v>
      </c>
      <c r="W146" s="35" t="s">
        <v>172</v>
      </c>
      <c r="X146" s="35" t="s">
        <v>172</v>
      </c>
      <c r="Y146" s="35">
        <f t="shared" si="62"/>
        <v>0</v>
      </c>
      <c r="Z146" s="35">
        <v>5770543.1699999999</v>
      </c>
      <c r="AA146" s="35" t="s">
        <v>172</v>
      </c>
      <c r="AB146" s="35">
        <f t="shared" si="63"/>
        <v>5770543.1699999999</v>
      </c>
      <c r="AC146" s="35" t="s">
        <v>172</v>
      </c>
      <c r="AD146" s="35" t="s">
        <v>172</v>
      </c>
      <c r="AE146" s="35">
        <f t="shared" si="64"/>
        <v>0</v>
      </c>
      <c r="AF146" s="35" t="s">
        <v>172</v>
      </c>
      <c r="AG146" s="35" t="s">
        <v>172</v>
      </c>
      <c r="AH146" s="35">
        <f t="shared" si="65"/>
        <v>0</v>
      </c>
      <c r="AI146" s="35" t="s">
        <v>172</v>
      </c>
      <c r="AJ146" s="35" t="s">
        <v>172</v>
      </c>
      <c r="AK146" s="35">
        <f t="shared" si="66"/>
        <v>0</v>
      </c>
      <c r="AL146" s="2">
        <f t="shared" si="55"/>
        <v>5770543.1699999999</v>
      </c>
      <c r="AM146" s="102" t="s">
        <v>1</v>
      </c>
    </row>
    <row r="147" spans="1:40" x14ac:dyDescent="0.4">
      <c r="A147" s="102" t="str">
        <f t="shared" si="67"/>
        <v>FebreroSeguros Yunen, S.A.</v>
      </c>
      <c r="B147" s="37" t="s">
        <v>129</v>
      </c>
      <c r="C147" s="44">
        <f t="shared" si="53"/>
        <v>33356.639999999999</v>
      </c>
      <c r="D147" s="44">
        <f t="shared" si="54"/>
        <v>1624933.02</v>
      </c>
      <c r="E147" s="35" t="s">
        <v>172</v>
      </c>
      <c r="F147" s="35" t="s">
        <v>172</v>
      </c>
      <c r="G147" s="35">
        <f t="shared" si="56"/>
        <v>0</v>
      </c>
      <c r="H147" s="35">
        <v>10898.58</v>
      </c>
      <c r="I147" s="35">
        <v>-140.02000000000001</v>
      </c>
      <c r="J147" s="35">
        <f t="shared" si="57"/>
        <v>10758.56</v>
      </c>
      <c r="K147" s="35" t="s">
        <v>172</v>
      </c>
      <c r="L147" s="35">
        <v>1625073.04</v>
      </c>
      <c r="M147" s="35">
        <f t="shared" si="58"/>
        <v>1625073.04</v>
      </c>
      <c r="N147" s="35">
        <v>9441.67</v>
      </c>
      <c r="O147" s="35" t="s">
        <v>172</v>
      </c>
      <c r="P147" s="35">
        <f t="shared" si="59"/>
        <v>9441.67</v>
      </c>
      <c r="Q147" s="35" t="s">
        <v>172</v>
      </c>
      <c r="R147" s="35" t="s">
        <v>172</v>
      </c>
      <c r="S147" s="35">
        <f t="shared" si="60"/>
        <v>0</v>
      </c>
      <c r="T147" s="35" t="s">
        <v>172</v>
      </c>
      <c r="U147" s="35" t="s">
        <v>172</v>
      </c>
      <c r="V147" s="35">
        <f t="shared" si="61"/>
        <v>0</v>
      </c>
      <c r="W147" s="35" t="s">
        <v>172</v>
      </c>
      <c r="X147" s="35" t="s">
        <v>172</v>
      </c>
      <c r="Y147" s="35">
        <f t="shared" si="62"/>
        <v>0</v>
      </c>
      <c r="Z147" s="35" t="s">
        <v>172</v>
      </c>
      <c r="AA147" s="35" t="s">
        <v>172</v>
      </c>
      <c r="AB147" s="35">
        <f t="shared" si="63"/>
        <v>0</v>
      </c>
      <c r="AC147" s="35" t="s">
        <v>172</v>
      </c>
      <c r="AD147" s="35" t="s">
        <v>172</v>
      </c>
      <c r="AE147" s="35">
        <f t="shared" si="64"/>
        <v>0</v>
      </c>
      <c r="AF147" s="35" t="s">
        <v>172</v>
      </c>
      <c r="AG147" s="35" t="s">
        <v>172</v>
      </c>
      <c r="AH147" s="35">
        <f t="shared" si="65"/>
        <v>0</v>
      </c>
      <c r="AI147" s="35">
        <v>13016.39</v>
      </c>
      <c r="AJ147" s="35" t="s">
        <v>172</v>
      </c>
      <c r="AK147" s="35">
        <f t="shared" si="66"/>
        <v>13016.39</v>
      </c>
      <c r="AL147" s="2">
        <f t="shared" si="55"/>
        <v>1658289.66</v>
      </c>
      <c r="AM147" s="102" t="s">
        <v>1</v>
      </c>
    </row>
    <row r="148" spans="1:40" x14ac:dyDescent="0.4">
      <c r="A148" s="102" t="str">
        <f t="shared" si="67"/>
        <v>FebreroHylseg Seguros S.A</v>
      </c>
      <c r="B148" s="37" t="s">
        <v>130</v>
      </c>
      <c r="C148" s="44">
        <f t="shared" si="53"/>
        <v>9572669.8300000001</v>
      </c>
      <c r="D148" s="44">
        <f t="shared" si="54"/>
        <v>0</v>
      </c>
      <c r="E148" s="35" t="s">
        <v>172</v>
      </c>
      <c r="F148" s="35" t="s">
        <v>172</v>
      </c>
      <c r="G148" s="35">
        <f t="shared" si="56"/>
        <v>0</v>
      </c>
      <c r="H148" s="35" t="s">
        <v>172</v>
      </c>
      <c r="I148" s="35" t="s">
        <v>172</v>
      </c>
      <c r="J148" s="35">
        <f t="shared" si="57"/>
        <v>0</v>
      </c>
      <c r="K148" s="35" t="s">
        <v>172</v>
      </c>
      <c r="L148" s="35" t="s">
        <v>172</v>
      </c>
      <c r="M148" s="35">
        <f t="shared" si="58"/>
        <v>0</v>
      </c>
      <c r="N148" s="35" t="s">
        <v>172</v>
      </c>
      <c r="O148" s="35" t="s">
        <v>172</v>
      </c>
      <c r="P148" s="35">
        <f t="shared" si="59"/>
        <v>0</v>
      </c>
      <c r="Q148" s="35" t="s">
        <v>172</v>
      </c>
      <c r="R148" s="35" t="s">
        <v>172</v>
      </c>
      <c r="S148" s="35">
        <f t="shared" si="60"/>
        <v>0</v>
      </c>
      <c r="T148" s="35" t="s">
        <v>172</v>
      </c>
      <c r="U148" s="35" t="s">
        <v>172</v>
      </c>
      <c r="V148" s="35">
        <f t="shared" si="61"/>
        <v>0</v>
      </c>
      <c r="W148" s="35" t="s">
        <v>172</v>
      </c>
      <c r="X148" s="35" t="s">
        <v>172</v>
      </c>
      <c r="Y148" s="35">
        <f t="shared" si="62"/>
        <v>0</v>
      </c>
      <c r="Z148" s="35">
        <v>288877.59000000003</v>
      </c>
      <c r="AA148" s="35" t="s">
        <v>172</v>
      </c>
      <c r="AB148" s="35">
        <f t="shared" si="63"/>
        <v>288877.59000000003</v>
      </c>
      <c r="AC148" s="35" t="s">
        <v>172</v>
      </c>
      <c r="AD148" s="35" t="s">
        <v>172</v>
      </c>
      <c r="AE148" s="35">
        <f t="shared" si="64"/>
        <v>0</v>
      </c>
      <c r="AF148" s="35">
        <v>9283792.2400000002</v>
      </c>
      <c r="AG148" s="35" t="s">
        <v>172</v>
      </c>
      <c r="AH148" s="35">
        <f t="shared" si="65"/>
        <v>9283792.2400000002</v>
      </c>
      <c r="AI148" s="35" t="s">
        <v>172</v>
      </c>
      <c r="AJ148" s="35" t="s">
        <v>172</v>
      </c>
      <c r="AK148" s="35">
        <f t="shared" si="66"/>
        <v>0</v>
      </c>
      <c r="AL148" s="2">
        <f t="shared" si="55"/>
        <v>9572669.8300000001</v>
      </c>
      <c r="AM148" s="102" t="s">
        <v>1</v>
      </c>
    </row>
    <row r="149" spans="1:40" x14ac:dyDescent="0.4">
      <c r="A149" s="102" t="str">
        <f t="shared" si="67"/>
        <v>FebreroMidas Seguros, S.A.</v>
      </c>
      <c r="B149" s="37" t="s">
        <v>131</v>
      </c>
      <c r="C149" s="44">
        <f t="shared" si="53"/>
        <v>2392598.4500000002</v>
      </c>
      <c r="D149" s="44">
        <f t="shared" si="54"/>
        <v>0</v>
      </c>
      <c r="E149" s="35" t="s">
        <v>172</v>
      </c>
      <c r="F149" s="35" t="s">
        <v>172</v>
      </c>
      <c r="G149" s="35">
        <f t="shared" si="56"/>
        <v>0</v>
      </c>
      <c r="H149" s="35">
        <v>1518750</v>
      </c>
      <c r="I149" s="35" t="s">
        <v>172</v>
      </c>
      <c r="J149" s="35">
        <f t="shared" si="57"/>
        <v>1518750</v>
      </c>
      <c r="K149" s="35" t="s">
        <v>172</v>
      </c>
      <c r="L149" s="35" t="s">
        <v>172</v>
      </c>
      <c r="M149" s="35">
        <f t="shared" si="58"/>
        <v>0</v>
      </c>
      <c r="N149" s="35" t="s">
        <v>172</v>
      </c>
      <c r="O149" s="35" t="s">
        <v>172</v>
      </c>
      <c r="P149" s="35">
        <f t="shared" si="59"/>
        <v>0</v>
      </c>
      <c r="Q149" s="35" t="s">
        <v>172</v>
      </c>
      <c r="R149" s="35" t="s">
        <v>172</v>
      </c>
      <c r="S149" s="35">
        <f t="shared" si="60"/>
        <v>0</v>
      </c>
      <c r="T149" s="35" t="s">
        <v>172</v>
      </c>
      <c r="U149" s="35" t="s">
        <v>172</v>
      </c>
      <c r="V149" s="35">
        <f t="shared" si="61"/>
        <v>0</v>
      </c>
      <c r="W149" s="35" t="s">
        <v>172</v>
      </c>
      <c r="X149" s="35" t="s">
        <v>172</v>
      </c>
      <c r="Y149" s="35">
        <f t="shared" si="62"/>
        <v>0</v>
      </c>
      <c r="Z149" s="35">
        <v>75982.37</v>
      </c>
      <c r="AA149" s="35" t="s">
        <v>172</v>
      </c>
      <c r="AB149" s="35">
        <f t="shared" si="63"/>
        <v>75982.37</v>
      </c>
      <c r="AC149" s="35" t="s">
        <v>172</v>
      </c>
      <c r="AD149" s="35" t="s">
        <v>172</v>
      </c>
      <c r="AE149" s="35">
        <f t="shared" si="64"/>
        <v>0</v>
      </c>
      <c r="AF149" s="35">
        <v>797866.08</v>
      </c>
      <c r="AG149" s="35" t="s">
        <v>172</v>
      </c>
      <c r="AH149" s="35">
        <f t="shared" si="65"/>
        <v>797866.08</v>
      </c>
      <c r="AI149" s="35" t="s">
        <v>172</v>
      </c>
      <c r="AJ149" s="35" t="s">
        <v>172</v>
      </c>
      <c r="AK149" s="35">
        <f t="shared" si="66"/>
        <v>0</v>
      </c>
      <c r="AL149" s="2">
        <f t="shared" si="55"/>
        <v>2392598.4500000002</v>
      </c>
      <c r="AM149" s="102" t="s">
        <v>1</v>
      </c>
    </row>
    <row r="150" spans="1:40" s="32" customFormat="1" ht="13" thickBot="1" x14ac:dyDescent="0.45">
      <c r="A150" s="102" t="str">
        <f t="shared" si="67"/>
        <v>FebreroUnit, S.A.</v>
      </c>
      <c r="B150" s="37" t="s">
        <v>132</v>
      </c>
      <c r="C150" s="44">
        <f t="shared" si="53"/>
        <v>1199973.18</v>
      </c>
      <c r="D150" s="44">
        <f t="shared" si="54"/>
        <v>20715</v>
      </c>
      <c r="E150" s="35">
        <v>44693.97</v>
      </c>
      <c r="F150" s="35" t="s">
        <v>172</v>
      </c>
      <c r="G150" s="35">
        <f t="shared" si="56"/>
        <v>44693.97</v>
      </c>
      <c r="H150" s="35" t="s">
        <v>172</v>
      </c>
      <c r="I150" s="35" t="s">
        <v>172</v>
      </c>
      <c r="J150" s="35">
        <f t="shared" si="57"/>
        <v>0</v>
      </c>
      <c r="K150" s="35" t="s">
        <v>172</v>
      </c>
      <c r="L150" s="35">
        <v>20715</v>
      </c>
      <c r="M150" s="35">
        <f t="shared" si="58"/>
        <v>20715</v>
      </c>
      <c r="N150" s="35">
        <v>799.13</v>
      </c>
      <c r="O150" s="35" t="s">
        <v>172</v>
      </c>
      <c r="P150" s="35">
        <f t="shared" si="59"/>
        <v>799.13</v>
      </c>
      <c r="Q150" s="35" t="s">
        <v>172</v>
      </c>
      <c r="R150" s="35" t="s">
        <v>172</v>
      </c>
      <c r="S150" s="35">
        <f t="shared" si="60"/>
        <v>0</v>
      </c>
      <c r="T150" s="35" t="s">
        <v>172</v>
      </c>
      <c r="U150" s="35" t="s">
        <v>172</v>
      </c>
      <c r="V150" s="35">
        <f t="shared" si="61"/>
        <v>0</v>
      </c>
      <c r="W150" s="35" t="s">
        <v>172</v>
      </c>
      <c r="X150" s="35" t="s">
        <v>172</v>
      </c>
      <c r="Y150" s="35">
        <f t="shared" si="62"/>
        <v>0</v>
      </c>
      <c r="Z150" s="35">
        <v>736775.01</v>
      </c>
      <c r="AA150" s="35" t="s">
        <v>172</v>
      </c>
      <c r="AB150" s="35">
        <f t="shared" si="63"/>
        <v>736775.01</v>
      </c>
      <c r="AC150" s="35" t="s">
        <v>172</v>
      </c>
      <c r="AD150" s="35" t="s">
        <v>172</v>
      </c>
      <c r="AE150" s="35">
        <f t="shared" si="64"/>
        <v>0</v>
      </c>
      <c r="AF150" s="35" t="s">
        <v>172</v>
      </c>
      <c r="AG150" s="35" t="s">
        <v>172</v>
      </c>
      <c r="AH150" s="35">
        <f t="shared" si="65"/>
        <v>0</v>
      </c>
      <c r="AI150" s="35">
        <v>417705.07</v>
      </c>
      <c r="AJ150" s="35" t="s">
        <v>172</v>
      </c>
      <c r="AK150" s="35">
        <f t="shared" si="66"/>
        <v>417705.07</v>
      </c>
      <c r="AL150" s="2">
        <f t="shared" si="55"/>
        <v>1220688.18</v>
      </c>
      <c r="AM150" s="102" t="s">
        <v>1</v>
      </c>
      <c r="AN150"/>
    </row>
    <row r="151" spans="1:40" ht="13.35" thickTop="1" thickBot="1" x14ac:dyDescent="0.45">
      <c r="A151" s="102" t="str">
        <f t="shared" si="67"/>
        <v>Total General</v>
      </c>
      <c r="B151" s="39" t="s">
        <v>19</v>
      </c>
      <c r="C151" s="46">
        <f t="shared" ref="C151:AK151" si="68">SUM(C118:C150)</f>
        <v>4652836777.4200001</v>
      </c>
      <c r="D151" s="46">
        <f t="shared" si="68"/>
        <v>2802941803.4599991</v>
      </c>
      <c r="E151" s="46">
        <f t="shared" si="68"/>
        <v>32001796.16</v>
      </c>
      <c r="F151" s="46">
        <f t="shared" si="68"/>
        <v>10944.880000000001</v>
      </c>
      <c r="G151" s="46">
        <f t="shared" si="68"/>
        <v>32012741.039999999</v>
      </c>
      <c r="H151" s="46">
        <f t="shared" si="68"/>
        <v>503387022.03000003</v>
      </c>
      <c r="I151" s="46">
        <f t="shared" si="68"/>
        <v>663331840.12</v>
      </c>
      <c r="J151" s="46">
        <f t="shared" si="68"/>
        <v>1166718862.1499999</v>
      </c>
      <c r="K151" s="46">
        <f t="shared" si="68"/>
        <v>1366960.6</v>
      </c>
      <c r="L151" s="46">
        <f t="shared" si="68"/>
        <v>1960211475.1799996</v>
      </c>
      <c r="M151" s="46">
        <f t="shared" si="68"/>
        <v>1961578435.7799995</v>
      </c>
      <c r="N151" s="46">
        <f t="shared" si="68"/>
        <v>55063165.410000011</v>
      </c>
      <c r="O151" s="46">
        <f t="shared" si="68"/>
        <v>761323.05999999994</v>
      </c>
      <c r="P151" s="46">
        <f t="shared" si="68"/>
        <v>55824488.470000006</v>
      </c>
      <c r="Q151" s="46">
        <f t="shared" si="68"/>
        <v>1421910618.1700006</v>
      </c>
      <c r="R151" s="46">
        <f t="shared" si="68"/>
        <v>72289255.890000001</v>
      </c>
      <c r="S151" s="46">
        <f t="shared" si="68"/>
        <v>1494199874.0600002</v>
      </c>
      <c r="T151" s="46">
        <f t="shared" si="68"/>
        <v>273608839.41000003</v>
      </c>
      <c r="U151" s="46">
        <f t="shared" si="68"/>
        <v>0</v>
      </c>
      <c r="V151" s="46">
        <f t="shared" si="68"/>
        <v>273608839.41000003</v>
      </c>
      <c r="W151" s="46">
        <f t="shared" si="68"/>
        <v>103537456.48</v>
      </c>
      <c r="X151" s="46">
        <f t="shared" si="68"/>
        <v>1352691.11</v>
      </c>
      <c r="Y151" s="46">
        <f t="shared" si="68"/>
        <v>104890147.59</v>
      </c>
      <c r="Z151" s="46">
        <f t="shared" si="68"/>
        <v>1650319236.5900002</v>
      </c>
      <c r="AA151" s="46">
        <f t="shared" si="68"/>
        <v>4364122.2799999984</v>
      </c>
      <c r="AB151" s="46">
        <f t="shared" si="68"/>
        <v>1654683358.8699999</v>
      </c>
      <c r="AC151" s="46">
        <f t="shared" si="68"/>
        <v>0</v>
      </c>
      <c r="AD151" s="46">
        <f t="shared" si="68"/>
        <v>72522520.379999995</v>
      </c>
      <c r="AE151" s="46">
        <f t="shared" si="68"/>
        <v>72522520.379999995</v>
      </c>
      <c r="AF151" s="46">
        <f t="shared" si="68"/>
        <v>167764953.00999996</v>
      </c>
      <c r="AG151" s="46">
        <f t="shared" si="68"/>
        <v>1243034.81</v>
      </c>
      <c r="AH151" s="46">
        <f t="shared" si="68"/>
        <v>169007987.81999996</v>
      </c>
      <c r="AI151" s="46">
        <f t="shared" si="68"/>
        <v>443876729.55999988</v>
      </c>
      <c r="AJ151" s="46">
        <f t="shared" si="68"/>
        <v>26854595.749999996</v>
      </c>
      <c r="AK151" s="65">
        <f t="shared" si="68"/>
        <v>470731325.30999994</v>
      </c>
    </row>
    <row r="152" spans="1:40" ht="13" thickTop="1" x14ac:dyDescent="0.4">
      <c r="A152" s="102" t="str">
        <f t="shared" si="67"/>
        <v/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4">
      <c r="A153" s="102" t="str">
        <f>AM153&amp;B153</f>
        <v>% de Primas Exoneradas de Impuestos</v>
      </c>
      <c r="B153" s="4" t="s">
        <v>38</v>
      </c>
      <c r="C153" s="145">
        <f>IFERROR(D151/C154*100,0)</f>
        <v>37.594220014097715</v>
      </c>
      <c r="D153" s="145"/>
      <c r="E153" s="145">
        <f>IFERROR(F151/E154*100,0)</f>
        <v>3.4189137338550134E-2</v>
      </c>
      <c r="F153" s="145"/>
      <c r="G153" s="28"/>
      <c r="H153" s="145">
        <f>IFERROR(I151/H154*100,0)</f>
        <v>56.854471256051255</v>
      </c>
      <c r="I153" s="145"/>
      <c r="J153" s="28"/>
      <c r="K153" s="145">
        <f>IFERROR(L151/K154*100,0)</f>
        <v>99.930313232697415</v>
      </c>
      <c r="L153" s="145"/>
      <c r="M153" s="28"/>
      <c r="N153" s="145">
        <f>IFERROR(O151/N154*100,0)</f>
        <v>1.3637797333496995</v>
      </c>
      <c r="O153" s="145"/>
      <c r="P153" s="28"/>
      <c r="Q153" s="145">
        <f>IFERROR(R151/Q154*100,0)</f>
        <v>4.837991030850346</v>
      </c>
      <c r="R153" s="145"/>
      <c r="S153" s="28"/>
      <c r="T153" s="145">
        <f>IFERROR(U151/T154*100,0)</f>
        <v>0</v>
      </c>
      <c r="U153" s="145"/>
      <c r="V153" s="28"/>
      <c r="W153" s="145">
        <f>IFERROR(X151/W154*100,0)</f>
        <v>1.2896264721520545</v>
      </c>
      <c r="X153" s="145"/>
      <c r="Y153" s="28"/>
      <c r="Z153" s="145">
        <f>IFERROR(AA151/Z154*100,0)</f>
        <v>0.26374364959954039</v>
      </c>
      <c r="AA153" s="145"/>
      <c r="AB153" s="28"/>
      <c r="AC153" s="145">
        <f>IFERROR(AD151/AC154*100,0)</f>
        <v>100</v>
      </c>
      <c r="AD153" s="145"/>
      <c r="AE153" s="28"/>
      <c r="AF153" s="145">
        <f>IFERROR(AG151/AF154*100,0)</f>
        <v>0.73548879318288796</v>
      </c>
      <c r="AG153" s="145"/>
      <c r="AH153" s="28"/>
      <c r="AI153" s="145">
        <f>IFERROR(AJ151/AI154*100,0)</f>
        <v>5.7048669391855142</v>
      </c>
      <c r="AJ153" s="145"/>
      <c r="AK153" s="28"/>
    </row>
    <row r="154" spans="1:40" x14ac:dyDescent="0.4">
      <c r="A154" s="102" t="s">
        <v>104</v>
      </c>
      <c r="B154" s="4" t="s">
        <v>39</v>
      </c>
      <c r="C154" s="143">
        <f>IFERROR(C151+D151,0)</f>
        <v>7455778580.8799992</v>
      </c>
      <c r="D154" s="144"/>
      <c r="E154" s="143">
        <f>IFERROR(E151+F151,0)</f>
        <v>32012741.039999999</v>
      </c>
      <c r="F154" s="144"/>
      <c r="G154" s="29"/>
      <c r="H154" s="143">
        <f>IFERROR(H151+I151,0)</f>
        <v>1166718862.1500001</v>
      </c>
      <c r="I154" s="144"/>
      <c r="J154" s="29"/>
      <c r="K154" s="143">
        <f>IFERROR(K151+L151,0)</f>
        <v>1961578435.7799995</v>
      </c>
      <c r="L154" s="144"/>
      <c r="M154" s="29"/>
      <c r="N154" s="143">
        <f>IFERROR(N151+O151,0)</f>
        <v>55824488.470000014</v>
      </c>
      <c r="O154" s="144"/>
      <c r="P154" s="29"/>
      <c r="Q154" s="143">
        <f>IFERROR(Q151+R151,0)</f>
        <v>1494199874.0600007</v>
      </c>
      <c r="R154" s="144"/>
      <c r="S154" s="29"/>
      <c r="T154" s="143">
        <f>IFERROR(T151+U151,0)</f>
        <v>273608839.41000003</v>
      </c>
      <c r="U154" s="144"/>
      <c r="V154" s="29"/>
      <c r="W154" s="143">
        <f>IFERROR(W151+X151,0)</f>
        <v>104890147.59</v>
      </c>
      <c r="X154" s="144"/>
      <c r="Y154" s="29"/>
      <c r="Z154" s="143">
        <f>IFERROR(Z151+AA151,0)</f>
        <v>1654683358.8700001</v>
      </c>
      <c r="AA154" s="144"/>
      <c r="AB154" s="29"/>
      <c r="AC154" s="143">
        <f>IFERROR(AC151+AD151,0)</f>
        <v>72522520.379999995</v>
      </c>
      <c r="AD154" s="144"/>
      <c r="AE154" s="29"/>
      <c r="AF154" s="143">
        <f>IFERROR(AF151+AG151,0)</f>
        <v>169007987.81999996</v>
      </c>
      <c r="AG154" s="144"/>
      <c r="AH154" s="29"/>
      <c r="AI154" s="143">
        <f>IFERROR(AI151+AJ151,0)</f>
        <v>470731325.30999988</v>
      </c>
      <c r="AJ154" s="144"/>
      <c r="AK154" s="29"/>
    </row>
    <row r="155" spans="1:40" x14ac:dyDescent="0.4">
      <c r="A155" s="102" t="s">
        <v>105</v>
      </c>
      <c r="B155" s="4" t="s">
        <v>40</v>
      </c>
      <c r="C155" s="145">
        <f>SUM(E155:AJ155,0)</f>
        <v>100.00000000000001</v>
      </c>
      <c r="D155" s="144"/>
      <c r="E155" s="145">
        <f>IFERROR(E154/C154*100,0)</f>
        <v>0.42936818325178272</v>
      </c>
      <c r="F155" s="145"/>
      <c r="G155" s="28"/>
      <c r="H155" s="145">
        <f>IFERROR(H154/C154*100,0)</f>
        <v>15.648518119113636</v>
      </c>
      <c r="I155" s="145"/>
      <c r="J155" s="28"/>
      <c r="K155" s="145">
        <f>IFERROR(K154/C154*100,0)</f>
        <v>26.309504963175499</v>
      </c>
      <c r="L155" s="145"/>
      <c r="M155" s="28"/>
      <c r="N155" s="145">
        <f>IFERROR(N154/C154*100,0)</f>
        <v>0.74874123291643002</v>
      </c>
      <c r="O155" s="145"/>
      <c r="P155" s="28"/>
      <c r="Q155" s="145">
        <f>IFERROR(Q154/C154*100,0)</f>
        <v>20.040829510305034</v>
      </c>
      <c r="R155" s="145"/>
      <c r="S155" s="28"/>
      <c r="T155" s="145">
        <f>IFERROR(T154/C154*100,0)</f>
        <v>3.6697554311987921</v>
      </c>
      <c r="U155" s="145"/>
      <c r="V155" s="28"/>
      <c r="W155" s="145">
        <f>IFERROR(W154/C154*100,0)</f>
        <v>1.4068302384808737</v>
      </c>
      <c r="X155" s="145"/>
      <c r="Y155" s="28"/>
      <c r="Z155" s="145">
        <f>IFERROR(Z154/C154*100,0)</f>
        <v>22.193300685100269</v>
      </c>
      <c r="AA155" s="145"/>
      <c r="AB155" s="28"/>
      <c r="AC155" s="145">
        <f>IFERROR(AC154/C154*100,0)</f>
        <v>0.97270217447149865</v>
      </c>
      <c r="AD155" s="145"/>
      <c r="AE155" s="28"/>
      <c r="AF155" s="145">
        <f>IFERROR(AF154/C154*100,0)</f>
        <v>2.2668053508645385</v>
      </c>
      <c r="AG155" s="145"/>
      <c r="AH155" s="28"/>
      <c r="AI155" s="145">
        <f>IFERROR(AI154/C154*100,0)</f>
        <v>6.3136441111216568</v>
      </c>
      <c r="AJ155" s="145"/>
      <c r="AK155" s="28"/>
    </row>
    <row r="156" spans="1:40" x14ac:dyDescent="0.4">
      <c r="A156" s="102" t="str">
        <f t="shared" si="67"/>
        <v>Fuente: Superintendencia de Seguros, Dirección de Análisis Financiero y Estadísticas</v>
      </c>
      <c r="B156" s="52" t="s">
        <v>108</v>
      </c>
      <c r="E156" s="2"/>
    </row>
    <row r="157" spans="1:40" x14ac:dyDescent="0.4">
      <c r="A157" s="102" t="str">
        <f t="shared" si="67"/>
        <v/>
      </c>
      <c r="B157" s="87"/>
      <c r="C157" s="7"/>
      <c r="D157" s="7"/>
      <c r="E157" s="2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</row>
    <row r="158" spans="1:40" x14ac:dyDescent="0.4">
      <c r="A158" s="102" t="str">
        <f t="shared" si="67"/>
        <v/>
      </c>
      <c r="B158" s="52"/>
      <c r="E158" s="2"/>
    </row>
    <row r="159" spans="1:40" x14ac:dyDescent="0.4">
      <c r="A159" s="102" t="str">
        <f t="shared" si="67"/>
        <v/>
      </c>
      <c r="B159" s="52"/>
      <c r="E159" s="2"/>
    </row>
    <row r="160" spans="1:40" x14ac:dyDescent="0.4">
      <c r="A160" s="102" t="str">
        <f t="shared" si="67"/>
        <v/>
      </c>
      <c r="B160" s="52"/>
      <c r="E160" s="2"/>
    </row>
    <row r="161" spans="1:39" x14ac:dyDescent="0.4">
      <c r="A161" s="102" t="str">
        <f t="shared" si="67"/>
        <v/>
      </c>
      <c r="B161" s="52"/>
      <c r="E161" s="2"/>
    </row>
    <row r="162" spans="1:39" x14ac:dyDescent="0.4">
      <c r="A162" s="102" t="str">
        <f t="shared" si="67"/>
        <v/>
      </c>
      <c r="C162" s="31"/>
    </row>
    <row r="163" spans="1:39" x14ac:dyDescent="0.4">
      <c r="A163" s="102" t="str">
        <f t="shared" si="67"/>
        <v/>
      </c>
      <c r="C163" s="31"/>
    </row>
    <row r="164" spans="1:39" ht="20.25" customHeight="1" x14ac:dyDescent="0.6">
      <c r="A164" s="102" t="str">
        <f t="shared" si="67"/>
        <v>Superintendencia de Seguros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4">
      <c r="A165" s="102" t="str">
        <f t="shared" si="67"/>
        <v>Primas Netas Cobradas por Compañías, Según Ramos</v>
      </c>
      <c r="B165" s="134" t="s">
        <v>56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</row>
    <row r="166" spans="1:39" ht="12.75" customHeight="1" x14ac:dyDescent="0.4">
      <c r="A166" s="102" t="str">
        <f t="shared" si="67"/>
        <v>Marzo, 2022</v>
      </c>
      <c r="B166" s="136" t="s">
        <v>160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</row>
    <row r="167" spans="1:39" ht="12.75" customHeight="1" x14ac:dyDescent="0.4">
      <c r="A167" s="102" t="str">
        <f t="shared" si="67"/>
        <v>(Valores en RD$)</v>
      </c>
      <c r="B167" s="134" t="s">
        <v>91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</row>
    <row r="168" spans="1:39" x14ac:dyDescent="0.4">
      <c r="A168" s="102" t="str">
        <f t="shared" si="67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" thickBot="1" x14ac:dyDescent="0.45">
      <c r="A169" s="102" t="str">
        <f t="shared" si="67"/>
        <v/>
      </c>
    </row>
    <row r="170" spans="1:39" ht="13.35" thickTop="1" thickBot="1" x14ac:dyDescent="0.45">
      <c r="A170" s="102" t="str">
        <f t="shared" si="67"/>
        <v>Compañías</v>
      </c>
      <c r="B170" s="137" t="s">
        <v>33</v>
      </c>
      <c r="C170" s="142" t="s">
        <v>0</v>
      </c>
      <c r="D170" s="142"/>
      <c r="E170" s="142" t="s">
        <v>12</v>
      </c>
      <c r="F170" s="142"/>
      <c r="G170" s="67"/>
      <c r="H170" s="142" t="s">
        <v>13</v>
      </c>
      <c r="I170" s="142"/>
      <c r="J170" s="67"/>
      <c r="K170" s="142" t="s">
        <v>14</v>
      </c>
      <c r="L170" s="142"/>
      <c r="M170" s="67"/>
      <c r="N170" s="142" t="s">
        <v>15</v>
      </c>
      <c r="O170" s="142"/>
      <c r="P170" s="67"/>
      <c r="Q170" s="142" t="s">
        <v>27</v>
      </c>
      <c r="R170" s="142"/>
      <c r="S170" s="67"/>
      <c r="T170" s="142" t="s">
        <v>35</v>
      </c>
      <c r="U170" s="142"/>
      <c r="V170" s="67"/>
      <c r="W170" s="142" t="s">
        <v>16</v>
      </c>
      <c r="X170" s="142"/>
      <c r="Y170" s="67"/>
      <c r="Z170" s="142" t="s">
        <v>67</v>
      </c>
      <c r="AA170" s="142"/>
      <c r="AB170" s="67"/>
      <c r="AC170" s="142" t="s">
        <v>34</v>
      </c>
      <c r="AD170" s="142"/>
      <c r="AE170" s="67"/>
      <c r="AF170" s="142" t="s">
        <v>17</v>
      </c>
      <c r="AG170" s="142"/>
      <c r="AH170" s="67"/>
      <c r="AI170" s="142" t="s">
        <v>18</v>
      </c>
      <c r="AJ170" s="142"/>
      <c r="AK170" s="49"/>
    </row>
    <row r="171" spans="1:39" ht="13.35" thickTop="1" thickBot="1" x14ac:dyDescent="0.45">
      <c r="A171" s="102" t="str">
        <f t="shared" si="67"/>
        <v/>
      </c>
      <c r="B171" s="146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" thickTop="1" x14ac:dyDescent="0.4">
      <c r="A172" s="102" t="str">
        <f t="shared" si="67"/>
        <v>MarzoSeguros Universal, S. A.</v>
      </c>
      <c r="B172" s="35" t="s">
        <v>84</v>
      </c>
      <c r="C172" s="44">
        <f t="shared" ref="C172:C204" si="69">SUMIF($E$62:$AJ$62,$C$62,$E172:$AJ172)</f>
        <v>2614941888.5900006</v>
      </c>
      <c r="D172" s="44">
        <f t="shared" ref="D172:D204" si="70">SUMIF($E$62:$AJ$62,$D$62,$E172:$AJ172)</f>
        <v>637522591.47000003</v>
      </c>
      <c r="E172" s="35">
        <v>7348453.0499999998</v>
      </c>
      <c r="F172" s="35" t="s">
        <v>172</v>
      </c>
      <c r="G172" s="35">
        <f>SUBTOTAL(109,E172:F172)</f>
        <v>7348453.0499999998</v>
      </c>
      <c r="H172" s="35">
        <v>108245526.31</v>
      </c>
      <c r="I172" s="35">
        <v>174130439.47</v>
      </c>
      <c r="J172" s="35">
        <f>SUBTOTAL(109,H172:I172)</f>
        <v>282375965.77999997</v>
      </c>
      <c r="K172" s="35" t="s">
        <v>172</v>
      </c>
      <c r="L172" s="35">
        <v>397542617.05000001</v>
      </c>
      <c r="M172" s="35">
        <f>SUBTOTAL(109,K172:L172)</f>
        <v>397542617.05000001</v>
      </c>
      <c r="N172" s="35">
        <v>27106493.75</v>
      </c>
      <c r="O172" s="35" t="s">
        <v>172</v>
      </c>
      <c r="P172" s="35">
        <f>SUBTOTAL(109,N172:O172)</f>
        <v>27106493.75</v>
      </c>
      <c r="Q172" s="35">
        <v>2046631714.4200001</v>
      </c>
      <c r="R172" s="35">
        <v>59125639.159999996</v>
      </c>
      <c r="S172" s="35">
        <f>SUBTOTAL(109,Q172:R172)</f>
        <v>2105757353.5800002</v>
      </c>
      <c r="T172" s="35">
        <v>7801378.2800000003</v>
      </c>
      <c r="U172" s="35" t="s">
        <v>172</v>
      </c>
      <c r="V172" s="35">
        <f>SUBTOTAL(109,T172:U172)</f>
        <v>7801378.2800000003</v>
      </c>
      <c r="W172" s="35">
        <v>39502799.259999998</v>
      </c>
      <c r="X172" s="35">
        <v>294684.95</v>
      </c>
      <c r="Y172" s="35">
        <f>SUBTOTAL(109,W172:X172)</f>
        <v>39797484.210000001</v>
      </c>
      <c r="Z172" s="35">
        <v>265282743.38</v>
      </c>
      <c r="AA172" s="35">
        <v>720429.04</v>
      </c>
      <c r="AB172" s="35">
        <f>SUBTOTAL(109,Z172:AA172)</f>
        <v>266003172.41999999</v>
      </c>
      <c r="AC172" s="35" t="s">
        <v>172</v>
      </c>
      <c r="AD172" s="35" t="s">
        <v>172</v>
      </c>
      <c r="AE172" s="35">
        <f>SUBTOTAL(109,AC172:AD172)</f>
        <v>0</v>
      </c>
      <c r="AF172" s="35">
        <v>17883433.289999999</v>
      </c>
      <c r="AG172" s="35">
        <v>278001.82</v>
      </c>
      <c r="AH172" s="35">
        <f>SUBTOTAL(109,AF172:AG172)</f>
        <v>18161435.109999999</v>
      </c>
      <c r="AI172" s="35">
        <v>95139346.849999994</v>
      </c>
      <c r="AJ172" s="35">
        <v>5430779.9800000004</v>
      </c>
      <c r="AK172" s="35">
        <f>SUBTOTAL(109,AI172:AJ172)</f>
        <v>100570126.83</v>
      </c>
      <c r="AM172" s="102" t="s">
        <v>2</v>
      </c>
    </row>
    <row r="173" spans="1:39" x14ac:dyDescent="0.4">
      <c r="A173" s="102" t="str">
        <f t="shared" si="67"/>
        <v>MarzoHumano Seguros, S. A.</v>
      </c>
      <c r="B173" s="37" t="s">
        <v>92</v>
      </c>
      <c r="C173" s="44">
        <f t="shared" si="69"/>
        <v>164175633.86999997</v>
      </c>
      <c r="D173" s="44">
        <f t="shared" si="70"/>
        <v>1206095106.5899999</v>
      </c>
      <c r="E173" s="35">
        <v>4663519.57</v>
      </c>
      <c r="F173" s="35">
        <v>-0.01</v>
      </c>
      <c r="G173" s="35">
        <f t="shared" ref="G173:G204" si="71">SUBTOTAL(109,E173:F173)</f>
        <v>4663519.5600000005</v>
      </c>
      <c r="H173" s="35">
        <v>21513621.329999998</v>
      </c>
      <c r="I173" s="35">
        <v>1188094.42</v>
      </c>
      <c r="J173" s="35">
        <f t="shared" ref="J173:J204" si="72">SUBTOTAL(109,H173:I173)</f>
        <v>22701715.75</v>
      </c>
      <c r="K173" s="35" t="s">
        <v>172</v>
      </c>
      <c r="L173" s="35">
        <v>1200372404.75</v>
      </c>
      <c r="M173" s="35">
        <f t="shared" ref="M173:M204" si="73">SUBTOTAL(109,K173:L173)</f>
        <v>1200372404.75</v>
      </c>
      <c r="N173" s="35">
        <v>1814051.76</v>
      </c>
      <c r="O173" s="35">
        <v>1.35</v>
      </c>
      <c r="P173" s="35">
        <f t="shared" ref="P173:P204" si="74">SUBTOTAL(109,N173:O173)</f>
        <v>1814053.11</v>
      </c>
      <c r="Q173" s="35">
        <v>44580610.219999999</v>
      </c>
      <c r="R173" s="35">
        <v>1086829.53</v>
      </c>
      <c r="S173" s="35">
        <f t="shared" ref="S173:S204" si="75">SUBTOTAL(109,Q173:R173)</f>
        <v>45667439.75</v>
      </c>
      <c r="T173" s="35">
        <v>397875.35</v>
      </c>
      <c r="U173" s="35" t="s">
        <v>172</v>
      </c>
      <c r="V173" s="35">
        <f t="shared" ref="V173:V204" si="76">SUBTOTAL(109,T173:U173)</f>
        <v>397875.35</v>
      </c>
      <c r="W173" s="35">
        <v>1849653.03</v>
      </c>
      <c r="X173" s="35" t="s">
        <v>172</v>
      </c>
      <c r="Y173" s="35">
        <f t="shared" ref="Y173:Y204" si="77">SUBTOTAL(109,W173:X173)</f>
        <v>1849653.03</v>
      </c>
      <c r="Z173" s="35">
        <v>75350873.5</v>
      </c>
      <c r="AA173" s="35">
        <v>503722.12</v>
      </c>
      <c r="AB173" s="35">
        <f t="shared" ref="AB173:AB204" si="78">SUBTOTAL(109,Z173:AA173)</f>
        <v>75854595.620000005</v>
      </c>
      <c r="AC173" s="35" t="s">
        <v>172</v>
      </c>
      <c r="AD173" s="35" t="s">
        <v>172</v>
      </c>
      <c r="AE173" s="35">
        <f t="shared" ref="AE173:AE204" si="79">SUBTOTAL(109,AC173:AD173)</f>
        <v>0</v>
      </c>
      <c r="AF173" s="35">
        <v>6468239.04</v>
      </c>
      <c r="AG173" s="35">
        <v>65000.04</v>
      </c>
      <c r="AH173" s="35">
        <f t="shared" ref="AH173:AH204" si="80">SUBTOTAL(109,AF173:AG173)</f>
        <v>6533239.0800000001</v>
      </c>
      <c r="AI173" s="35">
        <v>7537190.0700000003</v>
      </c>
      <c r="AJ173" s="35">
        <v>2879054.39</v>
      </c>
      <c r="AK173" s="35">
        <f t="shared" ref="AK173:AK204" si="81">SUBTOTAL(109,AI173:AJ173)</f>
        <v>10416244.460000001</v>
      </c>
      <c r="AM173" s="102" t="s">
        <v>2</v>
      </c>
    </row>
    <row r="174" spans="1:39" x14ac:dyDescent="0.4">
      <c r="A174" s="102" t="str">
        <f t="shared" si="67"/>
        <v>MarzoSeguros Reservas, S. A.</v>
      </c>
      <c r="B174" s="37" t="s">
        <v>93</v>
      </c>
      <c r="C174" s="44">
        <f t="shared" si="69"/>
        <v>1553476313.79</v>
      </c>
      <c r="D174" s="44">
        <f t="shared" si="70"/>
        <v>122196189.25</v>
      </c>
      <c r="E174" s="35">
        <v>7232583.1399999997</v>
      </c>
      <c r="F174" s="35" t="s">
        <v>172</v>
      </c>
      <c r="G174" s="35">
        <f t="shared" si="71"/>
        <v>7232583.1399999997</v>
      </c>
      <c r="H174" s="35">
        <v>140274283.03</v>
      </c>
      <c r="I174" s="35">
        <v>80363449.780000001</v>
      </c>
      <c r="J174" s="35">
        <f t="shared" si="72"/>
        <v>220637732.81</v>
      </c>
      <c r="K174" s="35" t="s">
        <v>172</v>
      </c>
      <c r="L174" s="35">
        <v>27983436.629999999</v>
      </c>
      <c r="M174" s="35">
        <f t="shared" si="73"/>
        <v>27983436.629999999</v>
      </c>
      <c r="N174" s="35">
        <v>5672505.71</v>
      </c>
      <c r="O174" s="35">
        <v>1523.33</v>
      </c>
      <c r="P174" s="35">
        <f t="shared" si="74"/>
        <v>5674029.04</v>
      </c>
      <c r="Q174" s="35">
        <v>937937021.29999995</v>
      </c>
      <c r="R174" s="35">
        <v>12722640.84</v>
      </c>
      <c r="S174" s="35">
        <f t="shared" si="75"/>
        <v>950659662.13999999</v>
      </c>
      <c r="T174" s="35">
        <v>26285554.579999998</v>
      </c>
      <c r="U174" s="35" t="s">
        <v>172</v>
      </c>
      <c r="V174" s="35">
        <f t="shared" si="76"/>
        <v>26285554.579999998</v>
      </c>
      <c r="W174" s="35">
        <v>9604739.7899999991</v>
      </c>
      <c r="X174" s="35">
        <v>6271.02</v>
      </c>
      <c r="Y174" s="35">
        <f t="shared" si="77"/>
        <v>9611010.8099999987</v>
      </c>
      <c r="Z174" s="35">
        <v>344965819.66000003</v>
      </c>
      <c r="AA174" s="35">
        <v>350738.92</v>
      </c>
      <c r="AB174" s="35">
        <f t="shared" si="78"/>
        <v>345316558.58000004</v>
      </c>
      <c r="AC174" s="35" t="s">
        <v>172</v>
      </c>
      <c r="AD174" s="35" t="s">
        <v>172</v>
      </c>
      <c r="AE174" s="35">
        <f t="shared" si="79"/>
        <v>0</v>
      </c>
      <c r="AF174" s="35">
        <v>6585091.46</v>
      </c>
      <c r="AG174" s="35" t="s">
        <v>172</v>
      </c>
      <c r="AH174" s="35">
        <f t="shared" si="80"/>
        <v>6585091.46</v>
      </c>
      <c r="AI174" s="35">
        <v>74918715.120000005</v>
      </c>
      <c r="AJ174" s="35">
        <v>768128.73</v>
      </c>
      <c r="AK174" s="35">
        <f t="shared" si="81"/>
        <v>75686843.850000009</v>
      </c>
      <c r="AM174" s="102" t="s">
        <v>2</v>
      </c>
    </row>
    <row r="175" spans="1:39" x14ac:dyDescent="0.4">
      <c r="A175" s="102" t="str">
        <f t="shared" si="67"/>
        <v>MarzoMapfre BHD Compañía de Seguros</v>
      </c>
      <c r="B175" s="37" t="s">
        <v>111</v>
      </c>
      <c r="C175" s="44">
        <f t="shared" si="69"/>
        <v>592307730.89999998</v>
      </c>
      <c r="D175" s="44">
        <f t="shared" si="70"/>
        <v>203491701.64000002</v>
      </c>
      <c r="E175" s="35">
        <v>3552047.95</v>
      </c>
      <c r="F175" s="35">
        <v>-0.02</v>
      </c>
      <c r="G175" s="35">
        <f t="shared" si="71"/>
        <v>3552047.93</v>
      </c>
      <c r="H175" s="35">
        <v>109184078.08</v>
      </c>
      <c r="I175" s="35">
        <v>104480809.29000001</v>
      </c>
      <c r="J175" s="35">
        <f t="shared" si="72"/>
        <v>213664887.37</v>
      </c>
      <c r="K175" s="35" t="s">
        <v>172</v>
      </c>
      <c r="L175" s="35">
        <v>26849743.329999998</v>
      </c>
      <c r="M175" s="35">
        <f t="shared" si="73"/>
        <v>26849743.329999998</v>
      </c>
      <c r="N175" s="35">
        <v>13534477.279999999</v>
      </c>
      <c r="O175" s="35">
        <v>467816.9</v>
      </c>
      <c r="P175" s="35">
        <f t="shared" si="74"/>
        <v>14002294.18</v>
      </c>
      <c r="Q175" s="35">
        <v>165796085.91</v>
      </c>
      <c r="R175" s="35">
        <v>67698585.299999997</v>
      </c>
      <c r="S175" s="35">
        <f t="shared" si="75"/>
        <v>233494671.20999998</v>
      </c>
      <c r="T175" s="35">
        <v>434485.93</v>
      </c>
      <c r="U175" s="35" t="s">
        <v>172</v>
      </c>
      <c r="V175" s="35">
        <f t="shared" si="76"/>
        <v>434485.93</v>
      </c>
      <c r="W175" s="35">
        <v>12383307.07</v>
      </c>
      <c r="X175" s="35">
        <v>21708.1</v>
      </c>
      <c r="Y175" s="35">
        <f t="shared" si="77"/>
        <v>12405015.17</v>
      </c>
      <c r="Z175" s="35">
        <v>229462410.47</v>
      </c>
      <c r="AA175" s="35">
        <v>276887.27</v>
      </c>
      <c r="AB175" s="35">
        <f t="shared" si="78"/>
        <v>229739297.74000001</v>
      </c>
      <c r="AC175" s="35" t="s">
        <v>172</v>
      </c>
      <c r="AD175" s="35" t="s">
        <v>172</v>
      </c>
      <c r="AE175" s="35">
        <f t="shared" si="79"/>
        <v>0</v>
      </c>
      <c r="AF175" s="35">
        <v>6818911.5300000003</v>
      </c>
      <c r="AG175" s="35">
        <v>623271.06000000006</v>
      </c>
      <c r="AH175" s="35">
        <f t="shared" si="80"/>
        <v>7442182.5899999999</v>
      </c>
      <c r="AI175" s="35">
        <v>51141926.68</v>
      </c>
      <c r="AJ175" s="35">
        <v>3072880.41</v>
      </c>
      <c r="AK175" s="35">
        <f t="shared" si="81"/>
        <v>54214807.090000004</v>
      </c>
      <c r="AM175" s="102" t="s">
        <v>2</v>
      </c>
    </row>
    <row r="176" spans="1:39" x14ac:dyDescent="0.4">
      <c r="A176" s="102" t="str">
        <f t="shared" si="67"/>
        <v>MarzoLa Colonial, S. A., Compañia De Seguros</v>
      </c>
      <c r="B176" s="37" t="s">
        <v>112</v>
      </c>
      <c r="C176" s="44">
        <f t="shared" si="69"/>
        <v>647230223.10000002</v>
      </c>
      <c r="D176" s="44">
        <f t="shared" si="70"/>
        <v>71601241.209999993</v>
      </c>
      <c r="E176" s="35">
        <v>200022.48</v>
      </c>
      <c r="F176" s="35" t="s">
        <v>172</v>
      </c>
      <c r="G176" s="35">
        <f t="shared" si="71"/>
        <v>200022.48</v>
      </c>
      <c r="H176" s="35">
        <v>19454854.260000002</v>
      </c>
      <c r="I176" s="35" t="s">
        <v>172</v>
      </c>
      <c r="J176" s="35">
        <f t="shared" si="72"/>
        <v>19454854.260000002</v>
      </c>
      <c r="K176" s="35">
        <v>2270065.59</v>
      </c>
      <c r="L176" s="35">
        <v>59931931.149999999</v>
      </c>
      <c r="M176" s="35">
        <f t="shared" si="73"/>
        <v>62201996.739999995</v>
      </c>
      <c r="N176" s="35">
        <v>2667977.34</v>
      </c>
      <c r="O176" s="35" t="s">
        <v>172</v>
      </c>
      <c r="P176" s="35">
        <f t="shared" si="74"/>
        <v>2667977.34</v>
      </c>
      <c r="Q176" s="35">
        <v>249756040.86000001</v>
      </c>
      <c r="R176" s="35">
        <v>9477230.2599999998</v>
      </c>
      <c r="S176" s="35">
        <f t="shared" si="75"/>
        <v>259233271.12</v>
      </c>
      <c r="T176" s="35">
        <v>4062433.13</v>
      </c>
      <c r="U176" s="35" t="s">
        <v>172</v>
      </c>
      <c r="V176" s="35">
        <f t="shared" si="76"/>
        <v>4062433.13</v>
      </c>
      <c r="W176" s="35">
        <v>29118489.27</v>
      </c>
      <c r="X176" s="35">
        <v>980550.33</v>
      </c>
      <c r="Y176" s="35">
        <f t="shared" si="77"/>
        <v>30099039.599999998</v>
      </c>
      <c r="Z176" s="35">
        <v>232082523.66999999</v>
      </c>
      <c r="AA176" s="35">
        <v>368638.16</v>
      </c>
      <c r="AB176" s="35">
        <f t="shared" si="78"/>
        <v>232451161.82999998</v>
      </c>
      <c r="AC176" s="35" t="s">
        <v>172</v>
      </c>
      <c r="AD176" s="35" t="s">
        <v>172</v>
      </c>
      <c r="AE176" s="35">
        <f t="shared" si="79"/>
        <v>0</v>
      </c>
      <c r="AF176" s="35">
        <v>20882334.640000001</v>
      </c>
      <c r="AG176" s="35">
        <v>162230.07999999999</v>
      </c>
      <c r="AH176" s="35">
        <f t="shared" si="80"/>
        <v>21044564.719999999</v>
      </c>
      <c r="AI176" s="35">
        <v>86735481.859999999</v>
      </c>
      <c r="AJ176" s="35">
        <v>680661.23</v>
      </c>
      <c r="AK176" s="35">
        <f t="shared" si="81"/>
        <v>87416143.090000004</v>
      </c>
      <c r="AM176" s="102" t="s">
        <v>2</v>
      </c>
    </row>
    <row r="177" spans="1:39" x14ac:dyDescent="0.4">
      <c r="A177" s="102" t="str">
        <f t="shared" si="67"/>
        <v>MarzoSeguros Sura, S.A.</v>
      </c>
      <c r="B177" s="37" t="s">
        <v>113</v>
      </c>
      <c r="C177" s="44">
        <f t="shared" si="69"/>
        <v>651475077.16999996</v>
      </c>
      <c r="D177" s="44">
        <f t="shared" si="70"/>
        <v>28989826.309999999</v>
      </c>
      <c r="E177" s="35">
        <v>1295064.97</v>
      </c>
      <c r="F177" s="35" t="s">
        <v>172</v>
      </c>
      <c r="G177" s="35">
        <f t="shared" si="71"/>
        <v>1295064.97</v>
      </c>
      <c r="H177" s="35">
        <v>19117735.510000002</v>
      </c>
      <c r="I177" s="35">
        <v>9252.98</v>
      </c>
      <c r="J177" s="35">
        <f t="shared" si="72"/>
        <v>19126988.490000002</v>
      </c>
      <c r="K177" s="35">
        <v>529967.35</v>
      </c>
      <c r="L177" s="35">
        <v>13628749.869999999</v>
      </c>
      <c r="M177" s="35">
        <f t="shared" si="73"/>
        <v>14158717.219999999</v>
      </c>
      <c r="N177" s="35">
        <v>2819584.13</v>
      </c>
      <c r="O177" s="35">
        <v>1519.2</v>
      </c>
      <c r="P177" s="35">
        <f t="shared" si="74"/>
        <v>2821103.33</v>
      </c>
      <c r="Q177" s="35">
        <v>274186977.87</v>
      </c>
      <c r="R177" s="35">
        <v>13918314.710000001</v>
      </c>
      <c r="S177" s="35">
        <f t="shared" si="75"/>
        <v>288105292.57999998</v>
      </c>
      <c r="T177" s="35">
        <v>11873703.060000001</v>
      </c>
      <c r="U177" s="35" t="s">
        <v>172</v>
      </c>
      <c r="V177" s="35">
        <f t="shared" si="76"/>
        <v>11873703.060000001</v>
      </c>
      <c r="W177" s="35">
        <v>30735162.91</v>
      </c>
      <c r="X177" s="35">
        <v>13212.03</v>
      </c>
      <c r="Y177" s="35">
        <f t="shared" si="77"/>
        <v>30748374.940000001</v>
      </c>
      <c r="Z177" s="35">
        <v>189214031.19</v>
      </c>
      <c r="AA177" s="35">
        <v>375036.34</v>
      </c>
      <c r="AB177" s="35">
        <f t="shared" si="78"/>
        <v>189589067.53</v>
      </c>
      <c r="AC177" s="35" t="s">
        <v>172</v>
      </c>
      <c r="AD177" s="35" t="s">
        <v>172</v>
      </c>
      <c r="AE177" s="35">
        <f t="shared" si="79"/>
        <v>0</v>
      </c>
      <c r="AF177" s="35">
        <v>14539759.029999999</v>
      </c>
      <c r="AG177" s="35">
        <v>337162.35</v>
      </c>
      <c r="AH177" s="35">
        <f t="shared" si="80"/>
        <v>14876921.379999999</v>
      </c>
      <c r="AI177" s="35">
        <v>107163091.15000001</v>
      </c>
      <c r="AJ177" s="35">
        <v>706578.83</v>
      </c>
      <c r="AK177" s="35">
        <f t="shared" si="81"/>
        <v>107869669.98</v>
      </c>
      <c r="AM177" s="102" t="s">
        <v>2</v>
      </c>
    </row>
    <row r="178" spans="1:39" x14ac:dyDescent="0.4">
      <c r="A178" s="102" t="str">
        <f t="shared" si="67"/>
        <v>MarzoSeguros Crecer, S. A.</v>
      </c>
      <c r="B178" s="37" t="s">
        <v>94</v>
      </c>
      <c r="C178" s="44">
        <f t="shared" si="69"/>
        <v>68931348</v>
      </c>
      <c r="D178" s="44">
        <f t="shared" si="70"/>
        <v>202690624.87</v>
      </c>
      <c r="E178" s="35" t="s">
        <v>172</v>
      </c>
      <c r="F178" s="35" t="s">
        <v>172</v>
      </c>
      <c r="G178" s="35">
        <f t="shared" si="71"/>
        <v>0</v>
      </c>
      <c r="H178" s="35">
        <v>22996589.890000001</v>
      </c>
      <c r="I178" s="35">
        <v>201805874.75</v>
      </c>
      <c r="J178" s="35">
        <f t="shared" si="72"/>
        <v>224802464.63999999</v>
      </c>
      <c r="K178" s="35" t="s">
        <v>172</v>
      </c>
      <c r="L178" s="35" t="s">
        <v>172</v>
      </c>
      <c r="M178" s="35">
        <f t="shared" si="73"/>
        <v>0</v>
      </c>
      <c r="N178" s="35">
        <v>3456697.79</v>
      </c>
      <c r="O178" s="35" t="s">
        <v>172</v>
      </c>
      <c r="P178" s="35">
        <f t="shared" si="74"/>
        <v>3456697.79</v>
      </c>
      <c r="Q178" s="35">
        <v>23926790.879999999</v>
      </c>
      <c r="R178" s="35" t="s">
        <v>172</v>
      </c>
      <c r="S178" s="35">
        <f t="shared" si="75"/>
        <v>23926790.879999999</v>
      </c>
      <c r="T178" s="35">
        <v>388813.22</v>
      </c>
      <c r="U178" s="35" t="s">
        <v>172</v>
      </c>
      <c r="V178" s="35">
        <f t="shared" si="76"/>
        <v>388813.22</v>
      </c>
      <c r="W178" s="35">
        <v>28756.13</v>
      </c>
      <c r="X178" s="35" t="s">
        <v>172</v>
      </c>
      <c r="Y178" s="35">
        <f t="shared" si="77"/>
        <v>28756.13</v>
      </c>
      <c r="Z178" s="35">
        <v>80735.66</v>
      </c>
      <c r="AA178" s="35" t="s">
        <v>172</v>
      </c>
      <c r="AB178" s="35">
        <f t="shared" si="78"/>
        <v>80735.66</v>
      </c>
      <c r="AC178" s="35" t="s">
        <v>172</v>
      </c>
      <c r="AD178" s="35" t="s">
        <v>172</v>
      </c>
      <c r="AE178" s="35">
        <f t="shared" si="79"/>
        <v>0</v>
      </c>
      <c r="AF178" s="35">
        <v>887490.13</v>
      </c>
      <c r="AG178" s="35" t="s">
        <v>172</v>
      </c>
      <c r="AH178" s="35">
        <f t="shared" si="80"/>
        <v>887490.13</v>
      </c>
      <c r="AI178" s="35">
        <v>17165474.300000001</v>
      </c>
      <c r="AJ178" s="35">
        <v>884750.12</v>
      </c>
      <c r="AK178" s="35">
        <f t="shared" si="81"/>
        <v>18050224.420000002</v>
      </c>
      <c r="AM178" s="102" t="s">
        <v>2</v>
      </c>
    </row>
    <row r="179" spans="1:39" x14ac:dyDescent="0.4">
      <c r="A179" s="102" t="str">
        <f t="shared" si="67"/>
        <v>MarzoWorldwide Seguros, S. A.</v>
      </c>
      <c r="B179" s="37" t="s">
        <v>114</v>
      </c>
      <c r="C179" s="44">
        <f t="shared" si="69"/>
        <v>12111305.959999999</v>
      </c>
      <c r="D179" s="44">
        <f t="shared" si="70"/>
        <v>223041098.11000001</v>
      </c>
      <c r="E179" s="35">
        <v>11156437.779999999</v>
      </c>
      <c r="F179" s="35" t="s">
        <v>172</v>
      </c>
      <c r="G179" s="35">
        <f t="shared" si="71"/>
        <v>11156437.779999999</v>
      </c>
      <c r="H179" s="35">
        <v>954868.18</v>
      </c>
      <c r="I179" s="35">
        <v>276238.55</v>
      </c>
      <c r="J179" s="35">
        <f t="shared" si="72"/>
        <v>1231106.73</v>
      </c>
      <c r="K179" s="35" t="s">
        <v>172</v>
      </c>
      <c r="L179" s="35">
        <v>222764859.56</v>
      </c>
      <c r="M179" s="35">
        <f t="shared" si="73"/>
        <v>222764859.56</v>
      </c>
      <c r="N179" s="35" t="s">
        <v>172</v>
      </c>
      <c r="O179" s="35" t="s">
        <v>172</v>
      </c>
      <c r="P179" s="35">
        <f t="shared" si="74"/>
        <v>0</v>
      </c>
      <c r="Q179" s="35" t="s">
        <v>172</v>
      </c>
      <c r="R179" s="35" t="s">
        <v>172</v>
      </c>
      <c r="S179" s="35">
        <f t="shared" si="75"/>
        <v>0</v>
      </c>
      <c r="T179" s="35" t="s">
        <v>172</v>
      </c>
      <c r="U179" s="35" t="s">
        <v>172</v>
      </c>
      <c r="V179" s="35">
        <f t="shared" si="76"/>
        <v>0</v>
      </c>
      <c r="W179" s="35" t="s">
        <v>172</v>
      </c>
      <c r="X179" s="35" t="s">
        <v>172</v>
      </c>
      <c r="Y179" s="35">
        <f t="shared" si="77"/>
        <v>0</v>
      </c>
      <c r="Z179" s="35" t="s">
        <v>172</v>
      </c>
      <c r="AA179" s="35" t="s">
        <v>172</v>
      </c>
      <c r="AB179" s="35">
        <f t="shared" si="78"/>
        <v>0</v>
      </c>
      <c r="AC179" s="35" t="s">
        <v>172</v>
      </c>
      <c r="AD179" s="35" t="s">
        <v>172</v>
      </c>
      <c r="AE179" s="35">
        <f t="shared" si="79"/>
        <v>0</v>
      </c>
      <c r="AF179" s="35" t="s">
        <v>172</v>
      </c>
      <c r="AG179" s="35" t="s">
        <v>172</v>
      </c>
      <c r="AH179" s="35">
        <f t="shared" si="80"/>
        <v>0</v>
      </c>
      <c r="AI179" s="35" t="s">
        <v>172</v>
      </c>
      <c r="AJ179" s="35" t="s">
        <v>172</v>
      </c>
      <c r="AK179" s="35">
        <f t="shared" si="81"/>
        <v>0</v>
      </c>
      <c r="AM179" s="102" t="s">
        <v>2</v>
      </c>
    </row>
    <row r="180" spans="1:39" x14ac:dyDescent="0.4">
      <c r="A180" s="102" t="str">
        <f t="shared" si="67"/>
        <v>MarzoGeneral de Seguros, S. A.</v>
      </c>
      <c r="B180" s="37" t="s">
        <v>77</v>
      </c>
      <c r="C180" s="44">
        <f t="shared" si="69"/>
        <v>55604082.650000006</v>
      </c>
      <c r="D180" s="44">
        <f t="shared" si="70"/>
        <v>97802613.159999996</v>
      </c>
      <c r="E180" s="35">
        <v>693458.71</v>
      </c>
      <c r="F180" s="35" t="s">
        <v>172</v>
      </c>
      <c r="G180" s="35">
        <f t="shared" si="71"/>
        <v>693458.71</v>
      </c>
      <c r="H180" s="35">
        <v>2914665.91</v>
      </c>
      <c r="I180" s="35">
        <v>94504527.299999997</v>
      </c>
      <c r="J180" s="35">
        <f t="shared" si="72"/>
        <v>97419193.209999993</v>
      </c>
      <c r="K180" s="35" t="s">
        <v>172</v>
      </c>
      <c r="L180" s="35">
        <v>978006.01</v>
      </c>
      <c r="M180" s="35">
        <f t="shared" si="73"/>
        <v>978006.01</v>
      </c>
      <c r="N180" s="35">
        <v>10209.1</v>
      </c>
      <c r="O180" s="35">
        <v>97374.399999999994</v>
      </c>
      <c r="P180" s="35">
        <f t="shared" si="74"/>
        <v>107583.5</v>
      </c>
      <c r="Q180" s="35">
        <v>6082978.5700000003</v>
      </c>
      <c r="R180" s="35">
        <v>155054.63</v>
      </c>
      <c r="S180" s="35">
        <f t="shared" si="75"/>
        <v>6238033.2000000002</v>
      </c>
      <c r="T180" s="35">
        <v>10467661.57</v>
      </c>
      <c r="U180" s="35">
        <v>284572.5</v>
      </c>
      <c r="V180" s="35">
        <f t="shared" si="76"/>
        <v>10752234.07</v>
      </c>
      <c r="W180" s="35">
        <v>237853.71</v>
      </c>
      <c r="X180" s="35" t="s">
        <v>172</v>
      </c>
      <c r="Y180" s="35">
        <f t="shared" si="77"/>
        <v>237853.71</v>
      </c>
      <c r="Z180" s="35">
        <v>23081045.649999999</v>
      </c>
      <c r="AA180" s="35">
        <v>31603</v>
      </c>
      <c r="AB180" s="35">
        <f t="shared" si="78"/>
        <v>23112648.649999999</v>
      </c>
      <c r="AC180" s="35" t="s">
        <v>172</v>
      </c>
      <c r="AD180" s="35" t="s">
        <v>172</v>
      </c>
      <c r="AE180" s="35">
        <f t="shared" si="79"/>
        <v>0</v>
      </c>
      <c r="AF180" s="35">
        <v>8331614.4800000004</v>
      </c>
      <c r="AG180" s="35">
        <v>1751475.32</v>
      </c>
      <c r="AH180" s="35">
        <f t="shared" si="80"/>
        <v>10083089.800000001</v>
      </c>
      <c r="AI180" s="35">
        <v>3784594.95</v>
      </c>
      <c r="AJ180" s="35" t="s">
        <v>172</v>
      </c>
      <c r="AK180" s="35">
        <f t="shared" si="81"/>
        <v>3784594.95</v>
      </c>
      <c r="AM180" s="102" t="s">
        <v>2</v>
      </c>
    </row>
    <row r="181" spans="1:39" x14ac:dyDescent="0.4">
      <c r="A181" s="102" t="str">
        <f t="shared" si="67"/>
        <v>MarzoSeguros Pepín, S. A.</v>
      </c>
      <c r="B181" s="37" t="s">
        <v>115</v>
      </c>
      <c r="C181" s="44">
        <f t="shared" si="69"/>
        <v>129084907.91</v>
      </c>
      <c r="D181" s="44">
        <f t="shared" si="70"/>
        <v>35077.75</v>
      </c>
      <c r="E181" s="35" t="s">
        <v>172</v>
      </c>
      <c r="F181" s="35" t="s">
        <v>172</v>
      </c>
      <c r="G181" s="35">
        <f t="shared" si="71"/>
        <v>0</v>
      </c>
      <c r="H181" s="35">
        <v>33354.15</v>
      </c>
      <c r="I181" s="35" t="s">
        <v>172</v>
      </c>
      <c r="J181" s="35">
        <f t="shared" si="72"/>
        <v>33354.15</v>
      </c>
      <c r="K181" s="35" t="s">
        <v>172</v>
      </c>
      <c r="L181" s="35" t="s">
        <v>172</v>
      </c>
      <c r="M181" s="35">
        <f t="shared" si="73"/>
        <v>0</v>
      </c>
      <c r="N181" s="35" t="s">
        <v>172</v>
      </c>
      <c r="O181" s="35" t="s">
        <v>172</v>
      </c>
      <c r="P181" s="35">
        <f t="shared" si="74"/>
        <v>0</v>
      </c>
      <c r="Q181" s="35">
        <v>232484.16</v>
      </c>
      <c r="R181" s="35" t="s">
        <v>172</v>
      </c>
      <c r="S181" s="35">
        <f t="shared" si="75"/>
        <v>232484.16</v>
      </c>
      <c r="T181" s="35">
        <v>56032.76</v>
      </c>
      <c r="U181" s="35" t="s">
        <v>172</v>
      </c>
      <c r="V181" s="35">
        <f t="shared" si="76"/>
        <v>56032.76</v>
      </c>
      <c r="W181" s="35">
        <v>3036664.26</v>
      </c>
      <c r="X181" s="35" t="s">
        <v>172</v>
      </c>
      <c r="Y181" s="35">
        <f t="shared" si="77"/>
        <v>3036664.26</v>
      </c>
      <c r="Z181" s="35">
        <v>124766825.98999999</v>
      </c>
      <c r="AA181" s="35">
        <v>35077.75</v>
      </c>
      <c r="AB181" s="35">
        <f t="shared" si="78"/>
        <v>124801903.73999999</v>
      </c>
      <c r="AC181" s="35" t="s">
        <v>172</v>
      </c>
      <c r="AD181" s="35" t="s">
        <v>172</v>
      </c>
      <c r="AE181" s="35">
        <f t="shared" si="79"/>
        <v>0</v>
      </c>
      <c r="AF181" s="35">
        <v>664461.89</v>
      </c>
      <c r="AG181" s="35" t="s">
        <v>172</v>
      </c>
      <c r="AH181" s="35">
        <f t="shared" si="80"/>
        <v>664461.89</v>
      </c>
      <c r="AI181" s="35">
        <v>295084.7</v>
      </c>
      <c r="AJ181" s="35" t="s">
        <v>172</v>
      </c>
      <c r="AK181" s="35">
        <f t="shared" si="81"/>
        <v>295084.7</v>
      </c>
      <c r="AM181" s="102" t="s">
        <v>2</v>
      </c>
    </row>
    <row r="182" spans="1:39" x14ac:dyDescent="0.4">
      <c r="A182" s="102" t="str">
        <f t="shared" si="67"/>
        <v>MarzoLa Monumental de Seguros, S. A.</v>
      </c>
      <c r="B182" s="37" t="s">
        <v>85</v>
      </c>
      <c r="C182" s="44">
        <f t="shared" si="69"/>
        <v>129480115.48000002</v>
      </c>
      <c r="D182" s="44">
        <f t="shared" si="70"/>
        <v>1521333.1199999999</v>
      </c>
      <c r="E182" s="35" t="s">
        <v>172</v>
      </c>
      <c r="F182" s="35" t="s">
        <v>172</v>
      </c>
      <c r="G182" s="35">
        <f t="shared" si="71"/>
        <v>0</v>
      </c>
      <c r="H182" s="35">
        <v>4514626.84</v>
      </c>
      <c r="I182" s="35" t="s">
        <v>172</v>
      </c>
      <c r="J182" s="35">
        <f t="shared" si="72"/>
        <v>4514626.84</v>
      </c>
      <c r="K182" s="35" t="s">
        <v>172</v>
      </c>
      <c r="L182" s="35" t="s">
        <v>172</v>
      </c>
      <c r="M182" s="35">
        <f t="shared" si="73"/>
        <v>0</v>
      </c>
      <c r="N182" s="35">
        <v>108436.07</v>
      </c>
      <c r="O182" s="35" t="s">
        <v>172</v>
      </c>
      <c r="P182" s="35">
        <f t="shared" si="74"/>
        <v>108436.07</v>
      </c>
      <c r="Q182" s="35">
        <v>12865746.689999999</v>
      </c>
      <c r="R182" s="35">
        <v>1291204.1299999999</v>
      </c>
      <c r="S182" s="35">
        <f t="shared" si="75"/>
        <v>14156950.82</v>
      </c>
      <c r="T182" s="35">
        <v>287852.09000000003</v>
      </c>
      <c r="U182" s="35" t="s">
        <v>172</v>
      </c>
      <c r="V182" s="35">
        <f t="shared" si="76"/>
        <v>287852.09000000003</v>
      </c>
      <c r="W182" s="35">
        <v>70428.210000000006</v>
      </c>
      <c r="X182" s="35">
        <v>12052.17</v>
      </c>
      <c r="Y182" s="35">
        <f t="shared" si="77"/>
        <v>82480.38</v>
      </c>
      <c r="Z182" s="35">
        <v>98254149.480000004</v>
      </c>
      <c r="AA182" s="35">
        <v>160792.95999999999</v>
      </c>
      <c r="AB182" s="35">
        <f t="shared" si="78"/>
        <v>98414942.439999998</v>
      </c>
      <c r="AC182" s="35" t="s">
        <v>172</v>
      </c>
      <c r="AD182" s="35" t="s">
        <v>172</v>
      </c>
      <c r="AE182" s="35">
        <f t="shared" si="79"/>
        <v>0</v>
      </c>
      <c r="AF182" s="35">
        <v>7722821.2800000003</v>
      </c>
      <c r="AG182" s="35">
        <v>20060.86</v>
      </c>
      <c r="AH182" s="35">
        <f t="shared" si="80"/>
        <v>7742882.1400000006</v>
      </c>
      <c r="AI182" s="35">
        <v>5656054.8200000003</v>
      </c>
      <c r="AJ182" s="35">
        <v>37223</v>
      </c>
      <c r="AK182" s="35">
        <f t="shared" si="81"/>
        <v>5693277.8200000003</v>
      </c>
      <c r="AM182" s="102" t="s">
        <v>2</v>
      </c>
    </row>
    <row r="183" spans="1:39" x14ac:dyDescent="0.4">
      <c r="A183" s="102" t="str">
        <f t="shared" ref="A183:A241" si="82">AM183&amp;B183</f>
        <v>MarzoCompañía Dominicana de Seguros, C. por A.</v>
      </c>
      <c r="B183" s="37" t="s">
        <v>116</v>
      </c>
      <c r="C183" s="44">
        <f t="shared" si="69"/>
        <v>79065442.25</v>
      </c>
      <c r="D183" s="44">
        <f t="shared" si="70"/>
        <v>3509833.49</v>
      </c>
      <c r="E183" s="35">
        <v>409263.62</v>
      </c>
      <c r="F183" s="35" t="s">
        <v>172</v>
      </c>
      <c r="G183" s="35">
        <f t="shared" si="71"/>
        <v>409263.62</v>
      </c>
      <c r="H183" s="35" t="s">
        <v>172</v>
      </c>
      <c r="I183" s="35" t="s">
        <v>172</v>
      </c>
      <c r="J183" s="35">
        <f t="shared" si="72"/>
        <v>0</v>
      </c>
      <c r="K183" s="35" t="s">
        <v>172</v>
      </c>
      <c r="L183" s="35">
        <v>3498207.72</v>
      </c>
      <c r="M183" s="35">
        <f t="shared" si="73"/>
        <v>3498207.72</v>
      </c>
      <c r="N183" s="35">
        <v>123509.26</v>
      </c>
      <c r="O183" s="35" t="s">
        <v>172</v>
      </c>
      <c r="P183" s="35">
        <f t="shared" si="74"/>
        <v>123509.26</v>
      </c>
      <c r="Q183" s="35">
        <v>461837.19</v>
      </c>
      <c r="R183" s="35" t="s">
        <v>172</v>
      </c>
      <c r="S183" s="35">
        <f t="shared" si="75"/>
        <v>461837.19</v>
      </c>
      <c r="T183" s="35">
        <v>16091.38</v>
      </c>
      <c r="U183" s="35" t="s">
        <v>172</v>
      </c>
      <c r="V183" s="35">
        <f t="shared" si="76"/>
        <v>16091.38</v>
      </c>
      <c r="W183" s="35">
        <v>24185.65</v>
      </c>
      <c r="X183" s="35" t="s">
        <v>172</v>
      </c>
      <c r="Y183" s="35">
        <f t="shared" si="77"/>
        <v>24185.65</v>
      </c>
      <c r="Z183" s="35">
        <v>63678374.890000001</v>
      </c>
      <c r="AA183" s="35">
        <v>11625.77</v>
      </c>
      <c r="AB183" s="35">
        <f t="shared" si="78"/>
        <v>63690000.660000004</v>
      </c>
      <c r="AC183" s="35" t="s">
        <v>172</v>
      </c>
      <c r="AD183" s="35" t="s">
        <v>172</v>
      </c>
      <c r="AE183" s="35">
        <f t="shared" si="79"/>
        <v>0</v>
      </c>
      <c r="AF183" s="35">
        <v>12676581.34</v>
      </c>
      <c r="AG183" s="35" t="s">
        <v>172</v>
      </c>
      <c r="AH183" s="35">
        <f t="shared" si="80"/>
        <v>12676581.34</v>
      </c>
      <c r="AI183" s="35">
        <v>1675598.92</v>
      </c>
      <c r="AJ183" s="35" t="s">
        <v>172</v>
      </c>
      <c r="AK183" s="35">
        <f t="shared" si="81"/>
        <v>1675598.92</v>
      </c>
      <c r="AM183" s="102" t="s">
        <v>2</v>
      </c>
    </row>
    <row r="184" spans="1:39" x14ac:dyDescent="0.4">
      <c r="A184" s="102" t="str">
        <f t="shared" si="82"/>
        <v>MarzoPatria, S. A., Compañía de Seguros</v>
      </c>
      <c r="B184" s="37" t="s">
        <v>117</v>
      </c>
      <c r="C184" s="44">
        <f t="shared" si="69"/>
        <v>63337704.669999994</v>
      </c>
      <c r="D184" s="44">
        <f t="shared" si="70"/>
        <v>0</v>
      </c>
      <c r="E184" s="35" t="s">
        <v>172</v>
      </c>
      <c r="F184" s="35" t="s">
        <v>172</v>
      </c>
      <c r="G184" s="35">
        <f t="shared" si="71"/>
        <v>0</v>
      </c>
      <c r="H184" s="35">
        <v>6342.24</v>
      </c>
      <c r="I184" s="35" t="s">
        <v>172</v>
      </c>
      <c r="J184" s="35">
        <f t="shared" si="72"/>
        <v>6342.24</v>
      </c>
      <c r="K184" s="35" t="s">
        <v>172</v>
      </c>
      <c r="L184" s="35" t="s">
        <v>172</v>
      </c>
      <c r="M184" s="35">
        <f t="shared" si="73"/>
        <v>0</v>
      </c>
      <c r="N184" s="35" t="s">
        <v>172</v>
      </c>
      <c r="O184" s="35" t="s">
        <v>172</v>
      </c>
      <c r="P184" s="35">
        <f t="shared" si="74"/>
        <v>0</v>
      </c>
      <c r="Q184" s="35">
        <v>182770.67</v>
      </c>
      <c r="R184" s="35" t="s">
        <v>172</v>
      </c>
      <c r="S184" s="35">
        <f t="shared" si="75"/>
        <v>182770.67</v>
      </c>
      <c r="T184" s="35" t="s">
        <v>172</v>
      </c>
      <c r="U184" s="35" t="s">
        <v>172</v>
      </c>
      <c r="V184" s="35">
        <f t="shared" si="76"/>
        <v>0</v>
      </c>
      <c r="W184" s="35">
        <v>377908.67</v>
      </c>
      <c r="X184" s="35" t="s">
        <v>172</v>
      </c>
      <c r="Y184" s="35">
        <f t="shared" si="77"/>
        <v>377908.67</v>
      </c>
      <c r="Z184" s="35">
        <v>60331308.079999998</v>
      </c>
      <c r="AA184" s="35" t="s">
        <v>172</v>
      </c>
      <c r="AB184" s="35">
        <f t="shared" si="78"/>
        <v>60331308.079999998</v>
      </c>
      <c r="AC184" s="35" t="s">
        <v>172</v>
      </c>
      <c r="AD184" s="35" t="s">
        <v>172</v>
      </c>
      <c r="AE184" s="35">
        <f t="shared" si="79"/>
        <v>0</v>
      </c>
      <c r="AF184" s="35">
        <v>2295651.04</v>
      </c>
      <c r="AG184" s="35" t="s">
        <v>172</v>
      </c>
      <c r="AH184" s="35">
        <f t="shared" si="80"/>
        <v>2295651.04</v>
      </c>
      <c r="AI184" s="35">
        <v>143723.97</v>
      </c>
      <c r="AJ184" s="35" t="s">
        <v>172</v>
      </c>
      <c r="AK184" s="35">
        <f t="shared" si="81"/>
        <v>143723.97</v>
      </c>
      <c r="AM184" s="102" t="s">
        <v>2</v>
      </c>
    </row>
    <row r="185" spans="1:39" x14ac:dyDescent="0.4">
      <c r="A185" s="102" t="str">
        <f t="shared" si="82"/>
        <v>MarzoAseguradora Agropecuaria Dominicana, S. A.</v>
      </c>
      <c r="B185" s="37" t="s">
        <v>118</v>
      </c>
      <c r="C185" s="44">
        <f t="shared" si="69"/>
        <v>2580898.3600000003</v>
      </c>
      <c r="D185" s="44">
        <f t="shared" si="70"/>
        <v>49725959.149999999</v>
      </c>
      <c r="E185" s="35" t="s">
        <v>172</v>
      </c>
      <c r="F185" s="35" t="s">
        <v>172</v>
      </c>
      <c r="G185" s="35">
        <f t="shared" si="71"/>
        <v>0</v>
      </c>
      <c r="H185" s="35">
        <v>2299269.66</v>
      </c>
      <c r="I185" s="35" t="s">
        <v>172</v>
      </c>
      <c r="J185" s="35">
        <f t="shared" si="72"/>
        <v>2299269.66</v>
      </c>
      <c r="K185" s="35" t="s">
        <v>172</v>
      </c>
      <c r="L185" s="35" t="s">
        <v>172</v>
      </c>
      <c r="M185" s="35">
        <f t="shared" si="73"/>
        <v>0</v>
      </c>
      <c r="N185" s="35" t="s">
        <v>172</v>
      </c>
      <c r="O185" s="35" t="s">
        <v>172</v>
      </c>
      <c r="P185" s="35">
        <f t="shared" si="74"/>
        <v>0</v>
      </c>
      <c r="Q185" s="35" t="s">
        <v>172</v>
      </c>
      <c r="R185" s="35" t="s">
        <v>172</v>
      </c>
      <c r="S185" s="35">
        <f t="shared" si="75"/>
        <v>0</v>
      </c>
      <c r="T185" s="35" t="s">
        <v>172</v>
      </c>
      <c r="U185" s="35" t="s">
        <v>172</v>
      </c>
      <c r="V185" s="35">
        <f t="shared" si="76"/>
        <v>0</v>
      </c>
      <c r="W185" s="35" t="s">
        <v>172</v>
      </c>
      <c r="X185" s="35" t="s">
        <v>172</v>
      </c>
      <c r="Y185" s="35">
        <f t="shared" si="77"/>
        <v>0</v>
      </c>
      <c r="Z185" s="35" t="s">
        <v>172</v>
      </c>
      <c r="AA185" s="35" t="s">
        <v>172</v>
      </c>
      <c r="AB185" s="35">
        <f t="shared" si="78"/>
        <v>0</v>
      </c>
      <c r="AC185" s="35" t="s">
        <v>172</v>
      </c>
      <c r="AD185" s="35">
        <v>49725959.149999999</v>
      </c>
      <c r="AE185" s="35">
        <f t="shared" si="79"/>
        <v>49725959.149999999</v>
      </c>
      <c r="AF185" s="35" t="s">
        <v>172</v>
      </c>
      <c r="AG185" s="35" t="s">
        <v>172</v>
      </c>
      <c r="AH185" s="35">
        <f t="shared" si="80"/>
        <v>0</v>
      </c>
      <c r="AI185" s="35">
        <v>281628.7</v>
      </c>
      <c r="AJ185" s="35" t="s">
        <v>172</v>
      </c>
      <c r="AK185" s="35">
        <f t="shared" si="81"/>
        <v>281628.7</v>
      </c>
      <c r="AM185" s="102" t="s">
        <v>2</v>
      </c>
    </row>
    <row r="186" spans="1:39" x14ac:dyDescent="0.4">
      <c r="A186" s="102" t="str">
        <f t="shared" si="82"/>
        <v>MarzoBanesco Seguros</v>
      </c>
      <c r="B186" s="37" t="s">
        <v>119</v>
      </c>
      <c r="C186" s="44">
        <f t="shared" si="69"/>
        <v>70826722.689999998</v>
      </c>
      <c r="D186" s="44">
        <f t="shared" si="70"/>
        <v>1210676.25</v>
      </c>
      <c r="E186" s="35">
        <v>398229.19</v>
      </c>
      <c r="F186" s="35" t="s">
        <v>172</v>
      </c>
      <c r="G186" s="35">
        <f t="shared" si="71"/>
        <v>398229.19</v>
      </c>
      <c r="H186" s="35">
        <v>3291513.38</v>
      </c>
      <c r="I186" s="35" t="s">
        <v>172</v>
      </c>
      <c r="J186" s="35">
        <f t="shared" si="72"/>
        <v>3291513.38</v>
      </c>
      <c r="K186" s="35" t="s">
        <v>172</v>
      </c>
      <c r="L186" s="35" t="s">
        <v>172</v>
      </c>
      <c r="M186" s="35">
        <f t="shared" si="73"/>
        <v>0</v>
      </c>
      <c r="N186" s="35">
        <v>1947971.19</v>
      </c>
      <c r="O186" s="35" t="s">
        <v>172</v>
      </c>
      <c r="P186" s="35">
        <f t="shared" si="74"/>
        <v>1947971.19</v>
      </c>
      <c r="Q186" s="35">
        <v>16388223.189999999</v>
      </c>
      <c r="R186" s="35">
        <v>1186392.78</v>
      </c>
      <c r="S186" s="35">
        <f t="shared" si="75"/>
        <v>17574615.969999999</v>
      </c>
      <c r="T186" s="35">
        <v>213732.56</v>
      </c>
      <c r="U186" s="35" t="s">
        <v>172</v>
      </c>
      <c r="V186" s="35">
        <f t="shared" si="76"/>
        <v>213732.56</v>
      </c>
      <c r="W186" s="35">
        <v>704047.56</v>
      </c>
      <c r="X186" s="35" t="s">
        <v>172</v>
      </c>
      <c r="Y186" s="35">
        <f t="shared" si="77"/>
        <v>704047.56</v>
      </c>
      <c r="Z186" s="35">
        <v>37281791.810000002</v>
      </c>
      <c r="AA186" s="35">
        <v>5283.47</v>
      </c>
      <c r="AB186" s="35">
        <f t="shared" si="78"/>
        <v>37287075.280000001</v>
      </c>
      <c r="AC186" s="35" t="s">
        <v>172</v>
      </c>
      <c r="AD186" s="35" t="s">
        <v>172</v>
      </c>
      <c r="AE186" s="35">
        <f t="shared" si="79"/>
        <v>0</v>
      </c>
      <c r="AF186" s="35">
        <v>5221133.9400000004</v>
      </c>
      <c r="AG186" s="35">
        <v>19000</v>
      </c>
      <c r="AH186" s="35">
        <f t="shared" si="80"/>
        <v>5240133.9400000004</v>
      </c>
      <c r="AI186" s="35">
        <v>5380079.8700000001</v>
      </c>
      <c r="AJ186" s="35" t="s">
        <v>172</v>
      </c>
      <c r="AK186" s="35">
        <f t="shared" si="81"/>
        <v>5380079.8700000001</v>
      </c>
      <c r="AM186" s="102" t="s">
        <v>2</v>
      </c>
    </row>
    <row r="187" spans="1:39" x14ac:dyDescent="0.4">
      <c r="A187" s="102" t="str">
        <f t="shared" si="82"/>
        <v>MarzoAtlántica Seguros, S. A.</v>
      </c>
      <c r="B187" s="37" t="s">
        <v>120</v>
      </c>
      <c r="C187" s="44">
        <f t="shared" si="69"/>
        <v>66497484.539999992</v>
      </c>
      <c r="D187" s="44">
        <f t="shared" si="70"/>
        <v>0</v>
      </c>
      <c r="E187" s="35">
        <v>56857.4</v>
      </c>
      <c r="F187" s="35" t="s">
        <v>172</v>
      </c>
      <c r="G187" s="35">
        <f t="shared" si="71"/>
        <v>56857.4</v>
      </c>
      <c r="H187" s="35">
        <v>786499.08</v>
      </c>
      <c r="I187" s="35" t="s">
        <v>172</v>
      </c>
      <c r="J187" s="35">
        <f t="shared" si="72"/>
        <v>786499.08</v>
      </c>
      <c r="K187" s="35" t="s">
        <v>172</v>
      </c>
      <c r="L187" s="35" t="s">
        <v>172</v>
      </c>
      <c r="M187" s="35">
        <f t="shared" si="73"/>
        <v>0</v>
      </c>
      <c r="N187" s="35" t="s">
        <v>172</v>
      </c>
      <c r="O187" s="35" t="s">
        <v>172</v>
      </c>
      <c r="P187" s="35">
        <f t="shared" si="74"/>
        <v>0</v>
      </c>
      <c r="Q187" s="35">
        <v>748058.13</v>
      </c>
      <c r="R187" s="35" t="s">
        <v>172</v>
      </c>
      <c r="S187" s="35">
        <f t="shared" si="75"/>
        <v>748058.13</v>
      </c>
      <c r="T187" s="35">
        <v>3515.61</v>
      </c>
      <c r="U187" s="35" t="s">
        <v>172</v>
      </c>
      <c r="V187" s="35">
        <f t="shared" si="76"/>
        <v>3515.61</v>
      </c>
      <c r="W187" s="35">
        <v>5499.14</v>
      </c>
      <c r="X187" s="35" t="s">
        <v>172</v>
      </c>
      <c r="Y187" s="35">
        <f t="shared" si="77"/>
        <v>5499.14</v>
      </c>
      <c r="Z187" s="35">
        <v>64774227.409999996</v>
      </c>
      <c r="AA187" s="35" t="s">
        <v>172</v>
      </c>
      <c r="AB187" s="35">
        <f t="shared" si="78"/>
        <v>64774227.409999996</v>
      </c>
      <c r="AC187" s="35" t="s">
        <v>172</v>
      </c>
      <c r="AD187" s="35" t="s">
        <v>172</v>
      </c>
      <c r="AE187" s="35">
        <f t="shared" si="79"/>
        <v>0</v>
      </c>
      <c r="AF187" s="35">
        <v>29571.119999999999</v>
      </c>
      <c r="AG187" s="35" t="s">
        <v>172</v>
      </c>
      <c r="AH187" s="35">
        <f t="shared" si="80"/>
        <v>29571.119999999999</v>
      </c>
      <c r="AI187" s="35">
        <v>93256.65</v>
      </c>
      <c r="AJ187" s="35" t="s">
        <v>172</v>
      </c>
      <c r="AK187" s="35">
        <f t="shared" si="81"/>
        <v>93256.65</v>
      </c>
      <c r="AM187" s="102" t="s">
        <v>2</v>
      </c>
    </row>
    <row r="188" spans="1:39" x14ac:dyDescent="0.4">
      <c r="A188" s="102" t="str">
        <f t="shared" si="82"/>
        <v>MarzoSeguros La Internacional, S. A.</v>
      </c>
      <c r="B188" s="37" t="s">
        <v>80</v>
      </c>
      <c r="C188" s="44">
        <f t="shared" si="69"/>
        <v>51610063.069999993</v>
      </c>
      <c r="D188" s="44">
        <f t="shared" si="70"/>
        <v>0</v>
      </c>
      <c r="E188" s="35" t="s">
        <v>172</v>
      </c>
      <c r="F188" s="35" t="s">
        <v>172</v>
      </c>
      <c r="G188" s="35">
        <f t="shared" si="71"/>
        <v>0</v>
      </c>
      <c r="H188" s="35" t="s">
        <v>172</v>
      </c>
      <c r="I188" s="35" t="s">
        <v>172</v>
      </c>
      <c r="J188" s="35">
        <f t="shared" si="72"/>
        <v>0</v>
      </c>
      <c r="K188" s="35" t="s">
        <v>172</v>
      </c>
      <c r="L188" s="35" t="s">
        <v>172</v>
      </c>
      <c r="M188" s="35">
        <f t="shared" si="73"/>
        <v>0</v>
      </c>
      <c r="N188" s="35" t="s">
        <v>172</v>
      </c>
      <c r="O188" s="35" t="s">
        <v>172</v>
      </c>
      <c r="P188" s="35">
        <f t="shared" si="74"/>
        <v>0</v>
      </c>
      <c r="Q188" s="35">
        <v>3068.97</v>
      </c>
      <c r="R188" s="35" t="s">
        <v>172</v>
      </c>
      <c r="S188" s="35">
        <f t="shared" si="75"/>
        <v>3068.97</v>
      </c>
      <c r="T188" s="35" t="s">
        <v>172</v>
      </c>
      <c r="U188" s="35" t="s">
        <v>172</v>
      </c>
      <c r="V188" s="35">
        <f t="shared" si="76"/>
        <v>0</v>
      </c>
      <c r="W188" s="35" t="s">
        <v>172</v>
      </c>
      <c r="X188" s="35" t="s">
        <v>172</v>
      </c>
      <c r="Y188" s="35">
        <f t="shared" si="77"/>
        <v>0</v>
      </c>
      <c r="Z188" s="35">
        <v>51437856.159999996</v>
      </c>
      <c r="AA188" s="35" t="s">
        <v>172</v>
      </c>
      <c r="AB188" s="35">
        <f t="shared" si="78"/>
        <v>51437856.159999996</v>
      </c>
      <c r="AC188" s="35" t="s">
        <v>172</v>
      </c>
      <c r="AD188" s="35" t="s">
        <v>172</v>
      </c>
      <c r="AE188" s="35">
        <f t="shared" si="79"/>
        <v>0</v>
      </c>
      <c r="AF188" s="35">
        <v>169137.94</v>
      </c>
      <c r="AG188" s="35" t="s">
        <v>172</v>
      </c>
      <c r="AH188" s="35">
        <f t="shared" si="80"/>
        <v>169137.94</v>
      </c>
      <c r="AI188" s="35" t="s">
        <v>172</v>
      </c>
      <c r="AJ188" s="35" t="s">
        <v>172</v>
      </c>
      <c r="AK188" s="35">
        <f t="shared" si="81"/>
        <v>0</v>
      </c>
      <c r="AM188" s="102" t="s">
        <v>2</v>
      </c>
    </row>
    <row r="189" spans="1:39" x14ac:dyDescent="0.4">
      <c r="A189" s="102" t="str">
        <f t="shared" si="82"/>
        <v xml:space="preserve">MarzoCooperativa Nacional De Seguros, Inc </v>
      </c>
      <c r="B189" s="37" t="s">
        <v>121</v>
      </c>
      <c r="C189" s="44">
        <f t="shared" si="69"/>
        <v>48089811.590000004</v>
      </c>
      <c r="D189" s="44">
        <f t="shared" si="70"/>
        <v>29053.63</v>
      </c>
      <c r="E189" s="35" t="s">
        <v>172</v>
      </c>
      <c r="F189" s="35" t="s">
        <v>172</v>
      </c>
      <c r="G189" s="35">
        <f t="shared" si="71"/>
        <v>0</v>
      </c>
      <c r="H189" s="35">
        <v>16795456.190000001</v>
      </c>
      <c r="I189" s="35">
        <v>29053.63</v>
      </c>
      <c r="J189" s="35">
        <f t="shared" si="72"/>
        <v>16824509.82</v>
      </c>
      <c r="K189" s="35" t="s">
        <v>172</v>
      </c>
      <c r="L189" s="35" t="s">
        <v>172</v>
      </c>
      <c r="M189" s="35">
        <f t="shared" si="73"/>
        <v>0</v>
      </c>
      <c r="N189" s="35" t="s">
        <v>172</v>
      </c>
      <c r="O189" s="35" t="s">
        <v>172</v>
      </c>
      <c r="P189" s="35">
        <f t="shared" si="74"/>
        <v>0</v>
      </c>
      <c r="Q189" s="35">
        <v>4591141.5</v>
      </c>
      <c r="R189" s="35" t="s">
        <v>172</v>
      </c>
      <c r="S189" s="35">
        <f t="shared" si="75"/>
        <v>4591141.5</v>
      </c>
      <c r="T189" s="35" t="s">
        <v>172</v>
      </c>
      <c r="U189" s="35" t="s">
        <v>172</v>
      </c>
      <c r="V189" s="35">
        <f t="shared" si="76"/>
        <v>0</v>
      </c>
      <c r="W189" s="35">
        <v>11767.22</v>
      </c>
      <c r="X189" s="35" t="s">
        <v>172</v>
      </c>
      <c r="Y189" s="35">
        <f t="shared" si="77"/>
        <v>11767.22</v>
      </c>
      <c r="Z189" s="35">
        <v>25631846.18</v>
      </c>
      <c r="AA189" s="35" t="s">
        <v>172</v>
      </c>
      <c r="AB189" s="35">
        <f t="shared" si="78"/>
        <v>25631846.18</v>
      </c>
      <c r="AC189" s="35" t="s">
        <v>172</v>
      </c>
      <c r="AD189" s="35" t="s">
        <v>172</v>
      </c>
      <c r="AE189" s="35">
        <f t="shared" si="79"/>
        <v>0</v>
      </c>
      <c r="AF189" s="35">
        <v>394120.52</v>
      </c>
      <c r="AG189" s="35" t="s">
        <v>172</v>
      </c>
      <c r="AH189" s="35">
        <f t="shared" si="80"/>
        <v>394120.52</v>
      </c>
      <c r="AI189" s="35">
        <v>665479.98</v>
      </c>
      <c r="AJ189" s="35" t="s">
        <v>172</v>
      </c>
      <c r="AK189" s="35">
        <f t="shared" si="81"/>
        <v>665479.98</v>
      </c>
      <c r="AM189" s="102" t="s">
        <v>2</v>
      </c>
    </row>
    <row r="190" spans="1:39" x14ac:dyDescent="0.4">
      <c r="A190" s="102" t="str">
        <f t="shared" si="82"/>
        <v>MarzoAngloamericana de Seguros, S. A.</v>
      </c>
      <c r="B190" s="37" t="s">
        <v>78</v>
      </c>
      <c r="C190" s="44">
        <f t="shared" si="69"/>
        <v>38675479.170000002</v>
      </c>
      <c r="D190" s="44">
        <f t="shared" si="70"/>
        <v>422076.93</v>
      </c>
      <c r="E190" s="35">
        <v>4508.62</v>
      </c>
      <c r="F190" s="35" t="s">
        <v>172</v>
      </c>
      <c r="G190" s="35">
        <f t="shared" si="71"/>
        <v>4508.62</v>
      </c>
      <c r="H190" s="35">
        <v>5669563.9699999997</v>
      </c>
      <c r="I190" s="35" t="s">
        <v>172</v>
      </c>
      <c r="J190" s="35">
        <f t="shared" si="72"/>
        <v>5669563.9699999997</v>
      </c>
      <c r="K190" s="35" t="s">
        <v>172</v>
      </c>
      <c r="L190" s="35" t="s">
        <v>172</v>
      </c>
      <c r="M190" s="35">
        <f t="shared" si="73"/>
        <v>0</v>
      </c>
      <c r="N190" s="35" t="s">
        <v>172</v>
      </c>
      <c r="O190" s="35" t="s">
        <v>172</v>
      </c>
      <c r="P190" s="35">
        <f t="shared" si="74"/>
        <v>0</v>
      </c>
      <c r="Q190" s="35">
        <v>3684134.21</v>
      </c>
      <c r="R190" s="35">
        <v>282528.93</v>
      </c>
      <c r="S190" s="35">
        <f t="shared" si="75"/>
        <v>3966663.14</v>
      </c>
      <c r="T190" s="35">
        <v>67892.13</v>
      </c>
      <c r="U190" s="35" t="s">
        <v>172</v>
      </c>
      <c r="V190" s="35">
        <f t="shared" si="76"/>
        <v>67892.13</v>
      </c>
      <c r="W190" s="35">
        <v>2761.91</v>
      </c>
      <c r="X190" s="35" t="s">
        <v>172</v>
      </c>
      <c r="Y190" s="35">
        <f t="shared" si="77"/>
        <v>2761.91</v>
      </c>
      <c r="Z190" s="35">
        <v>23674220.890000001</v>
      </c>
      <c r="AA190" s="35" t="s">
        <v>172</v>
      </c>
      <c r="AB190" s="35">
        <f t="shared" si="78"/>
        <v>23674220.890000001</v>
      </c>
      <c r="AC190" s="35" t="s">
        <v>172</v>
      </c>
      <c r="AD190" s="35" t="s">
        <v>172</v>
      </c>
      <c r="AE190" s="35">
        <f t="shared" si="79"/>
        <v>0</v>
      </c>
      <c r="AF190" s="35">
        <v>1333491.83</v>
      </c>
      <c r="AG190" s="35">
        <v>87464</v>
      </c>
      <c r="AH190" s="35">
        <f t="shared" si="80"/>
        <v>1420955.83</v>
      </c>
      <c r="AI190" s="35">
        <v>4238905.6100000003</v>
      </c>
      <c r="AJ190" s="35">
        <v>52084</v>
      </c>
      <c r="AK190" s="35">
        <f t="shared" si="81"/>
        <v>4290989.6100000003</v>
      </c>
      <c r="AM190" s="102" t="s">
        <v>2</v>
      </c>
    </row>
    <row r="191" spans="1:39" x14ac:dyDescent="0.4">
      <c r="A191" s="102" t="str">
        <f t="shared" si="82"/>
        <v>MarzoAtrio Seguros S. A.</v>
      </c>
      <c r="B191" s="37" t="s">
        <v>122</v>
      </c>
      <c r="C191" s="44">
        <f t="shared" si="69"/>
        <v>25699423.630000003</v>
      </c>
      <c r="D191" s="44">
        <f t="shared" si="70"/>
        <v>18760277.760000002</v>
      </c>
      <c r="E191" s="35">
        <v>7880</v>
      </c>
      <c r="F191" s="35" t="s">
        <v>172</v>
      </c>
      <c r="G191" s="35">
        <f t="shared" si="71"/>
        <v>7880</v>
      </c>
      <c r="H191" s="35">
        <v>455299.79</v>
      </c>
      <c r="I191" s="35">
        <v>15092663.16</v>
      </c>
      <c r="J191" s="35">
        <f t="shared" si="72"/>
        <v>15547962.949999999</v>
      </c>
      <c r="K191" s="35" t="s">
        <v>172</v>
      </c>
      <c r="L191" s="35">
        <v>3584249.75</v>
      </c>
      <c r="M191" s="35">
        <f t="shared" si="73"/>
        <v>3584249.75</v>
      </c>
      <c r="N191" s="35">
        <v>3476.27</v>
      </c>
      <c r="O191" s="35" t="s">
        <v>172</v>
      </c>
      <c r="P191" s="35">
        <f t="shared" si="74"/>
        <v>3476.27</v>
      </c>
      <c r="Q191" s="35">
        <v>2487584.5</v>
      </c>
      <c r="R191" s="35">
        <v>40064.44</v>
      </c>
      <c r="S191" s="35">
        <f t="shared" si="75"/>
        <v>2527648.94</v>
      </c>
      <c r="T191" s="35">
        <v>118218.79</v>
      </c>
      <c r="U191" s="35" t="s">
        <v>172</v>
      </c>
      <c r="V191" s="35">
        <f t="shared" si="76"/>
        <v>118218.79</v>
      </c>
      <c r="W191" s="35">
        <v>61246.99</v>
      </c>
      <c r="X191" s="35" t="s">
        <v>172</v>
      </c>
      <c r="Y191" s="35">
        <f t="shared" si="77"/>
        <v>61246.99</v>
      </c>
      <c r="Z191" s="35">
        <v>18385148.350000001</v>
      </c>
      <c r="AA191" s="35">
        <v>0.06</v>
      </c>
      <c r="AB191" s="35">
        <f t="shared" si="78"/>
        <v>18385148.41</v>
      </c>
      <c r="AC191" s="35" t="s">
        <v>172</v>
      </c>
      <c r="AD191" s="35" t="s">
        <v>172</v>
      </c>
      <c r="AE191" s="35">
        <f t="shared" si="79"/>
        <v>0</v>
      </c>
      <c r="AF191" s="35">
        <v>2864490.08</v>
      </c>
      <c r="AG191" s="35" t="s">
        <v>172</v>
      </c>
      <c r="AH191" s="35">
        <f t="shared" si="80"/>
        <v>2864490.08</v>
      </c>
      <c r="AI191" s="35">
        <v>1316078.8600000001</v>
      </c>
      <c r="AJ191" s="35">
        <v>43300.35</v>
      </c>
      <c r="AK191" s="35">
        <f t="shared" si="81"/>
        <v>1359379.2100000002</v>
      </c>
      <c r="AM191" s="102" t="s">
        <v>2</v>
      </c>
    </row>
    <row r="192" spans="1:39" x14ac:dyDescent="0.4">
      <c r="A192" s="102" t="str">
        <f t="shared" si="82"/>
        <v>MarzoCuna Mutual Insurance Society Dominicana</v>
      </c>
      <c r="B192" s="37" t="s">
        <v>123</v>
      </c>
      <c r="C192" s="44">
        <f t="shared" si="69"/>
        <v>34691537.950000003</v>
      </c>
      <c r="D192" s="44">
        <f t="shared" si="70"/>
        <v>0</v>
      </c>
      <c r="E192" s="35" t="s">
        <v>172</v>
      </c>
      <c r="F192" s="35" t="s">
        <v>172</v>
      </c>
      <c r="G192" s="35">
        <f t="shared" si="71"/>
        <v>0</v>
      </c>
      <c r="H192" s="35">
        <v>32988620.32</v>
      </c>
      <c r="I192" s="35" t="s">
        <v>172</v>
      </c>
      <c r="J192" s="35">
        <f t="shared" si="72"/>
        <v>32988620.32</v>
      </c>
      <c r="K192" s="35" t="s">
        <v>172</v>
      </c>
      <c r="L192" s="35" t="s">
        <v>172</v>
      </c>
      <c r="M192" s="35">
        <f t="shared" si="73"/>
        <v>0</v>
      </c>
      <c r="N192" s="35" t="s">
        <v>172</v>
      </c>
      <c r="O192" s="35" t="s">
        <v>172</v>
      </c>
      <c r="P192" s="35">
        <f t="shared" si="74"/>
        <v>0</v>
      </c>
      <c r="Q192" s="35" t="s">
        <v>172</v>
      </c>
      <c r="R192" s="35" t="s">
        <v>172</v>
      </c>
      <c r="S192" s="35">
        <f t="shared" si="75"/>
        <v>0</v>
      </c>
      <c r="T192" s="35" t="s">
        <v>172</v>
      </c>
      <c r="U192" s="35" t="s">
        <v>172</v>
      </c>
      <c r="V192" s="35">
        <f t="shared" si="76"/>
        <v>0</v>
      </c>
      <c r="W192" s="35" t="s">
        <v>172</v>
      </c>
      <c r="X192" s="35" t="s">
        <v>172</v>
      </c>
      <c r="Y192" s="35">
        <f t="shared" si="77"/>
        <v>0</v>
      </c>
      <c r="Z192" s="35" t="s">
        <v>172</v>
      </c>
      <c r="AA192" s="35" t="s">
        <v>172</v>
      </c>
      <c r="AB192" s="35">
        <f t="shared" si="78"/>
        <v>0</v>
      </c>
      <c r="AC192" s="35" t="s">
        <v>172</v>
      </c>
      <c r="AD192" s="35" t="s">
        <v>172</v>
      </c>
      <c r="AE192" s="35">
        <f t="shared" si="79"/>
        <v>0</v>
      </c>
      <c r="AF192" s="35">
        <v>1702917.63</v>
      </c>
      <c r="AG192" s="35" t="s">
        <v>172</v>
      </c>
      <c r="AH192" s="35">
        <f t="shared" si="80"/>
        <v>1702917.63</v>
      </c>
      <c r="AI192" s="35" t="s">
        <v>172</v>
      </c>
      <c r="AJ192" s="35" t="s">
        <v>172</v>
      </c>
      <c r="AK192" s="35">
        <f t="shared" si="81"/>
        <v>0</v>
      </c>
      <c r="AM192" s="102" t="s">
        <v>2</v>
      </c>
    </row>
    <row r="193" spans="1:39" x14ac:dyDescent="0.4">
      <c r="A193" s="102" t="str">
        <f t="shared" si="82"/>
        <v>MarzoBMI Compañía de Seguros, S. A.</v>
      </c>
      <c r="B193" s="37" t="s">
        <v>87</v>
      </c>
      <c r="C193" s="44">
        <f t="shared" si="69"/>
        <v>321113.59000000003</v>
      </c>
      <c r="D193" s="44">
        <f t="shared" si="70"/>
        <v>33566145.939999998</v>
      </c>
      <c r="E193" s="35" t="s">
        <v>172</v>
      </c>
      <c r="F193" s="35" t="s">
        <v>172</v>
      </c>
      <c r="G193" s="35">
        <f t="shared" si="71"/>
        <v>0</v>
      </c>
      <c r="H193" s="35">
        <v>321113.59000000003</v>
      </c>
      <c r="I193" s="35" t="s">
        <v>172</v>
      </c>
      <c r="J193" s="35">
        <f t="shared" si="72"/>
        <v>321113.59000000003</v>
      </c>
      <c r="K193" s="35" t="s">
        <v>172</v>
      </c>
      <c r="L193" s="35">
        <v>33566145.939999998</v>
      </c>
      <c r="M193" s="35">
        <f t="shared" si="73"/>
        <v>33566145.939999998</v>
      </c>
      <c r="N193" s="35" t="s">
        <v>172</v>
      </c>
      <c r="O193" s="35" t="s">
        <v>172</v>
      </c>
      <c r="P193" s="35">
        <f t="shared" si="74"/>
        <v>0</v>
      </c>
      <c r="Q193" s="35" t="s">
        <v>172</v>
      </c>
      <c r="R193" s="35" t="s">
        <v>172</v>
      </c>
      <c r="S193" s="35">
        <f t="shared" si="75"/>
        <v>0</v>
      </c>
      <c r="T193" s="35" t="s">
        <v>172</v>
      </c>
      <c r="U193" s="35" t="s">
        <v>172</v>
      </c>
      <c r="V193" s="35">
        <f t="shared" si="76"/>
        <v>0</v>
      </c>
      <c r="W193" s="35" t="s">
        <v>172</v>
      </c>
      <c r="X193" s="35" t="s">
        <v>172</v>
      </c>
      <c r="Y193" s="35">
        <f t="shared" si="77"/>
        <v>0</v>
      </c>
      <c r="Z193" s="35" t="s">
        <v>172</v>
      </c>
      <c r="AA193" s="35" t="s">
        <v>172</v>
      </c>
      <c r="AB193" s="35">
        <f t="shared" si="78"/>
        <v>0</v>
      </c>
      <c r="AC193" s="35" t="s">
        <v>172</v>
      </c>
      <c r="AD193" s="35" t="s">
        <v>172</v>
      </c>
      <c r="AE193" s="35">
        <f t="shared" si="79"/>
        <v>0</v>
      </c>
      <c r="AF193" s="35" t="s">
        <v>172</v>
      </c>
      <c r="AG193" s="35" t="s">
        <v>172</v>
      </c>
      <c r="AH193" s="35">
        <f t="shared" si="80"/>
        <v>0</v>
      </c>
      <c r="AI193" s="35" t="s">
        <v>172</v>
      </c>
      <c r="AJ193" s="35" t="s">
        <v>172</v>
      </c>
      <c r="AK193" s="35">
        <f t="shared" si="81"/>
        <v>0</v>
      </c>
      <c r="AM193" s="102" t="s">
        <v>2</v>
      </c>
    </row>
    <row r="194" spans="1:39" x14ac:dyDescent="0.4">
      <c r="A194" s="102" t="str">
        <f t="shared" si="82"/>
        <v>MarzoBupa Dominicana, S. A.</v>
      </c>
      <c r="B194" s="37" t="s">
        <v>124</v>
      </c>
      <c r="C194" s="44">
        <f t="shared" si="69"/>
        <v>0</v>
      </c>
      <c r="D194" s="44">
        <f t="shared" si="70"/>
        <v>35596591.780000001</v>
      </c>
      <c r="E194" s="35" t="s">
        <v>172</v>
      </c>
      <c r="F194" s="35" t="s">
        <v>172</v>
      </c>
      <c r="G194" s="35">
        <f t="shared" si="71"/>
        <v>0</v>
      </c>
      <c r="H194" s="35" t="s">
        <v>172</v>
      </c>
      <c r="I194" s="35" t="s">
        <v>172</v>
      </c>
      <c r="J194" s="35">
        <f t="shared" si="72"/>
        <v>0</v>
      </c>
      <c r="K194" s="35" t="s">
        <v>172</v>
      </c>
      <c r="L194" s="35">
        <v>35596591.780000001</v>
      </c>
      <c r="M194" s="35">
        <f t="shared" si="73"/>
        <v>35596591.780000001</v>
      </c>
      <c r="N194" s="35" t="s">
        <v>172</v>
      </c>
      <c r="O194" s="35" t="s">
        <v>172</v>
      </c>
      <c r="P194" s="35">
        <f t="shared" si="74"/>
        <v>0</v>
      </c>
      <c r="Q194" s="35" t="s">
        <v>172</v>
      </c>
      <c r="R194" s="35" t="s">
        <v>172</v>
      </c>
      <c r="S194" s="35">
        <f t="shared" si="75"/>
        <v>0</v>
      </c>
      <c r="T194" s="35" t="s">
        <v>172</v>
      </c>
      <c r="U194" s="35" t="s">
        <v>172</v>
      </c>
      <c r="V194" s="35">
        <f t="shared" si="76"/>
        <v>0</v>
      </c>
      <c r="W194" s="35" t="s">
        <v>172</v>
      </c>
      <c r="X194" s="35" t="s">
        <v>172</v>
      </c>
      <c r="Y194" s="35">
        <f t="shared" si="77"/>
        <v>0</v>
      </c>
      <c r="Z194" s="35" t="s">
        <v>172</v>
      </c>
      <c r="AA194" s="35" t="s">
        <v>172</v>
      </c>
      <c r="AB194" s="35">
        <f t="shared" si="78"/>
        <v>0</v>
      </c>
      <c r="AC194" s="35" t="s">
        <v>172</v>
      </c>
      <c r="AD194" s="35" t="s">
        <v>172</v>
      </c>
      <c r="AE194" s="35">
        <f t="shared" si="79"/>
        <v>0</v>
      </c>
      <c r="AF194" s="35" t="s">
        <v>172</v>
      </c>
      <c r="AG194" s="35" t="s">
        <v>172</v>
      </c>
      <c r="AH194" s="35">
        <f t="shared" si="80"/>
        <v>0</v>
      </c>
      <c r="AI194" s="35" t="s">
        <v>172</v>
      </c>
      <c r="AJ194" s="35" t="s">
        <v>172</v>
      </c>
      <c r="AK194" s="35">
        <f t="shared" si="81"/>
        <v>0</v>
      </c>
      <c r="AM194" s="102" t="s">
        <v>2</v>
      </c>
    </row>
    <row r="195" spans="1:39" x14ac:dyDescent="0.4">
      <c r="A195" s="102" t="str">
        <f t="shared" si="82"/>
        <v>MarzoSeguros APS, S.R.L.</v>
      </c>
      <c r="B195" s="37" t="s">
        <v>125</v>
      </c>
      <c r="C195" s="44">
        <f t="shared" si="69"/>
        <v>25456666.439999998</v>
      </c>
      <c r="D195" s="44">
        <f t="shared" si="70"/>
        <v>858370</v>
      </c>
      <c r="E195" s="35" t="s">
        <v>172</v>
      </c>
      <c r="F195" s="35" t="s">
        <v>172</v>
      </c>
      <c r="G195" s="35">
        <f t="shared" si="71"/>
        <v>0</v>
      </c>
      <c r="H195" s="35">
        <v>2248482.4900000002</v>
      </c>
      <c r="I195" s="35" t="s">
        <v>172</v>
      </c>
      <c r="J195" s="35">
        <f t="shared" si="72"/>
        <v>2248482.4900000002</v>
      </c>
      <c r="K195" s="35" t="s">
        <v>172</v>
      </c>
      <c r="L195" s="35">
        <v>858370</v>
      </c>
      <c r="M195" s="35">
        <f t="shared" si="73"/>
        <v>858370</v>
      </c>
      <c r="N195" s="35">
        <v>36917</v>
      </c>
      <c r="O195" s="35" t="s">
        <v>172</v>
      </c>
      <c r="P195" s="35">
        <f t="shared" si="74"/>
        <v>36917</v>
      </c>
      <c r="Q195" s="35">
        <v>2551412.36</v>
      </c>
      <c r="R195" s="35" t="s">
        <v>172</v>
      </c>
      <c r="S195" s="35">
        <f t="shared" si="75"/>
        <v>2551412.36</v>
      </c>
      <c r="T195" s="35">
        <v>308216.71999999997</v>
      </c>
      <c r="U195" s="35" t="s">
        <v>172</v>
      </c>
      <c r="V195" s="35">
        <f t="shared" si="76"/>
        <v>308216.71999999997</v>
      </c>
      <c r="W195" s="35">
        <v>212246.88</v>
      </c>
      <c r="X195" s="35" t="s">
        <v>172</v>
      </c>
      <c r="Y195" s="35">
        <f t="shared" si="77"/>
        <v>212246.88</v>
      </c>
      <c r="Z195" s="35">
        <v>7861378.9699999997</v>
      </c>
      <c r="AA195" s="35" t="s">
        <v>172</v>
      </c>
      <c r="AB195" s="35">
        <f t="shared" si="78"/>
        <v>7861378.9699999997</v>
      </c>
      <c r="AC195" s="35" t="s">
        <v>172</v>
      </c>
      <c r="AD195" s="35" t="s">
        <v>172</v>
      </c>
      <c r="AE195" s="35">
        <f t="shared" si="79"/>
        <v>0</v>
      </c>
      <c r="AF195" s="35">
        <v>9792088.9299999997</v>
      </c>
      <c r="AG195" s="35" t="s">
        <v>172</v>
      </c>
      <c r="AH195" s="35">
        <f t="shared" si="80"/>
        <v>9792088.9299999997</v>
      </c>
      <c r="AI195" s="35">
        <v>2445923.09</v>
      </c>
      <c r="AJ195" s="35" t="s">
        <v>172</v>
      </c>
      <c r="AK195" s="35">
        <f t="shared" si="81"/>
        <v>2445923.09</v>
      </c>
      <c r="AM195" s="102" t="s">
        <v>2</v>
      </c>
    </row>
    <row r="196" spans="1:39" x14ac:dyDescent="0.4">
      <c r="A196" s="102" t="str">
        <f t="shared" si="82"/>
        <v>MarzoMultiseguros Su, S.A.</v>
      </c>
      <c r="B196" s="37" t="s">
        <v>126</v>
      </c>
      <c r="C196" s="44">
        <f t="shared" si="69"/>
        <v>30527489.690000001</v>
      </c>
      <c r="D196" s="44">
        <f t="shared" si="70"/>
        <v>0</v>
      </c>
      <c r="E196" s="35" t="s">
        <v>172</v>
      </c>
      <c r="F196" s="35" t="s">
        <v>172</v>
      </c>
      <c r="G196" s="35">
        <f t="shared" si="71"/>
        <v>0</v>
      </c>
      <c r="H196" s="35">
        <v>343963.17</v>
      </c>
      <c r="I196" s="35" t="s">
        <v>172</v>
      </c>
      <c r="J196" s="35">
        <f t="shared" si="72"/>
        <v>343963.17</v>
      </c>
      <c r="K196" s="35" t="s">
        <v>172</v>
      </c>
      <c r="L196" s="35" t="s">
        <v>172</v>
      </c>
      <c r="M196" s="35">
        <f t="shared" si="73"/>
        <v>0</v>
      </c>
      <c r="N196" s="35">
        <v>28027.02</v>
      </c>
      <c r="O196" s="35" t="s">
        <v>172</v>
      </c>
      <c r="P196" s="35">
        <f t="shared" si="74"/>
        <v>28027.02</v>
      </c>
      <c r="Q196" s="35">
        <v>428609.33</v>
      </c>
      <c r="R196" s="35" t="s">
        <v>172</v>
      </c>
      <c r="S196" s="35">
        <f t="shared" si="75"/>
        <v>428609.33</v>
      </c>
      <c r="T196" s="35">
        <v>202748.68</v>
      </c>
      <c r="U196" s="35" t="s">
        <v>172</v>
      </c>
      <c r="V196" s="35">
        <f t="shared" si="76"/>
        <v>202748.68</v>
      </c>
      <c r="W196" s="35">
        <v>178869.04</v>
      </c>
      <c r="X196" s="35" t="s">
        <v>172</v>
      </c>
      <c r="Y196" s="35">
        <f t="shared" si="77"/>
        <v>178869.04</v>
      </c>
      <c r="Z196" s="35">
        <v>26521273.690000001</v>
      </c>
      <c r="AA196" s="35" t="s">
        <v>172</v>
      </c>
      <c r="AB196" s="35">
        <f t="shared" si="78"/>
        <v>26521273.690000001</v>
      </c>
      <c r="AC196" s="35" t="s">
        <v>172</v>
      </c>
      <c r="AD196" s="35" t="s">
        <v>172</v>
      </c>
      <c r="AE196" s="35">
        <f t="shared" si="79"/>
        <v>0</v>
      </c>
      <c r="AF196" s="35">
        <v>2272571.2799999998</v>
      </c>
      <c r="AG196" s="35" t="s">
        <v>172</v>
      </c>
      <c r="AH196" s="35">
        <f t="shared" si="80"/>
        <v>2272571.2799999998</v>
      </c>
      <c r="AI196" s="35">
        <v>551427.48</v>
      </c>
      <c r="AJ196" s="35" t="s">
        <v>172</v>
      </c>
      <c r="AK196" s="35">
        <f t="shared" si="81"/>
        <v>551427.48</v>
      </c>
      <c r="AM196" s="102" t="s">
        <v>2</v>
      </c>
    </row>
    <row r="197" spans="1:39" x14ac:dyDescent="0.4">
      <c r="A197" s="102" t="str">
        <f t="shared" si="82"/>
        <v>MarzoSeguros Ademi, S.A.</v>
      </c>
      <c r="B197" s="37" t="s">
        <v>127</v>
      </c>
      <c r="C197" s="44">
        <f t="shared" si="69"/>
        <v>18770987.949999999</v>
      </c>
      <c r="D197" s="44">
        <f t="shared" si="70"/>
        <v>154480.93</v>
      </c>
      <c r="E197" s="35" t="s">
        <v>172</v>
      </c>
      <c r="F197" s="35" t="s">
        <v>172</v>
      </c>
      <c r="G197" s="35">
        <f t="shared" si="71"/>
        <v>0</v>
      </c>
      <c r="H197" s="35">
        <v>11186427.060000001</v>
      </c>
      <c r="I197" s="35" t="s">
        <v>172</v>
      </c>
      <c r="J197" s="35">
        <f t="shared" si="72"/>
        <v>11186427.060000001</v>
      </c>
      <c r="K197" s="35" t="s">
        <v>172</v>
      </c>
      <c r="L197" s="35" t="s">
        <v>172</v>
      </c>
      <c r="M197" s="35">
        <f t="shared" si="73"/>
        <v>0</v>
      </c>
      <c r="N197" s="35" t="s">
        <v>172</v>
      </c>
      <c r="O197" s="35" t="s">
        <v>172</v>
      </c>
      <c r="P197" s="35">
        <f t="shared" si="74"/>
        <v>0</v>
      </c>
      <c r="Q197" s="35">
        <v>3262419.88</v>
      </c>
      <c r="R197" s="35">
        <v>148314.88</v>
      </c>
      <c r="S197" s="35">
        <f t="shared" si="75"/>
        <v>3410734.76</v>
      </c>
      <c r="T197" s="35" t="s">
        <v>172</v>
      </c>
      <c r="U197" s="35" t="s">
        <v>172</v>
      </c>
      <c r="V197" s="35">
        <f t="shared" si="76"/>
        <v>0</v>
      </c>
      <c r="W197" s="35">
        <v>1848.51</v>
      </c>
      <c r="X197" s="35" t="s">
        <v>172</v>
      </c>
      <c r="Y197" s="35">
        <f t="shared" si="77"/>
        <v>1848.51</v>
      </c>
      <c r="Z197" s="35" t="s">
        <v>172</v>
      </c>
      <c r="AA197" s="35">
        <v>4462.93</v>
      </c>
      <c r="AB197" s="35">
        <f t="shared" si="78"/>
        <v>4462.93</v>
      </c>
      <c r="AC197" s="35" t="s">
        <v>172</v>
      </c>
      <c r="AD197" s="35" t="s">
        <v>172</v>
      </c>
      <c r="AE197" s="35">
        <f t="shared" si="79"/>
        <v>0</v>
      </c>
      <c r="AF197" s="35">
        <v>82145.95</v>
      </c>
      <c r="AG197" s="35">
        <v>1072.01</v>
      </c>
      <c r="AH197" s="35">
        <f t="shared" si="80"/>
        <v>83217.959999999992</v>
      </c>
      <c r="AI197" s="35">
        <v>4238146.55</v>
      </c>
      <c r="AJ197" s="35">
        <v>631.11</v>
      </c>
      <c r="AK197" s="35">
        <f t="shared" si="81"/>
        <v>4238777.66</v>
      </c>
      <c r="AM197" s="102" t="s">
        <v>2</v>
      </c>
    </row>
    <row r="198" spans="1:39" x14ac:dyDescent="0.4">
      <c r="A198" s="102" t="str">
        <f t="shared" si="82"/>
        <v>MarzoFuturo Seguros</v>
      </c>
      <c r="B198" s="37" t="s">
        <v>110</v>
      </c>
      <c r="C198" s="44">
        <f t="shared" si="69"/>
        <v>16380759.469999999</v>
      </c>
      <c r="D198" s="44">
        <f t="shared" si="70"/>
        <v>2500000</v>
      </c>
      <c r="E198" s="35">
        <v>104926.68</v>
      </c>
      <c r="F198" s="35" t="s">
        <v>172</v>
      </c>
      <c r="G198" s="35">
        <f t="shared" si="71"/>
        <v>104926.68</v>
      </c>
      <c r="H198" s="35">
        <v>513741.4</v>
      </c>
      <c r="I198" s="35" t="s">
        <v>172</v>
      </c>
      <c r="J198" s="35">
        <f t="shared" si="72"/>
        <v>513741.4</v>
      </c>
      <c r="K198" s="35" t="s">
        <v>172</v>
      </c>
      <c r="L198" s="35">
        <v>2500000</v>
      </c>
      <c r="M198" s="35">
        <f t="shared" si="73"/>
        <v>2500000</v>
      </c>
      <c r="N198" s="35" t="s">
        <v>172</v>
      </c>
      <c r="O198" s="35" t="s">
        <v>172</v>
      </c>
      <c r="P198" s="35">
        <f t="shared" si="74"/>
        <v>0</v>
      </c>
      <c r="Q198" s="35">
        <v>403232.76</v>
      </c>
      <c r="R198" s="35" t="s">
        <v>172</v>
      </c>
      <c r="S198" s="35">
        <f t="shared" si="75"/>
        <v>403232.76</v>
      </c>
      <c r="T198" s="35" t="s">
        <v>172</v>
      </c>
      <c r="U198" s="35" t="s">
        <v>172</v>
      </c>
      <c r="V198" s="35">
        <f t="shared" si="76"/>
        <v>0</v>
      </c>
      <c r="W198" s="35" t="s">
        <v>172</v>
      </c>
      <c r="X198" s="35" t="s">
        <v>172</v>
      </c>
      <c r="Y198" s="35">
        <f t="shared" si="77"/>
        <v>0</v>
      </c>
      <c r="Z198" s="35">
        <v>13566900.279999999</v>
      </c>
      <c r="AA198" s="35" t="s">
        <v>172</v>
      </c>
      <c r="AB198" s="35">
        <f t="shared" si="78"/>
        <v>13566900.279999999</v>
      </c>
      <c r="AC198" s="35" t="s">
        <v>172</v>
      </c>
      <c r="AD198" s="35" t="s">
        <v>172</v>
      </c>
      <c r="AE198" s="35">
        <f t="shared" si="79"/>
        <v>0</v>
      </c>
      <c r="AF198" s="35">
        <v>1780517.16</v>
      </c>
      <c r="AG198" s="35" t="s">
        <v>172</v>
      </c>
      <c r="AH198" s="35">
        <f t="shared" si="80"/>
        <v>1780517.16</v>
      </c>
      <c r="AI198" s="35">
        <v>11441.19</v>
      </c>
      <c r="AJ198" s="35" t="s">
        <v>172</v>
      </c>
      <c r="AK198" s="35">
        <f t="shared" si="81"/>
        <v>11441.19</v>
      </c>
      <c r="AM198" s="102" t="s">
        <v>2</v>
      </c>
    </row>
    <row r="199" spans="1:39" x14ac:dyDescent="0.4">
      <c r="A199" s="102" t="str">
        <f t="shared" si="82"/>
        <v>MarzoConfederación del Canadá Dominicana, S. A.</v>
      </c>
      <c r="B199" s="37" t="s">
        <v>128</v>
      </c>
      <c r="C199" s="44">
        <f t="shared" si="69"/>
        <v>8617798.4600000009</v>
      </c>
      <c r="D199" s="44">
        <f t="shared" si="70"/>
        <v>0</v>
      </c>
      <c r="E199" s="35">
        <v>32553.02</v>
      </c>
      <c r="F199" s="35" t="s">
        <v>172</v>
      </c>
      <c r="G199" s="35">
        <f t="shared" si="71"/>
        <v>32553.02</v>
      </c>
      <c r="H199" s="35">
        <v>73337.899999999994</v>
      </c>
      <c r="I199" s="35" t="s">
        <v>172</v>
      </c>
      <c r="J199" s="35">
        <f t="shared" si="72"/>
        <v>73337.899999999994</v>
      </c>
      <c r="K199" s="35" t="s">
        <v>172</v>
      </c>
      <c r="L199" s="35" t="s">
        <v>172</v>
      </c>
      <c r="M199" s="35">
        <f t="shared" si="73"/>
        <v>0</v>
      </c>
      <c r="N199" s="35">
        <v>37556.9</v>
      </c>
      <c r="O199" s="35" t="s">
        <v>172</v>
      </c>
      <c r="P199" s="35">
        <f t="shared" si="74"/>
        <v>37556.9</v>
      </c>
      <c r="Q199" s="35">
        <v>2524622.81</v>
      </c>
      <c r="R199" s="35" t="s">
        <v>172</v>
      </c>
      <c r="S199" s="35">
        <f t="shared" si="75"/>
        <v>2524622.81</v>
      </c>
      <c r="T199" s="35" t="s">
        <v>172</v>
      </c>
      <c r="U199" s="35" t="s">
        <v>172</v>
      </c>
      <c r="V199" s="35">
        <f t="shared" si="76"/>
        <v>0</v>
      </c>
      <c r="W199" s="35">
        <v>78314.14</v>
      </c>
      <c r="X199" s="35" t="s">
        <v>172</v>
      </c>
      <c r="Y199" s="35">
        <f t="shared" si="77"/>
        <v>78314.14</v>
      </c>
      <c r="Z199" s="35">
        <v>4441576.9800000004</v>
      </c>
      <c r="AA199" s="35" t="s">
        <v>172</v>
      </c>
      <c r="AB199" s="35">
        <f t="shared" si="78"/>
        <v>4441576.9800000004</v>
      </c>
      <c r="AC199" s="35" t="s">
        <v>172</v>
      </c>
      <c r="AD199" s="35" t="s">
        <v>172</v>
      </c>
      <c r="AE199" s="35">
        <f t="shared" si="79"/>
        <v>0</v>
      </c>
      <c r="AF199" s="35">
        <v>115804.2</v>
      </c>
      <c r="AG199" s="35" t="s">
        <v>172</v>
      </c>
      <c r="AH199" s="35">
        <f t="shared" si="80"/>
        <v>115804.2</v>
      </c>
      <c r="AI199" s="35">
        <v>1314032.51</v>
      </c>
      <c r="AJ199" s="35" t="s">
        <v>172</v>
      </c>
      <c r="AK199" s="35">
        <f t="shared" si="81"/>
        <v>1314032.51</v>
      </c>
      <c r="AM199" s="102" t="s">
        <v>2</v>
      </c>
    </row>
    <row r="200" spans="1:39" x14ac:dyDescent="0.4">
      <c r="A200" s="102" t="str">
        <f t="shared" si="82"/>
        <v>MarzoAutoseguro, S. A.</v>
      </c>
      <c r="B200" s="37" t="s">
        <v>79</v>
      </c>
      <c r="C200" s="44">
        <f t="shared" si="69"/>
        <v>5681940.8200000003</v>
      </c>
      <c r="D200" s="44">
        <f t="shared" si="70"/>
        <v>0</v>
      </c>
      <c r="E200" s="35" t="s">
        <v>172</v>
      </c>
      <c r="F200" s="35" t="s">
        <v>172</v>
      </c>
      <c r="G200" s="35">
        <f t="shared" si="71"/>
        <v>0</v>
      </c>
      <c r="H200" s="35" t="s">
        <v>172</v>
      </c>
      <c r="I200" s="35" t="s">
        <v>172</v>
      </c>
      <c r="J200" s="35">
        <f t="shared" si="72"/>
        <v>0</v>
      </c>
      <c r="K200" s="35" t="s">
        <v>172</v>
      </c>
      <c r="L200" s="35" t="s">
        <v>172</v>
      </c>
      <c r="M200" s="35">
        <f t="shared" si="73"/>
        <v>0</v>
      </c>
      <c r="N200" s="35" t="s">
        <v>172</v>
      </c>
      <c r="O200" s="35" t="s">
        <v>172</v>
      </c>
      <c r="P200" s="35">
        <f t="shared" si="74"/>
        <v>0</v>
      </c>
      <c r="Q200" s="35" t="s">
        <v>172</v>
      </c>
      <c r="R200" s="35" t="s">
        <v>172</v>
      </c>
      <c r="S200" s="35">
        <f t="shared" si="75"/>
        <v>0</v>
      </c>
      <c r="T200" s="35" t="s">
        <v>172</v>
      </c>
      <c r="U200" s="35" t="s">
        <v>172</v>
      </c>
      <c r="V200" s="35">
        <f t="shared" si="76"/>
        <v>0</v>
      </c>
      <c r="W200" s="35" t="s">
        <v>172</v>
      </c>
      <c r="X200" s="35" t="s">
        <v>172</v>
      </c>
      <c r="Y200" s="35">
        <f t="shared" si="77"/>
        <v>0</v>
      </c>
      <c r="Z200" s="35">
        <v>5681940.8200000003</v>
      </c>
      <c r="AA200" s="35" t="s">
        <v>172</v>
      </c>
      <c r="AB200" s="35">
        <f t="shared" si="78"/>
        <v>5681940.8200000003</v>
      </c>
      <c r="AC200" s="35" t="s">
        <v>172</v>
      </c>
      <c r="AD200" s="35" t="s">
        <v>172</v>
      </c>
      <c r="AE200" s="35">
        <f t="shared" si="79"/>
        <v>0</v>
      </c>
      <c r="AF200" s="35" t="s">
        <v>172</v>
      </c>
      <c r="AG200" s="35" t="s">
        <v>172</v>
      </c>
      <c r="AH200" s="35">
        <f t="shared" si="80"/>
        <v>0</v>
      </c>
      <c r="AI200" s="35" t="s">
        <v>172</v>
      </c>
      <c r="AJ200" s="35" t="s">
        <v>172</v>
      </c>
      <c r="AK200" s="35">
        <f t="shared" si="81"/>
        <v>0</v>
      </c>
      <c r="AM200" s="102" t="s">
        <v>2</v>
      </c>
    </row>
    <row r="201" spans="1:39" x14ac:dyDescent="0.4">
      <c r="A201" s="102" t="str">
        <f t="shared" si="82"/>
        <v>MarzoSeguros Yunen, S.A.</v>
      </c>
      <c r="B201" s="37" t="s">
        <v>129</v>
      </c>
      <c r="C201" s="44">
        <f t="shared" si="69"/>
        <v>150980.52000000002</v>
      </c>
      <c r="D201" s="44">
        <f t="shared" si="70"/>
        <v>10134032.029999999</v>
      </c>
      <c r="E201" s="35" t="s">
        <v>172</v>
      </c>
      <c r="F201" s="35" t="s">
        <v>172</v>
      </c>
      <c r="G201" s="35">
        <f t="shared" si="71"/>
        <v>0</v>
      </c>
      <c r="H201" s="35">
        <v>43458.68</v>
      </c>
      <c r="I201" s="35" t="s">
        <v>172</v>
      </c>
      <c r="J201" s="35">
        <f t="shared" si="72"/>
        <v>43458.68</v>
      </c>
      <c r="K201" s="35" t="s">
        <v>172</v>
      </c>
      <c r="L201" s="35">
        <v>10134242.029999999</v>
      </c>
      <c r="M201" s="35">
        <f t="shared" si="73"/>
        <v>10134242.029999999</v>
      </c>
      <c r="N201" s="35">
        <v>61540.11</v>
      </c>
      <c r="O201" s="35" t="s">
        <v>172</v>
      </c>
      <c r="P201" s="35">
        <f t="shared" si="74"/>
        <v>61540.11</v>
      </c>
      <c r="Q201" s="35" t="s">
        <v>172</v>
      </c>
      <c r="R201" s="35" t="s">
        <v>172</v>
      </c>
      <c r="S201" s="35">
        <f t="shared" si="75"/>
        <v>0</v>
      </c>
      <c r="T201" s="35" t="s">
        <v>172</v>
      </c>
      <c r="U201" s="35" t="s">
        <v>172</v>
      </c>
      <c r="V201" s="35">
        <f t="shared" si="76"/>
        <v>0</v>
      </c>
      <c r="W201" s="35" t="s">
        <v>172</v>
      </c>
      <c r="X201" s="35" t="s">
        <v>172</v>
      </c>
      <c r="Y201" s="35">
        <f t="shared" si="77"/>
        <v>0</v>
      </c>
      <c r="Z201" s="35" t="s">
        <v>172</v>
      </c>
      <c r="AA201" s="35" t="s">
        <v>172</v>
      </c>
      <c r="AB201" s="35">
        <f t="shared" si="78"/>
        <v>0</v>
      </c>
      <c r="AC201" s="35" t="s">
        <v>172</v>
      </c>
      <c r="AD201" s="35" t="s">
        <v>172</v>
      </c>
      <c r="AE201" s="35">
        <f t="shared" si="79"/>
        <v>0</v>
      </c>
      <c r="AF201" s="35" t="s">
        <v>172</v>
      </c>
      <c r="AG201" s="35" t="s">
        <v>172</v>
      </c>
      <c r="AH201" s="35">
        <f t="shared" si="80"/>
        <v>0</v>
      </c>
      <c r="AI201" s="35">
        <v>45981.73</v>
      </c>
      <c r="AJ201" s="35">
        <v>-210</v>
      </c>
      <c r="AK201" s="35">
        <f t="shared" si="81"/>
        <v>45771.73</v>
      </c>
      <c r="AM201" s="102" t="s">
        <v>2</v>
      </c>
    </row>
    <row r="202" spans="1:39" x14ac:dyDescent="0.4">
      <c r="A202" s="102" t="str">
        <f t="shared" si="82"/>
        <v>MarzoHylseg Seguros S.A</v>
      </c>
      <c r="B202" s="37" t="s">
        <v>130</v>
      </c>
      <c r="C202" s="44">
        <f t="shared" si="69"/>
        <v>2426084.48</v>
      </c>
      <c r="D202" s="44">
        <f t="shared" si="70"/>
        <v>0</v>
      </c>
      <c r="E202" s="35" t="s">
        <v>172</v>
      </c>
      <c r="F202" s="35" t="s">
        <v>172</v>
      </c>
      <c r="G202" s="35">
        <f t="shared" si="71"/>
        <v>0</v>
      </c>
      <c r="H202" s="35" t="s">
        <v>172</v>
      </c>
      <c r="I202" s="35" t="s">
        <v>172</v>
      </c>
      <c r="J202" s="35">
        <f t="shared" si="72"/>
        <v>0</v>
      </c>
      <c r="K202" s="35" t="s">
        <v>172</v>
      </c>
      <c r="L202" s="35" t="s">
        <v>172</v>
      </c>
      <c r="M202" s="35">
        <f t="shared" si="73"/>
        <v>0</v>
      </c>
      <c r="N202" s="35" t="s">
        <v>172</v>
      </c>
      <c r="O202" s="35" t="s">
        <v>172</v>
      </c>
      <c r="P202" s="35">
        <f t="shared" si="74"/>
        <v>0</v>
      </c>
      <c r="Q202" s="35" t="s">
        <v>172</v>
      </c>
      <c r="R202" s="35" t="s">
        <v>172</v>
      </c>
      <c r="S202" s="35">
        <f t="shared" si="75"/>
        <v>0</v>
      </c>
      <c r="T202" s="35" t="s">
        <v>172</v>
      </c>
      <c r="U202" s="35" t="s">
        <v>172</v>
      </c>
      <c r="V202" s="35">
        <f t="shared" si="76"/>
        <v>0</v>
      </c>
      <c r="W202" s="35" t="s">
        <v>172</v>
      </c>
      <c r="X202" s="35" t="s">
        <v>172</v>
      </c>
      <c r="Y202" s="35">
        <f t="shared" si="77"/>
        <v>0</v>
      </c>
      <c r="Z202" s="35">
        <v>526087.93000000005</v>
      </c>
      <c r="AA202" s="35" t="s">
        <v>172</v>
      </c>
      <c r="AB202" s="35">
        <f t="shared" si="78"/>
        <v>526087.93000000005</v>
      </c>
      <c r="AC202" s="35" t="s">
        <v>172</v>
      </c>
      <c r="AD202" s="35" t="s">
        <v>172</v>
      </c>
      <c r="AE202" s="35">
        <f t="shared" si="79"/>
        <v>0</v>
      </c>
      <c r="AF202" s="35">
        <v>1663362.07</v>
      </c>
      <c r="AG202" s="35" t="s">
        <v>172</v>
      </c>
      <c r="AH202" s="35">
        <f t="shared" si="80"/>
        <v>1663362.07</v>
      </c>
      <c r="AI202" s="35">
        <v>236634.48</v>
      </c>
      <c r="AJ202" s="35" t="s">
        <v>172</v>
      </c>
      <c r="AK202" s="35">
        <f t="shared" si="81"/>
        <v>236634.48</v>
      </c>
      <c r="AM202" s="102" t="s">
        <v>2</v>
      </c>
    </row>
    <row r="203" spans="1:39" x14ac:dyDescent="0.4">
      <c r="A203" s="102" t="str">
        <f t="shared" si="82"/>
        <v>MarzoMidas Seguros, S.A.</v>
      </c>
      <c r="B203" s="37" t="s">
        <v>131</v>
      </c>
      <c r="C203" s="44">
        <f t="shared" si="69"/>
        <v>6109.14</v>
      </c>
      <c r="D203" s="44">
        <f t="shared" si="70"/>
        <v>0</v>
      </c>
      <c r="E203" s="35" t="s">
        <v>172</v>
      </c>
      <c r="F203" s="35" t="s">
        <v>172</v>
      </c>
      <c r="G203" s="35">
        <f t="shared" si="71"/>
        <v>0</v>
      </c>
      <c r="H203" s="35" t="s">
        <v>172</v>
      </c>
      <c r="I203" s="35" t="s">
        <v>172</v>
      </c>
      <c r="J203" s="35">
        <f t="shared" si="72"/>
        <v>0</v>
      </c>
      <c r="K203" s="35" t="s">
        <v>172</v>
      </c>
      <c r="L203" s="35" t="s">
        <v>172</v>
      </c>
      <c r="M203" s="35">
        <f t="shared" si="73"/>
        <v>0</v>
      </c>
      <c r="N203" s="35" t="s">
        <v>172</v>
      </c>
      <c r="O203" s="35" t="s">
        <v>172</v>
      </c>
      <c r="P203" s="35">
        <f t="shared" si="74"/>
        <v>0</v>
      </c>
      <c r="Q203" s="35" t="s">
        <v>172</v>
      </c>
      <c r="R203" s="35" t="s">
        <v>172</v>
      </c>
      <c r="S203" s="35">
        <f t="shared" si="75"/>
        <v>0</v>
      </c>
      <c r="T203" s="35" t="s">
        <v>172</v>
      </c>
      <c r="U203" s="35" t="s">
        <v>172</v>
      </c>
      <c r="V203" s="35">
        <f t="shared" si="76"/>
        <v>0</v>
      </c>
      <c r="W203" s="35" t="s">
        <v>172</v>
      </c>
      <c r="X203" s="35" t="s">
        <v>172</v>
      </c>
      <c r="Y203" s="35">
        <f t="shared" si="77"/>
        <v>0</v>
      </c>
      <c r="Z203" s="35" t="s">
        <v>172</v>
      </c>
      <c r="AA203" s="35" t="s">
        <v>172</v>
      </c>
      <c r="AB203" s="35">
        <f t="shared" si="78"/>
        <v>0</v>
      </c>
      <c r="AC203" s="35" t="s">
        <v>172</v>
      </c>
      <c r="AD203" s="35" t="s">
        <v>172</v>
      </c>
      <c r="AE203" s="35">
        <f t="shared" si="79"/>
        <v>0</v>
      </c>
      <c r="AF203" s="35">
        <v>6109.14</v>
      </c>
      <c r="AG203" s="35" t="s">
        <v>172</v>
      </c>
      <c r="AH203" s="35">
        <f t="shared" si="80"/>
        <v>6109.14</v>
      </c>
      <c r="AI203" s="35" t="s">
        <v>172</v>
      </c>
      <c r="AJ203" s="35" t="s">
        <v>172</v>
      </c>
      <c r="AK203" s="35">
        <f t="shared" si="81"/>
        <v>0</v>
      </c>
      <c r="AM203" s="102" t="s">
        <v>2</v>
      </c>
    </row>
    <row r="204" spans="1:39" ht="13" thickBot="1" x14ac:dyDescent="0.45">
      <c r="A204" s="102" t="str">
        <f t="shared" si="82"/>
        <v>MarzoUnit, S.A.</v>
      </c>
      <c r="B204" s="37" t="s">
        <v>132</v>
      </c>
      <c r="C204" s="44">
        <f t="shared" si="69"/>
        <v>1445862.8099999998</v>
      </c>
      <c r="D204" s="44">
        <f t="shared" si="70"/>
        <v>49499</v>
      </c>
      <c r="E204" s="35">
        <v>47334.47</v>
      </c>
      <c r="F204" s="35" t="s">
        <v>172</v>
      </c>
      <c r="G204" s="35">
        <f t="shared" si="71"/>
        <v>47334.47</v>
      </c>
      <c r="H204" s="35" t="s">
        <v>172</v>
      </c>
      <c r="I204" s="35" t="s">
        <v>172</v>
      </c>
      <c r="J204" s="35">
        <f t="shared" si="72"/>
        <v>0</v>
      </c>
      <c r="K204" s="35" t="s">
        <v>172</v>
      </c>
      <c r="L204" s="35">
        <v>49499</v>
      </c>
      <c r="M204" s="35">
        <f t="shared" si="73"/>
        <v>49499</v>
      </c>
      <c r="N204" s="35">
        <v>2333.6</v>
      </c>
      <c r="O204" s="35" t="s">
        <v>172</v>
      </c>
      <c r="P204" s="35">
        <f t="shared" si="74"/>
        <v>2333.6</v>
      </c>
      <c r="Q204" s="35" t="s">
        <v>172</v>
      </c>
      <c r="R204" s="35" t="s">
        <v>172</v>
      </c>
      <c r="S204" s="35">
        <f t="shared" si="75"/>
        <v>0</v>
      </c>
      <c r="T204" s="35" t="s">
        <v>172</v>
      </c>
      <c r="U204" s="35" t="s">
        <v>172</v>
      </c>
      <c r="V204" s="35">
        <f t="shared" si="76"/>
        <v>0</v>
      </c>
      <c r="W204" s="35" t="s">
        <v>172</v>
      </c>
      <c r="X204" s="35" t="s">
        <v>172</v>
      </c>
      <c r="Y204" s="35">
        <f t="shared" si="77"/>
        <v>0</v>
      </c>
      <c r="Z204" s="35">
        <v>891235.44</v>
      </c>
      <c r="AA204" s="35" t="s">
        <v>172</v>
      </c>
      <c r="AB204" s="35">
        <f t="shared" si="78"/>
        <v>891235.44</v>
      </c>
      <c r="AC204" s="35" t="s">
        <v>172</v>
      </c>
      <c r="AD204" s="35" t="s">
        <v>172</v>
      </c>
      <c r="AE204" s="35">
        <f t="shared" si="79"/>
        <v>0</v>
      </c>
      <c r="AF204" s="35" t="s">
        <v>172</v>
      </c>
      <c r="AG204" s="35" t="s">
        <v>172</v>
      </c>
      <c r="AH204" s="35">
        <f t="shared" si="80"/>
        <v>0</v>
      </c>
      <c r="AI204" s="35">
        <v>504959.3</v>
      </c>
      <c r="AJ204" s="35" t="s">
        <v>172</v>
      </c>
      <c r="AK204" s="35">
        <f t="shared" si="81"/>
        <v>504959.3</v>
      </c>
      <c r="AM204" s="102" t="s">
        <v>2</v>
      </c>
    </row>
    <row r="205" spans="1:39" ht="13.35" thickTop="1" thickBot="1" x14ac:dyDescent="0.45">
      <c r="A205" s="102" t="str">
        <f t="shared" si="82"/>
        <v>Total General</v>
      </c>
      <c r="B205" s="39" t="s">
        <v>19</v>
      </c>
      <c r="C205" s="46">
        <f t="shared" ref="C205:AK205" si="83">SUM(C172:C204)</f>
        <v>7209678988.7099991</v>
      </c>
      <c r="D205" s="46">
        <f t="shared" si="83"/>
        <v>2951504400.3699999</v>
      </c>
      <c r="E205" s="46">
        <f t="shared" si="83"/>
        <v>37203140.649999991</v>
      </c>
      <c r="F205" s="46">
        <f t="shared" si="83"/>
        <v>-0.03</v>
      </c>
      <c r="G205" s="46">
        <f t="shared" si="83"/>
        <v>37203140.61999999</v>
      </c>
      <c r="H205" s="46">
        <f t="shared" si="83"/>
        <v>526227292.40999997</v>
      </c>
      <c r="I205" s="46">
        <f t="shared" si="83"/>
        <v>671880403.32999992</v>
      </c>
      <c r="J205" s="46">
        <f t="shared" si="83"/>
        <v>1198107695.7400002</v>
      </c>
      <c r="K205" s="46">
        <f t="shared" si="83"/>
        <v>2800032.94</v>
      </c>
      <c r="L205" s="46">
        <f t="shared" si="83"/>
        <v>2039839054.5699999</v>
      </c>
      <c r="M205" s="46">
        <f t="shared" si="83"/>
        <v>2042639087.51</v>
      </c>
      <c r="N205" s="46">
        <f t="shared" si="83"/>
        <v>59431764.280000009</v>
      </c>
      <c r="O205" s="46">
        <f t="shared" si="83"/>
        <v>568235.18000000005</v>
      </c>
      <c r="P205" s="46">
        <f t="shared" si="83"/>
        <v>59999999.460000001</v>
      </c>
      <c r="Q205" s="46">
        <f t="shared" si="83"/>
        <v>3799713566.3800006</v>
      </c>
      <c r="R205" s="46">
        <f t="shared" si="83"/>
        <v>167132799.58999997</v>
      </c>
      <c r="S205" s="46">
        <f t="shared" si="83"/>
        <v>3966846365.9699998</v>
      </c>
      <c r="T205" s="46">
        <f t="shared" si="83"/>
        <v>62986205.840000011</v>
      </c>
      <c r="U205" s="46">
        <f t="shared" si="83"/>
        <v>284572.5</v>
      </c>
      <c r="V205" s="46">
        <f t="shared" si="83"/>
        <v>63270778.340000011</v>
      </c>
      <c r="W205" s="46">
        <f t="shared" si="83"/>
        <v>128226549.34999999</v>
      </c>
      <c r="X205" s="46">
        <f t="shared" si="83"/>
        <v>1328478.5999999999</v>
      </c>
      <c r="Y205" s="46">
        <f t="shared" si="83"/>
        <v>129555027.94999999</v>
      </c>
      <c r="Z205" s="46">
        <f t="shared" si="83"/>
        <v>1987226326.5300007</v>
      </c>
      <c r="AA205" s="46">
        <f t="shared" si="83"/>
        <v>2844297.7900000005</v>
      </c>
      <c r="AB205" s="46">
        <f t="shared" si="83"/>
        <v>1990070624.3200009</v>
      </c>
      <c r="AC205" s="46">
        <f t="shared" si="83"/>
        <v>0</v>
      </c>
      <c r="AD205" s="46">
        <f t="shared" si="83"/>
        <v>49725959.149999999</v>
      </c>
      <c r="AE205" s="46">
        <f t="shared" si="83"/>
        <v>49725959.149999999</v>
      </c>
      <c r="AF205" s="46">
        <f t="shared" si="83"/>
        <v>133183850.93999998</v>
      </c>
      <c r="AG205" s="46">
        <f t="shared" si="83"/>
        <v>3344737.5399999996</v>
      </c>
      <c r="AH205" s="46">
        <f t="shared" si="83"/>
        <v>136528588.47999996</v>
      </c>
      <c r="AI205" s="46">
        <f t="shared" si="83"/>
        <v>472680259.3900001</v>
      </c>
      <c r="AJ205" s="46">
        <f t="shared" si="83"/>
        <v>14555862.15</v>
      </c>
      <c r="AK205" s="65">
        <f t="shared" si="83"/>
        <v>487236121.54000008</v>
      </c>
    </row>
    <row r="206" spans="1:39" ht="13" thickTop="1" x14ac:dyDescent="0.4">
      <c r="A206" s="102" t="str">
        <f t="shared" si="82"/>
        <v/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4">
      <c r="A207" s="102" t="str">
        <f>AM207&amp;B207</f>
        <v>% de Primas Exoneradas de Impuestos</v>
      </c>
      <c r="B207" s="4" t="s">
        <v>38</v>
      </c>
      <c r="C207" s="145">
        <f>IFERROR(D205/C208*100,0)</f>
        <v>29.046856919656793</v>
      </c>
      <c r="D207" s="145"/>
      <c r="E207" s="145">
        <f>IFERROR(F205/E208*100,0)</f>
        <v>-8.0638353375661885E-8</v>
      </c>
      <c r="F207" s="145"/>
      <c r="G207" s="28"/>
      <c r="H207" s="145">
        <f>IFERROR(I205/H208*100,0)</f>
        <v>56.078464875815648</v>
      </c>
      <c r="I207" s="145"/>
      <c r="J207" s="28"/>
      <c r="K207" s="145">
        <f>IFERROR(L205/K208*100,0)</f>
        <v>99.862920818605645</v>
      </c>
      <c r="L207" s="145"/>
      <c r="M207" s="28"/>
      <c r="N207" s="145">
        <f>IFERROR(O205/N208*100,0)</f>
        <v>0.94705864185686095</v>
      </c>
      <c r="O207" s="145"/>
      <c r="P207" s="28"/>
      <c r="Q207" s="145">
        <f>IFERROR(R205/Q208*100,0)</f>
        <v>4.2132410527356408</v>
      </c>
      <c r="R207" s="145"/>
      <c r="S207" s="28"/>
      <c r="T207" s="145">
        <f>IFERROR(U205/T208*100,0)</f>
        <v>0.44976924176716232</v>
      </c>
      <c r="U207" s="145"/>
      <c r="V207" s="28"/>
      <c r="W207" s="145">
        <f>IFERROR(X205/W208*100,0)</f>
        <v>1.0254164743901011</v>
      </c>
      <c r="X207" s="145"/>
      <c r="Y207" s="28"/>
      <c r="Z207" s="145">
        <f>IFERROR(AA205/Z208*100,0)</f>
        <v>0.14292446485269264</v>
      </c>
      <c r="AA207" s="145"/>
      <c r="AB207" s="28"/>
      <c r="AC207" s="145">
        <f>IFERROR(AD205/AC208*100,0)</f>
        <v>100</v>
      </c>
      <c r="AD207" s="145"/>
      <c r="AE207" s="28"/>
      <c r="AF207" s="145">
        <f>IFERROR(AG205/AF208*100,0)</f>
        <v>2.4498440782532289</v>
      </c>
      <c r="AG207" s="145"/>
      <c r="AH207" s="28"/>
      <c r="AI207" s="145">
        <f>IFERROR(AJ205/AI208*100,0)</f>
        <v>2.9874349430402449</v>
      </c>
      <c r="AJ207" s="145"/>
      <c r="AK207" s="28"/>
    </row>
    <row r="208" spans="1:39" x14ac:dyDescent="0.4">
      <c r="A208" s="102" t="str">
        <f>AM208&amp;B208</f>
        <v>Primas Netas Totales</v>
      </c>
      <c r="B208" s="4" t="s">
        <v>39</v>
      </c>
      <c r="C208" s="143">
        <f>IFERROR(C205+D205,0)</f>
        <v>10161183389.079998</v>
      </c>
      <c r="D208" s="144"/>
      <c r="E208" s="143">
        <f>IFERROR(E205+F205,0)</f>
        <v>37203140.61999999</v>
      </c>
      <c r="F208" s="144"/>
      <c r="G208" s="29"/>
      <c r="H208" s="143">
        <f>IFERROR(H205+I205,0)</f>
        <v>1198107695.7399998</v>
      </c>
      <c r="I208" s="144"/>
      <c r="J208" s="29"/>
      <c r="K208" s="143">
        <f>IFERROR(K205+L205,0)</f>
        <v>2042639087.51</v>
      </c>
      <c r="L208" s="144"/>
      <c r="M208" s="29"/>
      <c r="N208" s="143">
        <f>IFERROR(N205+O205,0)</f>
        <v>59999999.460000008</v>
      </c>
      <c r="O208" s="144"/>
      <c r="P208" s="29"/>
      <c r="Q208" s="143">
        <f>IFERROR(Q205+R205,0)</f>
        <v>3966846365.9700007</v>
      </c>
      <c r="R208" s="144"/>
      <c r="S208" s="29"/>
      <c r="T208" s="143">
        <f>IFERROR(T205+U205,0)</f>
        <v>63270778.340000011</v>
      </c>
      <c r="U208" s="144"/>
      <c r="V208" s="29"/>
      <c r="W208" s="143">
        <f>IFERROR(W205+X205,0)</f>
        <v>129555027.94999999</v>
      </c>
      <c r="X208" s="144"/>
      <c r="Y208" s="29"/>
      <c r="Z208" s="143">
        <f>IFERROR(Z205+AA205,0)</f>
        <v>1990070624.3200006</v>
      </c>
      <c r="AA208" s="144"/>
      <c r="AB208" s="29"/>
      <c r="AC208" s="143">
        <f>IFERROR(AC205+AD205,0)</f>
        <v>49725959.149999999</v>
      </c>
      <c r="AD208" s="144"/>
      <c r="AE208" s="29"/>
      <c r="AF208" s="143">
        <f>IFERROR(AF205+AG205,0)</f>
        <v>136528588.47999999</v>
      </c>
      <c r="AG208" s="144"/>
      <c r="AH208" s="29"/>
      <c r="AI208" s="143">
        <f>IFERROR(AI205+AJ205,0)</f>
        <v>487236121.54000008</v>
      </c>
      <c r="AJ208" s="144"/>
      <c r="AK208" s="29"/>
    </row>
    <row r="209" spans="1:37" x14ac:dyDescent="0.4">
      <c r="A209" s="102" t="str">
        <f>AM209&amp;B209</f>
        <v>% Por Ramos Primas Netas Cobradas</v>
      </c>
      <c r="B209" s="4" t="s">
        <v>40</v>
      </c>
      <c r="C209" s="145">
        <f>SUM(E209:AJ209,0)</f>
        <v>100.00000000000003</v>
      </c>
      <c r="D209" s="144"/>
      <c r="E209" s="145">
        <f>IFERROR(E208/C208*100,0)</f>
        <v>0.36612999879503594</v>
      </c>
      <c r="F209" s="145"/>
      <c r="G209" s="28"/>
      <c r="H209" s="145">
        <f>IFERROR(H208/C208*100,0)</f>
        <v>11.791025216881529</v>
      </c>
      <c r="I209" s="145"/>
      <c r="J209" s="28"/>
      <c r="K209" s="145">
        <f>IFERROR(K208/C208*100,0)</f>
        <v>20.102373998142575</v>
      </c>
      <c r="L209" s="145"/>
      <c r="M209" s="28"/>
      <c r="N209" s="145">
        <f>IFERROR(N208/C208*100,0)</f>
        <v>0.5904823991709538</v>
      </c>
      <c r="O209" s="145"/>
      <c r="P209" s="28"/>
      <c r="Q209" s="145">
        <f>IFERROR(Q208/C208*100,0)</f>
        <v>39.039216340028702</v>
      </c>
      <c r="R209" s="145"/>
      <c r="S209" s="28"/>
      <c r="T209" s="145">
        <f>IFERROR(T208/C208*100,0)</f>
        <v>0.62267135546432251</v>
      </c>
      <c r="U209" s="145"/>
      <c r="V209" s="28"/>
      <c r="W209" s="145">
        <f>IFERROR(W208/C208*100,0)</f>
        <v>1.2749994069512607</v>
      </c>
      <c r="X209" s="145"/>
      <c r="Y209" s="28"/>
      <c r="Z209" s="145">
        <f>IFERROR(Z208/C208*100,0)</f>
        <v>19.585028122400448</v>
      </c>
      <c r="AA209" s="145"/>
      <c r="AB209" s="28"/>
      <c r="AC209" s="145">
        <f>IFERROR(AC208/C208*100,0)</f>
        <v>0.48937173207049295</v>
      </c>
      <c r="AD209" s="145"/>
      <c r="AE209" s="28"/>
      <c r="AF209" s="145">
        <f>IFERROR(AF208/C208*100,0)</f>
        <v>1.3436288201108966</v>
      </c>
      <c r="AG209" s="145"/>
      <c r="AH209" s="28"/>
      <c r="AI209" s="145">
        <f>IFERROR(AI208/C208*100,0)</f>
        <v>4.7950726099838148</v>
      </c>
      <c r="AJ209" s="145"/>
      <c r="AK209" s="28"/>
    </row>
    <row r="210" spans="1:37" x14ac:dyDescent="0.4">
      <c r="A210" s="102" t="str">
        <f t="shared" si="82"/>
        <v>Fuente: Superintendencia de Seguros, Dirección de Análisis Financiero y Estadísticas</v>
      </c>
      <c r="B210" s="52" t="s">
        <v>108</v>
      </c>
    </row>
    <row r="211" spans="1:37" x14ac:dyDescent="0.4">
      <c r="A211" s="102" t="str">
        <f t="shared" si="82"/>
        <v/>
      </c>
      <c r="K211" s="31"/>
    </row>
    <row r="212" spans="1:37" x14ac:dyDescent="0.4">
      <c r="A212" s="102" t="str">
        <f t="shared" si="82"/>
        <v/>
      </c>
      <c r="K212" s="31"/>
    </row>
    <row r="213" spans="1:37" x14ac:dyDescent="0.4">
      <c r="A213" s="102" t="str">
        <f t="shared" si="82"/>
        <v/>
      </c>
      <c r="K213" s="31"/>
    </row>
    <row r="214" spans="1:37" x14ac:dyDescent="0.4">
      <c r="A214" s="102" t="str">
        <f t="shared" si="82"/>
        <v/>
      </c>
      <c r="K214" s="31"/>
    </row>
    <row r="215" spans="1:37" x14ac:dyDescent="0.4">
      <c r="A215" s="102" t="str">
        <f t="shared" si="82"/>
        <v/>
      </c>
      <c r="K215" s="31"/>
    </row>
    <row r="216" spans="1:37" x14ac:dyDescent="0.4">
      <c r="A216" s="102" t="str">
        <f t="shared" si="82"/>
        <v/>
      </c>
      <c r="K216" s="31"/>
    </row>
    <row r="217" spans="1:37" x14ac:dyDescent="0.4">
      <c r="A217" s="102" t="str">
        <f t="shared" si="82"/>
        <v/>
      </c>
      <c r="K217" s="31"/>
    </row>
    <row r="218" spans="1:37" ht="20.25" customHeight="1" x14ac:dyDescent="0.6">
      <c r="A218" s="102" t="str">
        <f t="shared" si="82"/>
        <v>Superintendencia de Seguros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4">
      <c r="A219" s="102" t="str">
        <f t="shared" si="82"/>
        <v>Primas Netas Cobradas por Compañías, Según Ramos</v>
      </c>
      <c r="B219" s="134" t="s">
        <v>56</v>
      </c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</row>
    <row r="220" spans="1:37" ht="12.75" customHeight="1" x14ac:dyDescent="0.4">
      <c r="A220" s="102" t="str">
        <f t="shared" si="82"/>
        <v>Abril, 2022</v>
      </c>
      <c r="B220" s="136" t="s">
        <v>161</v>
      </c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</row>
    <row r="221" spans="1:37" ht="12.75" customHeight="1" x14ac:dyDescent="0.4">
      <c r="A221" s="102" t="str">
        <f t="shared" si="82"/>
        <v>(Valores en RD$)</v>
      </c>
      <c r="B221" s="134" t="s">
        <v>91</v>
      </c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</row>
    <row r="222" spans="1:37" x14ac:dyDescent="0.4">
      <c r="A222" s="102" t="str">
        <f t="shared" si="82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" thickBot="1" x14ac:dyDescent="0.45">
      <c r="A223" s="102" t="str">
        <f t="shared" si="82"/>
        <v/>
      </c>
    </row>
    <row r="224" spans="1:37" ht="13.35" thickTop="1" thickBot="1" x14ac:dyDescent="0.45">
      <c r="A224" s="102" t="str">
        <f t="shared" si="82"/>
        <v>Compañías</v>
      </c>
      <c r="B224" s="137" t="s">
        <v>33</v>
      </c>
      <c r="C224" s="142" t="s">
        <v>0</v>
      </c>
      <c r="D224" s="142"/>
      <c r="E224" s="142" t="s">
        <v>12</v>
      </c>
      <c r="F224" s="142"/>
      <c r="G224" s="67"/>
      <c r="H224" s="142" t="s">
        <v>13</v>
      </c>
      <c r="I224" s="142"/>
      <c r="J224" s="67"/>
      <c r="K224" s="142" t="s">
        <v>14</v>
      </c>
      <c r="L224" s="142"/>
      <c r="M224" s="67"/>
      <c r="N224" s="142" t="s">
        <v>15</v>
      </c>
      <c r="O224" s="142"/>
      <c r="P224" s="67"/>
      <c r="Q224" s="142" t="s">
        <v>27</v>
      </c>
      <c r="R224" s="142"/>
      <c r="S224" s="67"/>
      <c r="T224" s="142" t="s">
        <v>35</v>
      </c>
      <c r="U224" s="142"/>
      <c r="V224" s="67"/>
      <c r="W224" s="142" t="s">
        <v>16</v>
      </c>
      <c r="X224" s="142"/>
      <c r="Y224" s="67"/>
      <c r="Z224" s="142" t="s">
        <v>67</v>
      </c>
      <c r="AA224" s="142"/>
      <c r="AB224" s="67"/>
      <c r="AC224" s="142" t="s">
        <v>34</v>
      </c>
      <c r="AD224" s="142"/>
      <c r="AE224" s="67"/>
      <c r="AF224" s="142" t="s">
        <v>17</v>
      </c>
      <c r="AG224" s="142"/>
      <c r="AH224" s="67"/>
      <c r="AI224" s="142" t="s">
        <v>18</v>
      </c>
      <c r="AJ224" s="142"/>
      <c r="AK224" s="49"/>
    </row>
    <row r="225" spans="1:39" ht="13.35" thickTop="1" thickBot="1" x14ac:dyDescent="0.45">
      <c r="A225" s="102" t="str">
        <f t="shared" si="82"/>
        <v/>
      </c>
      <c r="B225" s="146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" thickTop="1" x14ac:dyDescent="0.4">
      <c r="A226" s="102" t="str">
        <f t="shared" si="82"/>
        <v>AbrilSeguros Universal, S. A.</v>
      </c>
      <c r="B226" s="35" t="s">
        <v>84</v>
      </c>
      <c r="C226" s="44">
        <f t="shared" ref="C226:C258" si="84">SUMIF($E$62:$AJ$62,$C$62,$E226:$AJ226)</f>
        <v>870728976.25</v>
      </c>
      <c r="D226" s="44">
        <f t="shared" ref="D226:D258" si="85">SUMIF($E$62:$AJ$62,$D$62,$E226:$AJ226)</f>
        <v>630451010.24999988</v>
      </c>
      <c r="E226" s="35">
        <v>4873953.32</v>
      </c>
      <c r="F226" s="35">
        <v>7607.11</v>
      </c>
      <c r="G226" s="35">
        <f>SUBTOTAL(109,E226:F226)</f>
        <v>4881560.4300000006</v>
      </c>
      <c r="H226" s="35">
        <v>84276165.760000005</v>
      </c>
      <c r="I226" s="35">
        <v>173395428.65000001</v>
      </c>
      <c r="J226" s="35">
        <f>SUBTOTAL(109,H226:I226)</f>
        <v>257671594.41000003</v>
      </c>
      <c r="K226" s="35">
        <v>219.83</v>
      </c>
      <c r="L226" s="35">
        <v>373082720.77999997</v>
      </c>
      <c r="M226" s="35">
        <f>SUBTOTAL(109,K226:L226)</f>
        <v>373082940.60999995</v>
      </c>
      <c r="N226" s="35">
        <v>33176931.969999999</v>
      </c>
      <c r="O226" s="35" t="s">
        <v>172</v>
      </c>
      <c r="P226" s="35">
        <f>SUBTOTAL(109,N226:O226)</f>
        <v>33176931.969999999</v>
      </c>
      <c r="Q226" s="35">
        <v>423594645.44</v>
      </c>
      <c r="R226" s="35">
        <v>81920194.319999993</v>
      </c>
      <c r="S226" s="35">
        <f>SUBTOTAL(109,Q226:R226)</f>
        <v>505514839.75999999</v>
      </c>
      <c r="T226" s="35">
        <v>2923444.99</v>
      </c>
      <c r="U226" s="35" t="s">
        <v>172</v>
      </c>
      <c r="V226" s="35">
        <f>SUBTOTAL(109,T226:U226)</f>
        <v>2923444.99</v>
      </c>
      <c r="W226" s="35">
        <v>65501655.859999999</v>
      </c>
      <c r="X226" s="35">
        <v>229738.04</v>
      </c>
      <c r="Y226" s="35">
        <f>SUBTOTAL(109,W226:X226)</f>
        <v>65731393.899999999</v>
      </c>
      <c r="Z226" s="35">
        <v>189928419.78</v>
      </c>
      <c r="AA226" s="35">
        <v>802105.35</v>
      </c>
      <c r="AB226" s="35">
        <f>SUBTOTAL(109,Z226:AA226)</f>
        <v>190730525.13</v>
      </c>
      <c r="AC226" s="35" t="s">
        <v>172</v>
      </c>
      <c r="AD226" s="35" t="s">
        <v>172</v>
      </c>
      <c r="AE226" s="35">
        <f>SUBTOTAL(109,AC226:AD226)</f>
        <v>0</v>
      </c>
      <c r="AF226" s="35">
        <v>10416994.289999999</v>
      </c>
      <c r="AG226" s="35">
        <v>229939.08</v>
      </c>
      <c r="AH226" s="35">
        <f>SUBTOTAL(109,AF226:AG226)</f>
        <v>10646933.369999999</v>
      </c>
      <c r="AI226" s="35">
        <v>56036545.009999998</v>
      </c>
      <c r="AJ226" s="35">
        <v>783276.92</v>
      </c>
      <c r="AK226" s="35">
        <f>SUBTOTAL(109,AI226:AJ226)</f>
        <v>56819821.93</v>
      </c>
      <c r="AM226" s="102" t="s">
        <v>3</v>
      </c>
    </row>
    <row r="227" spans="1:39" x14ac:dyDescent="0.4">
      <c r="A227" s="102" t="str">
        <f t="shared" si="82"/>
        <v>AbrilHumano Seguros, S. A.</v>
      </c>
      <c r="B227" s="37" t="s">
        <v>92</v>
      </c>
      <c r="C227" s="44">
        <f t="shared" si="84"/>
        <v>160803391.72999999</v>
      </c>
      <c r="D227" s="44">
        <f t="shared" si="85"/>
        <v>1088999336.5599999</v>
      </c>
      <c r="E227" s="35">
        <v>4218144.97</v>
      </c>
      <c r="F227" s="35">
        <v>0.08</v>
      </c>
      <c r="G227" s="35">
        <f t="shared" ref="G227:G258" si="86">SUBTOTAL(109,E227:F227)</f>
        <v>4218145.05</v>
      </c>
      <c r="H227" s="35">
        <v>28003103.379999999</v>
      </c>
      <c r="I227" s="35">
        <v>1483553.03</v>
      </c>
      <c r="J227" s="35">
        <f t="shared" ref="J227:J258" si="87">SUBTOTAL(109,H227:I227)</f>
        <v>29486656.41</v>
      </c>
      <c r="K227" s="35" t="s">
        <v>172</v>
      </c>
      <c r="L227" s="35">
        <v>1083542548.5799999</v>
      </c>
      <c r="M227" s="35">
        <f t="shared" ref="M227:M258" si="88">SUBTOTAL(109,K227:L227)</f>
        <v>1083542548.5799999</v>
      </c>
      <c r="N227" s="35">
        <v>322971.17</v>
      </c>
      <c r="O227" s="35">
        <v>0.04</v>
      </c>
      <c r="P227" s="35">
        <f t="shared" ref="P227:P258" si="89">SUBTOTAL(109,N227:O227)</f>
        <v>322971.20999999996</v>
      </c>
      <c r="Q227" s="35">
        <v>32958328.02</v>
      </c>
      <c r="R227" s="35">
        <v>806575.64</v>
      </c>
      <c r="S227" s="35">
        <f t="shared" ref="S227:S258" si="90">SUBTOTAL(109,Q227:R227)</f>
        <v>33764903.659999996</v>
      </c>
      <c r="T227" s="35">
        <v>2982.85</v>
      </c>
      <c r="U227" s="35" t="s">
        <v>172</v>
      </c>
      <c r="V227" s="35">
        <f t="shared" ref="V227:V258" si="91">SUBTOTAL(109,T227:U227)</f>
        <v>2982.85</v>
      </c>
      <c r="W227" s="35">
        <v>1286458.45</v>
      </c>
      <c r="X227" s="35" t="s">
        <v>172</v>
      </c>
      <c r="Y227" s="35">
        <f t="shared" ref="Y227:Y258" si="92">SUBTOTAL(109,W227:X227)</f>
        <v>1286458.45</v>
      </c>
      <c r="Z227" s="35">
        <v>81696384.909999996</v>
      </c>
      <c r="AA227" s="35">
        <v>76110.460000000006</v>
      </c>
      <c r="AB227" s="35">
        <f t="shared" ref="AB227:AB258" si="93">SUBTOTAL(109,Z227:AA227)</f>
        <v>81772495.36999999</v>
      </c>
      <c r="AC227" s="35" t="s">
        <v>172</v>
      </c>
      <c r="AD227" s="35" t="s">
        <v>172</v>
      </c>
      <c r="AE227" s="35">
        <f t="shared" ref="AE227:AE258" si="94">SUBTOTAL(109,AC227:AD227)</f>
        <v>0</v>
      </c>
      <c r="AF227" s="35">
        <v>1971296.35</v>
      </c>
      <c r="AG227" s="35">
        <v>-0.02</v>
      </c>
      <c r="AH227" s="35">
        <f t="shared" ref="AH227:AH258" si="95">SUBTOTAL(109,AF227:AG227)</f>
        <v>1971296.33</v>
      </c>
      <c r="AI227" s="35">
        <v>10343721.630000001</v>
      </c>
      <c r="AJ227" s="35">
        <v>3090548.75</v>
      </c>
      <c r="AK227" s="35">
        <f t="shared" ref="AK227:AK258" si="96">SUBTOTAL(109,AI227:AJ227)</f>
        <v>13434270.380000001</v>
      </c>
      <c r="AM227" s="102" t="s">
        <v>3</v>
      </c>
    </row>
    <row r="228" spans="1:39" x14ac:dyDescent="0.4">
      <c r="A228" s="102" t="str">
        <f t="shared" si="82"/>
        <v>AbrilSeguros Reservas, S. A.</v>
      </c>
      <c r="B228" s="37" t="s">
        <v>93</v>
      </c>
      <c r="C228" s="44">
        <f t="shared" si="84"/>
        <v>987635164.04000008</v>
      </c>
      <c r="D228" s="44">
        <f t="shared" si="85"/>
        <v>110707273.63000001</v>
      </c>
      <c r="E228" s="35">
        <v>5762516.0599999996</v>
      </c>
      <c r="F228" s="35">
        <v>2151</v>
      </c>
      <c r="G228" s="35">
        <f t="shared" si="86"/>
        <v>5764667.0599999996</v>
      </c>
      <c r="H228" s="35">
        <v>141748232.09</v>
      </c>
      <c r="I228" s="35">
        <v>76205500.049999997</v>
      </c>
      <c r="J228" s="35">
        <f t="shared" si="87"/>
        <v>217953732.13999999</v>
      </c>
      <c r="K228" s="35" t="s">
        <v>172</v>
      </c>
      <c r="L228" s="35">
        <v>22265734.190000001</v>
      </c>
      <c r="M228" s="35">
        <f t="shared" si="88"/>
        <v>22265734.190000001</v>
      </c>
      <c r="N228" s="35">
        <v>2687232.66</v>
      </c>
      <c r="O228" s="35" t="s">
        <v>172</v>
      </c>
      <c r="P228" s="35">
        <f t="shared" si="89"/>
        <v>2687232.66</v>
      </c>
      <c r="Q228" s="35">
        <v>400275804.68000001</v>
      </c>
      <c r="R228" s="35">
        <v>10735700.92</v>
      </c>
      <c r="S228" s="35">
        <f t="shared" si="90"/>
        <v>411011505.60000002</v>
      </c>
      <c r="T228" s="35">
        <v>4532503.6900000004</v>
      </c>
      <c r="U228" s="35" t="s">
        <v>172</v>
      </c>
      <c r="V228" s="35">
        <f t="shared" si="91"/>
        <v>4532503.6900000004</v>
      </c>
      <c r="W228" s="35">
        <v>10016541.800000001</v>
      </c>
      <c r="X228" s="35">
        <v>23577.040000000001</v>
      </c>
      <c r="Y228" s="35">
        <f t="shared" si="92"/>
        <v>10040118.84</v>
      </c>
      <c r="Z228" s="35">
        <v>339777534.69</v>
      </c>
      <c r="AA228" s="35">
        <v>981691.29</v>
      </c>
      <c r="AB228" s="35">
        <f t="shared" si="93"/>
        <v>340759225.98000002</v>
      </c>
      <c r="AC228" s="35" t="s">
        <v>172</v>
      </c>
      <c r="AD228" s="35" t="s">
        <v>172</v>
      </c>
      <c r="AE228" s="35">
        <f t="shared" si="94"/>
        <v>0</v>
      </c>
      <c r="AF228" s="35">
        <v>4418777.95</v>
      </c>
      <c r="AG228" s="35" t="s">
        <v>172</v>
      </c>
      <c r="AH228" s="35">
        <f t="shared" si="95"/>
        <v>4418777.95</v>
      </c>
      <c r="AI228" s="35">
        <v>78416020.420000002</v>
      </c>
      <c r="AJ228" s="35">
        <v>492919.14</v>
      </c>
      <c r="AK228" s="35">
        <f t="shared" si="96"/>
        <v>78908939.560000002</v>
      </c>
      <c r="AM228" s="102" t="s">
        <v>3</v>
      </c>
    </row>
    <row r="229" spans="1:39" x14ac:dyDescent="0.4">
      <c r="A229" s="102" t="str">
        <f t="shared" si="82"/>
        <v>AbrilMapfre BHD Compañía de Seguros</v>
      </c>
      <c r="B229" s="37" t="s">
        <v>111</v>
      </c>
      <c r="C229" s="44">
        <f t="shared" si="84"/>
        <v>1012527917.16</v>
      </c>
      <c r="D229" s="44">
        <f t="shared" si="85"/>
        <v>164206757.93000001</v>
      </c>
      <c r="E229" s="35">
        <v>2285761.94</v>
      </c>
      <c r="F229" s="35" t="s">
        <v>172</v>
      </c>
      <c r="G229" s="35">
        <f t="shared" si="86"/>
        <v>2285761.94</v>
      </c>
      <c r="H229" s="35">
        <v>80665573.319999993</v>
      </c>
      <c r="I229" s="35">
        <v>102573714.95</v>
      </c>
      <c r="J229" s="35">
        <f t="shared" si="87"/>
        <v>183239288.26999998</v>
      </c>
      <c r="K229" s="35" t="s">
        <v>172</v>
      </c>
      <c r="L229" s="35">
        <v>23688976.989999998</v>
      </c>
      <c r="M229" s="35">
        <f t="shared" si="88"/>
        <v>23688976.989999998</v>
      </c>
      <c r="N229" s="35">
        <v>17769878.449999999</v>
      </c>
      <c r="O229" s="35">
        <v>401996.2</v>
      </c>
      <c r="P229" s="35">
        <f t="shared" si="89"/>
        <v>18171874.649999999</v>
      </c>
      <c r="Q229" s="35">
        <v>556207579.32000005</v>
      </c>
      <c r="R229" s="35">
        <v>35565179.479999997</v>
      </c>
      <c r="S229" s="35">
        <f t="shared" si="90"/>
        <v>591772758.80000007</v>
      </c>
      <c r="T229" s="35">
        <v>336635.66</v>
      </c>
      <c r="U229" s="35" t="s">
        <v>172</v>
      </c>
      <c r="V229" s="35">
        <f t="shared" si="91"/>
        <v>336635.66</v>
      </c>
      <c r="W229" s="35">
        <v>25089503.670000002</v>
      </c>
      <c r="X229" s="35">
        <v>390333.35</v>
      </c>
      <c r="Y229" s="35">
        <f t="shared" si="92"/>
        <v>25479837.020000003</v>
      </c>
      <c r="Z229" s="35">
        <v>220975521.16999999</v>
      </c>
      <c r="AA229" s="35">
        <v>690576.1</v>
      </c>
      <c r="AB229" s="35">
        <f t="shared" si="93"/>
        <v>221666097.26999998</v>
      </c>
      <c r="AC229" s="35" t="s">
        <v>172</v>
      </c>
      <c r="AD229" s="35" t="s">
        <v>172</v>
      </c>
      <c r="AE229" s="35">
        <f t="shared" si="94"/>
        <v>0</v>
      </c>
      <c r="AF229" s="35">
        <v>40487863.549999997</v>
      </c>
      <c r="AG229" s="35">
        <v>21262.080000000002</v>
      </c>
      <c r="AH229" s="35">
        <f t="shared" si="95"/>
        <v>40509125.629999995</v>
      </c>
      <c r="AI229" s="35">
        <v>68709600.079999998</v>
      </c>
      <c r="AJ229" s="35">
        <v>874718.78</v>
      </c>
      <c r="AK229" s="35">
        <f t="shared" si="96"/>
        <v>69584318.859999999</v>
      </c>
      <c r="AM229" s="102" t="s">
        <v>3</v>
      </c>
    </row>
    <row r="230" spans="1:39" x14ac:dyDescent="0.4">
      <c r="A230" s="102" t="str">
        <f t="shared" si="82"/>
        <v>AbrilLa Colonial, S. A., Compañia De Seguros</v>
      </c>
      <c r="B230" s="37" t="s">
        <v>112</v>
      </c>
      <c r="C230" s="44">
        <f t="shared" si="84"/>
        <v>524094683.56999999</v>
      </c>
      <c r="D230" s="44">
        <f t="shared" si="85"/>
        <v>68155830.629999995</v>
      </c>
      <c r="E230" s="35">
        <v>174757.01</v>
      </c>
      <c r="F230" s="35" t="s">
        <v>172</v>
      </c>
      <c r="G230" s="35">
        <f t="shared" si="86"/>
        <v>174757.01</v>
      </c>
      <c r="H230" s="35">
        <v>17844878.300000001</v>
      </c>
      <c r="I230" s="35" t="s">
        <v>172</v>
      </c>
      <c r="J230" s="35">
        <f t="shared" si="87"/>
        <v>17844878.300000001</v>
      </c>
      <c r="K230" s="35">
        <v>140420.92000000001</v>
      </c>
      <c r="L230" s="35">
        <v>48845839.32</v>
      </c>
      <c r="M230" s="35">
        <f t="shared" si="88"/>
        <v>48986260.240000002</v>
      </c>
      <c r="N230" s="35">
        <v>3141765.96</v>
      </c>
      <c r="O230" s="35" t="s">
        <v>172</v>
      </c>
      <c r="P230" s="35">
        <f t="shared" si="89"/>
        <v>3141765.96</v>
      </c>
      <c r="Q230" s="35">
        <v>228169905.24000001</v>
      </c>
      <c r="R230" s="35">
        <v>9271222.5899999999</v>
      </c>
      <c r="S230" s="35">
        <f t="shared" si="90"/>
        <v>237441127.83000001</v>
      </c>
      <c r="T230" s="35">
        <v>16551611.35</v>
      </c>
      <c r="U230" s="35" t="s">
        <v>172</v>
      </c>
      <c r="V230" s="35">
        <f t="shared" si="91"/>
        <v>16551611.35</v>
      </c>
      <c r="W230" s="35">
        <v>15496499.75</v>
      </c>
      <c r="X230" s="35">
        <v>746.74</v>
      </c>
      <c r="Y230" s="35">
        <f t="shared" si="92"/>
        <v>15497246.49</v>
      </c>
      <c r="Z230" s="35">
        <v>185169413.61000001</v>
      </c>
      <c r="AA230" s="35">
        <v>593448.82999999996</v>
      </c>
      <c r="AB230" s="35">
        <f t="shared" si="93"/>
        <v>185762862.44000003</v>
      </c>
      <c r="AC230" s="35" t="s">
        <v>172</v>
      </c>
      <c r="AD230" s="35" t="s">
        <v>172</v>
      </c>
      <c r="AE230" s="35">
        <f t="shared" si="94"/>
        <v>0</v>
      </c>
      <c r="AF230" s="35">
        <v>10492937.470000001</v>
      </c>
      <c r="AG230" s="35">
        <v>181214.67</v>
      </c>
      <c r="AH230" s="35">
        <f t="shared" si="95"/>
        <v>10674152.140000001</v>
      </c>
      <c r="AI230" s="35">
        <v>46912493.960000001</v>
      </c>
      <c r="AJ230" s="35">
        <v>9263358.4800000004</v>
      </c>
      <c r="AK230" s="35">
        <f t="shared" si="96"/>
        <v>56175852.439999998</v>
      </c>
      <c r="AM230" s="102" t="s">
        <v>3</v>
      </c>
    </row>
    <row r="231" spans="1:39" x14ac:dyDescent="0.4">
      <c r="A231" s="102" t="str">
        <f t="shared" si="82"/>
        <v>AbrilSeguros Sura, S.A.</v>
      </c>
      <c r="B231" s="37" t="s">
        <v>113</v>
      </c>
      <c r="C231" s="44">
        <f t="shared" si="84"/>
        <v>506265101.94</v>
      </c>
      <c r="D231" s="44">
        <f t="shared" si="85"/>
        <v>30522447.109999999</v>
      </c>
      <c r="E231" s="35">
        <v>1152265.3799999999</v>
      </c>
      <c r="F231" s="35" t="s">
        <v>172</v>
      </c>
      <c r="G231" s="35">
        <f t="shared" si="86"/>
        <v>1152265.3799999999</v>
      </c>
      <c r="H231" s="35">
        <v>15912923.970000001</v>
      </c>
      <c r="I231" s="35">
        <v>136090.01</v>
      </c>
      <c r="J231" s="35">
        <f t="shared" si="87"/>
        <v>16049013.98</v>
      </c>
      <c r="K231" s="35">
        <v>531198.04</v>
      </c>
      <c r="L231" s="35">
        <v>17219026.940000001</v>
      </c>
      <c r="M231" s="35">
        <f t="shared" si="88"/>
        <v>17750224.98</v>
      </c>
      <c r="N231" s="35">
        <v>2981647.25</v>
      </c>
      <c r="O231" s="35" t="s">
        <v>172</v>
      </c>
      <c r="P231" s="35">
        <f t="shared" si="89"/>
        <v>2981647.25</v>
      </c>
      <c r="Q231" s="35">
        <v>188660576.41</v>
      </c>
      <c r="R231" s="35">
        <v>8731337.5899999999</v>
      </c>
      <c r="S231" s="35">
        <f t="shared" si="90"/>
        <v>197391914</v>
      </c>
      <c r="T231" s="35">
        <v>11793033.43</v>
      </c>
      <c r="U231" s="35" t="s">
        <v>172</v>
      </c>
      <c r="V231" s="35">
        <f t="shared" si="91"/>
        <v>11793033.43</v>
      </c>
      <c r="W231" s="35">
        <v>22979384.82</v>
      </c>
      <c r="X231" s="35" t="s">
        <v>172</v>
      </c>
      <c r="Y231" s="35">
        <f t="shared" si="92"/>
        <v>22979384.82</v>
      </c>
      <c r="Z231" s="35">
        <v>164584002.44999999</v>
      </c>
      <c r="AA231" s="35">
        <v>2570643.7200000002</v>
      </c>
      <c r="AB231" s="35">
        <f t="shared" si="93"/>
        <v>167154646.16999999</v>
      </c>
      <c r="AC231" s="35" t="s">
        <v>172</v>
      </c>
      <c r="AD231" s="35" t="s">
        <v>172</v>
      </c>
      <c r="AE231" s="35">
        <f t="shared" si="94"/>
        <v>0</v>
      </c>
      <c r="AF231" s="35">
        <v>16836799.050000001</v>
      </c>
      <c r="AG231" s="35">
        <v>171965.43</v>
      </c>
      <c r="AH231" s="35">
        <f t="shared" si="95"/>
        <v>17008764.48</v>
      </c>
      <c r="AI231" s="35">
        <v>80833271.140000001</v>
      </c>
      <c r="AJ231" s="35">
        <v>1693383.42</v>
      </c>
      <c r="AK231" s="35">
        <f t="shared" si="96"/>
        <v>82526654.560000002</v>
      </c>
      <c r="AM231" s="102" t="s">
        <v>3</v>
      </c>
    </row>
    <row r="232" spans="1:39" x14ac:dyDescent="0.4">
      <c r="A232" s="102" t="str">
        <f t="shared" si="82"/>
        <v>AbrilSeguros Crecer, S. A.</v>
      </c>
      <c r="B232" s="37" t="s">
        <v>94</v>
      </c>
      <c r="C232" s="44">
        <f t="shared" si="84"/>
        <v>66199623.549999997</v>
      </c>
      <c r="D232" s="44">
        <f t="shared" si="85"/>
        <v>255185818.91999999</v>
      </c>
      <c r="E232" s="35" t="s">
        <v>172</v>
      </c>
      <c r="F232" s="35" t="s">
        <v>172</v>
      </c>
      <c r="G232" s="35">
        <f t="shared" si="86"/>
        <v>0</v>
      </c>
      <c r="H232" s="35">
        <v>25894843.02</v>
      </c>
      <c r="I232" s="35">
        <v>254769170.13999999</v>
      </c>
      <c r="J232" s="35">
        <f t="shared" si="87"/>
        <v>280664013.15999997</v>
      </c>
      <c r="K232" s="35" t="s">
        <v>172</v>
      </c>
      <c r="L232" s="35" t="s">
        <v>172</v>
      </c>
      <c r="M232" s="35">
        <f t="shared" si="88"/>
        <v>0</v>
      </c>
      <c r="N232" s="35">
        <v>2040742.5</v>
      </c>
      <c r="O232" s="35" t="s">
        <v>172</v>
      </c>
      <c r="P232" s="35">
        <f t="shared" si="89"/>
        <v>2040742.5</v>
      </c>
      <c r="Q232" s="35">
        <v>22676479.84</v>
      </c>
      <c r="R232" s="35" t="s">
        <v>172</v>
      </c>
      <c r="S232" s="35">
        <f t="shared" si="90"/>
        <v>22676479.84</v>
      </c>
      <c r="T232" s="35" t="s">
        <v>172</v>
      </c>
      <c r="U232" s="35" t="s">
        <v>172</v>
      </c>
      <c r="V232" s="35">
        <f t="shared" si="91"/>
        <v>0</v>
      </c>
      <c r="W232" s="35">
        <v>1167977.28</v>
      </c>
      <c r="X232" s="35" t="s">
        <v>172</v>
      </c>
      <c r="Y232" s="35">
        <f t="shared" si="92"/>
        <v>1167977.28</v>
      </c>
      <c r="Z232" s="35" t="s">
        <v>172</v>
      </c>
      <c r="AA232" s="35" t="s">
        <v>172</v>
      </c>
      <c r="AB232" s="35">
        <f t="shared" si="93"/>
        <v>0</v>
      </c>
      <c r="AC232" s="35" t="s">
        <v>172</v>
      </c>
      <c r="AD232" s="35" t="s">
        <v>172</v>
      </c>
      <c r="AE232" s="35">
        <f t="shared" si="94"/>
        <v>0</v>
      </c>
      <c r="AF232" s="35">
        <v>325808.55</v>
      </c>
      <c r="AG232" s="35" t="s">
        <v>172</v>
      </c>
      <c r="AH232" s="35">
        <f t="shared" si="95"/>
        <v>325808.55</v>
      </c>
      <c r="AI232" s="35">
        <v>14093772.359999999</v>
      </c>
      <c r="AJ232" s="35">
        <v>416648.78</v>
      </c>
      <c r="AK232" s="35">
        <f t="shared" si="96"/>
        <v>14510421.139999999</v>
      </c>
      <c r="AM232" s="102" t="s">
        <v>3</v>
      </c>
    </row>
    <row r="233" spans="1:39" x14ac:dyDescent="0.4">
      <c r="A233" s="102" t="str">
        <f t="shared" si="82"/>
        <v>AbrilWorldwide Seguros, S. A.</v>
      </c>
      <c r="B233" s="37" t="s">
        <v>114</v>
      </c>
      <c r="C233" s="44">
        <f t="shared" si="84"/>
        <v>10147423.289999999</v>
      </c>
      <c r="D233" s="44">
        <f t="shared" si="85"/>
        <v>208351985.85999998</v>
      </c>
      <c r="E233" s="35">
        <v>9474376.1999999993</v>
      </c>
      <c r="F233" s="35" t="s">
        <v>172</v>
      </c>
      <c r="G233" s="35">
        <f t="shared" si="86"/>
        <v>9474376.1999999993</v>
      </c>
      <c r="H233" s="35">
        <v>673047.09</v>
      </c>
      <c r="I233" s="35">
        <v>151952.69</v>
      </c>
      <c r="J233" s="35">
        <f t="shared" si="87"/>
        <v>824999.78</v>
      </c>
      <c r="K233" s="35" t="s">
        <v>172</v>
      </c>
      <c r="L233" s="35">
        <v>208200033.16999999</v>
      </c>
      <c r="M233" s="35">
        <f t="shared" si="88"/>
        <v>208200033.16999999</v>
      </c>
      <c r="N233" s="35" t="s">
        <v>172</v>
      </c>
      <c r="O233" s="35" t="s">
        <v>172</v>
      </c>
      <c r="P233" s="35">
        <f t="shared" si="89"/>
        <v>0</v>
      </c>
      <c r="Q233" s="35" t="s">
        <v>172</v>
      </c>
      <c r="R233" s="35" t="s">
        <v>172</v>
      </c>
      <c r="S233" s="35">
        <f t="shared" si="90"/>
        <v>0</v>
      </c>
      <c r="T233" s="35" t="s">
        <v>172</v>
      </c>
      <c r="U233" s="35" t="s">
        <v>172</v>
      </c>
      <c r="V233" s="35">
        <f t="shared" si="91"/>
        <v>0</v>
      </c>
      <c r="W233" s="35" t="s">
        <v>172</v>
      </c>
      <c r="X233" s="35" t="s">
        <v>172</v>
      </c>
      <c r="Y233" s="35">
        <f t="shared" si="92"/>
        <v>0</v>
      </c>
      <c r="Z233" s="35" t="s">
        <v>172</v>
      </c>
      <c r="AA233" s="35" t="s">
        <v>172</v>
      </c>
      <c r="AB233" s="35">
        <f t="shared" si="93"/>
        <v>0</v>
      </c>
      <c r="AC233" s="35" t="s">
        <v>172</v>
      </c>
      <c r="AD233" s="35" t="s">
        <v>172</v>
      </c>
      <c r="AE233" s="35">
        <f t="shared" si="94"/>
        <v>0</v>
      </c>
      <c r="AF233" s="35" t="s">
        <v>172</v>
      </c>
      <c r="AG233" s="35" t="s">
        <v>172</v>
      </c>
      <c r="AH233" s="35">
        <f t="shared" si="95"/>
        <v>0</v>
      </c>
      <c r="AI233" s="35" t="s">
        <v>172</v>
      </c>
      <c r="AJ233" s="35" t="s">
        <v>172</v>
      </c>
      <c r="AK233" s="35">
        <f t="shared" si="96"/>
        <v>0</v>
      </c>
      <c r="AM233" s="102" t="s">
        <v>3</v>
      </c>
    </row>
    <row r="234" spans="1:39" x14ac:dyDescent="0.4">
      <c r="A234" s="102" t="str">
        <f t="shared" si="82"/>
        <v>AbrilGeneral de Seguros, S. A.</v>
      </c>
      <c r="B234" s="37" t="s">
        <v>77</v>
      </c>
      <c r="C234" s="44">
        <f t="shared" si="84"/>
        <v>66517830.730000004</v>
      </c>
      <c r="D234" s="44">
        <f t="shared" si="85"/>
        <v>95131454.959999993</v>
      </c>
      <c r="E234" s="35">
        <v>253983.54</v>
      </c>
      <c r="F234" s="35" t="s">
        <v>172</v>
      </c>
      <c r="G234" s="35">
        <f t="shared" si="86"/>
        <v>253983.54</v>
      </c>
      <c r="H234" s="35">
        <v>2258212.4</v>
      </c>
      <c r="I234" s="35">
        <v>94636259.890000001</v>
      </c>
      <c r="J234" s="35">
        <f t="shared" si="87"/>
        <v>96894472.290000007</v>
      </c>
      <c r="K234" s="35" t="s">
        <v>172</v>
      </c>
      <c r="L234" s="35">
        <v>130266.13</v>
      </c>
      <c r="M234" s="35">
        <f t="shared" si="88"/>
        <v>130266.13</v>
      </c>
      <c r="N234" s="35">
        <v>21486.74</v>
      </c>
      <c r="O234" s="35">
        <v>97569.600000000006</v>
      </c>
      <c r="P234" s="35">
        <f t="shared" si="89"/>
        <v>119056.34000000001</v>
      </c>
      <c r="Q234" s="35">
        <v>4504958.5</v>
      </c>
      <c r="R234" s="35">
        <v>65000</v>
      </c>
      <c r="S234" s="35">
        <f t="shared" si="90"/>
        <v>4569958.5</v>
      </c>
      <c r="T234" s="35">
        <v>8050882.5</v>
      </c>
      <c r="U234" s="35">
        <v>170743.5</v>
      </c>
      <c r="V234" s="35">
        <f t="shared" si="91"/>
        <v>8221626</v>
      </c>
      <c r="W234" s="35">
        <v>288988.71000000002</v>
      </c>
      <c r="X234" s="35" t="s">
        <v>172</v>
      </c>
      <c r="Y234" s="35">
        <f t="shared" si="92"/>
        <v>288988.71000000002</v>
      </c>
      <c r="Z234" s="35">
        <v>18641709.949999999</v>
      </c>
      <c r="AA234" s="35">
        <v>31615.84</v>
      </c>
      <c r="AB234" s="35">
        <f t="shared" si="93"/>
        <v>18673325.789999999</v>
      </c>
      <c r="AC234" s="35" t="s">
        <v>172</v>
      </c>
      <c r="AD234" s="35" t="s">
        <v>172</v>
      </c>
      <c r="AE234" s="35">
        <f t="shared" si="94"/>
        <v>0</v>
      </c>
      <c r="AF234" s="35">
        <v>29179637.190000001</v>
      </c>
      <c r="AG234" s="35" t="s">
        <v>172</v>
      </c>
      <c r="AH234" s="35">
        <f t="shared" si="95"/>
        <v>29179637.190000001</v>
      </c>
      <c r="AI234" s="35">
        <v>3317971.2</v>
      </c>
      <c r="AJ234" s="35" t="s">
        <v>172</v>
      </c>
      <c r="AK234" s="35">
        <f t="shared" si="96"/>
        <v>3317971.2</v>
      </c>
      <c r="AM234" s="102" t="s">
        <v>3</v>
      </c>
    </row>
    <row r="235" spans="1:39" x14ac:dyDescent="0.4">
      <c r="A235" s="102" t="str">
        <f t="shared" si="82"/>
        <v>AbrilSeguros Pepín, S. A.</v>
      </c>
      <c r="B235" s="37" t="s">
        <v>115</v>
      </c>
      <c r="C235" s="44">
        <f t="shared" si="84"/>
        <v>106169456.53000002</v>
      </c>
      <c r="D235" s="44">
        <f t="shared" si="85"/>
        <v>0</v>
      </c>
      <c r="E235" s="35" t="s">
        <v>172</v>
      </c>
      <c r="F235" s="35" t="s">
        <v>172</v>
      </c>
      <c r="G235" s="35">
        <f t="shared" si="86"/>
        <v>0</v>
      </c>
      <c r="H235" s="35">
        <v>69791.83</v>
      </c>
      <c r="I235" s="35" t="s">
        <v>172</v>
      </c>
      <c r="J235" s="35">
        <f t="shared" si="87"/>
        <v>69791.83</v>
      </c>
      <c r="K235" s="35" t="s">
        <v>172</v>
      </c>
      <c r="L235" s="35" t="s">
        <v>172</v>
      </c>
      <c r="M235" s="35">
        <f t="shared" si="88"/>
        <v>0</v>
      </c>
      <c r="N235" s="35" t="s">
        <v>172</v>
      </c>
      <c r="O235" s="35" t="s">
        <v>172</v>
      </c>
      <c r="P235" s="35">
        <f t="shared" si="89"/>
        <v>0</v>
      </c>
      <c r="Q235" s="35">
        <v>286623.53000000003</v>
      </c>
      <c r="R235" s="35" t="s">
        <v>172</v>
      </c>
      <c r="S235" s="35">
        <f t="shared" si="90"/>
        <v>286623.53000000003</v>
      </c>
      <c r="T235" s="35">
        <v>306298.53999999998</v>
      </c>
      <c r="U235" s="35" t="s">
        <v>172</v>
      </c>
      <c r="V235" s="35">
        <f t="shared" si="91"/>
        <v>306298.53999999998</v>
      </c>
      <c r="W235" s="35">
        <v>2275137.9700000002</v>
      </c>
      <c r="X235" s="35" t="s">
        <v>172</v>
      </c>
      <c r="Y235" s="35">
        <f t="shared" si="92"/>
        <v>2275137.9700000002</v>
      </c>
      <c r="Z235" s="35">
        <v>102076514.06</v>
      </c>
      <c r="AA235" s="35" t="s">
        <v>172</v>
      </c>
      <c r="AB235" s="35">
        <f t="shared" si="93"/>
        <v>102076514.06</v>
      </c>
      <c r="AC235" s="35" t="s">
        <v>172</v>
      </c>
      <c r="AD235" s="35" t="s">
        <v>172</v>
      </c>
      <c r="AE235" s="35">
        <f t="shared" si="94"/>
        <v>0</v>
      </c>
      <c r="AF235" s="35">
        <v>913601.68</v>
      </c>
      <c r="AG235" s="35" t="s">
        <v>172</v>
      </c>
      <c r="AH235" s="35">
        <f t="shared" si="95"/>
        <v>913601.68</v>
      </c>
      <c r="AI235" s="35">
        <v>241488.92</v>
      </c>
      <c r="AJ235" s="35" t="s">
        <v>172</v>
      </c>
      <c r="AK235" s="35">
        <f t="shared" si="96"/>
        <v>241488.92</v>
      </c>
      <c r="AM235" s="102" t="s">
        <v>3</v>
      </c>
    </row>
    <row r="236" spans="1:39" x14ac:dyDescent="0.4">
      <c r="A236" s="102" t="str">
        <f t="shared" si="82"/>
        <v>AbrilLa Monumental de Seguros, S. A.</v>
      </c>
      <c r="B236" s="37" t="s">
        <v>85</v>
      </c>
      <c r="C236" s="44">
        <f t="shared" si="84"/>
        <v>114075793.03999999</v>
      </c>
      <c r="D236" s="44">
        <f t="shared" si="85"/>
        <v>1157924.9400000002</v>
      </c>
      <c r="E236" s="35" t="s">
        <v>172</v>
      </c>
      <c r="F236" s="35" t="s">
        <v>172</v>
      </c>
      <c r="G236" s="35">
        <f t="shared" si="86"/>
        <v>0</v>
      </c>
      <c r="H236" s="35">
        <v>454953.34</v>
      </c>
      <c r="I236" s="35" t="s">
        <v>172</v>
      </c>
      <c r="J236" s="35">
        <f t="shared" si="87"/>
        <v>454953.34</v>
      </c>
      <c r="K236" s="35" t="s">
        <v>172</v>
      </c>
      <c r="L236" s="35" t="s">
        <v>172</v>
      </c>
      <c r="M236" s="35">
        <f t="shared" si="88"/>
        <v>0</v>
      </c>
      <c r="N236" s="35">
        <v>8885.23</v>
      </c>
      <c r="O236" s="35" t="s">
        <v>172</v>
      </c>
      <c r="P236" s="35">
        <f t="shared" si="89"/>
        <v>8885.23</v>
      </c>
      <c r="Q236" s="35">
        <v>14234504.640000001</v>
      </c>
      <c r="R236" s="35">
        <v>1102955.3700000001</v>
      </c>
      <c r="S236" s="35">
        <f t="shared" si="90"/>
        <v>15337460.010000002</v>
      </c>
      <c r="T236" s="35">
        <v>483560.67</v>
      </c>
      <c r="U236" s="35" t="s">
        <v>172</v>
      </c>
      <c r="V236" s="35">
        <f t="shared" si="91"/>
        <v>483560.67</v>
      </c>
      <c r="W236" s="35">
        <v>36754.42</v>
      </c>
      <c r="X236" s="35" t="s">
        <v>172</v>
      </c>
      <c r="Y236" s="35">
        <f t="shared" si="92"/>
        <v>36754.42</v>
      </c>
      <c r="Z236" s="35">
        <v>84123966.280000001</v>
      </c>
      <c r="AA236" s="35">
        <v>17654.07</v>
      </c>
      <c r="AB236" s="35">
        <f t="shared" si="93"/>
        <v>84141620.349999994</v>
      </c>
      <c r="AC236" s="35" t="s">
        <v>172</v>
      </c>
      <c r="AD236" s="35" t="s">
        <v>172</v>
      </c>
      <c r="AE236" s="35">
        <f t="shared" si="94"/>
        <v>0</v>
      </c>
      <c r="AF236" s="35">
        <v>10407330.91</v>
      </c>
      <c r="AG236" s="35">
        <v>7579.89</v>
      </c>
      <c r="AH236" s="35">
        <f t="shared" si="95"/>
        <v>10414910.800000001</v>
      </c>
      <c r="AI236" s="35">
        <v>4325837.55</v>
      </c>
      <c r="AJ236" s="35">
        <v>29735.61</v>
      </c>
      <c r="AK236" s="35">
        <f t="shared" si="96"/>
        <v>4355573.16</v>
      </c>
      <c r="AM236" s="102" t="s">
        <v>3</v>
      </c>
    </row>
    <row r="237" spans="1:39" x14ac:dyDescent="0.4">
      <c r="A237" s="102" t="str">
        <f t="shared" si="82"/>
        <v>AbrilCompañía Dominicana de Seguros, C. por A.</v>
      </c>
      <c r="B237" s="37" t="s">
        <v>116</v>
      </c>
      <c r="C237" s="44">
        <f t="shared" si="84"/>
        <v>84234128.63000001</v>
      </c>
      <c r="D237" s="44">
        <f t="shared" si="85"/>
        <v>1004170.22</v>
      </c>
      <c r="E237" s="35">
        <v>281979.25</v>
      </c>
      <c r="F237" s="35" t="s">
        <v>172</v>
      </c>
      <c r="G237" s="35">
        <f t="shared" si="86"/>
        <v>281979.25</v>
      </c>
      <c r="H237" s="35">
        <v>18751.54</v>
      </c>
      <c r="I237" s="35" t="s">
        <v>172</v>
      </c>
      <c r="J237" s="35">
        <f t="shared" si="87"/>
        <v>18751.54</v>
      </c>
      <c r="K237" s="35" t="s">
        <v>172</v>
      </c>
      <c r="L237" s="35">
        <v>934915.85</v>
      </c>
      <c r="M237" s="35">
        <f t="shared" si="88"/>
        <v>934915.85</v>
      </c>
      <c r="N237" s="35">
        <v>7341.28</v>
      </c>
      <c r="O237" s="35" t="s">
        <v>172</v>
      </c>
      <c r="P237" s="35">
        <f t="shared" si="89"/>
        <v>7341.28</v>
      </c>
      <c r="Q237" s="35">
        <v>3187467.94</v>
      </c>
      <c r="R237" s="35" t="s">
        <v>172</v>
      </c>
      <c r="S237" s="35">
        <f t="shared" si="90"/>
        <v>3187467.94</v>
      </c>
      <c r="T237" s="35">
        <v>74706.080000000002</v>
      </c>
      <c r="U237" s="35" t="s">
        <v>172</v>
      </c>
      <c r="V237" s="35">
        <f t="shared" si="91"/>
        <v>74706.080000000002</v>
      </c>
      <c r="W237" s="35">
        <v>33835.97</v>
      </c>
      <c r="X237" s="35" t="s">
        <v>172</v>
      </c>
      <c r="Y237" s="35">
        <f t="shared" si="92"/>
        <v>33835.97</v>
      </c>
      <c r="Z237" s="35">
        <v>57229970.170000002</v>
      </c>
      <c r="AA237" s="35">
        <v>69254.37</v>
      </c>
      <c r="AB237" s="35">
        <f t="shared" si="93"/>
        <v>57299224.539999999</v>
      </c>
      <c r="AC237" s="35" t="s">
        <v>172</v>
      </c>
      <c r="AD237" s="35" t="s">
        <v>172</v>
      </c>
      <c r="AE237" s="35">
        <f t="shared" si="94"/>
        <v>0</v>
      </c>
      <c r="AF237" s="35">
        <v>22182730.699999999</v>
      </c>
      <c r="AG237" s="35" t="s">
        <v>172</v>
      </c>
      <c r="AH237" s="35">
        <f t="shared" si="95"/>
        <v>22182730.699999999</v>
      </c>
      <c r="AI237" s="35">
        <v>1217345.7</v>
      </c>
      <c r="AJ237" s="35" t="s">
        <v>172</v>
      </c>
      <c r="AK237" s="35">
        <f t="shared" si="96"/>
        <v>1217345.7</v>
      </c>
      <c r="AM237" s="102" t="s">
        <v>3</v>
      </c>
    </row>
    <row r="238" spans="1:39" x14ac:dyDescent="0.4">
      <c r="A238" s="102" t="str">
        <f t="shared" si="82"/>
        <v>AbrilPatria, S. A., Compañía de Seguros</v>
      </c>
      <c r="B238" s="37" t="s">
        <v>117</v>
      </c>
      <c r="C238" s="44">
        <f t="shared" si="84"/>
        <v>50494404.990000002</v>
      </c>
      <c r="D238" s="44">
        <f t="shared" si="85"/>
        <v>0</v>
      </c>
      <c r="E238" s="35" t="s">
        <v>172</v>
      </c>
      <c r="F238" s="35" t="s">
        <v>172</v>
      </c>
      <c r="G238" s="35">
        <f t="shared" si="86"/>
        <v>0</v>
      </c>
      <c r="H238" s="35">
        <v>14478.44</v>
      </c>
      <c r="I238" s="35" t="s">
        <v>172</v>
      </c>
      <c r="J238" s="35">
        <f t="shared" si="87"/>
        <v>14478.44</v>
      </c>
      <c r="K238" s="35" t="s">
        <v>172</v>
      </c>
      <c r="L238" s="35" t="s">
        <v>172</v>
      </c>
      <c r="M238" s="35">
        <f t="shared" si="88"/>
        <v>0</v>
      </c>
      <c r="N238" s="35" t="s">
        <v>172</v>
      </c>
      <c r="O238" s="35" t="s">
        <v>172</v>
      </c>
      <c r="P238" s="35">
        <f t="shared" si="89"/>
        <v>0</v>
      </c>
      <c r="Q238" s="35">
        <v>45196.94</v>
      </c>
      <c r="R238" s="35" t="s">
        <v>172</v>
      </c>
      <c r="S238" s="35">
        <f t="shared" si="90"/>
        <v>45196.94</v>
      </c>
      <c r="T238" s="35" t="s">
        <v>172</v>
      </c>
      <c r="U238" s="35" t="s">
        <v>172</v>
      </c>
      <c r="V238" s="35">
        <f t="shared" si="91"/>
        <v>0</v>
      </c>
      <c r="W238" s="35">
        <v>283116.34000000003</v>
      </c>
      <c r="X238" s="35" t="s">
        <v>172</v>
      </c>
      <c r="Y238" s="35">
        <f t="shared" si="92"/>
        <v>283116.34000000003</v>
      </c>
      <c r="Z238" s="35">
        <v>46756507.170000002</v>
      </c>
      <c r="AA238" s="35" t="s">
        <v>172</v>
      </c>
      <c r="AB238" s="35">
        <f t="shared" si="93"/>
        <v>46756507.170000002</v>
      </c>
      <c r="AC238" s="35" t="s">
        <v>172</v>
      </c>
      <c r="AD238" s="35" t="s">
        <v>172</v>
      </c>
      <c r="AE238" s="35">
        <f t="shared" si="94"/>
        <v>0</v>
      </c>
      <c r="AF238" s="35">
        <v>3188585.63</v>
      </c>
      <c r="AG238" s="35" t="s">
        <v>172</v>
      </c>
      <c r="AH238" s="35">
        <f t="shared" si="95"/>
        <v>3188585.63</v>
      </c>
      <c r="AI238" s="35">
        <v>206520.47</v>
      </c>
      <c r="AJ238" s="35" t="s">
        <v>172</v>
      </c>
      <c r="AK238" s="35">
        <f t="shared" si="96"/>
        <v>206520.47</v>
      </c>
      <c r="AM238" s="102" t="s">
        <v>3</v>
      </c>
    </row>
    <row r="239" spans="1:39" x14ac:dyDescent="0.4">
      <c r="A239" s="102" t="str">
        <f t="shared" si="82"/>
        <v>AbrilAseguradora Agropecuaria Dominicana, S. A.</v>
      </c>
      <c r="B239" s="37" t="s">
        <v>118</v>
      </c>
      <c r="C239" s="44">
        <f t="shared" si="84"/>
        <v>2106642.73</v>
      </c>
      <c r="D239" s="44">
        <f t="shared" si="85"/>
        <v>22444431.260000002</v>
      </c>
      <c r="E239" s="35" t="s">
        <v>172</v>
      </c>
      <c r="F239" s="35" t="s">
        <v>172</v>
      </c>
      <c r="G239" s="35">
        <f t="shared" si="86"/>
        <v>0</v>
      </c>
      <c r="H239" s="35">
        <v>1726445.68</v>
      </c>
      <c r="I239" s="35" t="s">
        <v>172</v>
      </c>
      <c r="J239" s="35">
        <f t="shared" si="87"/>
        <v>1726445.68</v>
      </c>
      <c r="K239" s="35" t="s">
        <v>172</v>
      </c>
      <c r="L239" s="35" t="s">
        <v>172</v>
      </c>
      <c r="M239" s="35">
        <f t="shared" si="88"/>
        <v>0</v>
      </c>
      <c r="N239" s="35" t="s">
        <v>172</v>
      </c>
      <c r="O239" s="35" t="s">
        <v>172</v>
      </c>
      <c r="P239" s="35">
        <f t="shared" si="89"/>
        <v>0</v>
      </c>
      <c r="Q239" s="35" t="s">
        <v>172</v>
      </c>
      <c r="R239" s="35" t="s">
        <v>172</v>
      </c>
      <c r="S239" s="35">
        <f t="shared" si="90"/>
        <v>0</v>
      </c>
      <c r="T239" s="35" t="s">
        <v>172</v>
      </c>
      <c r="U239" s="35" t="s">
        <v>172</v>
      </c>
      <c r="V239" s="35">
        <f t="shared" si="91"/>
        <v>0</v>
      </c>
      <c r="W239" s="35" t="s">
        <v>172</v>
      </c>
      <c r="X239" s="35" t="s">
        <v>172</v>
      </c>
      <c r="Y239" s="35">
        <f t="shared" si="92"/>
        <v>0</v>
      </c>
      <c r="Z239" s="35" t="s">
        <v>172</v>
      </c>
      <c r="AA239" s="35" t="s">
        <v>172</v>
      </c>
      <c r="AB239" s="35">
        <f t="shared" si="93"/>
        <v>0</v>
      </c>
      <c r="AC239" s="35" t="s">
        <v>172</v>
      </c>
      <c r="AD239" s="35">
        <v>22444431.260000002</v>
      </c>
      <c r="AE239" s="35">
        <f t="shared" si="94"/>
        <v>22444431.260000002</v>
      </c>
      <c r="AF239" s="35" t="s">
        <v>172</v>
      </c>
      <c r="AG239" s="35" t="s">
        <v>172</v>
      </c>
      <c r="AH239" s="35">
        <f t="shared" si="95"/>
        <v>0</v>
      </c>
      <c r="AI239" s="35">
        <v>380197.05</v>
      </c>
      <c r="AJ239" s="35" t="s">
        <v>172</v>
      </c>
      <c r="AK239" s="35">
        <f t="shared" si="96"/>
        <v>380197.05</v>
      </c>
      <c r="AM239" s="102" t="s">
        <v>3</v>
      </c>
    </row>
    <row r="240" spans="1:39" x14ac:dyDescent="0.4">
      <c r="A240" s="102" t="str">
        <f t="shared" si="82"/>
        <v>AbrilBanesco Seguros</v>
      </c>
      <c r="B240" s="37" t="s">
        <v>119</v>
      </c>
      <c r="C240" s="44">
        <f t="shared" si="84"/>
        <v>55665114.390000008</v>
      </c>
      <c r="D240" s="44">
        <f t="shared" si="85"/>
        <v>344864.58</v>
      </c>
      <c r="E240" s="35">
        <v>83075.5</v>
      </c>
      <c r="F240" s="35" t="s">
        <v>172</v>
      </c>
      <c r="G240" s="35">
        <f t="shared" si="86"/>
        <v>83075.5</v>
      </c>
      <c r="H240" s="35">
        <v>3261212.56</v>
      </c>
      <c r="I240" s="35" t="s">
        <v>172</v>
      </c>
      <c r="J240" s="35">
        <f t="shared" si="87"/>
        <v>3261212.56</v>
      </c>
      <c r="K240" s="35" t="s">
        <v>172</v>
      </c>
      <c r="L240" s="35" t="s">
        <v>172</v>
      </c>
      <c r="M240" s="35">
        <f t="shared" si="88"/>
        <v>0</v>
      </c>
      <c r="N240" s="35">
        <v>2010933.19</v>
      </c>
      <c r="O240" s="35" t="s">
        <v>172</v>
      </c>
      <c r="P240" s="35">
        <f t="shared" si="89"/>
        <v>2010933.19</v>
      </c>
      <c r="Q240" s="35">
        <v>15429844.560000001</v>
      </c>
      <c r="R240" s="35">
        <v>338531.25</v>
      </c>
      <c r="S240" s="35">
        <f t="shared" si="90"/>
        <v>15768375.810000001</v>
      </c>
      <c r="T240" s="35">
        <v>122169.63</v>
      </c>
      <c r="U240" s="35" t="s">
        <v>172</v>
      </c>
      <c r="V240" s="35">
        <f t="shared" si="91"/>
        <v>122169.63</v>
      </c>
      <c r="W240" s="35">
        <v>1310860.3799999999</v>
      </c>
      <c r="X240" s="35" t="s">
        <v>172</v>
      </c>
      <c r="Y240" s="35">
        <f t="shared" si="92"/>
        <v>1310860.3799999999</v>
      </c>
      <c r="Z240" s="35">
        <v>31366793.879999999</v>
      </c>
      <c r="AA240" s="35" t="s">
        <v>172</v>
      </c>
      <c r="AB240" s="35">
        <f t="shared" si="93"/>
        <v>31366793.879999999</v>
      </c>
      <c r="AC240" s="35" t="s">
        <v>172</v>
      </c>
      <c r="AD240" s="35" t="s">
        <v>172</v>
      </c>
      <c r="AE240" s="35">
        <f t="shared" si="94"/>
        <v>0</v>
      </c>
      <c r="AF240" s="35">
        <v>251884.56</v>
      </c>
      <c r="AG240" s="35">
        <v>6333.33</v>
      </c>
      <c r="AH240" s="35">
        <f t="shared" si="95"/>
        <v>258217.88999999998</v>
      </c>
      <c r="AI240" s="35">
        <v>1828340.13</v>
      </c>
      <c r="AJ240" s="35" t="s">
        <v>172</v>
      </c>
      <c r="AK240" s="35">
        <f t="shared" si="96"/>
        <v>1828340.13</v>
      </c>
      <c r="AL240" s="2"/>
      <c r="AM240" s="102" t="s">
        <v>3</v>
      </c>
    </row>
    <row r="241" spans="1:39" x14ac:dyDescent="0.4">
      <c r="A241" s="102" t="str">
        <f t="shared" si="82"/>
        <v>AbrilAtlántica Seguros, S. A.</v>
      </c>
      <c r="B241" s="37" t="s">
        <v>120</v>
      </c>
      <c r="C241" s="44">
        <f t="shared" si="84"/>
        <v>54161029.099999994</v>
      </c>
      <c r="D241" s="44">
        <f t="shared" si="85"/>
        <v>0</v>
      </c>
      <c r="E241" s="35">
        <v>9379.6299999999992</v>
      </c>
      <c r="F241" s="35" t="s">
        <v>172</v>
      </c>
      <c r="G241" s="35">
        <f t="shared" si="86"/>
        <v>9379.6299999999992</v>
      </c>
      <c r="H241" s="35">
        <v>424039.22</v>
      </c>
      <c r="I241" s="35" t="s">
        <v>172</v>
      </c>
      <c r="J241" s="35">
        <f t="shared" si="87"/>
        <v>424039.22</v>
      </c>
      <c r="K241" s="35" t="s">
        <v>172</v>
      </c>
      <c r="L241" s="35" t="s">
        <v>172</v>
      </c>
      <c r="M241" s="35">
        <f t="shared" si="88"/>
        <v>0</v>
      </c>
      <c r="N241" s="35" t="s">
        <v>172</v>
      </c>
      <c r="O241" s="35" t="s">
        <v>172</v>
      </c>
      <c r="P241" s="35">
        <f t="shared" si="89"/>
        <v>0</v>
      </c>
      <c r="Q241" s="35">
        <v>844297.97</v>
      </c>
      <c r="R241" s="35" t="s">
        <v>172</v>
      </c>
      <c r="S241" s="35">
        <f t="shared" si="90"/>
        <v>844297.97</v>
      </c>
      <c r="T241" s="35">
        <v>56607.02</v>
      </c>
      <c r="U241" s="35" t="s">
        <v>172</v>
      </c>
      <c r="V241" s="35">
        <f t="shared" si="91"/>
        <v>56607.02</v>
      </c>
      <c r="W241" s="35" t="s">
        <v>172</v>
      </c>
      <c r="X241" s="35" t="s">
        <v>172</v>
      </c>
      <c r="Y241" s="35">
        <f t="shared" si="92"/>
        <v>0</v>
      </c>
      <c r="Z241" s="35">
        <v>52547124.119999997</v>
      </c>
      <c r="AA241" s="35" t="s">
        <v>172</v>
      </c>
      <c r="AB241" s="35">
        <f t="shared" si="93"/>
        <v>52547124.119999997</v>
      </c>
      <c r="AC241" s="35" t="s">
        <v>172</v>
      </c>
      <c r="AD241" s="35" t="s">
        <v>172</v>
      </c>
      <c r="AE241" s="35">
        <f t="shared" si="94"/>
        <v>0</v>
      </c>
      <c r="AF241" s="35">
        <v>60564.28</v>
      </c>
      <c r="AG241" s="35" t="s">
        <v>172</v>
      </c>
      <c r="AH241" s="35">
        <f t="shared" si="95"/>
        <v>60564.28</v>
      </c>
      <c r="AI241" s="35">
        <v>219016.86</v>
      </c>
      <c r="AJ241" s="35" t="s">
        <v>172</v>
      </c>
      <c r="AK241" s="35">
        <f t="shared" si="96"/>
        <v>219016.86</v>
      </c>
      <c r="AM241" s="102" t="s">
        <v>3</v>
      </c>
    </row>
    <row r="242" spans="1:39" x14ac:dyDescent="0.4">
      <c r="A242" s="102" t="str">
        <f t="shared" ref="A242:A298" si="97">AM242&amp;B242</f>
        <v>AbrilSeguros La Internacional, S. A.</v>
      </c>
      <c r="B242" s="37" t="s">
        <v>80</v>
      </c>
      <c r="C242" s="44">
        <f t="shared" si="84"/>
        <v>51673802.210000001</v>
      </c>
      <c r="D242" s="44">
        <f t="shared" si="85"/>
        <v>0</v>
      </c>
      <c r="E242" s="35" t="s">
        <v>172</v>
      </c>
      <c r="F242" s="35" t="s">
        <v>172</v>
      </c>
      <c r="G242" s="35">
        <f t="shared" si="86"/>
        <v>0</v>
      </c>
      <c r="H242" s="35" t="s">
        <v>172</v>
      </c>
      <c r="I242" s="35" t="s">
        <v>172</v>
      </c>
      <c r="J242" s="35">
        <f t="shared" si="87"/>
        <v>0</v>
      </c>
      <c r="K242" s="35" t="s">
        <v>172</v>
      </c>
      <c r="L242" s="35" t="s">
        <v>172</v>
      </c>
      <c r="M242" s="35">
        <f t="shared" si="88"/>
        <v>0</v>
      </c>
      <c r="N242" s="35" t="s">
        <v>172</v>
      </c>
      <c r="O242" s="35" t="s">
        <v>172</v>
      </c>
      <c r="P242" s="35">
        <f t="shared" si="89"/>
        <v>0</v>
      </c>
      <c r="Q242" s="35" t="s">
        <v>172</v>
      </c>
      <c r="R242" s="35" t="s">
        <v>172</v>
      </c>
      <c r="S242" s="35">
        <f t="shared" si="90"/>
        <v>0</v>
      </c>
      <c r="T242" s="35" t="s">
        <v>172</v>
      </c>
      <c r="U242" s="35" t="s">
        <v>172</v>
      </c>
      <c r="V242" s="35">
        <f t="shared" si="91"/>
        <v>0</v>
      </c>
      <c r="W242" s="35" t="s">
        <v>172</v>
      </c>
      <c r="X242" s="35" t="s">
        <v>172</v>
      </c>
      <c r="Y242" s="35">
        <f t="shared" si="92"/>
        <v>0</v>
      </c>
      <c r="Z242" s="35">
        <v>51659595.93</v>
      </c>
      <c r="AA242" s="35" t="s">
        <v>172</v>
      </c>
      <c r="AB242" s="35">
        <f t="shared" si="93"/>
        <v>51659595.93</v>
      </c>
      <c r="AC242" s="35" t="s">
        <v>172</v>
      </c>
      <c r="AD242" s="35" t="s">
        <v>172</v>
      </c>
      <c r="AE242" s="35">
        <f t="shared" si="94"/>
        <v>0</v>
      </c>
      <c r="AF242" s="35">
        <v>14206.28</v>
      </c>
      <c r="AG242" s="35" t="s">
        <v>172</v>
      </c>
      <c r="AH242" s="35">
        <f t="shared" si="95"/>
        <v>14206.28</v>
      </c>
      <c r="AI242" s="35" t="s">
        <v>172</v>
      </c>
      <c r="AJ242" s="35" t="s">
        <v>172</v>
      </c>
      <c r="AK242" s="35">
        <f t="shared" si="96"/>
        <v>0</v>
      </c>
      <c r="AM242" s="102" t="s">
        <v>3</v>
      </c>
    </row>
    <row r="243" spans="1:39" x14ac:dyDescent="0.4">
      <c r="A243" s="102" t="str">
        <f t="shared" si="97"/>
        <v xml:space="preserve">AbrilCooperativa Nacional De Seguros, Inc </v>
      </c>
      <c r="B243" s="37" t="s">
        <v>121</v>
      </c>
      <c r="C243" s="44">
        <f t="shared" si="84"/>
        <v>49217840.280000001</v>
      </c>
      <c r="D243" s="44">
        <f t="shared" si="85"/>
        <v>0</v>
      </c>
      <c r="E243" s="35" t="s">
        <v>172</v>
      </c>
      <c r="F243" s="35" t="s">
        <v>172</v>
      </c>
      <c r="G243" s="35">
        <f t="shared" si="86"/>
        <v>0</v>
      </c>
      <c r="H243" s="35">
        <v>16308500.84</v>
      </c>
      <c r="I243" s="35" t="s">
        <v>172</v>
      </c>
      <c r="J243" s="35">
        <f t="shared" si="87"/>
        <v>16308500.84</v>
      </c>
      <c r="K243" s="35" t="s">
        <v>172</v>
      </c>
      <c r="L243" s="35" t="s">
        <v>172</v>
      </c>
      <c r="M243" s="35">
        <f t="shared" si="88"/>
        <v>0</v>
      </c>
      <c r="N243" s="35" t="s">
        <v>172</v>
      </c>
      <c r="O243" s="35" t="s">
        <v>172</v>
      </c>
      <c r="P243" s="35">
        <f t="shared" si="89"/>
        <v>0</v>
      </c>
      <c r="Q243" s="35">
        <v>6585196.1799999997</v>
      </c>
      <c r="R243" s="35" t="s">
        <v>172</v>
      </c>
      <c r="S243" s="35">
        <f t="shared" si="90"/>
        <v>6585196.1799999997</v>
      </c>
      <c r="T243" s="35" t="s">
        <v>172</v>
      </c>
      <c r="U243" s="35" t="s">
        <v>172</v>
      </c>
      <c r="V243" s="35">
        <f t="shared" si="91"/>
        <v>0</v>
      </c>
      <c r="W243" s="35">
        <v>34147.49</v>
      </c>
      <c r="X243" s="35" t="s">
        <v>172</v>
      </c>
      <c r="Y243" s="35">
        <f t="shared" si="92"/>
        <v>34147.49</v>
      </c>
      <c r="Z243" s="35">
        <v>23393026.780000001</v>
      </c>
      <c r="AA243" s="35" t="s">
        <v>172</v>
      </c>
      <c r="AB243" s="35">
        <f t="shared" si="93"/>
        <v>23393026.780000001</v>
      </c>
      <c r="AC243" s="35" t="s">
        <v>172</v>
      </c>
      <c r="AD243" s="35" t="s">
        <v>172</v>
      </c>
      <c r="AE243" s="35">
        <f t="shared" si="94"/>
        <v>0</v>
      </c>
      <c r="AF243" s="35">
        <v>1187084.71</v>
      </c>
      <c r="AG243" s="35" t="s">
        <v>172</v>
      </c>
      <c r="AH243" s="35">
        <f t="shared" si="95"/>
        <v>1187084.71</v>
      </c>
      <c r="AI243" s="35">
        <v>1709884.28</v>
      </c>
      <c r="AJ243" s="35" t="s">
        <v>172</v>
      </c>
      <c r="AK243" s="35">
        <f t="shared" si="96"/>
        <v>1709884.28</v>
      </c>
      <c r="AM243" s="102" t="s">
        <v>3</v>
      </c>
    </row>
    <row r="244" spans="1:39" x14ac:dyDescent="0.4">
      <c r="A244" s="102" t="str">
        <f t="shared" si="97"/>
        <v>AbrilAngloamericana de Seguros, S. A.</v>
      </c>
      <c r="B244" s="37" t="s">
        <v>78</v>
      </c>
      <c r="C244" s="44">
        <f t="shared" si="84"/>
        <v>42549820.950000003</v>
      </c>
      <c r="D244" s="44">
        <f t="shared" si="85"/>
        <v>0</v>
      </c>
      <c r="E244" s="35">
        <v>2844.82</v>
      </c>
      <c r="F244" s="35" t="s">
        <v>172</v>
      </c>
      <c r="G244" s="35">
        <f t="shared" si="86"/>
        <v>2844.82</v>
      </c>
      <c r="H244" s="35">
        <v>6887091.5599999996</v>
      </c>
      <c r="I244" s="35" t="s">
        <v>172</v>
      </c>
      <c r="J244" s="35">
        <f t="shared" si="87"/>
        <v>6887091.5599999996</v>
      </c>
      <c r="K244" s="35" t="s">
        <v>172</v>
      </c>
      <c r="L244" s="35" t="s">
        <v>172</v>
      </c>
      <c r="M244" s="35">
        <f t="shared" si="88"/>
        <v>0</v>
      </c>
      <c r="N244" s="35" t="s">
        <v>172</v>
      </c>
      <c r="O244" s="35" t="s">
        <v>172</v>
      </c>
      <c r="P244" s="35">
        <f t="shared" si="89"/>
        <v>0</v>
      </c>
      <c r="Q244" s="35">
        <v>5861287.4000000004</v>
      </c>
      <c r="R244" s="35" t="s">
        <v>172</v>
      </c>
      <c r="S244" s="35">
        <f t="shared" si="90"/>
        <v>5861287.4000000004</v>
      </c>
      <c r="T244" s="35">
        <v>79565.919999999998</v>
      </c>
      <c r="U244" s="35" t="s">
        <v>172</v>
      </c>
      <c r="V244" s="35">
        <f t="shared" si="91"/>
        <v>79565.919999999998</v>
      </c>
      <c r="W244" s="35">
        <v>73964.59</v>
      </c>
      <c r="X244" s="35" t="s">
        <v>172</v>
      </c>
      <c r="Y244" s="35">
        <f t="shared" si="92"/>
        <v>73964.59</v>
      </c>
      <c r="Z244" s="35">
        <v>23591323.82</v>
      </c>
      <c r="AA244" s="35" t="s">
        <v>172</v>
      </c>
      <c r="AB244" s="35">
        <f t="shared" si="93"/>
        <v>23591323.82</v>
      </c>
      <c r="AC244" s="35" t="s">
        <v>172</v>
      </c>
      <c r="AD244" s="35" t="s">
        <v>172</v>
      </c>
      <c r="AE244" s="35">
        <f t="shared" si="94"/>
        <v>0</v>
      </c>
      <c r="AF244" s="35">
        <v>1447258.32</v>
      </c>
      <c r="AG244" s="35" t="s">
        <v>172</v>
      </c>
      <c r="AH244" s="35">
        <f t="shared" si="95"/>
        <v>1447258.32</v>
      </c>
      <c r="AI244" s="35">
        <v>4606484.5199999996</v>
      </c>
      <c r="AJ244" s="35" t="s">
        <v>172</v>
      </c>
      <c r="AK244" s="35">
        <f t="shared" si="96"/>
        <v>4606484.5199999996</v>
      </c>
      <c r="AL244" s="25"/>
      <c r="AM244" s="102" t="s">
        <v>3</v>
      </c>
    </row>
    <row r="245" spans="1:39" x14ac:dyDescent="0.4">
      <c r="A245" s="102" t="str">
        <f t="shared" si="97"/>
        <v>AbrilAtrio Seguros S. A.</v>
      </c>
      <c r="B245" s="37" t="s">
        <v>122</v>
      </c>
      <c r="C245" s="44">
        <f t="shared" si="84"/>
        <v>25238177.719999999</v>
      </c>
      <c r="D245" s="44">
        <f t="shared" si="85"/>
        <v>21767444.18</v>
      </c>
      <c r="E245" s="35" t="s">
        <v>172</v>
      </c>
      <c r="F245" s="35" t="s">
        <v>172</v>
      </c>
      <c r="G245" s="35">
        <f t="shared" si="86"/>
        <v>0</v>
      </c>
      <c r="H245" s="35">
        <v>162035.41</v>
      </c>
      <c r="I245" s="35">
        <v>15092663.16</v>
      </c>
      <c r="J245" s="35">
        <f t="shared" si="87"/>
        <v>15254698.57</v>
      </c>
      <c r="K245" s="35" t="s">
        <v>172</v>
      </c>
      <c r="L245" s="35">
        <v>6632267.6100000003</v>
      </c>
      <c r="M245" s="35">
        <f t="shared" si="88"/>
        <v>6632267.6100000003</v>
      </c>
      <c r="N245" s="35">
        <v>13905</v>
      </c>
      <c r="O245" s="35" t="s">
        <v>172</v>
      </c>
      <c r="P245" s="35">
        <f t="shared" si="89"/>
        <v>13905</v>
      </c>
      <c r="Q245" s="35">
        <v>1761112.07</v>
      </c>
      <c r="R245" s="35" t="s">
        <v>172</v>
      </c>
      <c r="S245" s="35">
        <f t="shared" si="90"/>
        <v>1761112.07</v>
      </c>
      <c r="T245" s="35">
        <v>1456357.97</v>
      </c>
      <c r="U245" s="35" t="s">
        <v>172</v>
      </c>
      <c r="V245" s="35">
        <f t="shared" si="91"/>
        <v>1456357.97</v>
      </c>
      <c r="W245" s="35">
        <v>200514.18</v>
      </c>
      <c r="X245" s="35" t="s">
        <v>172</v>
      </c>
      <c r="Y245" s="35">
        <f t="shared" si="92"/>
        <v>200514.18</v>
      </c>
      <c r="Z245" s="35">
        <v>18933013.399999999</v>
      </c>
      <c r="AA245" s="35">
        <v>38000.019999999997</v>
      </c>
      <c r="AB245" s="35">
        <f t="shared" si="93"/>
        <v>18971013.419999998</v>
      </c>
      <c r="AC245" s="35" t="s">
        <v>172</v>
      </c>
      <c r="AD245" s="35" t="s">
        <v>172</v>
      </c>
      <c r="AE245" s="35">
        <f t="shared" si="94"/>
        <v>0</v>
      </c>
      <c r="AF245" s="35">
        <v>1583886.82</v>
      </c>
      <c r="AG245" s="35">
        <v>4513.3900000000003</v>
      </c>
      <c r="AH245" s="35">
        <f t="shared" si="95"/>
        <v>1588400.21</v>
      </c>
      <c r="AI245" s="35">
        <v>1127352.8700000001</v>
      </c>
      <c r="AJ245" s="35" t="s">
        <v>172</v>
      </c>
      <c r="AK245" s="35">
        <f t="shared" si="96"/>
        <v>1127352.8700000001</v>
      </c>
      <c r="AM245" s="102" t="s">
        <v>3</v>
      </c>
    </row>
    <row r="246" spans="1:39" x14ac:dyDescent="0.4">
      <c r="A246" s="102" t="str">
        <f t="shared" si="97"/>
        <v>AbrilCuna Mutual Insurance Society Dominicana</v>
      </c>
      <c r="B246" s="37" t="s">
        <v>123</v>
      </c>
      <c r="C246" s="44">
        <f t="shared" si="84"/>
        <v>41956612.579999998</v>
      </c>
      <c r="D246" s="44">
        <f t="shared" si="85"/>
        <v>0</v>
      </c>
      <c r="E246" s="35" t="s">
        <v>172</v>
      </c>
      <c r="F246" s="35" t="s">
        <v>172</v>
      </c>
      <c r="G246" s="35">
        <f t="shared" si="86"/>
        <v>0</v>
      </c>
      <c r="H246" s="35">
        <v>41803450.899999999</v>
      </c>
      <c r="I246" s="35" t="s">
        <v>172</v>
      </c>
      <c r="J246" s="35">
        <f t="shared" si="87"/>
        <v>41803450.899999999</v>
      </c>
      <c r="K246" s="35" t="s">
        <v>172</v>
      </c>
      <c r="L246" s="35" t="s">
        <v>172</v>
      </c>
      <c r="M246" s="35">
        <f t="shared" si="88"/>
        <v>0</v>
      </c>
      <c r="N246" s="35" t="s">
        <v>172</v>
      </c>
      <c r="O246" s="35" t="s">
        <v>172</v>
      </c>
      <c r="P246" s="35">
        <f t="shared" si="89"/>
        <v>0</v>
      </c>
      <c r="Q246" s="35" t="s">
        <v>172</v>
      </c>
      <c r="R246" s="35" t="s">
        <v>172</v>
      </c>
      <c r="S246" s="35">
        <f t="shared" si="90"/>
        <v>0</v>
      </c>
      <c r="T246" s="35" t="s">
        <v>172</v>
      </c>
      <c r="U246" s="35" t="s">
        <v>172</v>
      </c>
      <c r="V246" s="35">
        <f t="shared" si="91"/>
        <v>0</v>
      </c>
      <c r="W246" s="35" t="s">
        <v>172</v>
      </c>
      <c r="X246" s="35" t="s">
        <v>172</v>
      </c>
      <c r="Y246" s="35">
        <f t="shared" si="92"/>
        <v>0</v>
      </c>
      <c r="Z246" s="35" t="s">
        <v>172</v>
      </c>
      <c r="AA246" s="35" t="s">
        <v>172</v>
      </c>
      <c r="AB246" s="35">
        <f t="shared" si="93"/>
        <v>0</v>
      </c>
      <c r="AC246" s="35" t="s">
        <v>172</v>
      </c>
      <c r="AD246" s="35" t="s">
        <v>172</v>
      </c>
      <c r="AE246" s="35">
        <f t="shared" si="94"/>
        <v>0</v>
      </c>
      <c r="AF246" s="35">
        <v>153161.68</v>
      </c>
      <c r="AG246" s="35" t="s">
        <v>172</v>
      </c>
      <c r="AH246" s="35">
        <f t="shared" si="95"/>
        <v>153161.68</v>
      </c>
      <c r="AI246" s="35" t="s">
        <v>172</v>
      </c>
      <c r="AJ246" s="35" t="s">
        <v>172</v>
      </c>
      <c r="AK246" s="35">
        <f t="shared" si="96"/>
        <v>0</v>
      </c>
      <c r="AM246" s="102" t="s">
        <v>3</v>
      </c>
    </row>
    <row r="247" spans="1:39" x14ac:dyDescent="0.4">
      <c r="A247" s="102" t="str">
        <f t="shared" si="97"/>
        <v>AbrilBMI Compañía de Seguros, S. A.</v>
      </c>
      <c r="B247" s="37" t="s">
        <v>87</v>
      </c>
      <c r="C247" s="44">
        <f t="shared" si="84"/>
        <v>256890.84</v>
      </c>
      <c r="D247" s="44">
        <f t="shared" si="85"/>
        <v>28806961.370000001</v>
      </c>
      <c r="E247" s="35" t="s">
        <v>172</v>
      </c>
      <c r="F247" s="35" t="s">
        <v>172</v>
      </c>
      <c r="G247" s="35">
        <f t="shared" si="86"/>
        <v>0</v>
      </c>
      <c r="H247" s="35">
        <v>256890.84</v>
      </c>
      <c r="I247" s="35" t="s">
        <v>172</v>
      </c>
      <c r="J247" s="35">
        <f t="shared" si="87"/>
        <v>256890.84</v>
      </c>
      <c r="K247" s="35" t="s">
        <v>172</v>
      </c>
      <c r="L247" s="35">
        <v>28806961.370000001</v>
      </c>
      <c r="M247" s="35">
        <f t="shared" si="88"/>
        <v>28806961.370000001</v>
      </c>
      <c r="N247" s="35" t="s">
        <v>172</v>
      </c>
      <c r="O247" s="35" t="s">
        <v>172</v>
      </c>
      <c r="P247" s="35">
        <f t="shared" si="89"/>
        <v>0</v>
      </c>
      <c r="Q247" s="35" t="s">
        <v>172</v>
      </c>
      <c r="R247" s="35" t="s">
        <v>172</v>
      </c>
      <c r="S247" s="35">
        <f t="shared" si="90"/>
        <v>0</v>
      </c>
      <c r="T247" s="35" t="s">
        <v>172</v>
      </c>
      <c r="U247" s="35" t="s">
        <v>172</v>
      </c>
      <c r="V247" s="35">
        <f t="shared" si="91"/>
        <v>0</v>
      </c>
      <c r="W247" s="35" t="s">
        <v>172</v>
      </c>
      <c r="X247" s="35" t="s">
        <v>172</v>
      </c>
      <c r="Y247" s="35">
        <f t="shared" si="92"/>
        <v>0</v>
      </c>
      <c r="Z247" s="35" t="s">
        <v>172</v>
      </c>
      <c r="AA247" s="35" t="s">
        <v>172</v>
      </c>
      <c r="AB247" s="35">
        <f t="shared" si="93"/>
        <v>0</v>
      </c>
      <c r="AC247" s="35" t="s">
        <v>172</v>
      </c>
      <c r="AD247" s="35" t="s">
        <v>172</v>
      </c>
      <c r="AE247" s="35">
        <f t="shared" si="94"/>
        <v>0</v>
      </c>
      <c r="AF247" s="35" t="s">
        <v>172</v>
      </c>
      <c r="AG247" s="35" t="s">
        <v>172</v>
      </c>
      <c r="AH247" s="35">
        <f t="shared" si="95"/>
        <v>0</v>
      </c>
      <c r="AI247" s="35" t="s">
        <v>172</v>
      </c>
      <c r="AJ247" s="35" t="s">
        <v>172</v>
      </c>
      <c r="AK247" s="35">
        <f t="shared" si="96"/>
        <v>0</v>
      </c>
      <c r="AM247" s="102" t="s">
        <v>3</v>
      </c>
    </row>
    <row r="248" spans="1:39" x14ac:dyDescent="0.4">
      <c r="A248" s="102" t="str">
        <f t="shared" si="97"/>
        <v>AbrilBupa Dominicana, S. A.</v>
      </c>
      <c r="B248" s="37" t="s">
        <v>124</v>
      </c>
      <c r="C248" s="44">
        <f t="shared" si="84"/>
        <v>0</v>
      </c>
      <c r="D248" s="44">
        <f t="shared" si="85"/>
        <v>32437537.59</v>
      </c>
      <c r="E248" s="35" t="s">
        <v>172</v>
      </c>
      <c r="F248" s="35" t="s">
        <v>172</v>
      </c>
      <c r="G248" s="35">
        <f t="shared" si="86"/>
        <v>0</v>
      </c>
      <c r="H248" s="35" t="s">
        <v>172</v>
      </c>
      <c r="I248" s="35" t="s">
        <v>172</v>
      </c>
      <c r="J248" s="35">
        <f t="shared" si="87"/>
        <v>0</v>
      </c>
      <c r="K248" s="35" t="s">
        <v>172</v>
      </c>
      <c r="L248" s="35">
        <v>32437537.59</v>
      </c>
      <c r="M248" s="35">
        <f t="shared" si="88"/>
        <v>32437537.59</v>
      </c>
      <c r="N248" s="35" t="s">
        <v>172</v>
      </c>
      <c r="O248" s="35" t="s">
        <v>172</v>
      </c>
      <c r="P248" s="35">
        <f t="shared" si="89"/>
        <v>0</v>
      </c>
      <c r="Q248" s="35" t="s">
        <v>172</v>
      </c>
      <c r="R248" s="35" t="s">
        <v>172</v>
      </c>
      <c r="S248" s="35">
        <f t="shared" si="90"/>
        <v>0</v>
      </c>
      <c r="T248" s="35" t="s">
        <v>172</v>
      </c>
      <c r="U248" s="35" t="s">
        <v>172</v>
      </c>
      <c r="V248" s="35">
        <f t="shared" si="91"/>
        <v>0</v>
      </c>
      <c r="W248" s="35" t="s">
        <v>172</v>
      </c>
      <c r="X248" s="35" t="s">
        <v>172</v>
      </c>
      <c r="Y248" s="35">
        <f t="shared" si="92"/>
        <v>0</v>
      </c>
      <c r="Z248" s="35" t="s">
        <v>172</v>
      </c>
      <c r="AA248" s="35" t="s">
        <v>172</v>
      </c>
      <c r="AB248" s="35">
        <f t="shared" si="93"/>
        <v>0</v>
      </c>
      <c r="AC248" s="35" t="s">
        <v>172</v>
      </c>
      <c r="AD248" s="35" t="s">
        <v>172</v>
      </c>
      <c r="AE248" s="35">
        <f t="shared" si="94"/>
        <v>0</v>
      </c>
      <c r="AF248" s="35" t="s">
        <v>172</v>
      </c>
      <c r="AG248" s="35" t="s">
        <v>172</v>
      </c>
      <c r="AH248" s="35">
        <f t="shared" si="95"/>
        <v>0</v>
      </c>
      <c r="AI248" s="35" t="s">
        <v>172</v>
      </c>
      <c r="AJ248" s="35" t="s">
        <v>172</v>
      </c>
      <c r="AK248" s="35">
        <f t="shared" si="96"/>
        <v>0</v>
      </c>
      <c r="AM248" s="102" t="s">
        <v>3</v>
      </c>
    </row>
    <row r="249" spans="1:39" x14ac:dyDescent="0.4">
      <c r="A249" s="102" t="str">
        <f t="shared" si="97"/>
        <v>AbrilSeguros APS, S.R.L.</v>
      </c>
      <c r="B249" s="37" t="s">
        <v>125</v>
      </c>
      <c r="C249" s="44">
        <f t="shared" si="84"/>
        <v>25981335.439999998</v>
      </c>
      <c r="D249" s="44">
        <f t="shared" si="85"/>
        <v>494289</v>
      </c>
      <c r="E249" s="35" t="s">
        <v>172</v>
      </c>
      <c r="F249" s="35" t="s">
        <v>172</v>
      </c>
      <c r="G249" s="35">
        <f t="shared" si="86"/>
        <v>0</v>
      </c>
      <c r="H249" s="35">
        <v>2407060.23</v>
      </c>
      <c r="I249" s="35" t="s">
        <v>172</v>
      </c>
      <c r="J249" s="35">
        <f t="shared" si="87"/>
        <v>2407060.23</v>
      </c>
      <c r="K249" s="35" t="s">
        <v>172</v>
      </c>
      <c r="L249" s="35">
        <v>494289</v>
      </c>
      <c r="M249" s="35">
        <f t="shared" si="88"/>
        <v>494289</v>
      </c>
      <c r="N249" s="35" t="s">
        <v>172</v>
      </c>
      <c r="O249" s="35" t="s">
        <v>172</v>
      </c>
      <c r="P249" s="35">
        <f t="shared" si="89"/>
        <v>0</v>
      </c>
      <c r="Q249" s="35">
        <v>35898.22</v>
      </c>
      <c r="R249" s="35" t="s">
        <v>172</v>
      </c>
      <c r="S249" s="35">
        <f t="shared" si="90"/>
        <v>35898.22</v>
      </c>
      <c r="T249" s="35">
        <v>108706.88</v>
      </c>
      <c r="U249" s="35" t="s">
        <v>172</v>
      </c>
      <c r="V249" s="35">
        <f t="shared" si="91"/>
        <v>108706.88</v>
      </c>
      <c r="W249" s="35">
        <v>16209.19</v>
      </c>
      <c r="X249" s="35" t="s">
        <v>172</v>
      </c>
      <c r="Y249" s="35">
        <f t="shared" si="92"/>
        <v>16209.19</v>
      </c>
      <c r="Z249" s="35">
        <v>5436047.8200000003</v>
      </c>
      <c r="AA249" s="35" t="s">
        <v>172</v>
      </c>
      <c r="AB249" s="35">
        <f t="shared" si="93"/>
        <v>5436047.8200000003</v>
      </c>
      <c r="AC249" s="35" t="s">
        <v>172</v>
      </c>
      <c r="AD249" s="35" t="s">
        <v>172</v>
      </c>
      <c r="AE249" s="35">
        <f t="shared" si="94"/>
        <v>0</v>
      </c>
      <c r="AF249" s="35">
        <v>16925068.079999998</v>
      </c>
      <c r="AG249" s="35" t="s">
        <v>172</v>
      </c>
      <c r="AH249" s="35">
        <f t="shared" si="95"/>
        <v>16925068.079999998</v>
      </c>
      <c r="AI249" s="35">
        <v>1052345.02</v>
      </c>
      <c r="AJ249" s="35" t="s">
        <v>172</v>
      </c>
      <c r="AK249" s="35">
        <f t="shared" si="96"/>
        <v>1052345.02</v>
      </c>
      <c r="AM249" s="102" t="s">
        <v>3</v>
      </c>
    </row>
    <row r="250" spans="1:39" x14ac:dyDescent="0.4">
      <c r="A250" s="102" t="str">
        <f t="shared" si="97"/>
        <v>AbrilMultiseguros Su, S.A.</v>
      </c>
      <c r="B250" s="37" t="s">
        <v>126</v>
      </c>
      <c r="C250" s="44">
        <f t="shared" si="84"/>
        <v>20735747.879999999</v>
      </c>
      <c r="D250" s="44">
        <f t="shared" si="85"/>
        <v>53950.87</v>
      </c>
      <c r="E250" s="35" t="s">
        <v>172</v>
      </c>
      <c r="F250" s="35" t="s">
        <v>172</v>
      </c>
      <c r="G250" s="35">
        <f t="shared" si="86"/>
        <v>0</v>
      </c>
      <c r="H250" s="35">
        <v>507891.87</v>
      </c>
      <c r="I250" s="35" t="s">
        <v>172</v>
      </c>
      <c r="J250" s="35">
        <f t="shared" si="87"/>
        <v>507891.87</v>
      </c>
      <c r="K250" s="35" t="s">
        <v>172</v>
      </c>
      <c r="L250" s="35" t="s">
        <v>172</v>
      </c>
      <c r="M250" s="35">
        <f t="shared" si="88"/>
        <v>0</v>
      </c>
      <c r="N250" s="35">
        <v>16587.419999999998</v>
      </c>
      <c r="O250" s="35" t="s">
        <v>172</v>
      </c>
      <c r="P250" s="35">
        <f t="shared" si="89"/>
        <v>16587.419999999998</v>
      </c>
      <c r="Q250" s="35">
        <v>395946.94</v>
      </c>
      <c r="R250" s="35">
        <v>53950.87</v>
      </c>
      <c r="S250" s="35">
        <f t="shared" si="90"/>
        <v>449897.81</v>
      </c>
      <c r="T250" s="35">
        <v>113005.28</v>
      </c>
      <c r="U250" s="35" t="s">
        <v>172</v>
      </c>
      <c r="V250" s="35">
        <f t="shared" si="91"/>
        <v>113005.28</v>
      </c>
      <c r="W250" s="35">
        <v>17710.990000000002</v>
      </c>
      <c r="X250" s="35" t="s">
        <v>172</v>
      </c>
      <c r="Y250" s="35">
        <f t="shared" si="92"/>
        <v>17710.990000000002</v>
      </c>
      <c r="Z250" s="35">
        <v>16330096.939999999</v>
      </c>
      <c r="AA250" s="35" t="s">
        <v>172</v>
      </c>
      <c r="AB250" s="35">
        <f t="shared" si="93"/>
        <v>16330096.939999999</v>
      </c>
      <c r="AC250" s="35" t="s">
        <v>172</v>
      </c>
      <c r="AD250" s="35" t="s">
        <v>172</v>
      </c>
      <c r="AE250" s="35">
        <f t="shared" si="94"/>
        <v>0</v>
      </c>
      <c r="AF250" s="35">
        <v>2268429.9300000002</v>
      </c>
      <c r="AG250" s="35" t="s">
        <v>172</v>
      </c>
      <c r="AH250" s="35">
        <f t="shared" si="95"/>
        <v>2268429.9300000002</v>
      </c>
      <c r="AI250" s="35">
        <v>1086078.51</v>
      </c>
      <c r="AJ250" s="35" t="s">
        <v>172</v>
      </c>
      <c r="AK250" s="35">
        <f t="shared" si="96"/>
        <v>1086078.51</v>
      </c>
      <c r="AM250" s="102" t="s">
        <v>3</v>
      </c>
    </row>
    <row r="251" spans="1:39" x14ac:dyDescent="0.4">
      <c r="A251" s="102" t="str">
        <f t="shared" si="97"/>
        <v>AbrilSeguros Ademi, S.A.</v>
      </c>
      <c r="B251" s="37" t="s">
        <v>127</v>
      </c>
      <c r="C251" s="44">
        <f t="shared" si="84"/>
        <v>20469919.890000001</v>
      </c>
      <c r="D251" s="44">
        <f t="shared" si="85"/>
        <v>613118.49999999988</v>
      </c>
      <c r="E251" s="35" t="s">
        <v>172</v>
      </c>
      <c r="F251" s="35" t="s">
        <v>172</v>
      </c>
      <c r="G251" s="35">
        <f t="shared" si="86"/>
        <v>0</v>
      </c>
      <c r="H251" s="35">
        <v>11557575.949999999</v>
      </c>
      <c r="I251" s="35" t="s">
        <v>172</v>
      </c>
      <c r="J251" s="35">
        <f t="shared" si="87"/>
        <v>11557575.949999999</v>
      </c>
      <c r="K251" s="35" t="s">
        <v>172</v>
      </c>
      <c r="L251" s="35" t="s">
        <v>172</v>
      </c>
      <c r="M251" s="35">
        <f t="shared" si="88"/>
        <v>0</v>
      </c>
      <c r="N251" s="35" t="s">
        <v>172</v>
      </c>
      <c r="O251" s="35" t="s">
        <v>172</v>
      </c>
      <c r="P251" s="35">
        <f t="shared" si="89"/>
        <v>0</v>
      </c>
      <c r="Q251" s="35">
        <v>4485465.5199999996</v>
      </c>
      <c r="R251" s="35">
        <v>565517.19999999995</v>
      </c>
      <c r="S251" s="35">
        <f t="shared" si="90"/>
        <v>5050982.72</v>
      </c>
      <c r="T251" s="35" t="s">
        <v>172</v>
      </c>
      <c r="U251" s="35" t="s">
        <v>172</v>
      </c>
      <c r="V251" s="35">
        <f t="shared" si="91"/>
        <v>0</v>
      </c>
      <c r="W251" s="35">
        <v>1671.79</v>
      </c>
      <c r="X251" s="35" t="s">
        <v>172</v>
      </c>
      <c r="Y251" s="35">
        <f t="shared" si="92"/>
        <v>1671.79</v>
      </c>
      <c r="Z251" s="35" t="s">
        <v>172</v>
      </c>
      <c r="AA251" s="35">
        <v>39924.980000000003</v>
      </c>
      <c r="AB251" s="35">
        <f t="shared" si="93"/>
        <v>39924.980000000003</v>
      </c>
      <c r="AC251" s="35" t="s">
        <v>172</v>
      </c>
      <c r="AD251" s="35" t="s">
        <v>172</v>
      </c>
      <c r="AE251" s="35">
        <f t="shared" si="94"/>
        <v>0</v>
      </c>
      <c r="AF251" s="35">
        <v>43132.72</v>
      </c>
      <c r="AG251" s="35">
        <v>4147</v>
      </c>
      <c r="AH251" s="35">
        <f t="shared" si="95"/>
        <v>47279.72</v>
      </c>
      <c r="AI251" s="35">
        <v>4382073.91</v>
      </c>
      <c r="AJ251" s="35">
        <v>3529.32</v>
      </c>
      <c r="AK251" s="35">
        <f t="shared" si="96"/>
        <v>4385603.2300000004</v>
      </c>
      <c r="AM251" s="102" t="s">
        <v>3</v>
      </c>
    </row>
    <row r="252" spans="1:39" x14ac:dyDescent="0.4">
      <c r="A252" s="102" t="str">
        <f t="shared" si="97"/>
        <v>AbrilFuturo Seguros</v>
      </c>
      <c r="B252" s="37" t="s">
        <v>110</v>
      </c>
      <c r="C252" s="44">
        <f t="shared" si="84"/>
        <v>18168423.399999999</v>
      </c>
      <c r="D252" s="44">
        <f t="shared" si="85"/>
        <v>5000000</v>
      </c>
      <c r="E252" s="35">
        <v>81798.05</v>
      </c>
      <c r="F252" s="35" t="s">
        <v>172</v>
      </c>
      <c r="G252" s="35">
        <f t="shared" si="86"/>
        <v>81798.05</v>
      </c>
      <c r="H252" s="35">
        <v>932542.31</v>
      </c>
      <c r="I252" s="35" t="s">
        <v>172</v>
      </c>
      <c r="J252" s="35">
        <f t="shared" si="87"/>
        <v>932542.31</v>
      </c>
      <c r="K252" s="35" t="s">
        <v>172</v>
      </c>
      <c r="L252" s="35">
        <v>5000000</v>
      </c>
      <c r="M252" s="35">
        <f t="shared" si="88"/>
        <v>5000000</v>
      </c>
      <c r="N252" s="35" t="s">
        <v>172</v>
      </c>
      <c r="O252" s="35" t="s">
        <v>172</v>
      </c>
      <c r="P252" s="35">
        <f t="shared" si="89"/>
        <v>0</v>
      </c>
      <c r="Q252" s="35">
        <v>138198.24</v>
      </c>
      <c r="R252" s="35" t="s">
        <v>172</v>
      </c>
      <c r="S252" s="35">
        <f t="shared" si="90"/>
        <v>138198.24</v>
      </c>
      <c r="T252" s="35" t="s">
        <v>172</v>
      </c>
      <c r="U252" s="35" t="s">
        <v>172</v>
      </c>
      <c r="V252" s="35">
        <f t="shared" si="91"/>
        <v>0</v>
      </c>
      <c r="W252" s="35" t="s">
        <v>172</v>
      </c>
      <c r="X252" s="35" t="s">
        <v>172</v>
      </c>
      <c r="Y252" s="35">
        <f t="shared" si="92"/>
        <v>0</v>
      </c>
      <c r="Z252" s="35">
        <v>14814482.439999999</v>
      </c>
      <c r="AA252" s="35" t="s">
        <v>172</v>
      </c>
      <c r="AB252" s="35">
        <f t="shared" si="93"/>
        <v>14814482.439999999</v>
      </c>
      <c r="AC252" s="35" t="s">
        <v>172</v>
      </c>
      <c r="AD252" s="35" t="s">
        <v>172</v>
      </c>
      <c r="AE252" s="35">
        <f t="shared" si="94"/>
        <v>0</v>
      </c>
      <c r="AF252" s="35">
        <v>2076739.12</v>
      </c>
      <c r="AG252" s="35" t="s">
        <v>172</v>
      </c>
      <c r="AH252" s="35">
        <f t="shared" si="95"/>
        <v>2076739.12</v>
      </c>
      <c r="AI252" s="35">
        <v>124663.24</v>
      </c>
      <c r="AJ252" s="35" t="s">
        <v>172</v>
      </c>
      <c r="AK252" s="35">
        <f t="shared" si="96"/>
        <v>124663.24</v>
      </c>
      <c r="AM252" s="102" t="s">
        <v>3</v>
      </c>
    </row>
    <row r="253" spans="1:39" x14ac:dyDescent="0.4">
      <c r="A253" s="102" t="str">
        <f t="shared" si="97"/>
        <v>AbrilConfederación del Canadá Dominicana, S. A.</v>
      </c>
      <c r="B253" s="37" t="s">
        <v>128</v>
      </c>
      <c r="C253" s="44">
        <f t="shared" si="84"/>
        <v>8230957.5100000007</v>
      </c>
      <c r="D253" s="44">
        <f t="shared" si="85"/>
        <v>0</v>
      </c>
      <c r="E253" s="35">
        <v>30109.32</v>
      </c>
      <c r="F253" s="35" t="s">
        <v>172</v>
      </c>
      <c r="G253" s="35">
        <f t="shared" si="86"/>
        <v>30109.32</v>
      </c>
      <c r="H253" s="35">
        <v>38977.65</v>
      </c>
      <c r="I253" s="35" t="s">
        <v>172</v>
      </c>
      <c r="J253" s="35">
        <f t="shared" si="87"/>
        <v>38977.65</v>
      </c>
      <c r="K253" s="35" t="s">
        <v>172</v>
      </c>
      <c r="L253" s="35" t="s">
        <v>172</v>
      </c>
      <c r="M253" s="35">
        <f t="shared" si="88"/>
        <v>0</v>
      </c>
      <c r="N253" s="35">
        <v>13676.71</v>
      </c>
      <c r="O253" s="35" t="s">
        <v>172</v>
      </c>
      <c r="P253" s="35">
        <f t="shared" si="89"/>
        <v>13676.71</v>
      </c>
      <c r="Q253" s="35">
        <v>2527105.0699999998</v>
      </c>
      <c r="R253" s="35" t="s">
        <v>172</v>
      </c>
      <c r="S253" s="35">
        <f t="shared" si="90"/>
        <v>2527105.0699999998</v>
      </c>
      <c r="T253" s="35" t="s">
        <v>172</v>
      </c>
      <c r="U253" s="35" t="s">
        <v>172</v>
      </c>
      <c r="V253" s="35">
        <f t="shared" si="91"/>
        <v>0</v>
      </c>
      <c r="W253" s="35">
        <v>191360.71</v>
      </c>
      <c r="X253" s="35" t="s">
        <v>172</v>
      </c>
      <c r="Y253" s="35">
        <f t="shared" si="92"/>
        <v>191360.71</v>
      </c>
      <c r="Z253" s="35">
        <v>4303936.4400000004</v>
      </c>
      <c r="AA253" s="35" t="s">
        <v>172</v>
      </c>
      <c r="AB253" s="35">
        <f t="shared" si="93"/>
        <v>4303936.4400000004</v>
      </c>
      <c r="AC253" s="35" t="s">
        <v>172</v>
      </c>
      <c r="AD253" s="35" t="s">
        <v>172</v>
      </c>
      <c r="AE253" s="35">
        <f t="shared" si="94"/>
        <v>0</v>
      </c>
      <c r="AF253" s="35">
        <v>283984.19</v>
      </c>
      <c r="AG253" s="35" t="s">
        <v>172</v>
      </c>
      <c r="AH253" s="35">
        <f t="shared" si="95"/>
        <v>283984.19</v>
      </c>
      <c r="AI253" s="35">
        <v>841807.42</v>
      </c>
      <c r="AJ253" s="35" t="s">
        <v>172</v>
      </c>
      <c r="AK253" s="35">
        <f t="shared" si="96"/>
        <v>841807.42</v>
      </c>
      <c r="AM253" s="102" t="s">
        <v>3</v>
      </c>
    </row>
    <row r="254" spans="1:39" x14ac:dyDescent="0.4">
      <c r="A254" s="102" t="str">
        <f t="shared" si="97"/>
        <v>AbrilAutoseguro, S. A.</v>
      </c>
      <c r="B254" s="37" t="s">
        <v>79</v>
      </c>
      <c r="C254" s="44">
        <f t="shared" si="84"/>
        <v>4012361.55</v>
      </c>
      <c r="D254" s="44">
        <f t="shared" si="85"/>
        <v>0</v>
      </c>
      <c r="E254" s="35" t="s">
        <v>172</v>
      </c>
      <c r="F254" s="35" t="s">
        <v>172</v>
      </c>
      <c r="G254" s="35">
        <f t="shared" si="86"/>
        <v>0</v>
      </c>
      <c r="H254" s="35" t="s">
        <v>172</v>
      </c>
      <c r="I254" s="35" t="s">
        <v>172</v>
      </c>
      <c r="J254" s="35">
        <f t="shared" si="87"/>
        <v>0</v>
      </c>
      <c r="K254" s="35" t="s">
        <v>172</v>
      </c>
      <c r="L254" s="35" t="s">
        <v>172</v>
      </c>
      <c r="M254" s="35">
        <f t="shared" si="88"/>
        <v>0</v>
      </c>
      <c r="N254" s="35" t="s">
        <v>172</v>
      </c>
      <c r="O254" s="35" t="s">
        <v>172</v>
      </c>
      <c r="P254" s="35">
        <f t="shared" si="89"/>
        <v>0</v>
      </c>
      <c r="Q254" s="35" t="s">
        <v>172</v>
      </c>
      <c r="R254" s="35" t="s">
        <v>172</v>
      </c>
      <c r="S254" s="35">
        <f t="shared" si="90"/>
        <v>0</v>
      </c>
      <c r="T254" s="35" t="s">
        <v>172</v>
      </c>
      <c r="U254" s="35" t="s">
        <v>172</v>
      </c>
      <c r="V254" s="35">
        <f t="shared" si="91"/>
        <v>0</v>
      </c>
      <c r="W254" s="35" t="s">
        <v>172</v>
      </c>
      <c r="X254" s="35" t="s">
        <v>172</v>
      </c>
      <c r="Y254" s="35">
        <f t="shared" si="92"/>
        <v>0</v>
      </c>
      <c r="Z254" s="35">
        <v>4012361.55</v>
      </c>
      <c r="AA254" s="35" t="s">
        <v>172</v>
      </c>
      <c r="AB254" s="35">
        <f t="shared" si="93"/>
        <v>4012361.55</v>
      </c>
      <c r="AC254" s="35" t="s">
        <v>172</v>
      </c>
      <c r="AD254" s="35" t="s">
        <v>172</v>
      </c>
      <c r="AE254" s="35">
        <f t="shared" si="94"/>
        <v>0</v>
      </c>
      <c r="AF254" s="35" t="s">
        <v>172</v>
      </c>
      <c r="AG254" s="35" t="s">
        <v>172</v>
      </c>
      <c r="AH254" s="35">
        <f t="shared" si="95"/>
        <v>0</v>
      </c>
      <c r="AI254" s="35" t="s">
        <v>172</v>
      </c>
      <c r="AJ254" s="35" t="s">
        <v>172</v>
      </c>
      <c r="AK254" s="35">
        <f t="shared" si="96"/>
        <v>0</v>
      </c>
      <c r="AM254" s="102" t="s">
        <v>3</v>
      </c>
    </row>
    <row r="255" spans="1:39" x14ac:dyDescent="0.4">
      <c r="A255" s="102" t="str">
        <f t="shared" si="97"/>
        <v>AbrilSeguros Yunen, S.A.</v>
      </c>
      <c r="B255" s="37" t="s">
        <v>129</v>
      </c>
      <c r="C255" s="44">
        <f t="shared" si="84"/>
        <v>122053.86000000002</v>
      </c>
      <c r="D255" s="44">
        <f t="shared" si="85"/>
        <v>3709663.28</v>
      </c>
      <c r="E255" s="35" t="s">
        <v>172</v>
      </c>
      <c r="F255" s="35" t="s">
        <v>172</v>
      </c>
      <c r="G255" s="35">
        <f t="shared" si="86"/>
        <v>0</v>
      </c>
      <c r="H255" s="35">
        <v>31087.25</v>
      </c>
      <c r="I255" s="35" t="s">
        <v>172</v>
      </c>
      <c r="J255" s="35">
        <f t="shared" si="87"/>
        <v>31087.25</v>
      </c>
      <c r="K255" s="35" t="s">
        <v>172</v>
      </c>
      <c r="L255" s="35">
        <v>3709663.28</v>
      </c>
      <c r="M255" s="35">
        <f t="shared" si="88"/>
        <v>3709663.28</v>
      </c>
      <c r="N255" s="35">
        <v>60165.57</v>
      </c>
      <c r="O255" s="35" t="s">
        <v>172</v>
      </c>
      <c r="P255" s="35">
        <f t="shared" si="89"/>
        <v>60165.57</v>
      </c>
      <c r="Q255" s="35" t="s">
        <v>172</v>
      </c>
      <c r="R255" s="35" t="s">
        <v>172</v>
      </c>
      <c r="S255" s="35">
        <f t="shared" si="90"/>
        <v>0</v>
      </c>
      <c r="T255" s="35" t="s">
        <v>172</v>
      </c>
      <c r="U255" s="35" t="s">
        <v>172</v>
      </c>
      <c r="V255" s="35">
        <f t="shared" si="91"/>
        <v>0</v>
      </c>
      <c r="W255" s="35" t="s">
        <v>172</v>
      </c>
      <c r="X255" s="35" t="s">
        <v>172</v>
      </c>
      <c r="Y255" s="35">
        <f t="shared" si="92"/>
        <v>0</v>
      </c>
      <c r="Z255" s="35" t="s">
        <v>172</v>
      </c>
      <c r="AA255" s="35" t="s">
        <v>172</v>
      </c>
      <c r="AB255" s="35">
        <f t="shared" si="93"/>
        <v>0</v>
      </c>
      <c r="AC255" s="35" t="s">
        <v>172</v>
      </c>
      <c r="AD255" s="35" t="s">
        <v>172</v>
      </c>
      <c r="AE255" s="35">
        <f t="shared" si="94"/>
        <v>0</v>
      </c>
      <c r="AF255" s="35" t="s">
        <v>172</v>
      </c>
      <c r="AG255" s="35" t="s">
        <v>172</v>
      </c>
      <c r="AH255" s="35">
        <f t="shared" si="95"/>
        <v>0</v>
      </c>
      <c r="AI255" s="35">
        <v>30801.040000000001</v>
      </c>
      <c r="AJ255" s="35" t="s">
        <v>172</v>
      </c>
      <c r="AK255" s="35">
        <f t="shared" si="96"/>
        <v>30801.040000000001</v>
      </c>
      <c r="AM255" s="102" t="s">
        <v>3</v>
      </c>
    </row>
    <row r="256" spans="1:39" x14ac:dyDescent="0.4">
      <c r="A256" s="102" t="str">
        <f t="shared" si="97"/>
        <v>AbrilHylseg Seguros S.A</v>
      </c>
      <c r="B256" s="37" t="s">
        <v>130</v>
      </c>
      <c r="C256" s="44">
        <f t="shared" si="84"/>
        <v>3543058.62</v>
      </c>
      <c r="D256" s="44">
        <f t="shared" si="85"/>
        <v>0</v>
      </c>
      <c r="E256" s="35" t="s">
        <v>172</v>
      </c>
      <c r="F256" s="35" t="s">
        <v>172</v>
      </c>
      <c r="G256" s="35">
        <f t="shared" si="86"/>
        <v>0</v>
      </c>
      <c r="H256" s="35" t="s">
        <v>172</v>
      </c>
      <c r="I256" s="35" t="s">
        <v>172</v>
      </c>
      <c r="J256" s="35">
        <f t="shared" si="87"/>
        <v>0</v>
      </c>
      <c r="K256" s="35" t="s">
        <v>172</v>
      </c>
      <c r="L256" s="35" t="s">
        <v>172</v>
      </c>
      <c r="M256" s="35">
        <f t="shared" si="88"/>
        <v>0</v>
      </c>
      <c r="N256" s="35" t="s">
        <v>172</v>
      </c>
      <c r="O256" s="35" t="s">
        <v>172</v>
      </c>
      <c r="P256" s="35">
        <f t="shared" si="89"/>
        <v>0</v>
      </c>
      <c r="Q256" s="35" t="s">
        <v>172</v>
      </c>
      <c r="R256" s="35" t="s">
        <v>172</v>
      </c>
      <c r="S256" s="35">
        <f t="shared" si="90"/>
        <v>0</v>
      </c>
      <c r="T256" s="35" t="s">
        <v>172</v>
      </c>
      <c r="U256" s="35" t="s">
        <v>172</v>
      </c>
      <c r="V256" s="35">
        <f t="shared" si="91"/>
        <v>0</v>
      </c>
      <c r="W256" s="35" t="s">
        <v>172</v>
      </c>
      <c r="X256" s="35" t="s">
        <v>172</v>
      </c>
      <c r="Y256" s="35">
        <f t="shared" si="92"/>
        <v>0</v>
      </c>
      <c r="Z256" s="35">
        <v>231445.69</v>
      </c>
      <c r="AA256" s="35" t="s">
        <v>172</v>
      </c>
      <c r="AB256" s="35">
        <f t="shared" si="93"/>
        <v>231445.69</v>
      </c>
      <c r="AC256" s="35" t="s">
        <v>172</v>
      </c>
      <c r="AD256" s="35" t="s">
        <v>172</v>
      </c>
      <c r="AE256" s="35">
        <f t="shared" si="94"/>
        <v>0</v>
      </c>
      <c r="AF256" s="35">
        <v>3311612.93</v>
      </c>
      <c r="AG256" s="35" t="s">
        <v>172</v>
      </c>
      <c r="AH256" s="35">
        <f t="shared" si="95"/>
        <v>3311612.93</v>
      </c>
      <c r="AI256" s="35" t="s">
        <v>172</v>
      </c>
      <c r="AJ256" s="35" t="s">
        <v>172</v>
      </c>
      <c r="AK256" s="35">
        <f t="shared" si="96"/>
        <v>0</v>
      </c>
      <c r="AM256" s="102" t="s">
        <v>3</v>
      </c>
    </row>
    <row r="257" spans="1:39" x14ac:dyDescent="0.4">
      <c r="A257" s="102" t="str">
        <f t="shared" si="97"/>
        <v>AbrilMidas Seguros, S.A.</v>
      </c>
      <c r="B257" s="37" t="s">
        <v>131</v>
      </c>
      <c r="C257" s="44">
        <f t="shared" si="84"/>
        <v>774826.21</v>
      </c>
      <c r="D257" s="44">
        <f t="shared" si="85"/>
        <v>0</v>
      </c>
      <c r="E257" s="35" t="s">
        <v>172</v>
      </c>
      <c r="F257" s="35" t="s">
        <v>172</v>
      </c>
      <c r="G257" s="35">
        <f t="shared" si="86"/>
        <v>0</v>
      </c>
      <c r="H257" s="35">
        <v>506250</v>
      </c>
      <c r="I257" s="35" t="s">
        <v>172</v>
      </c>
      <c r="J257" s="35">
        <f t="shared" si="87"/>
        <v>506250</v>
      </c>
      <c r="K257" s="35" t="s">
        <v>172</v>
      </c>
      <c r="L257" s="35" t="s">
        <v>172</v>
      </c>
      <c r="M257" s="35">
        <f t="shared" si="88"/>
        <v>0</v>
      </c>
      <c r="N257" s="35" t="s">
        <v>172</v>
      </c>
      <c r="O257" s="35" t="s">
        <v>172</v>
      </c>
      <c r="P257" s="35">
        <f t="shared" si="89"/>
        <v>0</v>
      </c>
      <c r="Q257" s="35" t="s">
        <v>172</v>
      </c>
      <c r="R257" s="35" t="s">
        <v>172</v>
      </c>
      <c r="S257" s="35">
        <f t="shared" si="90"/>
        <v>0</v>
      </c>
      <c r="T257" s="35" t="s">
        <v>172</v>
      </c>
      <c r="U257" s="35" t="s">
        <v>172</v>
      </c>
      <c r="V257" s="35">
        <f t="shared" si="91"/>
        <v>0</v>
      </c>
      <c r="W257" s="35" t="s">
        <v>172</v>
      </c>
      <c r="X257" s="35" t="s">
        <v>172</v>
      </c>
      <c r="Y257" s="35">
        <f t="shared" si="92"/>
        <v>0</v>
      </c>
      <c r="Z257" s="35">
        <v>73289.66</v>
      </c>
      <c r="AA257" s="35" t="s">
        <v>172</v>
      </c>
      <c r="AB257" s="35">
        <f t="shared" si="93"/>
        <v>73289.66</v>
      </c>
      <c r="AC257" s="35" t="s">
        <v>172</v>
      </c>
      <c r="AD257" s="35" t="s">
        <v>172</v>
      </c>
      <c r="AE257" s="35">
        <f t="shared" si="94"/>
        <v>0</v>
      </c>
      <c r="AF257" s="35">
        <v>195286.55</v>
      </c>
      <c r="AG257" s="35" t="s">
        <v>172</v>
      </c>
      <c r="AH257" s="35">
        <f t="shared" si="95"/>
        <v>195286.55</v>
      </c>
      <c r="AI257" s="35" t="s">
        <v>172</v>
      </c>
      <c r="AJ257" s="35" t="s">
        <v>172</v>
      </c>
      <c r="AK257" s="35">
        <f t="shared" si="96"/>
        <v>0</v>
      </c>
      <c r="AM257" s="102" t="s">
        <v>3</v>
      </c>
    </row>
    <row r="258" spans="1:39" ht="13" thickBot="1" x14ac:dyDescent="0.45">
      <c r="A258" s="102" t="str">
        <f t="shared" si="97"/>
        <v>AbrilUnit, S.A.</v>
      </c>
      <c r="B258" s="37" t="s">
        <v>132</v>
      </c>
      <c r="C258" s="44">
        <f t="shared" si="84"/>
        <v>1829552.47</v>
      </c>
      <c r="D258" s="44">
        <f t="shared" si="85"/>
        <v>48426.409999999996</v>
      </c>
      <c r="E258" s="35">
        <v>45081.03</v>
      </c>
      <c r="F258" s="35">
        <v>1238.8</v>
      </c>
      <c r="G258" s="35">
        <f t="shared" si="86"/>
        <v>46319.83</v>
      </c>
      <c r="H258" s="35" t="s">
        <v>172</v>
      </c>
      <c r="I258" s="35" t="s">
        <v>172</v>
      </c>
      <c r="J258" s="35">
        <f t="shared" si="87"/>
        <v>0</v>
      </c>
      <c r="K258" s="35" t="s">
        <v>172</v>
      </c>
      <c r="L258" s="35">
        <v>30282</v>
      </c>
      <c r="M258" s="35">
        <f t="shared" si="88"/>
        <v>30282</v>
      </c>
      <c r="N258" s="35">
        <v>3170.67</v>
      </c>
      <c r="O258" s="35" t="s">
        <v>172</v>
      </c>
      <c r="P258" s="35">
        <f t="shared" si="89"/>
        <v>3170.67</v>
      </c>
      <c r="Q258" s="35" t="s">
        <v>172</v>
      </c>
      <c r="R258" s="35" t="s">
        <v>172</v>
      </c>
      <c r="S258" s="35">
        <f t="shared" si="90"/>
        <v>0</v>
      </c>
      <c r="T258" s="35" t="s">
        <v>172</v>
      </c>
      <c r="U258" s="35" t="s">
        <v>172</v>
      </c>
      <c r="V258" s="35">
        <f t="shared" si="91"/>
        <v>0</v>
      </c>
      <c r="W258" s="35" t="s">
        <v>172</v>
      </c>
      <c r="X258" s="35" t="s">
        <v>172</v>
      </c>
      <c r="Y258" s="35">
        <f t="shared" si="92"/>
        <v>0</v>
      </c>
      <c r="Z258" s="35">
        <v>968956.93</v>
      </c>
      <c r="AA258" s="35">
        <v>12068.98</v>
      </c>
      <c r="AB258" s="35">
        <f t="shared" si="93"/>
        <v>981025.91</v>
      </c>
      <c r="AC258" s="35" t="s">
        <v>172</v>
      </c>
      <c r="AD258" s="35" t="s">
        <v>172</v>
      </c>
      <c r="AE258" s="35">
        <f t="shared" si="94"/>
        <v>0</v>
      </c>
      <c r="AF258" s="35" t="s">
        <v>172</v>
      </c>
      <c r="AG258" s="35" t="s">
        <v>172</v>
      </c>
      <c r="AH258" s="35">
        <f t="shared" si="95"/>
        <v>0</v>
      </c>
      <c r="AI258" s="35">
        <v>812343.84</v>
      </c>
      <c r="AJ258" s="35">
        <v>4836.63</v>
      </c>
      <c r="AK258" s="35">
        <f t="shared" si="96"/>
        <v>817180.47</v>
      </c>
      <c r="AM258" s="102" t="s">
        <v>3</v>
      </c>
    </row>
    <row r="259" spans="1:39" ht="13.35" thickTop="1" thickBot="1" x14ac:dyDescent="0.45">
      <c r="A259" s="102" t="str">
        <f t="shared" si="97"/>
        <v>Total General</v>
      </c>
      <c r="B259" s="39" t="s">
        <v>19</v>
      </c>
      <c r="C259" s="46">
        <f t="shared" ref="C259:AK259" si="98">SUM(C226:C258)</f>
        <v>4986588063.0799999</v>
      </c>
      <c r="D259" s="46">
        <f t="shared" si="98"/>
        <v>2769594698.0499997</v>
      </c>
      <c r="E259" s="46">
        <f t="shared" si="98"/>
        <v>28730026.02</v>
      </c>
      <c r="F259" s="46">
        <f t="shared" si="98"/>
        <v>10996.989999999998</v>
      </c>
      <c r="G259" s="46">
        <f t="shared" si="98"/>
        <v>28741023.009999998</v>
      </c>
      <c r="H259" s="46">
        <f t="shared" si="98"/>
        <v>484646006.74999994</v>
      </c>
      <c r="I259" s="46">
        <f t="shared" si="98"/>
        <v>718444332.56999993</v>
      </c>
      <c r="J259" s="46">
        <f t="shared" si="98"/>
        <v>1203090339.3199997</v>
      </c>
      <c r="K259" s="46">
        <f t="shared" si="98"/>
        <v>671838.79</v>
      </c>
      <c r="L259" s="46">
        <f t="shared" si="98"/>
        <v>1855021062.7999997</v>
      </c>
      <c r="M259" s="46">
        <f t="shared" si="98"/>
        <v>1855692901.5899997</v>
      </c>
      <c r="N259" s="46">
        <f t="shared" si="98"/>
        <v>64277321.770000003</v>
      </c>
      <c r="O259" s="46">
        <f t="shared" si="98"/>
        <v>499565.83999999997</v>
      </c>
      <c r="P259" s="46">
        <f t="shared" si="98"/>
        <v>64776887.610000007</v>
      </c>
      <c r="Q259" s="46">
        <f t="shared" si="98"/>
        <v>1912866422.6700003</v>
      </c>
      <c r="R259" s="46">
        <f t="shared" si="98"/>
        <v>149156165.22999999</v>
      </c>
      <c r="S259" s="46">
        <f t="shared" si="98"/>
        <v>2062022587.9000001</v>
      </c>
      <c r="T259" s="46">
        <f t="shared" si="98"/>
        <v>46992072.460000008</v>
      </c>
      <c r="U259" s="46">
        <f t="shared" si="98"/>
        <v>170743.5</v>
      </c>
      <c r="V259" s="46">
        <f t="shared" si="98"/>
        <v>47162815.960000008</v>
      </c>
      <c r="W259" s="46">
        <f t="shared" si="98"/>
        <v>146302294.36000001</v>
      </c>
      <c r="X259" s="46">
        <f t="shared" si="98"/>
        <v>644395.16999999993</v>
      </c>
      <c r="Y259" s="46">
        <f t="shared" si="98"/>
        <v>146946689.53000003</v>
      </c>
      <c r="Z259" s="46">
        <f t="shared" si="98"/>
        <v>1738621439.6400003</v>
      </c>
      <c r="AA259" s="46">
        <f t="shared" si="98"/>
        <v>5923094.0100000007</v>
      </c>
      <c r="AB259" s="46">
        <f t="shared" si="98"/>
        <v>1744544533.6500003</v>
      </c>
      <c r="AC259" s="46">
        <f t="shared" si="98"/>
        <v>0</v>
      </c>
      <c r="AD259" s="46">
        <f t="shared" si="98"/>
        <v>22444431.260000002</v>
      </c>
      <c r="AE259" s="46">
        <f t="shared" si="98"/>
        <v>22444431.260000002</v>
      </c>
      <c r="AF259" s="46">
        <f t="shared" si="98"/>
        <v>180624663.49000004</v>
      </c>
      <c r="AG259" s="46">
        <f t="shared" si="98"/>
        <v>626954.85</v>
      </c>
      <c r="AH259" s="46">
        <f t="shared" si="98"/>
        <v>181251618.34</v>
      </c>
      <c r="AI259" s="46">
        <f t="shared" si="98"/>
        <v>382855977.13000005</v>
      </c>
      <c r="AJ259" s="46">
        <f t="shared" si="98"/>
        <v>16652955.83</v>
      </c>
      <c r="AK259" s="65">
        <f t="shared" si="98"/>
        <v>399508932.9600001</v>
      </c>
    </row>
    <row r="260" spans="1:39" ht="13" thickTop="1" x14ac:dyDescent="0.4">
      <c r="A260" s="102" t="str">
        <f t="shared" si="97"/>
        <v/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4">
      <c r="A261" s="102" t="str">
        <f>AM261&amp;B261</f>
        <v>% de Primas Exoneradas de Impuestos</v>
      </c>
      <c r="B261" s="19" t="s">
        <v>38</v>
      </c>
      <c r="C261" s="145">
        <f>IFERROR(D259/C262*100,0)</f>
        <v>35.708218634684378</v>
      </c>
      <c r="D261" s="145"/>
      <c r="E261" s="145">
        <f>IFERROR(F259/E262*100,0)</f>
        <v>3.8262347155053472E-2</v>
      </c>
      <c r="F261" s="145"/>
      <c r="G261" s="28"/>
      <c r="H261" s="145">
        <f>IFERROR(I259/H262*100,0)</f>
        <v>59.71657398363557</v>
      </c>
      <c r="I261" s="145"/>
      <c r="J261" s="28"/>
      <c r="K261" s="145">
        <f>IFERROR(L259/K262*100,0)</f>
        <v>99.963795798894068</v>
      </c>
      <c r="L261" s="145"/>
      <c r="M261" s="28"/>
      <c r="N261" s="145">
        <f>IFERROR(O259/N262*100,0)</f>
        <v>0.77121000781593418</v>
      </c>
      <c r="O261" s="145"/>
      <c r="P261" s="28"/>
      <c r="Q261" s="145">
        <f>IFERROR(R259/Q262*100,0)</f>
        <v>7.2334884256482965</v>
      </c>
      <c r="R261" s="145"/>
      <c r="S261" s="28"/>
      <c r="T261" s="145">
        <f>IFERROR(U259/T262*100,0)</f>
        <v>0.36202990963222365</v>
      </c>
      <c r="U261" s="145"/>
      <c r="V261" s="28"/>
      <c r="W261" s="145">
        <f>IFERROR(X259/W262*100,0)</f>
        <v>0.43852309436916098</v>
      </c>
      <c r="X261" s="145"/>
      <c r="Y261" s="28"/>
      <c r="Z261" s="145">
        <f>IFERROR(AA259/Z262*100,0)</f>
        <v>0.3395209406094945</v>
      </c>
      <c r="AA261" s="145"/>
      <c r="AB261" s="28"/>
      <c r="AC261" s="145">
        <f>IFERROR(AD259/AC262*100,0)</f>
        <v>100</v>
      </c>
      <c r="AD261" s="145"/>
      <c r="AE261" s="28"/>
      <c r="AF261" s="145">
        <f>IFERROR(AG259/AF262*100,0)</f>
        <v>0.34590303564844838</v>
      </c>
      <c r="AG261" s="145"/>
      <c r="AH261" s="28"/>
      <c r="AI261" s="145">
        <f>IFERROR(AJ259/AI262*100,0)</f>
        <v>4.1683563134913282</v>
      </c>
      <c r="AJ261" s="145"/>
      <c r="AK261" s="28"/>
    </row>
    <row r="262" spans="1:39" x14ac:dyDescent="0.4">
      <c r="A262" s="102" t="str">
        <f>AM262&amp;B262</f>
        <v>Primas Netas Totales</v>
      </c>
      <c r="B262" s="4" t="s">
        <v>39</v>
      </c>
      <c r="C262" s="143">
        <f>IFERROR(C259+D259,0)</f>
        <v>7756182761.1299992</v>
      </c>
      <c r="D262" s="144"/>
      <c r="E262" s="143">
        <f>IFERROR(E259+F259,0)</f>
        <v>28741023.009999998</v>
      </c>
      <c r="F262" s="144"/>
      <c r="G262" s="29"/>
      <c r="H262" s="143">
        <f>IFERROR(H259+I259,0)</f>
        <v>1203090339.3199999</v>
      </c>
      <c r="I262" s="144"/>
      <c r="J262" s="29"/>
      <c r="K262" s="143">
        <f>IFERROR(K259+L259,0)</f>
        <v>1855692901.5899997</v>
      </c>
      <c r="L262" s="144"/>
      <c r="M262" s="29"/>
      <c r="N262" s="143">
        <f>IFERROR(N259+O259,0)</f>
        <v>64776887.610000007</v>
      </c>
      <c r="O262" s="144"/>
      <c r="P262" s="29"/>
      <c r="Q262" s="143">
        <f>IFERROR(Q259+R259,0)</f>
        <v>2062022587.9000003</v>
      </c>
      <c r="R262" s="144"/>
      <c r="S262" s="29"/>
      <c r="T262" s="143">
        <f>IFERROR(T259+U259,0)</f>
        <v>47162815.960000008</v>
      </c>
      <c r="U262" s="144"/>
      <c r="V262" s="29"/>
      <c r="W262" s="143">
        <f>IFERROR(W259+X259,0)</f>
        <v>146946689.53</v>
      </c>
      <c r="X262" s="144"/>
      <c r="Y262" s="29"/>
      <c r="Z262" s="143">
        <f>IFERROR(Z259+AA259,0)</f>
        <v>1744544533.6500003</v>
      </c>
      <c r="AA262" s="144"/>
      <c r="AB262" s="29"/>
      <c r="AC262" s="143">
        <f>IFERROR(AC259+AD259,0)</f>
        <v>22444431.260000002</v>
      </c>
      <c r="AD262" s="144"/>
      <c r="AE262" s="29"/>
      <c r="AF262" s="143">
        <f>IFERROR(AF259+AG259,0)</f>
        <v>181251618.34000003</v>
      </c>
      <c r="AG262" s="144"/>
      <c r="AH262" s="29"/>
      <c r="AI262" s="143">
        <f>IFERROR(AI259+AJ259,0)</f>
        <v>399508932.96000004</v>
      </c>
      <c r="AJ262" s="144"/>
      <c r="AK262" s="29"/>
    </row>
    <row r="263" spans="1:39" x14ac:dyDescent="0.4">
      <c r="A263" s="102" t="str">
        <f>AM263&amp;B263</f>
        <v>% Por Ramos Primas Netas Cobradas</v>
      </c>
      <c r="B263" s="4" t="s">
        <v>40</v>
      </c>
      <c r="C263" s="145">
        <f>SUM(E263:AJ263,0)</f>
        <v>100.00000000000001</v>
      </c>
      <c r="D263" s="144"/>
      <c r="E263" s="145">
        <f>IFERROR(E262/C262*100,0)</f>
        <v>0.37055628902964005</v>
      </c>
      <c r="F263" s="145"/>
      <c r="G263" s="28"/>
      <c r="H263" s="145">
        <f>IFERROR(H262/C262*100,0)</f>
        <v>15.511371719465794</v>
      </c>
      <c r="I263" s="145"/>
      <c r="J263" s="28"/>
      <c r="K263" s="145">
        <f>IFERROR(K262/C262*100,0)</f>
        <v>23.925337485467445</v>
      </c>
      <c r="L263" s="145"/>
      <c r="M263" s="28"/>
      <c r="N263" s="145">
        <f>IFERROR(N262/C262*100,0)</f>
        <v>0.83516453395900447</v>
      </c>
      <c r="O263" s="145"/>
      <c r="P263" s="28"/>
      <c r="Q263" s="145">
        <f>IFERROR(Q262/C262*100,0)</f>
        <v>26.585533778726795</v>
      </c>
      <c r="R263" s="145"/>
      <c r="S263" s="28"/>
      <c r="T263" s="145">
        <f>IFERROR(T262/C262*100,0)</f>
        <v>0.60806736267685435</v>
      </c>
      <c r="U263" s="145"/>
      <c r="V263" s="28"/>
      <c r="W263" s="145">
        <f>IFERROR(W262/C262*100,0)</f>
        <v>1.8945748708555614</v>
      </c>
      <c r="X263" s="145"/>
      <c r="Y263" s="28"/>
      <c r="Z263" s="145">
        <f>IFERROR(Z262/C262*100,0)</f>
        <v>22.492308231734309</v>
      </c>
      <c r="AA263" s="145"/>
      <c r="AB263" s="28"/>
      <c r="AC263" s="145">
        <f>IFERROR(AC262/C262*100,0)</f>
        <v>0.28937470855483133</v>
      </c>
      <c r="AD263" s="145"/>
      <c r="AE263" s="28"/>
      <c r="AF263" s="145">
        <f>IFERROR(AF262/C262*100,0)</f>
        <v>2.3368662642703568</v>
      </c>
      <c r="AG263" s="145"/>
      <c r="AH263" s="28"/>
      <c r="AI263" s="145">
        <f>IFERROR(AI262/C262*100,0)</f>
        <v>5.1508447552594223</v>
      </c>
      <c r="AJ263" s="145"/>
      <c r="AK263" s="28"/>
    </row>
    <row r="264" spans="1:39" x14ac:dyDescent="0.4">
      <c r="A264" s="102" t="str">
        <f t="shared" si="97"/>
        <v>Fuente: Superintendencia de Seguros, Dirección de Análisis Financiero y Estadísticas</v>
      </c>
      <c r="B264" s="52" t="s">
        <v>108</v>
      </c>
    </row>
    <row r="265" spans="1:39" x14ac:dyDescent="0.4">
      <c r="A265" s="102" t="str">
        <f t="shared" si="97"/>
        <v/>
      </c>
    </row>
    <row r="266" spans="1:39" x14ac:dyDescent="0.4">
      <c r="A266" s="102" t="str">
        <f t="shared" si="97"/>
        <v/>
      </c>
    </row>
    <row r="267" spans="1:39" x14ac:dyDescent="0.4">
      <c r="A267" s="102" t="str">
        <f t="shared" si="97"/>
        <v/>
      </c>
    </row>
    <row r="268" spans="1:39" x14ac:dyDescent="0.4">
      <c r="A268" s="102" t="str">
        <f t="shared" si="97"/>
        <v/>
      </c>
    </row>
    <row r="269" spans="1:39" x14ac:dyDescent="0.4">
      <c r="A269" s="102" t="str">
        <f t="shared" si="97"/>
        <v/>
      </c>
    </row>
    <row r="270" spans="1:39" ht="20.25" customHeight="1" x14ac:dyDescent="0.6">
      <c r="A270" s="102" t="str">
        <f t="shared" si="97"/>
        <v>Superintendencia de Seguros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4">
      <c r="A271" s="102" t="str">
        <f t="shared" si="97"/>
        <v>Primas Netas Cobradas por Compañías, Según Ramos</v>
      </c>
      <c r="B271" s="134" t="s">
        <v>56</v>
      </c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9" ht="12.75" customHeight="1" x14ac:dyDescent="0.4">
      <c r="A272" s="102" t="str">
        <f t="shared" si="97"/>
        <v>Mayo, 2022</v>
      </c>
      <c r="B272" s="136" t="s">
        <v>162</v>
      </c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</row>
    <row r="273" spans="1:39" ht="12.75" customHeight="1" x14ac:dyDescent="0.4">
      <c r="A273" s="102" t="str">
        <f t="shared" si="97"/>
        <v>(Valores en RD$)</v>
      </c>
      <c r="B273" s="134" t="s">
        <v>91</v>
      </c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</row>
    <row r="274" spans="1:39" x14ac:dyDescent="0.4">
      <c r="A274" s="102" t="str">
        <f t="shared" si="97"/>
        <v/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" thickBot="1" x14ac:dyDescent="0.45">
      <c r="A275" s="102" t="str">
        <f t="shared" si="97"/>
        <v/>
      </c>
    </row>
    <row r="276" spans="1:39" ht="13.35" thickTop="1" thickBot="1" x14ac:dyDescent="0.45">
      <c r="A276" s="102" t="str">
        <f t="shared" si="97"/>
        <v>Compañías</v>
      </c>
      <c r="B276" s="137" t="s">
        <v>33</v>
      </c>
      <c r="C276" s="142" t="s">
        <v>0</v>
      </c>
      <c r="D276" s="142"/>
      <c r="E276" s="142" t="s">
        <v>12</v>
      </c>
      <c r="F276" s="142"/>
      <c r="G276" s="67"/>
      <c r="H276" s="142" t="s">
        <v>13</v>
      </c>
      <c r="I276" s="142"/>
      <c r="J276" s="67"/>
      <c r="K276" s="142" t="s">
        <v>14</v>
      </c>
      <c r="L276" s="142"/>
      <c r="M276" s="67"/>
      <c r="N276" s="142" t="s">
        <v>15</v>
      </c>
      <c r="O276" s="142"/>
      <c r="P276" s="67"/>
      <c r="Q276" s="142" t="s">
        <v>27</v>
      </c>
      <c r="R276" s="142"/>
      <c r="S276" s="67"/>
      <c r="T276" s="142" t="s">
        <v>35</v>
      </c>
      <c r="U276" s="142"/>
      <c r="V276" s="67"/>
      <c r="W276" s="142" t="s">
        <v>16</v>
      </c>
      <c r="X276" s="142"/>
      <c r="Y276" s="67"/>
      <c r="Z276" s="142" t="s">
        <v>67</v>
      </c>
      <c r="AA276" s="142"/>
      <c r="AB276" s="67"/>
      <c r="AC276" s="142" t="s">
        <v>34</v>
      </c>
      <c r="AD276" s="142"/>
      <c r="AE276" s="67"/>
      <c r="AF276" s="142" t="s">
        <v>17</v>
      </c>
      <c r="AG276" s="142"/>
      <c r="AH276" s="67"/>
      <c r="AI276" s="142" t="s">
        <v>18</v>
      </c>
      <c r="AJ276" s="142"/>
      <c r="AK276" s="49"/>
    </row>
    <row r="277" spans="1:39" ht="13.35" thickTop="1" thickBot="1" x14ac:dyDescent="0.45">
      <c r="A277" s="102" t="str">
        <f t="shared" si="97"/>
        <v/>
      </c>
      <c r="B277" s="146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" thickTop="1" x14ac:dyDescent="0.4">
      <c r="A278" s="102" t="str">
        <f t="shared" si="97"/>
        <v>MayoSeguros Universal, S. A.</v>
      </c>
      <c r="B278" s="35" t="s">
        <v>84</v>
      </c>
      <c r="C278" s="44">
        <f t="shared" ref="C278:C310" si="99">SUMIF($E$62:$AJ$62,$C$62,$E278:$AJ278)</f>
        <v>826016793.89999998</v>
      </c>
      <c r="D278" s="44">
        <f t="shared" ref="D278:D310" si="100">SUMIF($E$62:$AJ$62,$D$62,$E278:$AJ278)</f>
        <v>719777737.83000016</v>
      </c>
      <c r="E278" s="35">
        <v>7496267.3099999996</v>
      </c>
      <c r="F278" s="35">
        <v>5153.74</v>
      </c>
      <c r="G278" s="35">
        <f>SUBTOTAL(109,E278:F278)</f>
        <v>7501421.0499999998</v>
      </c>
      <c r="H278" s="35">
        <v>96964024.409999996</v>
      </c>
      <c r="I278" s="35">
        <v>175974749.69</v>
      </c>
      <c r="J278" s="35">
        <f>SUBTOTAL(109,H278:I278)</f>
        <v>272938774.10000002</v>
      </c>
      <c r="K278" s="35">
        <v>219.83</v>
      </c>
      <c r="L278" s="35">
        <v>398368111.50999999</v>
      </c>
      <c r="M278" s="35">
        <f>SUBTOTAL(109,K278:L278)</f>
        <v>398368331.33999997</v>
      </c>
      <c r="N278" s="35">
        <v>26528503.27</v>
      </c>
      <c r="O278" s="35" t="s">
        <v>172</v>
      </c>
      <c r="P278" s="35">
        <f>SUBTOTAL(109,N278:O278)</f>
        <v>26528503.27</v>
      </c>
      <c r="Q278" s="35">
        <v>348118786.48000002</v>
      </c>
      <c r="R278" s="35">
        <v>143058066.47999999</v>
      </c>
      <c r="S278" s="35">
        <f>SUBTOTAL(109,Q278:R278)</f>
        <v>491176852.96000004</v>
      </c>
      <c r="T278" s="35">
        <v>3579992.74</v>
      </c>
      <c r="U278" s="35" t="s">
        <v>172</v>
      </c>
      <c r="V278" s="35">
        <f>SUBTOTAL(109,T278:U278)</f>
        <v>3579992.74</v>
      </c>
      <c r="W278" s="35">
        <v>25120699.32</v>
      </c>
      <c r="X278" s="35">
        <v>71055.820000000007</v>
      </c>
      <c r="Y278" s="35">
        <f>SUBTOTAL(109,W278:X278)</f>
        <v>25191755.140000001</v>
      </c>
      <c r="Z278" s="35">
        <v>190157955.75</v>
      </c>
      <c r="AA278" s="35">
        <v>516781.44</v>
      </c>
      <c r="AB278" s="35">
        <f>SUBTOTAL(109,Z278:AA278)</f>
        <v>190674737.19</v>
      </c>
      <c r="AC278" s="35" t="s">
        <v>172</v>
      </c>
      <c r="AD278" s="35" t="s">
        <v>172</v>
      </c>
      <c r="AE278" s="35">
        <f>SUBTOTAL(109,AC278:AD278)</f>
        <v>0</v>
      </c>
      <c r="AF278" s="35">
        <v>18492282.289999999</v>
      </c>
      <c r="AG278" s="35">
        <v>331098.23</v>
      </c>
      <c r="AH278" s="35">
        <f>SUBTOTAL(109,AF278:AG278)</f>
        <v>18823380.52</v>
      </c>
      <c r="AI278" s="35">
        <v>109558062.5</v>
      </c>
      <c r="AJ278" s="35">
        <v>1452720.92</v>
      </c>
      <c r="AK278" s="35">
        <f>SUBTOTAL(109,AI278:AJ278)</f>
        <v>111010783.42</v>
      </c>
      <c r="AM278" s="102" t="s">
        <v>4</v>
      </c>
    </row>
    <row r="279" spans="1:39" x14ac:dyDescent="0.4">
      <c r="A279" s="102" t="str">
        <f t="shared" si="97"/>
        <v>MayoHumano Seguros, S. A.</v>
      </c>
      <c r="B279" s="37" t="s">
        <v>92</v>
      </c>
      <c r="C279" s="44">
        <f t="shared" si="99"/>
        <v>148394070.77000001</v>
      </c>
      <c r="D279" s="44">
        <f t="shared" si="100"/>
        <v>1119848869.5300002</v>
      </c>
      <c r="E279" s="35">
        <v>4001471.92</v>
      </c>
      <c r="F279" s="35">
        <v>0.02</v>
      </c>
      <c r="G279" s="35">
        <f t="shared" ref="G279:G310" si="101">SUBTOTAL(109,E279:F279)</f>
        <v>4001471.94</v>
      </c>
      <c r="H279" s="35">
        <v>24888120.370000001</v>
      </c>
      <c r="I279" s="35">
        <v>1489278.72</v>
      </c>
      <c r="J279" s="35">
        <f t="shared" ref="J279:J310" si="102">SUBTOTAL(109,H279:I279)</f>
        <v>26377399.09</v>
      </c>
      <c r="K279" s="35" t="s">
        <v>172</v>
      </c>
      <c r="L279" s="35">
        <v>1114615274.1500001</v>
      </c>
      <c r="M279" s="35">
        <f t="shared" ref="M279:M310" si="103">SUBTOTAL(109,K279:L279)</f>
        <v>1114615274.1500001</v>
      </c>
      <c r="N279" s="35">
        <v>459012.45</v>
      </c>
      <c r="O279" s="35">
        <v>0.18</v>
      </c>
      <c r="P279" s="35">
        <f t="shared" ref="P279:P310" si="104">SUBTOTAL(109,N279:O279)</f>
        <v>459012.63</v>
      </c>
      <c r="Q279" s="35">
        <v>36019681.270000003</v>
      </c>
      <c r="R279" s="35">
        <v>554802.82999999996</v>
      </c>
      <c r="S279" s="35">
        <f t="shared" ref="S279:S310" si="105">SUBTOTAL(109,Q279:R279)</f>
        <v>36574484.100000001</v>
      </c>
      <c r="T279" s="35">
        <v>211378.6</v>
      </c>
      <c r="U279" s="35" t="s">
        <v>172</v>
      </c>
      <c r="V279" s="35">
        <f t="shared" ref="V279:V310" si="106">SUBTOTAL(109,T279:U279)</f>
        <v>211378.6</v>
      </c>
      <c r="W279" s="35">
        <v>1441374.3</v>
      </c>
      <c r="X279" s="35" t="s">
        <v>172</v>
      </c>
      <c r="Y279" s="35">
        <f t="shared" ref="Y279:Y310" si="107">SUBTOTAL(109,W279:X279)</f>
        <v>1441374.3</v>
      </c>
      <c r="Z279" s="35">
        <v>72735117.790000007</v>
      </c>
      <c r="AA279" s="35">
        <v>2.44</v>
      </c>
      <c r="AB279" s="35">
        <f t="shared" ref="AB279:AB310" si="108">SUBTOTAL(109,Z279:AA279)</f>
        <v>72735120.230000004</v>
      </c>
      <c r="AC279" s="35" t="s">
        <v>172</v>
      </c>
      <c r="AD279" s="35" t="s">
        <v>172</v>
      </c>
      <c r="AE279" s="35">
        <f t="shared" ref="AE279:AE310" si="109">SUBTOTAL(109,AC279:AD279)</f>
        <v>0</v>
      </c>
      <c r="AF279" s="35">
        <v>1295037.7</v>
      </c>
      <c r="AG279" s="35">
        <v>11000.01</v>
      </c>
      <c r="AH279" s="35">
        <f t="shared" ref="AH279:AH310" si="110">SUBTOTAL(109,AF279:AG279)</f>
        <v>1306037.71</v>
      </c>
      <c r="AI279" s="35">
        <v>7342876.3700000001</v>
      </c>
      <c r="AJ279" s="35">
        <v>3178511.18</v>
      </c>
      <c r="AK279" s="35">
        <f t="shared" ref="AK279:AK310" si="111">SUBTOTAL(109,AI279:AJ279)</f>
        <v>10521387.550000001</v>
      </c>
      <c r="AM279" s="102" t="s">
        <v>4</v>
      </c>
    </row>
    <row r="280" spans="1:39" x14ac:dyDescent="0.4">
      <c r="A280" s="102" t="str">
        <f t="shared" si="97"/>
        <v>MayoSeguros Reservas, S. A.</v>
      </c>
      <c r="B280" s="37" t="s">
        <v>93</v>
      </c>
      <c r="C280" s="44">
        <f t="shared" si="99"/>
        <v>867404792.88999999</v>
      </c>
      <c r="D280" s="44">
        <f t="shared" si="100"/>
        <v>133569139.21000001</v>
      </c>
      <c r="E280" s="35">
        <v>7799856.29</v>
      </c>
      <c r="F280" s="35">
        <v>-2151</v>
      </c>
      <c r="G280" s="35">
        <f t="shared" si="101"/>
        <v>7797705.29</v>
      </c>
      <c r="H280" s="35">
        <v>143203426.06999999</v>
      </c>
      <c r="I280" s="35">
        <v>80052586.150000006</v>
      </c>
      <c r="J280" s="35">
        <f t="shared" si="102"/>
        <v>223256012.22</v>
      </c>
      <c r="K280" s="35" t="s">
        <v>172</v>
      </c>
      <c r="L280" s="35">
        <v>22105939.77</v>
      </c>
      <c r="M280" s="35">
        <f t="shared" si="103"/>
        <v>22105939.77</v>
      </c>
      <c r="N280" s="35">
        <v>1957586.72</v>
      </c>
      <c r="O280" s="35">
        <v>2986875.73</v>
      </c>
      <c r="P280" s="35">
        <f t="shared" si="104"/>
        <v>4944462.45</v>
      </c>
      <c r="Q280" s="35">
        <v>290994467.44999999</v>
      </c>
      <c r="R280" s="35">
        <v>21234424.77</v>
      </c>
      <c r="S280" s="35">
        <f t="shared" si="105"/>
        <v>312228892.21999997</v>
      </c>
      <c r="T280" s="35">
        <v>22843549.989999998</v>
      </c>
      <c r="U280" s="35" t="s">
        <v>172</v>
      </c>
      <c r="V280" s="35">
        <f t="shared" si="106"/>
        <v>22843549.989999998</v>
      </c>
      <c r="W280" s="35">
        <v>11097885.949999999</v>
      </c>
      <c r="X280" s="35">
        <v>93530.91</v>
      </c>
      <c r="Y280" s="35">
        <f t="shared" si="107"/>
        <v>11191416.859999999</v>
      </c>
      <c r="Z280" s="35">
        <v>324328489.06999999</v>
      </c>
      <c r="AA280" s="35">
        <v>4063399.84</v>
      </c>
      <c r="AB280" s="35">
        <f t="shared" si="108"/>
        <v>328391888.90999997</v>
      </c>
      <c r="AC280" s="35" t="s">
        <v>172</v>
      </c>
      <c r="AD280" s="35" t="s">
        <v>172</v>
      </c>
      <c r="AE280" s="35">
        <f t="shared" si="109"/>
        <v>0</v>
      </c>
      <c r="AF280" s="35">
        <v>6478325.0199999996</v>
      </c>
      <c r="AG280" s="35" t="s">
        <v>172</v>
      </c>
      <c r="AH280" s="35">
        <f t="shared" si="110"/>
        <v>6478325.0199999996</v>
      </c>
      <c r="AI280" s="35">
        <v>58701206.329999998</v>
      </c>
      <c r="AJ280" s="35">
        <v>3034533.04</v>
      </c>
      <c r="AK280" s="35">
        <f t="shared" si="111"/>
        <v>61735739.369999997</v>
      </c>
      <c r="AM280" s="102" t="s">
        <v>4</v>
      </c>
    </row>
    <row r="281" spans="1:39" x14ac:dyDescent="0.4">
      <c r="A281" s="102" t="str">
        <f t="shared" si="97"/>
        <v>MayoMapfre BHD Compañía de Seguros</v>
      </c>
      <c r="B281" s="37" t="s">
        <v>111</v>
      </c>
      <c r="C281" s="44">
        <f t="shared" si="99"/>
        <v>623686177.38999987</v>
      </c>
      <c r="D281" s="44">
        <f t="shared" si="100"/>
        <v>156017338.89000005</v>
      </c>
      <c r="E281" s="35">
        <v>2146182.63</v>
      </c>
      <c r="F281" s="35" t="s">
        <v>172</v>
      </c>
      <c r="G281" s="35">
        <f t="shared" si="101"/>
        <v>2146182.63</v>
      </c>
      <c r="H281" s="35">
        <v>101916087.39</v>
      </c>
      <c r="I281" s="35">
        <v>104406851.97</v>
      </c>
      <c r="J281" s="35">
        <f t="shared" si="102"/>
        <v>206322939.36000001</v>
      </c>
      <c r="K281" s="35" t="s">
        <v>172</v>
      </c>
      <c r="L281" s="35">
        <v>19235468.170000002</v>
      </c>
      <c r="M281" s="35">
        <f t="shared" si="103"/>
        <v>19235468.170000002</v>
      </c>
      <c r="N281" s="35">
        <v>16007710.93</v>
      </c>
      <c r="O281" s="35">
        <v>359837.31</v>
      </c>
      <c r="P281" s="35">
        <f t="shared" si="104"/>
        <v>16367548.24</v>
      </c>
      <c r="Q281" s="35">
        <v>219610376</v>
      </c>
      <c r="R281" s="35">
        <v>28990795.010000002</v>
      </c>
      <c r="S281" s="35">
        <f t="shared" si="105"/>
        <v>248601171.00999999</v>
      </c>
      <c r="T281" s="35">
        <v>909589.51</v>
      </c>
      <c r="U281" s="35" t="s">
        <v>172</v>
      </c>
      <c r="V281" s="35">
        <f t="shared" si="106"/>
        <v>909589.51</v>
      </c>
      <c r="W281" s="35">
        <v>12404264.720000001</v>
      </c>
      <c r="X281" s="35">
        <v>61768.75</v>
      </c>
      <c r="Y281" s="35">
        <f t="shared" si="107"/>
        <v>12466033.470000001</v>
      </c>
      <c r="Z281" s="35">
        <v>222791304.87</v>
      </c>
      <c r="AA281" s="35">
        <v>535878.24</v>
      </c>
      <c r="AB281" s="35">
        <f t="shared" si="108"/>
        <v>223327183.11000001</v>
      </c>
      <c r="AC281" s="35" t="s">
        <v>172</v>
      </c>
      <c r="AD281" s="35" t="s">
        <v>172</v>
      </c>
      <c r="AE281" s="35">
        <f t="shared" si="109"/>
        <v>0</v>
      </c>
      <c r="AF281" s="35">
        <v>9725881.0600000005</v>
      </c>
      <c r="AG281" s="35">
        <v>623358.32999999996</v>
      </c>
      <c r="AH281" s="35">
        <f t="shared" si="110"/>
        <v>10349239.390000001</v>
      </c>
      <c r="AI281" s="35">
        <v>38174780.280000001</v>
      </c>
      <c r="AJ281" s="35">
        <v>1803381.11</v>
      </c>
      <c r="AK281" s="35">
        <f t="shared" si="111"/>
        <v>39978161.390000001</v>
      </c>
      <c r="AM281" s="102" t="s">
        <v>4</v>
      </c>
    </row>
    <row r="282" spans="1:39" x14ac:dyDescent="0.4">
      <c r="A282" s="102" t="str">
        <f t="shared" si="97"/>
        <v>MayoLa Colonial, S. A., Compañia De Seguros</v>
      </c>
      <c r="B282" s="37" t="s">
        <v>112</v>
      </c>
      <c r="C282" s="44">
        <f t="shared" si="99"/>
        <v>562408928.68000007</v>
      </c>
      <c r="D282" s="44">
        <f t="shared" si="100"/>
        <v>98638424.530000031</v>
      </c>
      <c r="E282" s="35">
        <v>612479.39</v>
      </c>
      <c r="F282" s="35" t="s">
        <v>172</v>
      </c>
      <c r="G282" s="35">
        <f t="shared" si="101"/>
        <v>612479.39</v>
      </c>
      <c r="H282" s="35">
        <v>12097146.710000001</v>
      </c>
      <c r="I282" s="35" t="s">
        <v>172</v>
      </c>
      <c r="J282" s="35">
        <f t="shared" si="102"/>
        <v>12097146.710000001</v>
      </c>
      <c r="K282" s="35">
        <v>1146723.74</v>
      </c>
      <c r="L282" s="35">
        <v>66218621.340000004</v>
      </c>
      <c r="M282" s="35">
        <f t="shared" si="103"/>
        <v>67365345.079999998</v>
      </c>
      <c r="N282" s="35">
        <v>2432616.65</v>
      </c>
      <c r="O282" s="35" t="s">
        <v>172</v>
      </c>
      <c r="P282" s="35">
        <f t="shared" si="104"/>
        <v>2432616.65</v>
      </c>
      <c r="Q282" s="35">
        <v>268807020.56999999</v>
      </c>
      <c r="R282" s="35">
        <v>22448181.620000001</v>
      </c>
      <c r="S282" s="35">
        <f t="shared" si="105"/>
        <v>291255202.19</v>
      </c>
      <c r="T282" s="35">
        <v>5550271.7199999997</v>
      </c>
      <c r="U282" s="35" t="s">
        <v>172</v>
      </c>
      <c r="V282" s="35">
        <f t="shared" si="106"/>
        <v>5550271.7199999997</v>
      </c>
      <c r="W282" s="35">
        <v>22308691.300000001</v>
      </c>
      <c r="X282" s="35">
        <v>152116.43</v>
      </c>
      <c r="Y282" s="35">
        <f t="shared" si="107"/>
        <v>22460807.73</v>
      </c>
      <c r="Z282" s="35">
        <v>189005538.36000001</v>
      </c>
      <c r="AA282" s="35">
        <v>240166.37</v>
      </c>
      <c r="AB282" s="35">
        <f t="shared" si="108"/>
        <v>189245704.73000002</v>
      </c>
      <c r="AC282" s="35" t="s">
        <v>172</v>
      </c>
      <c r="AD282" s="35" t="s">
        <v>172</v>
      </c>
      <c r="AE282" s="35">
        <f t="shared" si="109"/>
        <v>0</v>
      </c>
      <c r="AF282" s="35">
        <v>9464370.9900000002</v>
      </c>
      <c r="AG282" s="35">
        <v>499332.56</v>
      </c>
      <c r="AH282" s="35">
        <f t="shared" si="110"/>
        <v>9963703.5500000007</v>
      </c>
      <c r="AI282" s="35">
        <v>50984069.25</v>
      </c>
      <c r="AJ282" s="35">
        <v>9080006.2100000009</v>
      </c>
      <c r="AK282" s="35">
        <f t="shared" si="111"/>
        <v>60064075.460000001</v>
      </c>
      <c r="AM282" s="102" t="s">
        <v>4</v>
      </c>
    </row>
    <row r="283" spans="1:39" x14ac:dyDescent="0.4">
      <c r="A283" s="102" t="str">
        <f t="shared" si="97"/>
        <v>MayoSeguros Sura, S.A.</v>
      </c>
      <c r="B283" s="37" t="s">
        <v>113</v>
      </c>
      <c r="C283" s="44">
        <f t="shared" si="99"/>
        <v>488110690.08999997</v>
      </c>
      <c r="D283" s="44">
        <f t="shared" si="100"/>
        <v>24712813.190000001</v>
      </c>
      <c r="E283" s="35">
        <v>1749404.93</v>
      </c>
      <c r="F283" s="35" t="s">
        <v>172</v>
      </c>
      <c r="G283" s="35">
        <f t="shared" si="101"/>
        <v>1749404.93</v>
      </c>
      <c r="H283" s="35">
        <v>16854238.91</v>
      </c>
      <c r="I283" s="35">
        <v>79213.67</v>
      </c>
      <c r="J283" s="35">
        <f t="shared" si="102"/>
        <v>16933452.580000002</v>
      </c>
      <c r="K283" s="35">
        <v>419266.1</v>
      </c>
      <c r="L283" s="35">
        <v>16181116.66</v>
      </c>
      <c r="M283" s="35">
        <f t="shared" si="103"/>
        <v>16600382.76</v>
      </c>
      <c r="N283" s="35">
        <v>2029673.24</v>
      </c>
      <c r="O283" s="35" t="s">
        <v>172</v>
      </c>
      <c r="P283" s="35">
        <f t="shared" si="104"/>
        <v>2029673.24</v>
      </c>
      <c r="Q283" s="35">
        <v>167273419.66</v>
      </c>
      <c r="R283" s="35">
        <v>4351334.42</v>
      </c>
      <c r="S283" s="35">
        <f t="shared" si="105"/>
        <v>171624754.07999998</v>
      </c>
      <c r="T283" s="35">
        <v>11096313.800000001</v>
      </c>
      <c r="U283" s="35" t="s">
        <v>172</v>
      </c>
      <c r="V283" s="35">
        <f t="shared" si="106"/>
        <v>11096313.800000001</v>
      </c>
      <c r="W283" s="35">
        <v>16372100.699999999</v>
      </c>
      <c r="X283" s="35">
        <v>1214149.3500000001</v>
      </c>
      <c r="Y283" s="35">
        <f t="shared" si="107"/>
        <v>17586250.050000001</v>
      </c>
      <c r="Z283" s="35">
        <v>170319201.06</v>
      </c>
      <c r="AA283" s="35">
        <v>769789.06</v>
      </c>
      <c r="AB283" s="35">
        <f t="shared" si="108"/>
        <v>171088990.12</v>
      </c>
      <c r="AC283" s="35" t="s">
        <v>172</v>
      </c>
      <c r="AD283" s="35" t="s">
        <v>172</v>
      </c>
      <c r="AE283" s="35">
        <f t="shared" si="109"/>
        <v>0</v>
      </c>
      <c r="AF283" s="35">
        <v>13514840.859999999</v>
      </c>
      <c r="AG283" s="35">
        <v>596718.62</v>
      </c>
      <c r="AH283" s="35">
        <f t="shared" si="110"/>
        <v>14111559.479999999</v>
      </c>
      <c r="AI283" s="35">
        <v>88482230.829999998</v>
      </c>
      <c r="AJ283" s="35">
        <v>1520491.41</v>
      </c>
      <c r="AK283" s="35">
        <f t="shared" si="111"/>
        <v>90002722.239999995</v>
      </c>
      <c r="AM283" s="102" t="s">
        <v>4</v>
      </c>
    </row>
    <row r="284" spans="1:39" x14ac:dyDescent="0.4">
      <c r="A284" s="102" t="str">
        <f t="shared" si="97"/>
        <v>MayoSeguros Crecer, S. A.</v>
      </c>
      <c r="B284" s="37" t="s">
        <v>94</v>
      </c>
      <c r="C284" s="44">
        <f t="shared" si="99"/>
        <v>84237830.700000003</v>
      </c>
      <c r="D284" s="44">
        <f t="shared" si="100"/>
        <v>249122377.85999998</v>
      </c>
      <c r="E284" s="35" t="s">
        <v>172</v>
      </c>
      <c r="F284" s="35" t="s">
        <v>172</v>
      </c>
      <c r="G284" s="35">
        <f t="shared" si="101"/>
        <v>0</v>
      </c>
      <c r="H284" s="35">
        <v>24931013.02</v>
      </c>
      <c r="I284" s="35">
        <v>249158990.66999999</v>
      </c>
      <c r="J284" s="35">
        <f t="shared" si="102"/>
        <v>274090003.69</v>
      </c>
      <c r="K284" s="35" t="s">
        <v>172</v>
      </c>
      <c r="L284" s="35" t="s">
        <v>172</v>
      </c>
      <c r="M284" s="35">
        <f t="shared" si="103"/>
        <v>0</v>
      </c>
      <c r="N284" s="35">
        <v>2062748.99</v>
      </c>
      <c r="O284" s="35" t="s">
        <v>172</v>
      </c>
      <c r="P284" s="35">
        <f t="shared" si="104"/>
        <v>2062748.99</v>
      </c>
      <c r="Q284" s="35">
        <v>27440870.030000001</v>
      </c>
      <c r="R284" s="35" t="s">
        <v>172</v>
      </c>
      <c r="S284" s="35">
        <f t="shared" si="105"/>
        <v>27440870.030000001</v>
      </c>
      <c r="T284" s="35">
        <v>9310.34</v>
      </c>
      <c r="U284" s="35" t="s">
        <v>172</v>
      </c>
      <c r="V284" s="35">
        <f t="shared" si="106"/>
        <v>9310.34</v>
      </c>
      <c r="W284" s="35">
        <v>1845894.78</v>
      </c>
      <c r="X284" s="35" t="s">
        <v>172</v>
      </c>
      <c r="Y284" s="35">
        <f t="shared" si="107"/>
        <v>1845894.78</v>
      </c>
      <c r="Z284" s="35">
        <v>28448.28</v>
      </c>
      <c r="AA284" s="35" t="s">
        <v>172</v>
      </c>
      <c r="AB284" s="35">
        <f t="shared" si="108"/>
        <v>28448.28</v>
      </c>
      <c r="AC284" s="35" t="s">
        <v>172</v>
      </c>
      <c r="AD284" s="35" t="s">
        <v>172</v>
      </c>
      <c r="AE284" s="35">
        <f t="shared" si="109"/>
        <v>0</v>
      </c>
      <c r="AF284" s="35">
        <v>183856.48</v>
      </c>
      <c r="AG284" s="35" t="s">
        <v>172</v>
      </c>
      <c r="AH284" s="35">
        <f t="shared" si="110"/>
        <v>183856.48</v>
      </c>
      <c r="AI284" s="35">
        <v>27735688.780000001</v>
      </c>
      <c r="AJ284" s="35">
        <v>-36612.81</v>
      </c>
      <c r="AK284" s="35">
        <f t="shared" si="111"/>
        <v>27699075.970000003</v>
      </c>
      <c r="AM284" s="102" t="s">
        <v>4</v>
      </c>
    </row>
    <row r="285" spans="1:39" x14ac:dyDescent="0.4">
      <c r="A285" s="102" t="str">
        <f t="shared" si="97"/>
        <v>MayoWorldwide Seguros, S. A.</v>
      </c>
      <c r="B285" s="37" t="s">
        <v>114</v>
      </c>
      <c r="C285" s="44">
        <f t="shared" si="99"/>
        <v>10553564.460000001</v>
      </c>
      <c r="D285" s="44">
        <f t="shared" si="100"/>
        <v>202552149.78999999</v>
      </c>
      <c r="E285" s="35">
        <v>9085213.4600000009</v>
      </c>
      <c r="F285" s="35" t="s">
        <v>172</v>
      </c>
      <c r="G285" s="35">
        <f t="shared" si="101"/>
        <v>9085213.4600000009</v>
      </c>
      <c r="H285" s="35">
        <v>1468351</v>
      </c>
      <c r="I285" s="35">
        <v>168091.84</v>
      </c>
      <c r="J285" s="35">
        <f t="shared" si="102"/>
        <v>1636442.84</v>
      </c>
      <c r="K285" s="35" t="s">
        <v>172</v>
      </c>
      <c r="L285" s="35">
        <v>202384057.94999999</v>
      </c>
      <c r="M285" s="35">
        <f t="shared" si="103"/>
        <v>202384057.94999999</v>
      </c>
      <c r="N285" s="35" t="s">
        <v>172</v>
      </c>
      <c r="O285" s="35" t="s">
        <v>172</v>
      </c>
      <c r="P285" s="35">
        <f t="shared" si="104"/>
        <v>0</v>
      </c>
      <c r="Q285" s="35" t="s">
        <v>172</v>
      </c>
      <c r="R285" s="35" t="s">
        <v>172</v>
      </c>
      <c r="S285" s="35">
        <f t="shared" si="105"/>
        <v>0</v>
      </c>
      <c r="T285" s="35" t="s">
        <v>172</v>
      </c>
      <c r="U285" s="35" t="s">
        <v>172</v>
      </c>
      <c r="V285" s="35">
        <f t="shared" si="106"/>
        <v>0</v>
      </c>
      <c r="W285" s="35" t="s">
        <v>172</v>
      </c>
      <c r="X285" s="35" t="s">
        <v>172</v>
      </c>
      <c r="Y285" s="35">
        <f t="shared" si="107"/>
        <v>0</v>
      </c>
      <c r="Z285" s="35" t="s">
        <v>172</v>
      </c>
      <c r="AA285" s="35" t="s">
        <v>172</v>
      </c>
      <c r="AB285" s="35">
        <f t="shared" si="108"/>
        <v>0</v>
      </c>
      <c r="AC285" s="35" t="s">
        <v>172</v>
      </c>
      <c r="AD285" s="35" t="s">
        <v>172</v>
      </c>
      <c r="AE285" s="35">
        <f t="shared" si="109"/>
        <v>0</v>
      </c>
      <c r="AF285" s="35" t="s">
        <v>172</v>
      </c>
      <c r="AG285" s="35" t="s">
        <v>172</v>
      </c>
      <c r="AH285" s="35">
        <f t="shared" si="110"/>
        <v>0</v>
      </c>
      <c r="AI285" s="35" t="s">
        <v>172</v>
      </c>
      <c r="AJ285" s="35" t="s">
        <v>172</v>
      </c>
      <c r="AK285" s="35">
        <f t="shared" si="111"/>
        <v>0</v>
      </c>
      <c r="AM285" s="102" t="s">
        <v>4</v>
      </c>
    </row>
    <row r="286" spans="1:39" x14ac:dyDescent="0.4">
      <c r="A286" s="102" t="str">
        <f t="shared" si="97"/>
        <v>MayoGeneral de Seguros, S. A.</v>
      </c>
      <c r="B286" s="37" t="s">
        <v>77</v>
      </c>
      <c r="C286" s="44">
        <f t="shared" si="99"/>
        <v>43725516.530000001</v>
      </c>
      <c r="D286" s="44">
        <f t="shared" si="100"/>
        <v>100627853.99000001</v>
      </c>
      <c r="E286" s="35">
        <v>36881.279999999999</v>
      </c>
      <c r="F286" s="35" t="s">
        <v>172</v>
      </c>
      <c r="G286" s="35">
        <f t="shared" si="101"/>
        <v>36881.279999999999</v>
      </c>
      <c r="H286" s="35">
        <v>2401425.13</v>
      </c>
      <c r="I286" s="35">
        <v>99457299.719999999</v>
      </c>
      <c r="J286" s="35">
        <f t="shared" si="102"/>
        <v>101858724.84999999</v>
      </c>
      <c r="K286" s="35" t="s">
        <v>172</v>
      </c>
      <c r="L286" s="35">
        <v>255916.93</v>
      </c>
      <c r="M286" s="35">
        <f t="shared" si="103"/>
        <v>255916.93</v>
      </c>
      <c r="N286" s="35">
        <v>7105.58</v>
      </c>
      <c r="O286" s="35">
        <v>97262.399999999994</v>
      </c>
      <c r="P286" s="35">
        <f t="shared" si="104"/>
        <v>104367.98</v>
      </c>
      <c r="Q286" s="35">
        <v>6378976.5800000001</v>
      </c>
      <c r="R286" s="35" t="s">
        <v>172</v>
      </c>
      <c r="S286" s="35">
        <f t="shared" si="105"/>
        <v>6378976.5800000001</v>
      </c>
      <c r="T286" s="35">
        <v>4261692.45</v>
      </c>
      <c r="U286" s="35">
        <v>793672.7</v>
      </c>
      <c r="V286" s="35">
        <f t="shared" si="106"/>
        <v>5055365.1500000004</v>
      </c>
      <c r="W286" s="35">
        <v>196280.15</v>
      </c>
      <c r="X286" s="35" t="s">
        <v>172</v>
      </c>
      <c r="Y286" s="35">
        <f t="shared" si="107"/>
        <v>196280.15</v>
      </c>
      <c r="Z286" s="35">
        <v>19339649.100000001</v>
      </c>
      <c r="AA286" s="35">
        <v>23702.240000000002</v>
      </c>
      <c r="AB286" s="35">
        <f t="shared" si="108"/>
        <v>19363351.34</v>
      </c>
      <c r="AC286" s="35" t="s">
        <v>172</v>
      </c>
      <c r="AD286" s="35" t="s">
        <v>172</v>
      </c>
      <c r="AE286" s="35">
        <f t="shared" si="109"/>
        <v>0</v>
      </c>
      <c r="AF286" s="35">
        <v>7517364.9699999997</v>
      </c>
      <c r="AG286" s="35" t="s">
        <v>172</v>
      </c>
      <c r="AH286" s="35">
        <f t="shared" si="110"/>
        <v>7517364.9699999997</v>
      </c>
      <c r="AI286" s="35">
        <v>3586141.29</v>
      </c>
      <c r="AJ286" s="35" t="s">
        <v>172</v>
      </c>
      <c r="AK286" s="35">
        <f t="shared" si="111"/>
        <v>3586141.29</v>
      </c>
      <c r="AM286" s="102" t="s">
        <v>4</v>
      </c>
    </row>
    <row r="287" spans="1:39" x14ac:dyDescent="0.4">
      <c r="A287" s="102" t="str">
        <f t="shared" si="97"/>
        <v>MayoSeguros Pepín, S. A.</v>
      </c>
      <c r="B287" s="37" t="s">
        <v>115</v>
      </c>
      <c r="C287" s="44">
        <f t="shared" si="99"/>
        <v>113304510.63000001</v>
      </c>
      <c r="D287" s="44">
        <f t="shared" si="100"/>
        <v>27643.79</v>
      </c>
      <c r="E287" s="35" t="s">
        <v>172</v>
      </c>
      <c r="F287" s="35" t="s">
        <v>172</v>
      </c>
      <c r="G287" s="35">
        <f t="shared" si="101"/>
        <v>0</v>
      </c>
      <c r="H287" s="35" t="s">
        <v>172</v>
      </c>
      <c r="I287" s="35" t="s">
        <v>172</v>
      </c>
      <c r="J287" s="35">
        <f t="shared" si="102"/>
        <v>0</v>
      </c>
      <c r="K287" s="35" t="s">
        <v>172</v>
      </c>
      <c r="L287" s="35" t="s">
        <v>172</v>
      </c>
      <c r="M287" s="35">
        <f t="shared" si="103"/>
        <v>0</v>
      </c>
      <c r="N287" s="35" t="s">
        <v>172</v>
      </c>
      <c r="O287" s="35" t="s">
        <v>172</v>
      </c>
      <c r="P287" s="35">
        <f t="shared" si="104"/>
        <v>0</v>
      </c>
      <c r="Q287" s="35">
        <v>319745.99</v>
      </c>
      <c r="R287" s="35" t="s">
        <v>172</v>
      </c>
      <c r="S287" s="35">
        <f t="shared" si="105"/>
        <v>319745.99</v>
      </c>
      <c r="T287" s="35">
        <v>12284.48</v>
      </c>
      <c r="U287" s="35" t="s">
        <v>172</v>
      </c>
      <c r="V287" s="35">
        <f t="shared" si="106"/>
        <v>12284.48</v>
      </c>
      <c r="W287" s="35">
        <v>3235676.78</v>
      </c>
      <c r="X287" s="35" t="s">
        <v>172</v>
      </c>
      <c r="Y287" s="35">
        <f t="shared" si="107"/>
        <v>3235676.78</v>
      </c>
      <c r="Z287" s="35">
        <v>109178233.45</v>
      </c>
      <c r="AA287" s="35">
        <v>27643.79</v>
      </c>
      <c r="AB287" s="35">
        <f t="shared" si="108"/>
        <v>109205877.24000001</v>
      </c>
      <c r="AC287" s="35" t="s">
        <v>172</v>
      </c>
      <c r="AD287" s="35" t="s">
        <v>172</v>
      </c>
      <c r="AE287" s="35">
        <f t="shared" si="109"/>
        <v>0</v>
      </c>
      <c r="AF287" s="35">
        <v>396531.39</v>
      </c>
      <c r="AG287" s="35" t="s">
        <v>172</v>
      </c>
      <c r="AH287" s="35">
        <f t="shared" si="110"/>
        <v>396531.39</v>
      </c>
      <c r="AI287" s="35">
        <v>162038.54</v>
      </c>
      <c r="AJ287" s="35" t="s">
        <v>172</v>
      </c>
      <c r="AK287" s="35">
        <f t="shared" si="111"/>
        <v>162038.54</v>
      </c>
      <c r="AM287" s="102" t="s">
        <v>4</v>
      </c>
    </row>
    <row r="288" spans="1:39" x14ac:dyDescent="0.4">
      <c r="A288" s="102" t="str">
        <f t="shared" si="97"/>
        <v>MayoLa Monumental de Seguros, S. A.</v>
      </c>
      <c r="B288" s="37" t="s">
        <v>85</v>
      </c>
      <c r="C288" s="44">
        <f t="shared" si="99"/>
        <v>109031405.30999999</v>
      </c>
      <c r="D288" s="44">
        <f t="shared" si="100"/>
        <v>56473.01</v>
      </c>
      <c r="E288" s="35" t="s">
        <v>172</v>
      </c>
      <c r="F288" s="35" t="s">
        <v>172</v>
      </c>
      <c r="G288" s="35">
        <f t="shared" si="101"/>
        <v>0</v>
      </c>
      <c r="H288" s="35">
        <v>310812.15999999997</v>
      </c>
      <c r="I288" s="35" t="s">
        <v>172</v>
      </c>
      <c r="J288" s="35">
        <f t="shared" si="102"/>
        <v>310812.15999999997</v>
      </c>
      <c r="K288" s="35" t="s">
        <v>172</v>
      </c>
      <c r="L288" s="35" t="s">
        <v>172</v>
      </c>
      <c r="M288" s="35">
        <f t="shared" si="103"/>
        <v>0</v>
      </c>
      <c r="N288" s="35">
        <v>29763.64</v>
      </c>
      <c r="O288" s="35" t="s">
        <v>172</v>
      </c>
      <c r="P288" s="35">
        <f t="shared" si="104"/>
        <v>29763.64</v>
      </c>
      <c r="Q288" s="35">
        <v>12769089.9</v>
      </c>
      <c r="R288" s="35" t="s">
        <v>172</v>
      </c>
      <c r="S288" s="35">
        <f t="shared" si="105"/>
        <v>12769089.9</v>
      </c>
      <c r="T288" s="35">
        <v>163206.14000000001</v>
      </c>
      <c r="U288" s="35" t="s">
        <v>172</v>
      </c>
      <c r="V288" s="35">
        <f t="shared" si="106"/>
        <v>163206.14000000001</v>
      </c>
      <c r="W288" s="35">
        <v>38993.96</v>
      </c>
      <c r="X288" s="35" t="s">
        <v>172</v>
      </c>
      <c r="Y288" s="35">
        <f t="shared" si="107"/>
        <v>38993.96</v>
      </c>
      <c r="Z288" s="35">
        <v>86709380.030000001</v>
      </c>
      <c r="AA288" s="35">
        <v>47259.19</v>
      </c>
      <c r="AB288" s="35">
        <f t="shared" si="108"/>
        <v>86756639.219999999</v>
      </c>
      <c r="AC288" s="35" t="s">
        <v>172</v>
      </c>
      <c r="AD288" s="35" t="s">
        <v>172</v>
      </c>
      <c r="AE288" s="35">
        <f t="shared" si="109"/>
        <v>0</v>
      </c>
      <c r="AF288" s="35">
        <v>5613862.96</v>
      </c>
      <c r="AG288" s="35" t="s">
        <v>172</v>
      </c>
      <c r="AH288" s="35">
        <f t="shared" si="110"/>
        <v>5613862.96</v>
      </c>
      <c r="AI288" s="35">
        <v>3396296.52</v>
      </c>
      <c r="AJ288" s="35">
        <v>9213.82</v>
      </c>
      <c r="AK288" s="35">
        <f t="shared" si="111"/>
        <v>3405510.34</v>
      </c>
      <c r="AM288" s="102" t="s">
        <v>4</v>
      </c>
    </row>
    <row r="289" spans="1:39" x14ac:dyDescent="0.4">
      <c r="A289" s="102" t="str">
        <f t="shared" si="97"/>
        <v>MayoCompañía Dominicana de Seguros, C. por A.</v>
      </c>
      <c r="B289" s="37" t="s">
        <v>116</v>
      </c>
      <c r="C289" s="44">
        <f t="shared" si="99"/>
        <v>81955425.659999996</v>
      </c>
      <c r="D289" s="44">
        <f t="shared" si="100"/>
        <v>1902697.8800000001</v>
      </c>
      <c r="E289" s="35">
        <v>567433.73</v>
      </c>
      <c r="F289" s="35" t="s">
        <v>172</v>
      </c>
      <c r="G289" s="35">
        <f t="shared" si="101"/>
        <v>567433.73</v>
      </c>
      <c r="H289" s="35">
        <v>9262.7000000000007</v>
      </c>
      <c r="I289" s="35" t="s">
        <v>172</v>
      </c>
      <c r="J289" s="35">
        <f t="shared" si="102"/>
        <v>9262.7000000000007</v>
      </c>
      <c r="K289" s="35" t="s">
        <v>172</v>
      </c>
      <c r="L289" s="35">
        <v>1773246.79</v>
      </c>
      <c r="M289" s="35">
        <f t="shared" si="103"/>
        <v>1773246.79</v>
      </c>
      <c r="N289" s="35">
        <v>46447.86</v>
      </c>
      <c r="O289" s="35" t="s">
        <v>172</v>
      </c>
      <c r="P289" s="35">
        <f t="shared" si="104"/>
        <v>46447.86</v>
      </c>
      <c r="Q289" s="35">
        <v>625475.56999999995</v>
      </c>
      <c r="R289" s="35" t="s">
        <v>172</v>
      </c>
      <c r="S289" s="35">
        <f t="shared" si="105"/>
        <v>625475.56999999995</v>
      </c>
      <c r="T289" s="35">
        <v>120641.64</v>
      </c>
      <c r="U289" s="35" t="s">
        <v>172</v>
      </c>
      <c r="V289" s="35">
        <f t="shared" si="106"/>
        <v>120641.64</v>
      </c>
      <c r="W289" s="35">
        <v>5783.61</v>
      </c>
      <c r="X289" s="35" t="s">
        <v>172</v>
      </c>
      <c r="Y289" s="35">
        <f t="shared" si="107"/>
        <v>5783.61</v>
      </c>
      <c r="Z289" s="35">
        <v>59779674.649999999</v>
      </c>
      <c r="AA289" s="35">
        <v>34623.5</v>
      </c>
      <c r="AB289" s="35">
        <f t="shared" si="108"/>
        <v>59814298.149999999</v>
      </c>
      <c r="AC289" s="35" t="s">
        <v>172</v>
      </c>
      <c r="AD289" s="35" t="s">
        <v>172</v>
      </c>
      <c r="AE289" s="35">
        <f t="shared" si="109"/>
        <v>0</v>
      </c>
      <c r="AF289" s="35">
        <v>19224180.879999999</v>
      </c>
      <c r="AG289" s="35">
        <v>94827.59</v>
      </c>
      <c r="AH289" s="35">
        <f t="shared" si="110"/>
        <v>19319008.469999999</v>
      </c>
      <c r="AI289" s="35">
        <v>1576525.02</v>
      </c>
      <c r="AJ289" s="35" t="s">
        <v>172</v>
      </c>
      <c r="AK289" s="35">
        <f t="shared" si="111"/>
        <v>1576525.02</v>
      </c>
      <c r="AM289" s="102" t="s">
        <v>4</v>
      </c>
    </row>
    <row r="290" spans="1:39" x14ac:dyDescent="0.4">
      <c r="A290" s="102" t="str">
        <f t="shared" si="97"/>
        <v>MayoPatria, S. A., Compañía de Seguros</v>
      </c>
      <c r="B290" s="37" t="s">
        <v>117</v>
      </c>
      <c r="C290" s="44">
        <f t="shared" si="99"/>
        <v>50368893.350000001</v>
      </c>
      <c r="D290" s="44">
        <f t="shared" si="100"/>
        <v>0</v>
      </c>
      <c r="E290" s="35" t="s">
        <v>172</v>
      </c>
      <c r="F290" s="35" t="s">
        <v>172</v>
      </c>
      <c r="G290" s="35">
        <f t="shared" si="101"/>
        <v>0</v>
      </c>
      <c r="H290" s="35">
        <v>14478.44</v>
      </c>
      <c r="I290" s="35" t="s">
        <v>172</v>
      </c>
      <c r="J290" s="35">
        <f t="shared" si="102"/>
        <v>14478.44</v>
      </c>
      <c r="K290" s="35" t="s">
        <v>172</v>
      </c>
      <c r="L290" s="35" t="s">
        <v>172</v>
      </c>
      <c r="M290" s="35">
        <f t="shared" si="103"/>
        <v>0</v>
      </c>
      <c r="N290" s="35" t="s">
        <v>172</v>
      </c>
      <c r="O290" s="35" t="s">
        <v>172</v>
      </c>
      <c r="P290" s="35">
        <f t="shared" si="104"/>
        <v>0</v>
      </c>
      <c r="Q290" s="35">
        <v>165040.51999999999</v>
      </c>
      <c r="R290" s="35" t="s">
        <v>172</v>
      </c>
      <c r="S290" s="35">
        <f t="shared" si="105"/>
        <v>165040.51999999999</v>
      </c>
      <c r="T290" s="35">
        <v>4829.96</v>
      </c>
      <c r="U290" s="35" t="s">
        <v>172</v>
      </c>
      <c r="V290" s="35">
        <f t="shared" si="106"/>
        <v>4829.96</v>
      </c>
      <c r="W290" s="35">
        <v>356573.2</v>
      </c>
      <c r="X290" s="35" t="s">
        <v>172</v>
      </c>
      <c r="Y290" s="35">
        <f t="shared" si="107"/>
        <v>356573.2</v>
      </c>
      <c r="Z290" s="35">
        <v>46532796.130000003</v>
      </c>
      <c r="AA290" s="35" t="s">
        <v>172</v>
      </c>
      <c r="AB290" s="35">
        <f t="shared" si="108"/>
        <v>46532796.130000003</v>
      </c>
      <c r="AC290" s="35" t="s">
        <v>172</v>
      </c>
      <c r="AD290" s="35" t="s">
        <v>172</v>
      </c>
      <c r="AE290" s="35">
        <f t="shared" si="109"/>
        <v>0</v>
      </c>
      <c r="AF290" s="35">
        <v>3043072.93</v>
      </c>
      <c r="AG290" s="35" t="s">
        <v>172</v>
      </c>
      <c r="AH290" s="35">
        <f t="shared" si="110"/>
        <v>3043072.93</v>
      </c>
      <c r="AI290" s="35">
        <v>252102.17</v>
      </c>
      <c r="AJ290" s="35" t="s">
        <v>172</v>
      </c>
      <c r="AK290" s="35">
        <f t="shared" si="111"/>
        <v>252102.17</v>
      </c>
      <c r="AM290" s="102" t="s">
        <v>4</v>
      </c>
    </row>
    <row r="291" spans="1:39" x14ac:dyDescent="0.4">
      <c r="A291" s="102" t="str">
        <f t="shared" si="97"/>
        <v>MayoAseguradora Agropecuaria Dominicana, S. A.</v>
      </c>
      <c r="B291" s="37" t="s">
        <v>118</v>
      </c>
      <c r="C291" s="44">
        <f t="shared" si="99"/>
        <v>2530435.14</v>
      </c>
      <c r="D291" s="44">
        <f t="shared" si="100"/>
        <v>49549222.75</v>
      </c>
      <c r="E291" s="35" t="s">
        <v>172</v>
      </c>
      <c r="F291" s="35" t="s">
        <v>172</v>
      </c>
      <c r="G291" s="35">
        <f t="shared" si="101"/>
        <v>0</v>
      </c>
      <c r="H291" s="35">
        <v>1556900.51</v>
      </c>
      <c r="I291" s="35" t="s">
        <v>172</v>
      </c>
      <c r="J291" s="35">
        <f t="shared" si="102"/>
        <v>1556900.51</v>
      </c>
      <c r="K291" s="35" t="s">
        <v>172</v>
      </c>
      <c r="L291" s="35" t="s">
        <v>172</v>
      </c>
      <c r="M291" s="35">
        <f t="shared" si="103"/>
        <v>0</v>
      </c>
      <c r="N291" s="35" t="s">
        <v>172</v>
      </c>
      <c r="O291" s="35" t="s">
        <v>172</v>
      </c>
      <c r="P291" s="35">
        <f t="shared" si="104"/>
        <v>0</v>
      </c>
      <c r="Q291" s="35" t="s">
        <v>172</v>
      </c>
      <c r="R291" s="35" t="s">
        <v>172</v>
      </c>
      <c r="S291" s="35">
        <f t="shared" si="105"/>
        <v>0</v>
      </c>
      <c r="T291" s="35" t="s">
        <v>172</v>
      </c>
      <c r="U291" s="35" t="s">
        <v>172</v>
      </c>
      <c r="V291" s="35">
        <f t="shared" si="106"/>
        <v>0</v>
      </c>
      <c r="W291" s="35" t="s">
        <v>172</v>
      </c>
      <c r="X291" s="35" t="s">
        <v>172</v>
      </c>
      <c r="Y291" s="35">
        <f t="shared" si="107"/>
        <v>0</v>
      </c>
      <c r="Z291" s="35">
        <v>77655.199999999997</v>
      </c>
      <c r="AA291" s="35" t="s">
        <v>172</v>
      </c>
      <c r="AB291" s="35">
        <f t="shared" si="108"/>
        <v>77655.199999999997</v>
      </c>
      <c r="AC291" s="35" t="s">
        <v>172</v>
      </c>
      <c r="AD291" s="35">
        <v>49549222.75</v>
      </c>
      <c r="AE291" s="35">
        <f t="shared" si="109"/>
        <v>49549222.75</v>
      </c>
      <c r="AF291" s="35" t="s">
        <v>172</v>
      </c>
      <c r="AG291" s="35" t="s">
        <v>172</v>
      </c>
      <c r="AH291" s="35">
        <f t="shared" si="110"/>
        <v>0</v>
      </c>
      <c r="AI291" s="35">
        <v>895879.43</v>
      </c>
      <c r="AJ291" s="35" t="s">
        <v>172</v>
      </c>
      <c r="AK291" s="35">
        <f t="shared" si="111"/>
        <v>895879.43</v>
      </c>
      <c r="AM291" s="102" t="s">
        <v>4</v>
      </c>
    </row>
    <row r="292" spans="1:39" x14ac:dyDescent="0.4">
      <c r="A292" s="102" t="str">
        <f t="shared" si="97"/>
        <v>MayoBanesco Seguros</v>
      </c>
      <c r="B292" s="37" t="s">
        <v>119</v>
      </c>
      <c r="C292" s="44">
        <f t="shared" si="99"/>
        <v>67222849.090000004</v>
      </c>
      <c r="D292" s="44">
        <f t="shared" si="100"/>
        <v>917920.52999999991</v>
      </c>
      <c r="E292" s="35">
        <v>337176.25</v>
      </c>
      <c r="F292" s="35" t="s">
        <v>172</v>
      </c>
      <c r="G292" s="35">
        <f t="shared" si="101"/>
        <v>337176.25</v>
      </c>
      <c r="H292" s="35">
        <v>2782513.07</v>
      </c>
      <c r="I292" s="35" t="s">
        <v>172</v>
      </c>
      <c r="J292" s="35">
        <f t="shared" si="102"/>
        <v>2782513.07</v>
      </c>
      <c r="K292" s="35" t="s">
        <v>172</v>
      </c>
      <c r="L292" s="35" t="s">
        <v>172</v>
      </c>
      <c r="M292" s="35">
        <f t="shared" si="103"/>
        <v>0</v>
      </c>
      <c r="N292" s="35">
        <v>1117474.69</v>
      </c>
      <c r="O292" s="35" t="s">
        <v>172</v>
      </c>
      <c r="P292" s="35">
        <f t="shared" si="104"/>
        <v>1117474.69</v>
      </c>
      <c r="Q292" s="35">
        <v>19007032.440000001</v>
      </c>
      <c r="R292" s="35">
        <v>498226.26</v>
      </c>
      <c r="S292" s="35">
        <f t="shared" si="105"/>
        <v>19505258.700000003</v>
      </c>
      <c r="T292" s="35">
        <v>124366.13</v>
      </c>
      <c r="U292" s="35" t="s">
        <v>172</v>
      </c>
      <c r="V292" s="35">
        <f t="shared" si="106"/>
        <v>124366.13</v>
      </c>
      <c r="W292" s="35">
        <v>675392.94</v>
      </c>
      <c r="X292" s="35">
        <v>87500</v>
      </c>
      <c r="Y292" s="35">
        <f t="shared" si="107"/>
        <v>762892.94</v>
      </c>
      <c r="Z292" s="35">
        <v>39392749.189999998</v>
      </c>
      <c r="AA292" s="35">
        <v>256422.59</v>
      </c>
      <c r="AB292" s="35">
        <f t="shared" si="108"/>
        <v>39649171.780000001</v>
      </c>
      <c r="AC292" s="35" t="s">
        <v>172</v>
      </c>
      <c r="AD292" s="35" t="s">
        <v>172</v>
      </c>
      <c r="AE292" s="35">
        <f t="shared" si="109"/>
        <v>0</v>
      </c>
      <c r="AF292" s="35">
        <v>423102</v>
      </c>
      <c r="AG292" s="35">
        <v>6333.33</v>
      </c>
      <c r="AH292" s="35">
        <f t="shared" si="110"/>
        <v>429435.33</v>
      </c>
      <c r="AI292" s="35">
        <v>3363042.38</v>
      </c>
      <c r="AJ292" s="35">
        <v>69438.350000000006</v>
      </c>
      <c r="AK292" s="35">
        <f t="shared" si="111"/>
        <v>3432480.73</v>
      </c>
      <c r="AM292" s="102" t="s">
        <v>4</v>
      </c>
    </row>
    <row r="293" spans="1:39" x14ac:dyDescent="0.4">
      <c r="A293" s="102" t="str">
        <f t="shared" si="97"/>
        <v>MayoAtlántica Seguros, S. A.</v>
      </c>
      <c r="B293" s="37" t="s">
        <v>120</v>
      </c>
      <c r="C293" s="44">
        <f t="shared" si="99"/>
        <v>59124094.099999994</v>
      </c>
      <c r="D293" s="44">
        <f t="shared" si="100"/>
        <v>0</v>
      </c>
      <c r="E293" s="35">
        <v>4359.1899999999996</v>
      </c>
      <c r="F293" s="35" t="s">
        <v>172</v>
      </c>
      <c r="G293" s="35">
        <f t="shared" si="101"/>
        <v>4359.1899999999996</v>
      </c>
      <c r="H293" s="35">
        <v>248932.84</v>
      </c>
      <c r="I293" s="35" t="s">
        <v>172</v>
      </c>
      <c r="J293" s="35">
        <f t="shared" si="102"/>
        <v>248932.84</v>
      </c>
      <c r="K293" s="35" t="s">
        <v>172</v>
      </c>
      <c r="L293" s="35" t="s">
        <v>172</v>
      </c>
      <c r="M293" s="35">
        <f t="shared" si="103"/>
        <v>0</v>
      </c>
      <c r="N293" s="35" t="s">
        <v>172</v>
      </c>
      <c r="O293" s="35" t="s">
        <v>172</v>
      </c>
      <c r="P293" s="35">
        <f t="shared" si="104"/>
        <v>0</v>
      </c>
      <c r="Q293" s="35">
        <v>580667.84</v>
      </c>
      <c r="R293" s="35" t="s">
        <v>172</v>
      </c>
      <c r="S293" s="35">
        <f t="shared" si="105"/>
        <v>580667.84</v>
      </c>
      <c r="T293" s="35">
        <v>59023.4</v>
      </c>
      <c r="U293" s="35" t="s">
        <v>172</v>
      </c>
      <c r="V293" s="35">
        <f t="shared" si="106"/>
        <v>59023.4</v>
      </c>
      <c r="W293" s="35">
        <v>33999.14</v>
      </c>
      <c r="X293" s="35" t="s">
        <v>172</v>
      </c>
      <c r="Y293" s="35">
        <f t="shared" si="107"/>
        <v>33999.14</v>
      </c>
      <c r="Z293" s="35">
        <v>58106105.280000001</v>
      </c>
      <c r="AA293" s="35" t="s">
        <v>172</v>
      </c>
      <c r="AB293" s="35">
        <f t="shared" si="108"/>
        <v>58106105.280000001</v>
      </c>
      <c r="AC293" s="35" t="s">
        <v>172</v>
      </c>
      <c r="AD293" s="35" t="s">
        <v>172</v>
      </c>
      <c r="AE293" s="35">
        <f t="shared" si="109"/>
        <v>0</v>
      </c>
      <c r="AF293" s="35">
        <v>25577.62</v>
      </c>
      <c r="AG293" s="35" t="s">
        <v>172</v>
      </c>
      <c r="AH293" s="35">
        <f t="shared" si="110"/>
        <v>25577.62</v>
      </c>
      <c r="AI293" s="35">
        <v>65428.79</v>
      </c>
      <c r="AJ293" s="35" t="s">
        <v>172</v>
      </c>
      <c r="AK293" s="35">
        <f t="shared" si="111"/>
        <v>65428.79</v>
      </c>
      <c r="AM293" s="102" t="s">
        <v>4</v>
      </c>
    </row>
    <row r="294" spans="1:39" x14ac:dyDescent="0.4">
      <c r="A294" s="102" t="str">
        <f t="shared" si="97"/>
        <v>MayoSeguros La Internacional, S. A.</v>
      </c>
      <c r="B294" s="37" t="s">
        <v>80</v>
      </c>
      <c r="C294" s="44">
        <f t="shared" si="99"/>
        <v>45690923.829999998</v>
      </c>
      <c r="D294" s="44">
        <f t="shared" si="100"/>
        <v>0</v>
      </c>
      <c r="E294" s="35" t="s">
        <v>172</v>
      </c>
      <c r="F294" s="35" t="s">
        <v>172</v>
      </c>
      <c r="G294" s="35">
        <f t="shared" si="101"/>
        <v>0</v>
      </c>
      <c r="H294" s="35" t="s">
        <v>172</v>
      </c>
      <c r="I294" s="35" t="s">
        <v>172</v>
      </c>
      <c r="J294" s="35">
        <f t="shared" si="102"/>
        <v>0</v>
      </c>
      <c r="K294" s="35" t="s">
        <v>172</v>
      </c>
      <c r="L294" s="35" t="s">
        <v>172</v>
      </c>
      <c r="M294" s="35">
        <f t="shared" si="103"/>
        <v>0</v>
      </c>
      <c r="N294" s="35" t="s">
        <v>172</v>
      </c>
      <c r="O294" s="35" t="s">
        <v>172</v>
      </c>
      <c r="P294" s="35">
        <f t="shared" si="104"/>
        <v>0</v>
      </c>
      <c r="Q294" s="35" t="s">
        <v>172</v>
      </c>
      <c r="R294" s="35" t="s">
        <v>172</v>
      </c>
      <c r="S294" s="35">
        <f t="shared" si="105"/>
        <v>0</v>
      </c>
      <c r="T294" s="35" t="s">
        <v>172</v>
      </c>
      <c r="U294" s="35" t="s">
        <v>172</v>
      </c>
      <c r="V294" s="35">
        <f t="shared" si="106"/>
        <v>0</v>
      </c>
      <c r="W294" s="35" t="s">
        <v>172</v>
      </c>
      <c r="X294" s="35" t="s">
        <v>172</v>
      </c>
      <c r="Y294" s="35">
        <f t="shared" si="107"/>
        <v>0</v>
      </c>
      <c r="Z294" s="35">
        <v>45685579</v>
      </c>
      <c r="AA294" s="35" t="s">
        <v>172</v>
      </c>
      <c r="AB294" s="35">
        <f t="shared" si="108"/>
        <v>45685579</v>
      </c>
      <c r="AC294" s="35" t="s">
        <v>172</v>
      </c>
      <c r="AD294" s="35" t="s">
        <v>172</v>
      </c>
      <c r="AE294" s="35">
        <f t="shared" si="109"/>
        <v>0</v>
      </c>
      <c r="AF294" s="35">
        <v>5344.83</v>
      </c>
      <c r="AG294" s="35" t="s">
        <v>172</v>
      </c>
      <c r="AH294" s="35">
        <f t="shared" si="110"/>
        <v>5344.83</v>
      </c>
      <c r="AI294" s="35" t="s">
        <v>172</v>
      </c>
      <c r="AJ294" s="35" t="s">
        <v>172</v>
      </c>
      <c r="AK294" s="35">
        <f t="shared" si="111"/>
        <v>0</v>
      </c>
      <c r="AM294" s="102" t="s">
        <v>4</v>
      </c>
    </row>
    <row r="295" spans="1:39" x14ac:dyDescent="0.4">
      <c r="A295" s="102" t="str">
        <f t="shared" si="97"/>
        <v xml:space="preserve">MayoCooperativa Nacional De Seguros, Inc </v>
      </c>
      <c r="B295" s="37" t="s">
        <v>121</v>
      </c>
      <c r="C295" s="44">
        <f t="shared" si="99"/>
        <v>45513834.18</v>
      </c>
      <c r="D295" s="44">
        <f t="shared" si="100"/>
        <v>75544.209999999992</v>
      </c>
      <c r="E295" s="35" t="s">
        <v>172</v>
      </c>
      <c r="F295" s="35" t="s">
        <v>172</v>
      </c>
      <c r="G295" s="35">
        <f t="shared" si="101"/>
        <v>0</v>
      </c>
      <c r="H295" s="35">
        <v>17162483.940000001</v>
      </c>
      <c r="I295" s="35">
        <v>70797.039999999994</v>
      </c>
      <c r="J295" s="35">
        <f t="shared" si="102"/>
        <v>17233280.98</v>
      </c>
      <c r="K295" s="35" t="s">
        <v>172</v>
      </c>
      <c r="L295" s="35" t="s">
        <v>172</v>
      </c>
      <c r="M295" s="35">
        <f t="shared" si="103"/>
        <v>0</v>
      </c>
      <c r="N295" s="35" t="s">
        <v>172</v>
      </c>
      <c r="O295" s="35" t="s">
        <v>172</v>
      </c>
      <c r="P295" s="35">
        <f t="shared" si="104"/>
        <v>0</v>
      </c>
      <c r="Q295" s="35">
        <v>4860049.13</v>
      </c>
      <c r="R295" s="35" t="s">
        <v>172</v>
      </c>
      <c r="S295" s="35">
        <f t="shared" si="105"/>
        <v>4860049.13</v>
      </c>
      <c r="T295" s="35" t="s">
        <v>172</v>
      </c>
      <c r="U295" s="35" t="s">
        <v>172</v>
      </c>
      <c r="V295" s="35">
        <f t="shared" si="106"/>
        <v>0</v>
      </c>
      <c r="W295" s="35">
        <v>24530.17</v>
      </c>
      <c r="X295" s="35" t="s">
        <v>172</v>
      </c>
      <c r="Y295" s="35">
        <f t="shared" si="107"/>
        <v>24530.17</v>
      </c>
      <c r="Z295" s="35">
        <v>22526617.219999999</v>
      </c>
      <c r="AA295" s="35">
        <v>4747.17</v>
      </c>
      <c r="AB295" s="35">
        <f t="shared" si="108"/>
        <v>22531364.390000001</v>
      </c>
      <c r="AC295" s="35" t="s">
        <v>172</v>
      </c>
      <c r="AD295" s="35" t="s">
        <v>172</v>
      </c>
      <c r="AE295" s="35">
        <f t="shared" si="109"/>
        <v>0</v>
      </c>
      <c r="AF295" s="35">
        <v>212491.85</v>
      </c>
      <c r="AG295" s="35" t="s">
        <v>172</v>
      </c>
      <c r="AH295" s="35">
        <f t="shared" si="110"/>
        <v>212491.85</v>
      </c>
      <c r="AI295" s="35">
        <v>727661.87</v>
      </c>
      <c r="AJ295" s="35" t="s">
        <v>172</v>
      </c>
      <c r="AK295" s="35">
        <f t="shared" si="111"/>
        <v>727661.87</v>
      </c>
      <c r="AM295" s="102" t="s">
        <v>4</v>
      </c>
    </row>
    <row r="296" spans="1:39" x14ac:dyDescent="0.4">
      <c r="A296" s="102" t="str">
        <f t="shared" si="97"/>
        <v>MayoAngloamericana de Seguros, S. A.</v>
      </c>
      <c r="B296" s="37" t="s">
        <v>78</v>
      </c>
      <c r="C296" s="44">
        <f t="shared" si="99"/>
        <v>38348135.25</v>
      </c>
      <c r="D296" s="44">
        <f t="shared" si="100"/>
        <v>0</v>
      </c>
      <c r="E296" s="35">
        <v>3000</v>
      </c>
      <c r="F296" s="35" t="s">
        <v>172</v>
      </c>
      <c r="G296" s="35">
        <f t="shared" si="101"/>
        <v>3000</v>
      </c>
      <c r="H296" s="35">
        <v>4117903.28</v>
      </c>
      <c r="I296" s="35" t="s">
        <v>172</v>
      </c>
      <c r="J296" s="35">
        <f t="shared" si="102"/>
        <v>4117903.28</v>
      </c>
      <c r="K296" s="35" t="s">
        <v>172</v>
      </c>
      <c r="L296" s="35" t="s">
        <v>172</v>
      </c>
      <c r="M296" s="35">
        <f t="shared" si="103"/>
        <v>0</v>
      </c>
      <c r="N296" s="35" t="s">
        <v>172</v>
      </c>
      <c r="O296" s="35" t="s">
        <v>172</v>
      </c>
      <c r="P296" s="35">
        <f t="shared" si="104"/>
        <v>0</v>
      </c>
      <c r="Q296" s="35">
        <v>3742853.69</v>
      </c>
      <c r="R296" s="35" t="s">
        <v>172</v>
      </c>
      <c r="S296" s="35">
        <f t="shared" si="105"/>
        <v>3742853.69</v>
      </c>
      <c r="T296" s="35">
        <v>284710.71999999997</v>
      </c>
      <c r="U296" s="35" t="s">
        <v>172</v>
      </c>
      <c r="V296" s="35">
        <f t="shared" si="106"/>
        <v>284710.71999999997</v>
      </c>
      <c r="W296" s="35">
        <v>50606.81</v>
      </c>
      <c r="X296" s="35" t="s">
        <v>172</v>
      </c>
      <c r="Y296" s="35">
        <f t="shared" si="107"/>
        <v>50606.81</v>
      </c>
      <c r="Z296" s="35">
        <v>23526754.600000001</v>
      </c>
      <c r="AA296" s="35" t="s">
        <v>172</v>
      </c>
      <c r="AB296" s="35">
        <f t="shared" si="108"/>
        <v>23526754.600000001</v>
      </c>
      <c r="AC296" s="35" t="s">
        <v>172</v>
      </c>
      <c r="AD296" s="35" t="s">
        <v>172</v>
      </c>
      <c r="AE296" s="35">
        <f t="shared" si="109"/>
        <v>0</v>
      </c>
      <c r="AF296" s="35">
        <v>2410856.61</v>
      </c>
      <c r="AG296" s="35" t="s">
        <v>172</v>
      </c>
      <c r="AH296" s="35">
        <f t="shared" si="110"/>
        <v>2410856.61</v>
      </c>
      <c r="AI296" s="35">
        <v>4211449.54</v>
      </c>
      <c r="AJ296" s="35" t="s">
        <v>172</v>
      </c>
      <c r="AK296" s="35">
        <f t="shared" si="111"/>
        <v>4211449.54</v>
      </c>
      <c r="AM296" s="102" t="s">
        <v>4</v>
      </c>
    </row>
    <row r="297" spans="1:39" x14ac:dyDescent="0.4">
      <c r="A297" s="102" t="str">
        <f t="shared" si="97"/>
        <v>MayoAtrio Seguros S. A.</v>
      </c>
      <c r="B297" s="37" t="s">
        <v>122</v>
      </c>
      <c r="C297" s="44">
        <f t="shared" si="99"/>
        <v>39986901.739999995</v>
      </c>
      <c r="D297" s="44">
        <f t="shared" si="100"/>
        <v>18916717.919999998</v>
      </c>
      <c r="E297" s="35" t="s">
        <v>172</v>
      </c>
      <c r="F297" s="35" t="s">
        <v>172</v>
      </c>
      <c r="G297" s="35">
        <f t="shared" si="101"/>
        <v>0</v>
      </c>
      <c r="H297" s="35">
        <v>421054.87</v>
      </c>
      <c r="I297" s="35">
        <v>15092663.16</v>
      </c>
      <c r="J297" s="35">
        <f t="shared" si="102"/>
        <v>15513718.029999999</v>
      </c>
      <c r="K297" s="35" t="s">
        <v>172</v>
      </c>
      <c r="L297" s="35">
        <v>3760278.88</v>
      </c>
      <c r="M297" s="35">
        <f t="shared" si="103"/>
        <v>3760278.88</v>
      </c>
      <c r="N297" s="35" t="s">
        <v>172</v>
      </c>
      <c r="O297" s="35" t="s">
        <v>172</v>
      </c>
      <c r="P297" s="35">
        <f t="shared" si="104"/>
        <v>0</v>
      </c>
      <c r="Q297" s="35">
        <v>2598116.1800000002</v>
      </c>
      <c r="R297" s="35" t="s">
        <v>172</v>
      </c>
      <c r="S297" s="35">
        <f t="shared" si="105"/>
        <v>2598116.1800000002</v>
      </c>
      <c r="T297" s="35">
        <v>271267.24</v>
      </c>
      <c r="U297" s="35" t="s">
        <v>172</v>
      </c>
      <c r="V297" s="35">
        <f t="shared" si="106"/>
        <v>271267.24</v>
      </c>
      <c r="W297" s="35">
        <v>14121933.41</v>
      </c>
      <c r="X297" s="35" t="s">
        <v>172</v>
      </c>
      <c r="Y297" s="35">
        <f t="shared" si="107"/>
        <v>14121933.41</v>
      </c>
      <c r="Z297" s="35">
        <v>19752485.399999999</v>
      </c>
      <c r="AA297" s="35">
        <v>53000.02</v>
      </c>
      <c r="AB297" s="35">
        <f t="shared" si="108"/>
        <v>19805485.419999998</v>
      </c>
      <c r="AC297" s="35" t="s">
        <v>172</v>
      </c>
      <c r="AD297" s="35" t="s">
        <v>172</v>
      </c>
      <c r="AE297" s="35">
        <f t="shared" si="109"/>
        <v>0</v>
      </c>
      <c r="AF297" s="35">
        <v>1682940.88</v>
      </c>
      <c r="AG297" s="35" t="s">
        <v>172</v>
      </c>
      <c r="AH297" s="35">
        <f t="shared" si="110"/>
        <v>1682940.88</v>
      </c>
      <c r="AI297" s="35">
        <v>1139103.76</v>
      </c>
      <c r="AJ297" s="35">
        <v>10775.86</v>
      </c>
      <c r="AK297" s="35">
        <f t="shared" si="111"/>
        <v>1149879.6200000001</v>
      </c>
      <c r="AM297" s="102" t="s">
        <v>4</v>
      </c>
    </row>
    <row r="298" spans="1:39" x14ac:dyDescent="0.4">
      <c r="A298" s="102" t="str">
        <f t="shared" si="97"/>
        <v>MayoCuna Mutual Insurance Society Dominicana</v>
      </c>
      <c r="B298" s="37" t="s">
        <v>123</v>
      </c>
      <c r="C298" s="44">
        <f t="shared" si="99"/>
        <v>41798497.509999998</v>
      </c>
      <c r="D298" s="44">
        <f t="shared" si="100"/>
        <v>0</v>
      </c>
      <c r="E298" s="35" t="s">
        <v>172</v>
      </c>
      <c r="F298" s="35" t="s">
        <v>172</v>
      </c>
      <c r="G298" s="35">
        <f t="shared" si="101"/>
        <v>0</v>
      </c>
      <c r="H298" s="35">
        <v>41308524.469999999</v>
      </c>
      <c r="I298" s="35" t="s">
        <v>172</v>
      </c>
      <c r="J298" s="35">
        <f t="shared" si="102"/>
        <v>41308524.469999999</v>
      </c>
      <c r="K298" s="35" t="s">
        <v>172</v>
      </c>
      <c r="L298" s="35" t="s">
        <v>172</v>
      </c>
      <c r="M298" s="35">
        <f t="shared" si="103"/>
        <v>0</v>
      </c>
      <c r="N298" s="35" t="s">
        <v>172</v>
      </c>
      <c r="O298" s="35" t="s">
        <v>172</v>
      </c>
      <c r="P298" s="35">
        <f t="shared" si="104"/>
        <v>0</v>
      </c>
      <c r="Q298" s="35" t="s">
        <v>172</v>
      </c>
      <c r="R298" s="35" t="s">
        <v>172</v>
      </c>
      <c r="S298" s="35">
        <f t="shared" si="105"/>
        <v>0</v>
      </c>
      <c r="T298" s="35" t="s">
        <v>172</v>
      </c>
      <c r="U298" s="35" t="s">
        <v>172</v>
      </c>
      <c r="V298" s="35">
        <f t="shared" si="106"/>
        <v>0</v>
      </c>
      <c r="W298" s="35" t="s">
        <v>172</v>
      </c>
      <c r="X298" s="35" t="s">
        <v>172</v>
      </c>
      <c r="Y298" s="35">
        <f t="shared" si="107"/>
        <v>0</v>
      </c>
      <c r="Z298" s="35" t="s">
        <v>172</v>
      </c>
      <c r="AA298" s="35" t="s">
        <v>172</v>
      </c>
      <c r="AB298" s="35">
        <f t="shared" si="108"/>
        <v>0</v>
      </c>
      <c r="AC298" s="35" t="s">
        <v>172</v>
      </c>
      <c r="AD298" s="35" t="s">
        <v>172</v>
      </c>
      <c r="AE298" s="35">
        <f t="shared" si="109"/>
        <v>0</v>
      </c>
      <c r="AF298" s="35">
        <v>489973.04</v>
      </c>
      <c r="AG298" s="35" t="s">
        <v>172</v>
      </c>
      <c r="AH298" s="35">
        <f t="shared" si="110"/>
        <v>489973.04</v>
      </c>
      <c r="AI298" s="35" t="s">
        <v>172</v>
      </c>
      <c r="AJ298" s="35" t="s">
        <v>172</v>
      </c>
      <c r="AK298" s="35">
        <f t="shared" si="111"/>
        <v>0</v>
      </c>
      <c r="AM298" s="102" t="s">
        <v>4</v>
      </c>
    </row>
    <row r="299" spans="1:39" x14ac:dyDescent="0.4">
      <c r="A299" s="102" t="str">
        <f t="shared" ref="A299:A356" si="112">AM299&amp;B299</f>
        <v>MayoBMI Compañía de Seguros, S. A.</v>
      </c>
      <c r="B299" s="37" t="s">
        <v>87</v>
      </c>
      <c r="C299" s="44">
        <f t="shared" si="99"/>
        <v>468799.04</v>
      </c>
      <c r="D299" s="44">
        <f t="shared" si="100"/>
        <v>33307625.129999999</v>
      </c>
      <c r="E299" s="35" t="s">
        <v>172</v>
      </c>
      <c r="F299" s="35" t="s">
        <v>172</v>
      </c>
      <c r="G299" s="35">
        <f t="shared" si="101"/>
        <v>0</v>
      </c>
      <c r="H299" s="35">
        <v>468799.04</v>
      </c>
      <c r="I299" s="35" t="s">
        <v>172</v>
      </c>
      <c r="J299" s="35">
        <f t="shared" si="102"/>
        <v>468799.04</v>
      </c>
      <c r="K299" s="35" t="s">
        <v>172</v>
      </c>
      <c r="L299" s="35">
        <v>33307625.129999999</v>
      </c>
      <c r="M299" s="35">
        <f t="shared" si="103"/>
        <v>33307625.129999999</v>
      </c>
      <c r="N299" s="35" t="s">
        <v>172</v>
      </c>
      <c r="O299" s="35" t="s">
        <v>172</v>
      </c>
      <c r="P299" s="35">
        <f t="shared" si="104"/>
        <v>0</v>
      </c>
      <c r="Q299" s="35" t="s">
        <v>172</v>
      </c>
      <c r="R299" s="35" t="s">
        <v>172</v>
      </c>
      <c r="S299" s="35">
        <f t="shared" si="105"/>
        <v>0</v>
      </c>
      <c r="T299" s="35" t="s">
        <v>172</v>
      </c>
      <c r="U299" s="35" t="s">
        <v>172</v>
      </c>
      <c r="V299" s="35">
        <f t="shared" si="106"/>
        <v>0</v>
      </c>
      <c r="W299" s="35" t="s">
        <v>172</v>
      </c>
      <c r="X299" s="35" t="s">
        <v>172</v>
      </c>
      <c r="Y299" s="35">
        <f t="shared" si="107"/>
        <v>0</v>
      </c>
      <c r="Z299" s="35" t="s">
        <v>172</v>
      </c>
      <c r="AA299" s="35" t="s">
        <v>172</v>
      </c>
      <c r="AB299" s="35">
        <f t="shared" si="108"/>
        <v>0</v>
      </c>
      <c r="AC299" s="35" t="s">
        <v>172</v>
      </c>
      <c r="AD299" s="35" t="s">
        <v>172</v>
      </c>
      <c r="AE299" s="35">
        <f t="shared" si="109"/>
        <v>0</v>
      </c>
      <c r="AF299" s="35" t="s">
        <v>172</v>
      </c>
      <c r="AG299" s="35" t="s">
        <v>172</v>
      </c>
      <c r="AH299" s="35">
        <f t="shared" si="110"/>
        <v>0</v>
      </c>
      <c r="AI299" s="35" t="s">
        <v>172</v>
      </c>
      <c r="AJ299" s="35" t="s">
        <v>172</v>
      </c>
      <c r="AK299" s="35">
        <f t="shared" si="111"/>
        <v>0</v>
      </c>
      <c r="AM299" s="102" t="s">
        <v>4</v>
      </c>
    </row>
    <row r="300" spans="1:39" x14ac:dyDescent="0.4">
      <c r="A300" s="102" t="str">
        <f t="shared" si="112"/>
        <v>MayoBupa Dominicana, S. A.</v>
      </c>
      <c r="B300" s="37" t="s">
        <v>124</v>
      </c>
      <c r="C300" s="44">
        <f t="shared" si="99"/>
        <v>0</v>
      </c>
      <c r="D300" s="44">
        <f t="shared" si="100"/>
        <v>36647435.789999999</v>
      </c>
      <c r="E300" s="35" t="s">
        <v>172</v>
      </c>
      <c r="F300" s="35" t="s">
        <v>172</v>
      </c>
      <c r="G300" s="35">
        <f t="shared" si="101"/>
        <v>0</v>
      </c>
      <c r="H300" s="35" t="s">
        <v>172</v>
      </c>
      <c r="I300" s="35" t="s">
        <v>172</v>
      </c>
      <c r="J300" s="35">
        <f t="shared" si="102"/>
        <v>0</v>
      </c>
      <c r="K300" s="35" t="s">
        <v>172</v>
      </c>
      <c r="L300" s="35">
        <v>36647435.789999999</v>
      </c>
      <c r="M300" s="35">
        <f t="shared" si="103"/>
        <v>36647435.789999999</v>
      </c>
      <c r="N300" s="35" t="s">
        <v>172</v>
      </c>
      <c r="O300" s="35" t="s">
        <v>172</v>
      </c>
      <c r="P300" s="35">
        <f t="shared" si="104"/>
        <v>0</v>
      </c>
      <c r="Q300" s="35" t="s">
        <v>172</v>
      </c>
      <c r="R300" s="35" t="s">
        <v>172</v>
      </c>
      <c r="S300" s="35">
        <f t="shared" si="105"/>
        <v>0</v>
      </c>
      <c r="T300" s="35" t="s">
        <v>172</v>
      </c>
      <c r="U300" s="35" t="s">
        <v>172</v>
      </c>
      <c r="V300" s="35">
        <f t="shared" si="106"/>
        <v>0</v>
      </c>
      <c r="W300" s="35" t="s">
        <v>172</v>
      </c>
      <c r="X300" s="35" t="s">
        <v>172</v>
      </c>
      <c r="Y300" s="35">
        <f t="shared" si="107"/>
        <v>0</v>
      </c>
      <c r="Z300" s="35" t="s">
        <v>172</v>
      </c>
      <c r="AA300" s="35" t="s">
        <v>172</v>
      </c>
      <c r="AB300" s="35">
        <f t="shared" si="108"/>
        <v>0</v>
      </c>
      <c r="AC300" s="35" t="s">
        <v>172</v>
      </c>
      <c r="AD300" s="35" t="s">
        <v>172</v>
      </c>
      <c r="AE300" s="35">
        <f t="shared" si="109"/>
        <v>0</v>
      </c>
      <c r="AF300" s="35" t="s">
        <v>172</v>
      </c>
      <c r="AG300" s="35" t="s">
        <v>172</v>
      </c>
      <c r="AH300" s="35">
        <f t="shared" si="110"/>
        <v>0</v>
      </c>
      <c r="AI300" s="35" t="s">
        <v>172</v>
      </c>
      <c r="AJ300" s="35" t="s">
        <v>172</v>
      </c>
      <c r="AK300" s="35">
        <f t="shared" si="111"/>
        <v>0</v>
      </c>
      <c r="AM300" s="102" t="s">
        <v>4</v>
      </c>
    </row>
    <row r="301" spans="1:39" x14ac:dyDescent="0.4">
      <c r="A301" s="102" t="str">
        <f t="shared" si="112"/>
        <v>MayoSeguros APS, S.R.L.</v>
      </c>
      <c r="B301" s="37" t="s">
        <v>125</v>
      </c>
      <c r="C301" s="44">
        <f t="shared" si="99"/>
        <v>23145985.140000001</v>
      </c>
      <c r="D301" s="44">
        <f t="shared" si="100"/>
        <v>343259</v>
      </c>
      <c r="E301" s="35" t="s">
        <v>172</v>
      </c>
      <c r="F301" s="35" t="s">
        <v>172</v>
      </c>
      <c r="G301" s="35">
        <f t="shared" si="101"/>
        <v>0</v>
      </c>
      <c r="H301" s="35">
        <v>2289443.67</v>
      </c>
      <c r="I301" s="35" t="s">
        <v>172</v>
      </c>
      <c r="J301" s="35">
        <f t="shared" si="102"/>
        <v>2289443.67</v>
      </c>
      <c r="K301" s="35" t="s">
        <v>172</v>
      </c>
      <c r="L301" s="35">
        <v>343259</v>
      </c>
      <c r="M301" s="35">
        <f t="shared" si="103"/>
        <v>343259</v>
      </c>
      <c r="N301" s="35" t="s">
        <v>172</v>
      </c>
      <c r="O301" s="35" t="s">
        <v>172</v>
      </c>
      <c r="P301" s="35">
        <f t="shared" si="104"/>
        <v>0</v>
      </c>
      <c r="Q301" s="35">
        <v>17014.63</v>
      </c>
      <c r="R301" s="35" t="s">
        <v>172</v>
      </c>
      <c r="S301" s="35">
        <f t="shared" si="105"/>
        <v>17014.63</v>
      </c>
      <c r="T301" s="35">
        <v>55853.22</v>
      </c>
      <c r="U301" s="35" t="s">
        <v>172</v>
      </c>
      <c r="V301" s="35">
        <f t="shared" si="106"/>
        <v>55853.22</v>
      </c>
      <c r="W301" s="35">
        <v>95558.18</v>
      </c>
      <c r="X301" s="35" t="s">
        <v>172</v>
      </c>
      <c r="Y301" s="35">
        <f t="shared" si="107"/>
        <v>95558.18</v>
      </c>
      <c r="Z301" s="35">
        <v>5491683.6200000001</v>
      </c>
      <c r="AA301" s="35" t="s">
        <v>172</v>
      </c>
      <c r="AB301" s="35">
        <f t="shared" si="108"/>
        <v>5491683.6200000001</v>
      </c>
      <c r="AC301" s="35" t="s">
        <v>172</v>
      </c>
      <c r="AD301" s="35" t="s">
        <v>172</v>
      </c>
      <c r="AE301" s="35">
        <f t="shared" si="109"/>
        <v>0</v>
      </c>
      <c r="AF301" s="35">
        <v>12162716.58</v>
      </c>
      <c r="AG301" s="35" t="s">
        <v>172</v>
      </c>
      <c r="AH301" s="35">
        <f t="shared" si="110"/>
        <v>12162716.58</v>
      </c>
      <c r="AI301" s="35">
        <v>3033715.24</v>
      </c>
      <c r="AJ301" s="35" t="s">
        <v>172</v>
      </c>
      <c r="AK301" s="35">
        <f t="shared" si="111"/>
        <v>3033715.24</v>
      </c>
      <c r="AM301" s="102" t="s">
        <v>4</v>
      </c>
    </row>
    <row r="302" spans="1:39" x14ac:dyDescent="0.4">
      <c r="A302" s="102" t="str">
        <f t="shared" si="112"/>
        <v>MayoMultiseguros Su, S.A.</v>
      </c>
      <c r="B302" s="37" t="s">
        <v>126</v>
      </c>
      <c r="C302" s="44">
        <f t="shared" si="99"/>
        <v>31297008.660000004</v>
      </c>
      <c r="D302" s="44">
        <f t="shared" si="100"/>
        <v>27293.1</v>
      </c>
      <c r="E302" s="35">
        <v>106.52</v>
      </c>
      <c r="F302" s="35" t="s">
        <v>172</v>
      </c>
      <c r="G302" s="35">
        <f t="shared" si="101"/>
        <v>106.52</v>
      </c>
      <c r="H302" s="35" t="s">
        <v>172</v>
      </c>
      <c r="I302" s="35" t="s">
        <v>172</v>
      </c>
      <c r="J302" s="35">
        <f t="shared" si="102"/>
        <v>0</v>
      </c>
      <c r="K302" s="35" t="s">
        <v>172</v>
      </c>
      <c r="L302" s="35" t="s">
        <v>172</v>
      </c>
      <c r="M302" s="35">
        <f t="shared" si="103"/>
        <v>0</v>
      </c>
      <c r="N302" s="35">
        <v>8579.7000000000007</v>
      </c>
      <c r="O302" s="35" t="s">
        <v>172</v>
      </c>
      <c r="P302" s="35">
        <f t="shared" si="104"/>
        <v>8579.7000000000007</v>
      </c>
      <c r="Q302" s="35">
        <v>2448270</v>
      </c>
      <c r="R302" s="35" t="s">
        <v>172</v>
      </c>
      <c r="S302" s="35">
        <f t="shared" si="105"/>
        <v>2448270</v>
      </c>
      <c r="T302" s="35">
        <v>353516.14</v>
      </c>
      <c r="U302" s="35" t="s">
        <v>172</v>
      </c>
      <c r="V302" s="35">
        <f t="shared" si="106"/>
        <v>353516.14</v>
      </c>
      <c r="W302" s="35">
        <v>28619.74</v>
      </c>
      <c r="X302" s="35" t="s">
        <v>172</v>
      </c>
      <c r="Y302" s="35">
        <f t="shared" si="107"/>
        <v>28619.74</v>
      </c>
      <c r="Z302" s="35">
        <v>23368087.710000001</v>
      </c>
      <c r="AA302" s="35">
        <v>27293.1</v>
      </c>
      <c r="AB302" s="35">
        <f t="shared" si="108"/>
        <v>23395380.810000002</v>
      </c>
      <c r="AC302" s="35" t="s">
        <v>172</v>
      </c>
      <c r="AD302" s="35" t="s">
        <v>172</v>
      </c>
      <c r="AE302" s="35">
        <f t="shared" si="109"/>
        <v>0</v>
      </c>
      <c r="AF302" s="35">
        <v>4117171</v>
      </c>
      <c r="AG302" s="35" t="s">
        <v>172</v>
      </c>
      <c r="AH302" s="35">
        <f t="shared" si="110"/>
        <v>4117171</v>
      </c>
      <c r="AI302" s="35">
        <v>972657.85</v>
      </c>
      <c r="AJ302" s="35" t="s">
        <v>172</v>
      </c>
      <c r="AK302" s="35">
        <f t="shared" si="111"/>
        <v>972657.85</v>
      </c>
      <c r="AM302" s="102" t="s">
        <v>4</v>
      </c>
    </row>
    <row r="303" spans="1:39" x14ac:dyDescent="0.4">
      <c r="A303" s="102" t="str">
        <f t="shared" si="112"/>
        <v>MayoSeguros Ademi, S.A.</v>
      </c>
      <c r="B303" s="37" t="s">
        <v>127</v>
      </c>
      <c r="C303" s="44">
        <f t="shared" si="99"/>
        <v>19595575.079999998</v>
      </c>
      <c r="D303" s="44">
        <f t="shared" si="100"/>
        <v>256008.49999999997</v>
      </c>
      <c r="E303" s="35" t="s">
        <v>172</v>
      </c>
      <c r="F303" s="35" t="s">
        <v>172</v>
      </c>
      <c r="G303" s="35">
        <f t="shared" si="101"/>
        <v>0</v>
      </c>
      <c r="H303" s="35">
        <v>11631168.58</v>
      </c>
      <c r="I303" s="35" t="s">
        <v>172</v>
      </c>
      <c r="J303" s="35">
        <f t="shared" si="102"/>
        <v>11631168.58</v>
      </c>
      <c r="K303" s="35" t="s">
        <v>172</v>
      </c>
      <c r="L303" s="35" t="s">
        <v>172</v>
      </c>
      <c r="M303" s="35">
        <f t="shared" si="103"/>
        <v>0</v>
      </c>
      <c r="N303" s="35" t="s">
        <v>172</v>
      </c>
      <c r="O303" s="35" t="s">
        <v>172</v>
      </c>
      <c r="P303" s="35">
        <f t="shared" si="104"/>
        <v>0</v>
      </c>
      <c r="Q303" s="35">
        <v>3236280.71</v>
      </c>
      <c r="R303" s="35">
        <v>211125.03</v>
      </c>
      <c r="S303" s="35">
        <f t="shared" si="105"/>
        <v>3447405.7399999998</v>
      </c>
      <c r="T303" s="35" t="s">
        <v>172</v>
      </c>
      <c r="U303" s="35" t="s">
        <v>172</v>
      </c>
      <c r="V303" s="35">
        <f t="shared" si="106"/>
        <v>0</v>
      </c>
      <c r="W303" s="35">
        <v>540.91999999999996</v>
      </c>
      <c r="X303" s="35" t="s">
        <v>172</v>
      </c>
      <c r="Y303" s="35">
        <f t="shared" si="107"/>
        <v>540.91999999999996</v>
      </c>
      <c r="Z303" s="35" t="s">
        <v>172</v>
      </c>
      <c r="AA303" s="35">
        <v>34159.019999999997</v>
      </c>
      <c r="AB303" s="35">
        <f t="shared" si="108"/>
        <v>34159.019999999997</v>
      </c>
      <c r="AC303" s="35" t="s">
        <v>172</v>
      </c>
      <c r="AD303" s="35" t="s">
        <v>172</v>
      </c>
      <c r="AE303" s="35">
        <f t="shared" si="109"/>
        <v>0</v>
      </c>
      <c r="AF303" s="35">
        <v>84113.57</v>
      </c>
      <c r="AG303" s="35">
        <v>5793.61</v>
      </c>
      <c r="AH303" s="35">
        <f t="shared" si="110"/>
        <v>89907.180000000008</v>
      </c>
      <c r="AI303" s="35">
        <v>4643471.3</v>
      </c>
      <c r="AJ303" s="35">
        <v>4930.84</v>
      </c>
      <c r="AK303" s="35">
        <f t="shared" si="111"/>
        <v>4648402.1399999997</v>
      </c>
      <c r="AM303" s="102" t="s">
        <v>4</v>
      </c>
    </row>
    <row r="304" spans="1:39" x14ac:dyDescent="0.4">
      <c r="A304" s="102" t="str">
        <f t="shared" si="112"/>
        <v>MayoFuturo Seguros</v>
      </c>
      <c r="B304" s="37" t="s">
        <v>110</v>
      </c>
      <c r="C304" s="44">
        <f t="shared" si="99"/>
        <v>17772978.150000002</v>
      </c>
      <c r="D304" s="44">
        <f t="shared" si="100"/>
        <v>2500000</v>
      </c>
      <c r="E304" s="35">
        <v>69888.3</v>
      </c>
      <c r="F304" s="35" t="s">
        <v>172</v>
      </c>
      <c r="G304" s="35">
        <f t="shared" si="101"/>
        <v>69888.3</v>
      </c>
      <c r="H304" s="35">
        <v>451724.14</v>
      </c>
      <c r="I304" s="35" t="s">
        <v>172</v>
      </c>
      <c r="J304" s="35">
        <f t="shared" si="102"/>
        <v>451724.14</v>
      </c>
      <c r="K304" s="35" t="s">
        <v>172</v>
      </c>
      <c r="L304" s="35">
        <v>2500000</v>
      </c>
      <c r="M304" s="35">
        <f t="shared" si="103"/>
        <v>2500000</v>
      </c>
      <c r="N304" s="35" t="s">
        <v>172</v>
      </c>
      <c r="O304" s="35" t="s">
        <v>172</v>
      </c>
      <c r="P304" s="35">
        <f t="shared" si="104"/>
        <v>0</v>
      </c>
      <c r="Q304" s="35">
        <v>349944.83</v>
      </c>
      <c r="R304" s="35" t="s">
        <v>172</v>
      </c>
      <c r="S304" s="35">
        <f t="shared" si="105"/>
        <v>349944.83</v>
      </c>
      <c r="T304" s="35" t="s">
        <v>172</v>
      </c>
      <c r="U304" s="35" t="s">
        <v>172</v>
      </c>
      <c r="V304" s="35">
        <f t="shared" si="106"/>
        <v>0</v>
      </c>
      <c r="W304" s="35" t="s">
        <v>172</v>
      </c>
      <c r="X304" s="35" t="s">
        <v>172</v>
      </c>
      <c r="Y304" s="35">
        <f t="shared" si="107"/>
        <v>0</v>
      </c>
      <c r="Z304" s="35">
        <v>13892740.720000001</v>
      </c>
      <c r="AA304" s="35" t="s">
        <v>172</v>
      </c>
      <c r="AB304" s="35">
        <f t="shared" si="108"/>
        <v>13892740.720000001</v>
      </c>
      <c r="AC304" s="35" t="s">
        <v>172</v>
      </c>
      <c r="AD304" s="35" t="s">
        <v>172</v>
      </c>
      <c r="AE304" s="35">
        <f t="shared" si="109"/>
        <v>0</v>
      </c>
      <c r="AF304" s="35">
        <v>2945174.5</v>
      </c>
      <c r="AG304" s="35" t="s">
        <v>172</v>
      </c>
      <c r="AH304" s="35">
        <f t="shared" si="110"/>
        <v>2945174.5</v>
      </c>
      <c r="AI304" s="35">
        <v>63505.66</v>
      </c>
      <c r="AJ304" s="35" t="s">
        <v>172</v>
      </c>
      <c r="AK304" s="35">
        <f t="shared" si="111"/>
        <v>63505.66</v>
      </c>
      <c r="AM304" s="102" t="s">
        <v>4</v>
      </c>
    </row>
    <row r="305" spans="1:39" x14ac:dyDescent="0.4">
      <c r="A305" s="102" t="str">
        <f t="shared" si="112"/>
        <v>MayoConfederación del Canadá Dominicana, S. A.</v>
      </c>
      <c r="B305" s="37" t="s">
        <v>128</v>
      </c>
      <c r="C305" s="44">
        <f t="shared" si="99"/>
        <v>9986053.1999999993</v>
      </c>
      <c r="D305" s="44">
        <f t="shared" si="100"/>
        <v>0</v>
      </c>
      <c r="E305" s="35">
        <v>131290.84</v>
      </c>
      <c r="F305" s="35" t="s">
        <v>172</v>
      </c>
      <c r="G305" s="35">
        <f t="shared" si="101"/>
        <v>131290.84</v>
      </c>
      <c r="H305" s="35">
        <v>37332</v>
      </c>
      <c r="I305" s="35" t="s">
        <v>172</v>
      </c>
      <c r="J305" s="35">
        <f t="shared" si="102"/>
        <v>37332</v>
      </c>
      <c r="K305" s="35" t="s">
        <v>172</v>
      </c>
      <c r="L305" s="35" t="s">
        <v>172</v>
      </c>
      <c r="M305" s="35">
        <f t="shared" si="103"/>
        <v>0</v>
      </c>
      <c r="N305" s="35">
        <v>14411.21</v>
      </c>
      <c r="O305" s="35" t="s">
        <v>172</v>
      </c>
      <c r="P305" s="35">
        <f t="shared" si="104"/>
        <v>14411.21</v>
      </c>
      <c r="Q305" s="35">
        <v>2426219.09</v>
      </c>
      <c r="R305" s="35" t="s">
        <v>172</v>
      </c>
      <c r="S305" s="35">
        <f t="shared" si="105"/>
        <v>2426219.09</v>
      </c>
      <c r="T305" s="35" t="s">
        <v>172</v>
      </c>
      <c r="U305" s="35" t="s">
        <v>172</v>
      </c>
      <c r="V305" s="35">
        <f t="shared" si="106"/>
        <v>0</v>
      </c>
      <c r="W305" s="35">
        <v>264169.65000000002</v>
      </c>
      <c r="X305" s="35" t="s">
        <v>172</v>
      </c>
      <c r="Y305" s="35">
        <f t="shared" si="107"/>
        <v>264169.65000000002</v>
      </c>
      <c r="Z305" s="35">
        <v>3769090.42</v>
      </c>
      <c r="AA305" s="35" t="s">
        <v>172</v>
      </c>
      <c r="AB305" s="35">
        <f t="shared" si="108"/>
        <v>3769090.42</v>
      </c>
      <c r="AC305" s="35" t="s">
        <v>172</v>
      </c>
      <c r="AD305" s="35" t="s">
        <v>172</v>
      </c>
      <c r="AE305" s="35">
        <f t="shared" si="109"/>
        <v>0</v>
      </c>
      <c r="AF305" s="35">
        <v>502516.31</v>
      </c>
      <c r="AG305" s="35" t="s">
        <v>172</v>
      </c>
      <c r="AH305" s="35">
        <f t="shared" si="110"/>
        <v>502516.31</v>
      </c>
      <c r="AI305" s="35">
        <v>2841023.68</v>
      </c>
      <c r="AJ305" s="35" t="s">
        <v>172</v>
      </c>
      <c r="AK305" s="35">
        <f t="shared" si="111"/>
        <v>2841023.68</v>
      </c>
      <c r="AM305" s="102" t="s">
        <v>4</v>
      </c>
    </row>
    <row r="306" spans="1:39" x14ac:dyDescent="0.4">
      <c r="A306" s="102" t="str">
        <f t="shared" si="112"/>
        <v>MayoAutoseguro, S. A.</v>
      </c>
      <c r="B306" s="37" t="s">
        <v>79</v>
      </c>
      <c r="C306" s="44">
        <f t="shared" si="99"/>
        <v>4134545.16</v>
      </c>
      <c r="D306" s="44">
        <f t="shared" si="100"/>
        <v>0</v>
      </c>
      <c r="E306" s="35" t="s">
        <v>172</v>
      </c>
      <c r="F306" s="35" t="s">
        <v>172</v>
      </c>
      <c r="G306" s="35">
        <f t="shared" si="101"/>
        <v>0</v>
      </c>
      <c r="H306" s="35" t="s">
        <v>172</v>
      </c>
      <c r="I306" s="35" t="s">
        <v>172</v>
      </c>
      <c r="J306" s="35">
        <f t="shared" si="102"/>
        <v>0</v>
      </c>
      <c r="K306" s="35" t="s">
        <v>172</v>
      </c>
      <c r="L306" s="35" t="s">
        <v>172</v>
      </c>
      <c r="M306" s="35">
        <f t="shared" si="103"/>
        <v>0</v>
      </c>
      <c r="N306" s="35" t="s">
        <v>172</v>
      </c>
      <c r="O306" s="35" t="s">
        <v>172</v>
      </c>
      <c r="P306" s="35">
        <f t="shared" si="104"/>
        <v>0</v>
      </c>
      <c r="Q306" s="35" t="s">
        <v>172</v>
      </c>
      <c r="R306" s="35" t="s">
        <v>172</v>
      </c>
      <c r="S306" s="35">
        <f t="shared" si="105"/>
        <v>0</v>
      </c>
      <c r="T306" s="35" t="s">
        <v>172</v>
      </c>
      <c r="U306" s="35" t="s">
        <v>172</v>
      </c>
      <c r="V306" s="35">
        <f t="shared" si="106"/>
        <v>0</v>
      </c>
      <c r="W306" s="35" t="s">
        <v>172</v>
      </c>
      <c r="X306" s="35" t="s">
        <v>172</v>
      </c>
      <c r="Y306" s="35">
        <f t="shared" si="107"/>
        <v>0</v>
      </c>
      <c r="Z306" s="35">
        <v>4134545.16</v>
      </c>
      <c r="AA306" s="35" t="s">
        <v>172</v>
      </c>
      <c r="AB306" s="35">
        <f t="shared" si="108"/>
        <v>4134545.16</v>
      </c>
      <c r="AC306" s="35" t="s">
        <v>172</v>
      </c>
      <c r="AD306" s="35" t="s">
        <v>172</v>
      </c>
      <c r="AE306" s="35">
        <f t="shared" si="109"/>
        <v>0</v>
      </c>
      <c r="AF306" s="35" t="s">
        <v>172</v>
      </c>
      <c r="AG306" s="35" t="s">
        <v>172</v>
      </c>
      <c r="AH306" s="35">
        <f t="shared" si="110"/>
        <v>0</v>
      </c>
      <c r="AI306" s="35" t="s">
        <v>172</v>
      </c>
      <c r="AJ306" s="35" t="s">
        <v>172</v>
      </c>
      <c r="AK306" s="35">
        <f t="shared" si="111"/>
        <v>0</v>
      </c>
      <c r="AM306" s="102" t="s">
        <v>4</v>
      </c>
    </row>
    <row r="307" spans="1:39" x14ac:dyDescent="0.4">
      <c r="A307" s="102" t="str">
        <f t="shared" si="112"/>
        <v>MayoSeguros Yunen, S.A.</v>
      </c>
      <c r="B307" s="37" t="s">
        <v>129</v>
      </c>
      <c r="C307" s="44">
        <f t="shared" si="99"/>
        <v>88288.69</v>
      </c>
      <c r="D307" s="44">
        <f t="shared" si="100"/>
        <v>10036522.92</v>
      </c>
      <c r="E307" s="35">
        <v>6495.2</v>
      </c>
      <c r="F307" s="35" t="s">
        <v>172</v>
      </c>
      <c r="G307" s="35">
        <f t="shared" si="101"/>
        <v>6495.2</v>
      </c>
      <c r="H307" s="35">
        <v>33228.120000000003</v>
      </c>
      <c r="I307" s="35" t="s">
        <v>172</v>
      </c>
      <c r="J307" s="35">
        <f t="shared" si="102"/>
        <v>33228.120000000003</v>
      </c>
      <c r="K307" s="35" t="s">
        <v>172</v>
      </c>
      <c r="L307" s="35">
        <v>10036337.92</v>
      </c>
      <c r="M307" s="35">
        <f t="shared" si="103"/>
        <v>10036337.92</v>
      </c>
      <c r="N307" s="35">
        <v>7598.02</v>
      </c>
      <c r="O307" s="35" t="s">
        <v>172</v>
      </c>
      <c r="P307" s="35">
        <f t="shared" si="104"/>
        <v>7598.02</v>
      </c>
      <c r="Q307" s="35" t="s">
        <v>172</v>
      </c>
      <c r="R307" s="35" t="s">
        <v>172</v>
      </c>
      <c r="S307" s="35">
        <f t="shared" si="105"/>
        <v>0</v>
      </c>
      <c r="T307" s="35" t="s">
        <v>172</v>
      </c>
      <c r="U307" s="35" t="s">
        <v>172</v>
      </c>
      <c r="V307" s="35">
        <f t="shared" si="106"/>
        <v>0</v>
      </c>
      <c r="W307" s="35" t="s">
        <v>172</v>
      </c>
      <c r="X307" s="35" t="s">
        <v>172</v>
      </c>
      <c r="Y307" s="35">
        <f t="shared" si="107"/>
        <v>0</v>
      </c>
      <c r="Z307" s="35" t="s">
        <v>172</v>
      </c>
      <c r="AA307" s="35" t="s">
        <v>172</v>
      </c>
      <c r="AB307" s="35">
        <f t="shared" si="108"/>
        <v>0</v>
      </c>
      <c r="AC307" s="35" t="s">
        <v>172</v>
      </c>
      <c r="AD307" s="35" t="s">
        <v>172</v>
      </c>
      <c r="AE307" s="35">
        <f t="shared" si="109"/>
        <v>0</v>
      </c>
      <c r="AF307" s="35" t="s">
        <v>172</v>
      </c>
      <c r="AG307" s="35" t="s">
        <v>172</v>
      </c>
      <c r="AH307" s="35">
        <f t="shared" si="110"/>
        <v>0</v>
      </c>
      <c r="AI307" s="35">
        <v>40967.35</v>
      </c>
      <c r="AJ307" s="35">
        <v>185</v>
      </c>
      <c r="AK307" s="35">
        <f t="shared" si="111"/>
        <v>41152.35</v>
      </c>
      <c r="AM307" s="102" t="s">
        <v>4</v>
      </c>
    </row>
    <row r="308" spans="1:39" x14ac:dyDescent="0.4">
      <c r="A308" s="102" t="str">
        <f t="shared" si="112"/>
        <v>MayoHylseg Seguros S.A</v>
      </c>
      <c r="B308" s="37" t="s">
        <v>130</v>
      </c>
      <c r="C308" s="44">
        <f t="shared" si="99"/>
        <v>599162.68000000005</v>
      </c>
      <c r="D308" s="44">
        <f t="shared" si="100"/>
        <v>221970.51</v>
      </c>
      <c r="E308" s="35" t="s">
        <v>172</v>
      </c>
      <c r="F308" s="35" t="s">
        <v>172</v>
      </c>
      <c r="G308" s="35">
        <f t="shared" si="101"/>
        <v>0</v>
      </c>
      <c r="H308" s="35" t="s">
        <v>172</v>
      </c>
      <c r="I308" s="35" t="s">
        <v>172</v>
      </c>
      <c r="J308" s="35">
        <f t="shared" si="102"/>
        <v>0</v>
      </c>
      <c r="K308" s="35" t="s">
        <v>172</v>
      </c>
      <c r="L308" s="35" t="s">
        <v>172</v>
      </c>
      <c r="M308" s="35">
        <f t="shared" si="103"/>
        <v>0</v>
      </c>
      <c r="N308" s="35" t="s">
        <v>172</v>
      </c>
      <c r="O308" s="35" t="s">
        <v>172</v>
      </c>
      <c r="P308" s="35">
        <f t="shared" si="104"/>
        <v>0</v>
      </c>
      <c r="Q308" s="35" t="s">
        <v>172</v>
      </c>
      <c r="R308" s="35" t="s">
        <v>172</v>
      </c>
      <c r="S308" s="35">
        <f t="shared" si="105"/>
        <v>0</v>
      </c>
      <c r="T308" s="35" t="s">
        <v>172</v>
      </c>
      <c r="U308" s="35" t="s">
        <v>172</v>
      </c>
      <c r="V308" s="35">
        <f t="shared" si="106"/>
        <v>0</v>
      </c>
      <c r="W308" s="35" t="s">
        <v>172</v>
      </c>
      <c r="X308" s="35" t="s">
        <v>172</v>
      </c>
      <c r="Y308" s="35">
        <f t="shared" si="107"/>
        <v>0</v>
      </c>
      <c r="Z308" s="35">
        <v>568839.26</v>
      </c>
      <c r="AA308" s="35" t="s">
        <v>172</v>
      </c>
      <c r="AB308" s="35">
        <f t="shared" si="108"/>
        <v>568839.26</v>
      </c>
      <c r="AC308" s="35" t="s">
        <v>172</v>
      </c>
      <c r="AD308" s="35" t="s">
        <v>172</v>
      </c>
      <c r="AE308" s="35">
        <f t="shared" si="109"/>
        <v>0</v>
      </c>
      <c r="AF308" s="35">
        <v>9323.42</v>
      </c>
      <c r="AG308" s="35">
        <v>221970.51</v>
      </c>
      <c r="AH308" s="35">
        <f t="shared" si="110"/>
        <v>231293.93000000002</v>
      </c>
      <c r="AI308" s="35">
        <v>21000</v>
      </c>
      <c r="AJ308" s="35" t="s">
        <v>172</v>
      </c>
      <c r="AK308" s="35">
        <f t="shared" si="111"/>
        <v>21000</v>
      </c>
      <c r="AM308" s="102" t="s">
        <v>4</v>
      </c>
    </row>
    <row r="309" spans="1:39" x14ac:dyDescent="0.4">
      <c r="A309" s="102" t="str">
        <f t="shared" si="112"/>
        <v>MayoMidas Seguros, S.A.</v>
      </c>
      <c r="B309" s="37" t="s">
        <v>131</v>
      </c>
      <c r="C309" s="44">
        <f t="shared" si="99"/>
        <v>1707671.3900000001</v>
      </c>
      <c r="D309" s="44">
        <f t="shared" si="100"/>
        <v>7065183.5800000001</v>
      </c>
      <c r="E309" s="35" t="s">
        <v>172</v>
      </c>
      <c r="F309" s="35" t="s">
        <v>172</v>
      </c>
      <c r="G309" s="35">
        <f t="shared" si="101"/>
        <v>0</v>
      </c>
      <c r="H309" s="35">
        <v>1012500</v>
      </c>
      <c r="I309" s="35">
        <v>7065183.5800000001</v>
      </c>
      <c r="J309" s="35">
        <f t="shared" si="102"/>
        <v>8077683.5800000001</v>
      </c>
      <c r="K309" s="35" t="s">
        <v>172</v>
      </c>
      <c r="L309" s="35" t="s">
        <v>172</v>
      </c>
      <c r="M309" s="35">
        <f t="shared" si="103"/>
        <v>0</v>
      </c>
      <c r="N309" s="35" t="s">
        <v>172</v>
      </c>
      <c r="O309" s="35" t="s">
        <v>172</v>
      </c>
      <c r="P309" s="35">
        <f t="shared" si="104"/>
        <v>0</v>
      </c>
      <c r="Q309" s="35" t="s">
        <v>172</v>
      </c>
      <c r="R309" s="35" t="s">
        <v>172</v>
      </c>
      <c r="S309" s="35">
        <f t="shared" si="105"/>
        <v>0</v>
      </c>
      <c r="T309" s="35" t="s">
        <v>172</v>
      </c>
      <c r="U309" s="35" t="s">
        <v>172</v>
      </c>
      <c r="V309" s="35">
        <f t="shared" si="106"/>
        <v>0</v>
      </c>
      <c r="W309" s="35" t="s">
        <v>172</v>
      </c>
      <c r="X309" s="35" t="s">
        <v>172</v>
      </c>
      <c r="Y309" s="35">
        <f t="shared" si="107"/>
        <v>0</v>
      </c>
      <c r="Z309" s="35">
        <v>10661.72</v>
      </c>
      <c r="AA309" s="35" t="s">
        <v>172</v>
      </c>
      <c r="AB309" s="35">
        <f t="shared" si="108"/>
        <v>10661.72</v>
      </c>
      <c r="AC309" s="35" t="s">
        <v>172</v>
      </c>
      <c r="AD309" s="35" t="s">
        <v>172</v>
      </c>
      <c r="AE309" s="35">
        <f t="shared" si="109"/>
        <v>0</v>
      </c>
      <c r="AF309" s="35">
        <v>684509.67</v>
      </c>
      <c r="AG309" s="35" t="s">
        <v>172</v>
      </c>
      <c r="AH309" s="35">
        <f t="shared" si="110"/>
        <v>684509.67</v>
      </c>
      <c r="AI309" s="35" t="s">
        <v>172</v>
      </c>
      <c r="AJ309" s="35" t="s">
        <v>172</v>
      </c>
      <c r="AK309" s="35">
        <f t="shared" si="111"/>
        <v>0</v>
      </c>
      <c r="AM309" s="102" t="s">
        <v>4</v>
      </c>
    </row>
    <row r="310" spans="1:39" ht="13" thickBot="1" x14ac:dyDescent="0.45">
      <c r="A310" s="102" t="str">
        <f t="shared" si="112"/>
        <v>MayoUnit, S.A.</v>
      </c>
      <c r="B310" s="37" t="s">
        <v>132</v>
      </c>
      <c r="C310" s="44">
        <f t="shared" si="99"/>
        <v>2597249.61</v>
      </c>
      <c r="D310" s="44">
        <f t="shared" si="100"/>
        <v>40800.94</v>
      </c>
      <c r="E310" s="35">
        <v>57481.89</v>
      </c>
      <c r="F310" s="35">
        <v>1238.8</v>
      </c>
      <c r="G310" s="35">
        <f t="shared" si="101"/>
        <v>58720.69</v>
      </c>
      <c r="H310" s="35" t="s">
        <v>172</v>
      </c>
      <c r="I310" s="35" t="s">
        <v>172</v>
      </c>
      <c r="J310" s="35">
        <f t="shared" si="102"/>
        <v>0</v>
      </c>
      <c r="K310" s="35" t="s">
        <v>172</v>
      </c>
      <c r="L310" s="35">
        <v>35060</v>
      </c>
      <c r="M310" s="35">
        <f t="shared" si="103"/>
        <v>35060</v>
      </c>
      <c r="N310" s="35">
        <v>2843.94</v>
      </c>
      <c r="O310" s="35" t="s">
        <v>172</v>
      </c>
      <c r="P310" s="35">
        <f t="shared" si="104"/>
        <v>2843.94</v>
      </c>
      <c r="Q310" s="35" t="s">
        <v>172</v>
      </c>
      <c r="R310" s="35" t="s">
        <v>172</v>
      </c>
      <c r="S310" s="35">
        <f t="shared" si="105"/>
        <v>0</v>
      </c>
      <c r="T310" s="35" t="s">
        <v>172</v>
      </c>
      <c r="U310" s="35" t="s">
        <v>172</v>
      </c>
      <c r="V310" s="35">
        <f t="shared" si="106"/>
        <v>0</v>
      </c>
      <c r="W310" s="35" t="s">
        <v>172</v>
      </c>
      <c r="X310" s="35" t="s">
        <v>172</v>
      </c>
      <c r="Y310" s="35">
        <f t="shared" si="107"/>
        <v>0</v>
      </c>
      <c r="Z310" s="35">
        <v>1091406.1399999999</v>
      </c>
      <c r="AA310" s="35" t="s">
        <v>172</v>
      </c>
      <c r="AB310" s="35">
        <f t="shared" si="108"/>
        <v>1091406.1399999999</v>
      </c>
      <c r="AC310" s="35" t="s">
        <v>172</v>
      </c>
      <c r="AD310" s="35" t="s">
        <v>172</v>
      </c>
      <c r="AE310" s="35">
        <f t="shared" si="109"/>
        <v>0</v>
      </c>
      <c r="AF310" s="35" t="s">
        <v>172</v>
      </c>
      <c r="AG310" s="35" t="s">
        <v>172</v>
      </c>
      <c r="AH310" s="35">
        <f t="shared" si="110"/>
        <v>0</v>
      </c>
      <c r="AI310" s="35">
        <v>1445517.64</v>
      </c>
      <c r="AJ310" s="35">
        <v>4502.1400000000003</v>
      </c>
      <c r="AK310" s="35">
        <f t="shared" si="111"/>
        <v>1450019.7799999998</v>
      </c>
      <c r="AM310" s="102" t="s">
        <v>4</v>
      </c>
    </row>
    <row r="311" spans="1:39" ht="13.35" thickTop="1" thickBot="1" x14ac:dyDescent="0.45">
      <c r="A311" s="102" t="str">
        <f t="shared" si="112"/>
        <v>Total General</v>
      </c>
      <c r="B311" s="39" t="s">
        <v>19</v>
      </c>
      <c r="C311" s="46">
        <f t="shared" ref="C311:AK311" si="113">SUM(C278:C310)</f>
        <v>4460807587.999999</v>
      </c>
      <c r="D311" s="46">
        <f t="shared" si="113"/>
        <v>2966759024.3800015</v>
      </c>
      <c r="E311" s="46">
        <f t="shared" si="113"/>
        <v>34104989.130000003</v>
      </c>
      <c r="F311" s="46">
        <f t="shared" si="113"/>
        <v>4241.5600000000004</v>
      </c>
      <c r="G311" s="46">
        <f t="shared" si="113"/>
        <v>34109230.690000005</v>
      </c>
      <c r="H311" s="46">
        <f t="shared" si="113"/>
        <v>508580894.83999997</v>
      </c>
      <c r="I311" s="46">
        <f t="shared" si="113"/>
        <v>733015706.21000004</v>
      </c>
      <c r="J311" s="46">
        <f t="shared" si="113"/>
        <v>1241596601.05</v>
      </c>
      <c r="K311" s="46">
        <f t="shared" si="113"/>
        <v>1566209.67</v>
      </c>
      <c r="L311" s="46">
        <f t="shared" si="113"/>
        <v>1927767749.9900005</v>
      </c>
      <c r="M311" s="46">
        <f t="shared" si="113"/>
        <v>1929333959.6600003</v>
      </c>
      <c r="N311" s="46">
        <f t="shared" si="113"/>
        <v>52712076.890000001</v>
      </c>
      <c r="O311" s="46">
        <f t="shared" si="113"/>
        <v>3443975.62</v>
      </c>
      <c r="P311" s="46">
        <f t="shared" si="113"/>
        <v>56156052.509999998</v>
      </c>
      <c r="Q311" s="46">
        <f t="shared" si="113"/>
        <v>1417789398.5600002</v>
      </c>
      <c r="R311" s="46">
        <f t="shared" si="113"/>
        <v>221346956.41999999</v>
      </c>
      <c r="S311" s="46">
        <f t="shared" si="113"/>
        <v>1639136354.98</v>
      </c>
      <c r="T311" s="46">
        <f t="shared" si="113"/>
        <v>49911798.220000006</v>
      </c>
      <c r="U311" s="46">
        <f t="shared" si="113"/>
        <v>793672.7</v>
      </c>
      <c r="V311" s="46">
        <f t="shared" si="113"/>
        <v>50705470.920000002</v>
      </c>
      <c r="W311" s="46">
        <f t="shared" si="113"/>
        <v>109719569.73000002</v>
      </c>
      <c r="X311" s="46">
        <f t="shared" si="113"/>
        <v>1680121.2600000002</v>
      </c>
      <c r="Y311" s="46">
        <f t="shared" si="113"/>
        <v>111399690.99000001</v>
      </c>
      <c r="Z311" s="46">
        <f t="shared" si="113"/>
        <v>1752300789.1800005</v>
      </c>
      <c r="AA311" s="46">
        <f t="shared" si="113"/>
        <v>6634868.0099999998</v>
      </c>
      <c r="AB311" s="46">
        <f t="shared" si="113"/>
        <v>1758935657.1900003</v>
      </c>
      <c r="AC311" s="46">
        <f t="shared" si="113"/>
        <v>0</v>
      </c>
      <c r="AD311" s="46">
        <f t="shared" si="113"/>
        <v>49549222.75</v>
      </c>
      <c r="AE311" s="46">
        <f t="shared" si="113"/>
        <v>49549222.75</v>
      </c>
      <c r="AF311" s="46">
        <f t="shared" si="113"/>
        <v>120705419.41</v>
      </c>
      <c r="AG311" s="46">
        <f t="shared" si="113"/>
        <v>2390432.79</v>
      </c>
      <c r="AH311" s="46">
        <f t="shared" si="113"/>
        <v>123095852.2</v>
      </c>
      <c r="AI311" s="46">
        <f t="shared" si="113"/>
        <v>413416442.37000018</v>
      </c>
      <c r="AJ311" s="46">
        <f t="shared" si="113"/>
        <v>20132077.070000004</v>
      </c>
      <c r="AK311" s="65">
        <f t="shared" si="113"/>
        <v>433548519.44000018</v>
      </c>
    </row>
    <row r="312" spans="1:39" ht="13" thickTop="1" x14ac:dyDescent="0.4">
      <c r="A312" s="102" t="str">
        <f t="shared" si="112"/>
        <v/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4">
      <c r="A313" s="102" t="str">
        <f>AM313&amp;B313</f>
        <v>% de Primas Exoneradas de Impuestos</v>
      </c>
      <c r="B313" s="19" t="s">
        <v>38</v>
      </c>
      <c r="C313" s="145">
        <f>IFERROR(D311/C314*100,0)</f>
        <v>39.942543489749582</v>
      </c>
      <c r="D313" s="145"/>
      <c r="E313" s="145">
        <f>IFERROR(F311/E314*100,0)</f>
        <v>1.243522622526788E-2</v>
      </c>
      <c r="F313" s="145"/>
      <c r="G313" s="28"/>
      <c r="H313" s="145">
        <f>IFERROR(I311/H314*100,0)</f>
        <v>59.038153421980979</v>
      </c>
      <c r="I313" s="145"/>
      <c r="J313" s="28"/>
      <c r="K313" s="145">
        <f>IFERROR(L311/K314*100,0)</f>
        <v>99.918821225213065</v>
      </c>
      <c r="L313" s="145"/>
      <c r="M313" s="28"/>
      <c r="N313" s="145">
        <f>IFERROR(O311/N314*100,0)</f>
        <v>6.1328663003631059</v>
      </c>
      <c r="O313" s="145"/>
      <c r="P313" s="28"/>
      <c r="Q313" s="145">
        <f>IFERROR(R311/Q314*100,0)</f>
        <v>13.503876950047925</v>
      </c>
      <c r="R313" s="145"/>
      <c r="S313" s="28"/>
      <c r="T313" s="145">
        <f>IFERROR(U311/T314*100,0)</f>
        <v>1.5652604849133702</v>
      </c>
      <c r="U313" s="145"/>
      <c r="V313" s="28"/>
      <c r="W313" s="145">
        <f>IFERROR(X311/W314*100,0)</f>
        <v>1.508192029142001</v>
      </c>
      <c r="X313" s="145"/>
      <c r="Y313" s="28"/>
      <c r="Z313" s="145">
        <f>IFERROR(AA311/Z314*100,0)</f>
        <v>0.37720925054186333</v>
      </c>
      <c r="AA313" s="145"/>
      <c r="AB313" s="28"/>
      <c r="AC313" s="145">
        <f>IFERROR(AD311/AC314*100,0)</f>
        <v>100</v>
      </c>
      <c r="AD313" s="145"/>
      <c r="AE313" s="28"/>
      <c r="AF313" s="145">
        <f>IFERROR(AG311/AF314*100,0)</f>
        <v>1.9419279750516241</v>
      </c>
      <c r="AG313" s="145"/>
      <c r="AH313" s="28"/>
      <c r="AI313" s="145">
        <f>IFERROR(AJ311/AI314*100,0)</f>
        <v>4.6435580257554374</v>
      </c>
      <c r="AJ313" s="145"/>
      <c r="AK313" s="28"/>
    </row>
    <row r="314" spans="1:39" x14ac:dyDescent="0.4">
      <c r="A314" s="102" t="str">
        <f>AM314&amp;B314</f>
        <v>Primas Netas Totales</v>
      </c>
      <c r="B314" s="4" t="s">
        <v>39</v>
      </c>
      <c r="C314" s="143">
        <f>IFERROR(C311+D311,0)</f>
        <v>7427566612.3800011</v>
      </c>
      <c r="D314" s="144"/>
      <c r="E314" s="143">
        <f>IFERROR(E311+F311,0)</f>
        <v>34109230.690000005</v>
      </c>
      <c r="F314" s="144"/>
      <c r="G314" s="29"/>
      <c r="H314" s="143">
        <f>IFERROR(H311+I311,0)</f>
        <v>1241596601.05</v>
      </c>
      <c r="I314" s="144"/>
      <c r="J314" s="29"/>
      <c r="K314" s="143">
        <f>IFERROR(K311+L311,0)</f>
        <v>1929333959.6600006</v>
      </c>
      <c r="L314" s="144"/>
      <c r="M314" s="29"/>
      <c r="N314" s="143">
        <f>IFERROR(N311+O311,0)</f>
        <v>56156052.509999998</v>
      </c>
      <c r="O314" s="144"/>
      <c r="P314" s="29"/>
      <c r="Q314" s="143">
        <f>IFERROR(Q311+R311,0)</f>
        <v>1639136354.9800003</v>
      </c>
      <c r="R314" s="144"/>
      <c r="S314" s="29"/>
      <c r="T314" s="143">
        <f>IFERROR(T311+U311,0)</f>
        <v>50705470.920000009</v>
      </c>
      <c r="U314" s="144"/>
      <c r="V314" s="29"/>
      <c r="W314" s="143">
        <f>IFERROR(W311+X311,0)</f>
        <v>111399690.99000002</v>
      </c>
      <c r="X314" s="144"/>
      <c r="Y314" s="29"/>
      <c r="Z314" s="143">
        <f>IFERROR(Z311+AA311,0)</f>
        <v>1758935657.1900005</v>
      </c>
      <c r="AA314" s="144"/>
      <c r="AB314" s="29"/>
      <c r="AC314" s="143">
        <f>IFERROR(AC311+AD311,0)</f>
        <v>49549222.75</v>
      </c>
      <c r="AD314" s="144"/>
      <c r="AE314" s="29"/>
      <c r="AF314" s="143">
        <f>IFERROR(AF311+AG311,0)</f>
        <v>123095852.2</v>
      </c>
      <c r="AG314" s="144"/>
      <c r="AH314" s="29"/>
      <c r="AI314" s="143">
        <f>IFERROR(AI311+AJ311,0)</f>
        <v>433548519.44000018</v>
      </c>
      <c r="AJ314" s="144"/>
      <c r="AK314" s="29"/>
    </row>
    <row r="315" spans="1:39" x14ac:dyDescent="0.4">
      <c r="A315" s="102" t="str">
        <f>AM315&amp;B315</f>
        <v>% Por Ramos Primas Netas Cobradas</v>
      </c>
      <c r="B315" s="4" t="s">
        <v>40</v>
      </c>
      <c r="C315" s="145">
        <f>SUM(E315:AJ315,0)</f>
        <v>100.00000000000001</v>
      </c>
      <c r="D315" s="144"/>
      <c r="E315" s="145">
        <f>IFERROR(E314/C314*100,0)</f>
        <v>0.45922483728584762</v>
      </c>
      <c r="F315" s="145"/>
      <c r="G315" s="28"/>
      <c r="H315" s="145">
        <f>IFERROR(H314/C314*100,0)</f>
        <v>16.716061475376758</v>
      </c>
      <c r="I315" s="145"/>
      <c r="J315" s="28"/>
      <c r="K315" s="145">
        <f>IFERROR(K314/C314*100,0)</f>
        <v>25.975316821046828</v>
      </c>
      <c r="L315" s="145"/>
      <c r="M315" s="28"/>
      <c r="N315" s="145">
        <f>IFERROR(N314/C314*100,0)</f>
        <v>0.75604912672746827</v>
      </c>
      <c r="O315" s="145"/>
      <c r="P315" s="28"/>
      <c r="Q315" s="145">
        <f>IFERROR(Q314/C314*100,0)</f>
        <v>22.068282124160916</v>
      </c>
      <c r="R315" s="145"/>
      <c r="S315" s="28"/>
      <c r="T315" s="145">
        <f>IFERROR(T314/C314*100,0)</f>
        <v>0.68266598693959812</v>
      </c>
      <c r="U315" s="145"/>
      <c r="V315" s="28"/>
      <c r="W315" s="145">
        <f>IFERROR(W314/C314*100,0)</f>
        <v>1.4998140952963388</v>
      </c>
      <c r="X315" s="145"/>
      <c r="Y315" s="28"/>
      <c r="Z315" s="145">
        <f>IFERROR(Z314/C314*100,0)</f>
        <v>23.68118320552346</v>
      </c>
      <c r="AA315" s="145"/>
      <c r="AB315" s="28"/>
      <c r="AC315" s="145">
        <f>IFERROR(AC314/C314*100,0)</f>
        <v>0.66709900207980821</v>
      </c>
      <c r="AD315" s="145"/>
      <c r="AE315" s="28"/>
      <c r="AF315" s="145">
        <f>IFERROR(AF314/C314*100,0)</f>
        <v>1.6572837192039214</v>
      </c>
      <c r="AG315" s="145"/>
      <c r="AH315" s="28"/>
      <c r="AI315" s="145">
        <f>IFERROR(AI314/C314*100,0)</f>
        <v>5.8370196063590614</v>
      </c>
      <c r="AJ315" s="145"/>
      <c r="AK315" s="28"/>
    </row>
    <row r="316" spans="1:39" x14ac:dyDescent="0.4">
      <c r="A316" s="102" t="str">
        <f t="shared" si="112"/>
        <v>Fuente: Superintendencia de Seguros, Dirección de Análisis Financiero y Estadísticas</v>
      </c>
      <c r="B316" s="52" t="s">
        <v>108</v>
      </c>
    </row>
    <row r="317" spans="1:39" x14ac:dyDescent="0.4">
      <c r="A317" s="102" t="str">
        <f t="shared" si="112"/>
        <v/>
      </c>
      <c r="B317" s="3"/>
    </row>
    <row r="318" spans="1:39" x14ac:dyDescent="0.4">
      <c r="A318" s="102" t="str">
        <f t="shared" si="112"/>
        <v/>
      </c>
      <c r="B318" s="3"/>
    </row>
    <row r="319" spans="1:39" x14ac:dyDescent="0.4">
      <c r="A319" s="102" t="str">
        <f t="shared" si="112"/>
        <v/>
      </c>
      <c r="B319" s="3"/>
    </row>
    <row r="320" spans="1:39" x14ac:dyDescent="0.4">
      <c r="A320" s="102" t="str">
        <f t="shared" si="112"/>
        <v/>
      </c>
      <c r="B320" s="3"/>
    </row>
    <row r="321" spans="1:39" x14ac:dyDescent="0.4">
      <c r="A321" s="102" t="str">
        <f t="shared" si="112"/>
        <v/>
      </c>
      <c r="B321" s="3"/>
    </row>
    <row r="322" spans="1:39" x14ac:dyDescent="0.4">
      <c r="A322" s="102" t="str">
        <f t="shared" si="112"/>
        <v/>
      </c>
    </row>
    <row r="323" spans="1:39" x14ac:dyDescent="0.4">
      <c r="A323" s="102" t="str">
        <f t="shared" si="112"/>
        <v/>
      </c>
    </row>
    <row r="324" spans="1:39" x14ac:dyDescent="0.4">
      <c r="A324" s="102" t="str">
        <f t="shared" si="112"/>
        <v/>
      </c>
    </row>
    <row r="325" spans="1:39" ht="20.25" customHeight="1" x14ac:dyDescent="0.6">
      <c r="A325" s="102" t="str">
        <f t="shared" si="112"/>
        <v>Superintendencia de Seguros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4">
      <c r="A326" s="102" t="str">
        <f t="shared" si="112"/>
        <v>Primas Netas Cobradas por Compañías, Según Ramos</v>
      </c>
      <c r="B326" s="134" t="s">
        <v>56</v>
      </c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</row>
    <row r="327" spans="1:39" ht="12.75" customHeight="1" x14ac:dyDescent="0.4">
      <c r="A327" s="102" t="str">
        <f t="shared" si="112"/>
        <v>Junio, 2022</v>
      </c>
      <c r="B327" s="136" t="s">
        <v>163</v>
      </c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</row>
    <row r="328" spans="1:39" ht="12.75" customHeight="1" x14ac:dyDescent="0.4">
      <c r="A328" s="102" t="str">
        <f t="shared" si="112"/>
        <v>(Valores en RD$)</v>
      </c>
      <c r="B328" s="134" t="s">
        <v>91</v>
      </c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</row>
    <row r="329" spans="1:39" x14ac:dyDescent="0.4">
      <c r="A329" s="102" t="str">
        <f t="shared" si="112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" thickBot="1" x14ac:dyDescent="0.45">
      <c r="A330" s="102" t="str">
        <f t="shared" si="112"/>
        <v/>
      </c>
    </row>
    <row r="331" spans="1:39" ht="13.35" thickTop="1" thickBot="1" x14ac:dyDescent="0.45">
      <c r="A331" s="102" t="str">
        <f t="shared" si="112"/>
        <v>Compañías</v>
      </c>
      <c r="B331" s="137" t="s">
        <v>33</v>
      </c>
      <c r="C331" s="142" t="s">
        <v>0</v>
      </c>
      <c r="D331" s="142"/>
      <c r="E331" s="142" t="s">
        <v>12</v>
      </c>
      <c r="F331" s="142"/>
      <c r="G331" s="67"/>
      <c r="H331" s="142" t="s">
        <v>13</v>
      </c>
      <c r="I331" s="142"/>
      <c r="J331" s="67"/>
      <c r="K331" s="142" t="s">
        <v>14</v>
      </c>
      <c r="L331" s="142"/>
      <c r="M331" s="67"/>
      <c r="N331" s="142" t="s">
        <v>15</v>
      </c>
      <c r="O331" s="142"/>
      <c r="P331" s="67"/>
      <c r="Q331" s="142" t="s">
        <v>27</v>
      </c>
      <c r="R331" s="142"/>
      <c r="S331" s="67"/>
      <c r="T331" s="142" t="s">
        <v>35</v>
      </c>
      <c r="U331" s="142"/>
      <c r="V331" s="67"/>
      <c r="W331" s="142" t="s">
        <v>16</v>
      </c>
      <c r="X331" s="142"/>
      <c r="Y331" s="67"/>
      <c r="Z331" s="142" t="s">
        <v>67</v>
      </c>
      <c r="AA331" s="142"/>
      <c r="AB331" s="67"/>
      <c r="AC331" s="142" t="s">
        <v>34</v>
      </c>
      <c r="AD331" s="142"/>
      <c r="AE331" s="67"/>
      <c r="AF331" s="142" t="s">
        <v>17</v>
      </c>
      <c r="AG331" s="142"/>
      <c r="AH331" s="67"/>
      <c r="AI331" s="142" t="s">
        <v>18</v>
      </c>
      <c r="AJ331" s="142"/>
      <c r="AK331" s="49"/>
    </row>
    <row r="332" spans="1:39" ht="13.35" thickTop="1" thickBot="1" x14ac:dyDescent="0.45">
      <c r="A332" s="102" t="str">
        <f t="shared" si="112"/>
        <v/>
      </c>
      <c r="B332" s="146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" thickTop="1" x14ac:dyDescent="0.4">
      <c r="A333" s="102" t="str">
        <f t="shared" si="112"/>
        <v>JunioSeguros Universal, S. A.</v>
      </c>
      <c r="B333" s="35" t="s">
        <v>84</v>
      </c>
      <c r="C333" s="44">
        <f t="shared" ref="C333:C365" si="114">SUMIF($E$62:$AJ$62,$C$62,$E333:$AJ333)</f>
        <v>1216388251.6300001</v>
      </c>
      <c r="D333" s="44">
        <f t="shared" ref="D333:D365" si="115">SUMIF($E$62:$AJ$62,$D$62,$E333:$AJ333)</f>
        <v>571142408.53000009</v>
      </c>
      <c r="E333" s="35">
        <v>4809384.57</v>
      </c>
      <c r="F333" s="35">
        <v>1000.8</v>
      </c>
      <c r="G333" s="35">
        <f>SUBTOTAL(109,E333:F333)</f>
        <v>4810385.37</v>
      </c>
      <c r="H333" s="35">
        <v>95762942.849999994</v>
      </c>
      <c r="I333" s="35">
        <v>175146246.30000001</v>
      </c>
      <c r="J333" s="35">
        <f>SUBTOTAL(109,H333:I333)</f>
        <v>270909189.14999998</v>
      </c>
      <c r="K333" s="35" t="s">
        <v>172</v>
      </c>
      <c r="L333" s="35">
        <v>379023805.06999999</v>
      </c>
      <c r="M333" s="35">
        <f>SUBTOTAL(109,K333:L333)</f>
        <v>379023805.06999999</v>
      </c>
      <c r="N333" s="35">
        <v>25029025.82</v>
      </c>
      <c r="O333" s="35" t="s">
        <v>172</v>
      </c>
      <c r="P333" s="35">
        <f>SUBTOTAL(109,N333:O333)</f>
        <v>25029025.82</v>
      </c>
      <c r="Q333" s="35">
        <v>723064881.75</v>
      </c>
      <c r="R333" s="35">
        <v>13403653.32</v>
      </c>
      <c r="S333" s="35">
        <f>SUBTOTAL(109,Q333:R333)</f>
        <v>736468535.07000005</v>
      </c>
      <c r="T333" s="35">
        <v>7022502.0899999999</v>
      </c>
      <c r="U333" s="35" t="s">
        <v>172</v>
      </c>
      <c r="V333" s="35">
        <f>SUBTOTAL(109,T333:U333)</f>
        <v>7022502.0899999999</v>
      </c>
      <c r="W333" s="35">
        <v>35397180.619999997</v>
      </c>
      <c r="X333" s="35" t="s">
        <v>172</v>
      </c>
      <c r="Y333" s="35">
        <f>SUBTOTAL(109,W333:X333)</f>
        <v>35397180.619999997</v>
      </c>
      <c r="Z333" s="35">
        <v>191060143.75999999</v>
      </c>
      <c r="AA333" s="35">
        <v>315910.67</v>
      </c>
      <c r="AB333" s="35">
        <f>SUBTOTAL(109,Z333:AA333)</f>
        <v>191376054.42999998</v>
      </c>
      <c r="AC333" s="35" t="s">
        <v>172</v>
      </c>
      <c r="AD333" s="35" t="s">
        <v>172</v>
      </c>
      <c r="AE333" s="35">
        <f>SUBTOTAL(109,AC333:AD333)</f>
        <v>0</v>
      </c>
      <c r="AF333" s="35">
        <v>11618726.960000001</v>
      </c>
      <c r="AG333" s="35">
        <v>1174537.78</v>
      </c>
      <c r="AH333" s="35">
        <f>SUBTOTAL(109,AF333:AG333)</f>
        <v>12793264.74</v>
      </c>
      <c r="AI333" s="35">
        <v>122623463.20999999</v>
      </c>
      <c r="AJ333" s="35">
        <v>2077254.59</v>
      </c>
      <c r="AK333" s="35">
        <f>SUBTOTAL(109,AI333:AJ333)</f>
        <v>124700717.8</v>
      </c>
      <c r="AM333" s="102" t="s">
        <v>5</v>
      </c>
    </row>
    <row r="334" spans="1:39" x14ac:dyDescent="0.4">
      <c r="A334" s="102" t="str">
        <f t="shared" si="112"/>
        <v>JunioHumano Seguros, S. A.</v>
      </c>
      <c r="B334" s="37" t="s">
        <v>92</v>
      </c>
      <c r="C334" s="44">
        <f t="shared" si="114"/>
        <v>144662017.36000001</v>
      </c>
      <c r="D334" s="44">
        <f t="shared" si="115"/>
        <v>1185928274.8699999</v>
      </c>
      <c r="E334" s="35">
        <v>4007931.2</v>
      </c>
      <c r="F334" s="35">
        <v>0.06</v>
      </c>
      <c r="G334" s="35">
        <f t="shared" ref="G334:G365" si="116">SUBTOTAL(109,E334:F334)</f>
        <v>4007931.2600000002</v>
      </c>
      <c r="H334" s="35">
        <v>26315673.530000001</v>
      </c>
      <c r="I334" s="35">
        <v>1201445.48</v>
      </c>
      <c r="J334" s="35">
        <f t="shared" ref="J334:J365" si="117">SUBTOTAL(109,H334:I334)</f>
        <v>27517119.010000002</v>
      </c>
      <c r="K334" s="35" t="s">
        <v>172</v>
      </c>
      <c r="L334" s="35">
        <v>1181062998.2</v>
      </c>
      <c r="M334" s="35">
        <f t="shared" ref="M334:M365" si="118">SUBTOTAL(109,K334:L334)</f>
        <v>1181062998.2</v>
      </c>
      <c r="N334" s="35">
        <v>1674290.95</v>
      </c>
      <c r="O334" s="35">
        <v>-3.09</v>
      </c>
      <c r="P334" s="35">
        <f t="shared" ref="P334:P365" si="119">SUBTOTAL(109,N334:O334)</f>
        <v>1674287.8599999999</v>
      </c>
      <c r="Q334" s="35">
        <v>30821076.489999998</v>
      </c>
      <c r="R334" s="35">
        <v>382139.07</v>
      </c>
      <c r="S334" s="35">
        <f t="shared" ref="S334:S365" si="120">SUBTOTAL(109,Q334:R334)</f>
        <v>31203215.559999999</v>
      </c>
      <c r="T334" s="35">
        <v>460029.75</v>
      </c>
      <c r="U334" s="35" t="s">
        <v>172</v>
      </c>
      <c r="V334" s="35">
        <f t="shared" ref="V334:V365" si="121">SUBTOTAL(109,T334:U334)</f>
        <v>460029.75</v>
      </c>
      <c r="W334" s="35">
        <v>766439.41</v>
      </c>
      <c r="X334" s="35">
        <v>1.1000000000000001</v>
      </c>
      <c r="Y334" s="35">
        <f t="shared" ref="Y334:Y365" si="122">SUBTOTAL(109,W334:X334)</f>
        <v>766440.51</v>
      </c>
      <c r="Z334" s="35">
        <v>71093843.790000007</v>
      </c>
      <c r="AA334" s="35">
        <v>15434.52</v>
      </c>
      <c r="AB334" s="35">
        <f t="shared" ref="AB334:AB365" si="123">SUBTOTAL(109,Z334:AA334)</f>
        <v>71109278.310000002</v>
      </c>
      <c r="AC334" s="35" t="s">
        <v>172</v>
      </c>
      <c r="AD334" s="35" t="s">
        <v>172</v>
      </c>
      <c r="AE334" s="35">
        <f t="shared" ref="AE334:AE365" si="124">SUBTOTAL(109,AC334:AD334)</f>
        <v>0</v>
      </c>
      <c r="AF334" s="35">
        <v>1717508.24</v>
      </c>
      <c r="AG334" s="35">
        <v>6814.66</v>
      </c>
      <c r="AH334" s="35">
        <f t="shared" ref="AH334:AH365" si="125">SUBTOTAL(109,AF334:AG334)</f>
        <v>1724322.9</v>
      </c>
      <c r="AI334" s="35">
        <v>7805224</v>
      </c>
      <c r="AJ334" s="35">
        <v>3259444.87</v>
      </c>
      <c r="AK334" s="35">
        <f t="shared" ref="AK334:AK365" si="126">SUBTOTAL(109,AI334:AJ334)</f>
        <v>11064668.870000001</v>
      </c>
      <c r="AM334" s="102" t="s">
        <v>5</v>
      </c>
    </row>
    <row r="335" spans="1:39" x14ac:dyDescent="0.4">
      <c r="A335" s="102" t="str">
        <f t="shared" si="112"/>
        <v>JunioSeguros Reservas, S. A.</v>
      </c>
      <c r="B335" s="37" t="s">
        <v>93</v>
      </c>
      <c r="C335" s="44">
        <f t="shared" si="114"/>
        <v>911708880.56000018</v>
      </c>
      <c r="D335" s="44">
        <f t="shared" si="115"/>
        <v>210162649.02999997</v>
      </c>
      <c r="E335" s="35">
        <v>8725753.2100000009</v>
      </c>
      <c r="F335" s="35" t="s">
        <v>172</v>
      </c>
      <c r="G335" s="35">
        <f t="shared" si="116"/>
        <v>8725753.2100000009</v>
      </c>
      <c r="H335" s="35">
        <v>155130046.72999999</v>
      </c>
      <c r="I335" s="35">
        <v>76239755.140000001</v>
      </c>
      <c r="J335" s="35">
        <f t="shared" si="117"/>
        <v>231369801.87</v>
      </c>
      <c r="K335" s="35" t="s">
        <v>172</v>
      </c>
      <c r="L335" s="35">
        <v>113280503.19</v>
      </c>
      <c r="M335" s="35">
        <f t="shared" si="118"/>
        <v>113280503.19</v>
      </c>
      <c r="N335" s="35">
        <v>2545549.88</v>
      </c>
      <c r="O335" s="35" t="s">
        <v>172</v>
      </c>
      <c r="P335" s="35">
        <f t="shared" si="119"/>
        <v>2545549.88</v>
      </c>
      <c r="Q335" s="35">
        <v>366124052.66000003</v>
      </c>
      <c r="R335" s="35">
        <v>12191901.82</v>
      </c>
      <c r="S335" s="35">
        <f t="shared" si="120"/>
        <v>378315954.48000002</v>
      </c>
      <c r="T335" s="35">
        <v>1389659.98</v>
      </c>
      <c r="U335" s="35" t="s">
        <v>172</v>
      </c>
      <c r="V335" s="35">
        <f t="shared" si="121"/>
        <v>1389659.98</v>
      </c>
      <c r="W335" s="35">
        <v>9379758.0700000003</v>
      </c>
      <c r="X335" s="35">
        <v>78544.759999999995</v>
      </c>
      <c r="Y335" s="35">
        <f t="shared" si="122"/>
        <v>9458302.8300000001</v>
      </c>
      <c r="Z335" s="35">
        <v>276639968.56</v>
      </c>
      <c r="AA335" s="35">
        <v>8147449.25</v>
      </c>
      <c r="AB335" s="35">
        <f t="shared" si="123"/>
        <v>284787417.81</v>
      </c>
      <c r="AC335" s="35" t="s">
        <v>172</v>
      </c>
      <c r="AD335" s="35" t="s">
        <v>172</v>
      </c>
      <c r="AE335" s="35">
        <f t="shared" si="124"/>
        <v>0</v>
      </c>
      <c r="AF335" s="35">
        <v>11748857.199999999</v>
      </c>
      <c r="AG335" s="35" t="s">
        <v>172</v>
      </c>
      <c r="AH335" s="35">
        <f t="shared" si="125"/>
        <v>11748857.199999999</v>
      </c>
      <c r="AI335" s="35">
        <v>80025234.269999996</v>
      </c>
      <c r="AJ335" s="35">
        <v>224494.87</v>
      </c>
      <c r="AK335" s="35">
        <f t="shared" si="126"/>
        <v>80249729.140000001</v>
      </c>
      <c r="AM335" s="102" t="s">
        <v>5</v>
      </c>
    </row>
    <row r="336" spans="1:39" x14ac:dyDescent="0.4">
      <c r="A336" s="102" t="str">
        <f t="shared" si="112"/>
        <v>JunioMapfre BHD Compañía de Seguros</v>
      </c>
      <c r="B336" s="37" t="s">
        <v>111</v>
      </c>
      <c r="C336" s="44">
        <f t="shared" si="114"/>
        <v>996350954.98000002</v>
      </c>
      <c r="D336" s="44">
        <f t="shared" si="115"/>
        <v>164563157.88000003</v>
      </c>
      <c r="E336" s="35">
        <v>2516575.94</v>
      </c>
      <c r="F336" s="35" t="s">
        <v>172</v>
      </c>
      <c r="G336" s="35">
        <f t="shared" si="116"/>
        <v>2516575.94</v>
      </c>
      <c r="H336" s="35">
        <v>118152976.90000001</v>
      </c>
      <c r="I336" s="35">
        <v>103619730.09999999</v>
      </c>
      <c r="J336" s="35">
        <f t="shared" si="117"/>
        <v>221772707</v>
      </c>
      <c r="K336" s="35" t="s">
        <v>172</v>
      </c>
      <c r="L336" s="35">
        <v>28317456.559999999</v>
      </c>
      <c r="M336" s="35">
        <f t="shared" si="118"/>
        <v>28317456.559999999</v>
      </c>
      <c r="N336" s="35">
        <v>22498016.25</v>
      </c>
      <c r="O336" s="35">
        <v>1709355.23</v>
      </c>
      <c r="P336" s="35">
        <f t="shared" si="119"/>
        <v>24207371.48</v>
      </c>
      <c r="Q336" s="35">
        <v>563489293.64999998</v>
      </c>
      <c r="R336" s="35">
        <v>27777299.699999999</v>
      </c>
      <c r="S336" s="35">
        <f t="shared" si="120"/>
        <v>591266593.35000002</v>
      </c>
      <c r="T336" s="35">
        <v>4260893.5</v>
      </c>
      <c r="U336" s="35" t="s">
        <v>172</v>
      </c>
      <c r="V336" s="35">
        <f t="shared" si="121"/>
        <v>4260893.5</v>
      </c>
      <c r="W336" s="35">
        <v>11075471.109999999</v>
      </c>
      <c r="X336" s="35">
        <v>39838.239999999998</v>
      </c>
      <c r="Y336" s="35">
        <f t="shared" si="122"/>
        <v>11115309.35</v>
      </c>
      <c r="Z336" s="35">
        <v>207710386.59</v>
      </c>
      <c r="AA336" s="35">
        <v>541240.25</v>
      </c>
      <c r="AB336" s="35">
        <f t="shared" si="123"/>
        <v>208251626.84</v>
      </c>
      <c r="AC336" s="35" t="s">
        <v>172</v>
      </c>
      <c r="AD336" s="35" t="s">
        <v>172</v>
      </c>
      <c r="AE336" s="35">
        <f t="shared" si="124"/>
        <v>0</v>
      </c>
      <c r="AF336" s="35">
        <v>16078820.640000001</v>
      </c>
      <c r="AG336" s="35">
        <v>1512157.81</v>
      </c>
      <c r="AH336" s="35">
        <f t="shared" si="125"/>
        <v>17590978.449999999</v>
      </c>
      <c r="AI336" s="35">
        <v>50568520.399999999</v>
      </c>
      <c r="AJ336" s="35">
        <v>1046079.99</v>
      </c>
      <c r="AK336" s="35">
        <f t="shared" si="126"/>
        <v>51614600.390000001</v>
      </c>
      <c r="AM336" s="102" t="s">
        <v>5</v>
      </c>
    </row>
    <row r="337" spans="1:39" x14ac:dyDescent="0.4">
      <c r="A337" s="102" t="str">
        <f t="shared" si="112"/>
        <v>JunioLa Colonial, S. A., Compañia De Seguros</v>
      </c>
      <c r="B337" s="37" t="s">
        <v>112</v>
      </c>
      <c r="C337" s="44">
        <f t="shared" si="114"/>
        <v>559092897.52999997</v>
      </c>
      <c r="D337" s="44">
        <f t="shared" si="115"/>
        <v>76404266.62999998</v>
      </c>
      <c r="E337" s="35">
        <v>90797.4</v>
      </c>
      <c r="F337" s="35" t="s">
        <v>172</v>
      </c>
      <c r="G337" s="35">
        <f t="shared" si="116"/>
        <v>90797.4</v>
      </c>
      <c r="H337" s="35">
        <v>25625586.969999999</v>
      </c>
      <c r="I337" s="35" t="s">
        <v>172</v>
      </c>
      <c r="J337" s="35">
        <f t="shared" si="117"/>
        <v>25625586.969999999</v>
      </c>
      <c r="K337" s="35">
        <v>53206.239999999998</v>
      </c>
      <c r="L337" s="35">
        <v>45051901.909999996</v>
      </c>
      <c r="M337" s="35">
        <f t="shared" si="118"/>
        <v>45105108.149999999</v>
      </c>
      <c r="N337" s="35">
        <v>2399259.14</v>
      </c>
      <c r="O337" s="35" t="s">
        <v>172</v>
      </c>
      <c r="P337" s="35">
        <f t="shared" si="119"/>
        <v>2399259.14</v>
      </c>
      <c r="Q337" s="35">
        <v>235882566.19</v>
      </c>
      <c r="R337" s="35">
        <v>24250332.82</v>
      </c>
      <c r="S337" s="35">
        <f t="shared" si="120"/>
        <v>260132899.00999999</v>
      </c>
      <c r="T337" s="35">
        <v>8135868.3799999999</v>
      </c>
      <c r="U337" s="35" t="s">
        <v>172</v>
      </c>
      <c r="V337" s="35">
        <f t="shared" si="121"/>
        <v>8135868.3799999999</v>
      </c>
      <c r="W337" s="35">
        <v>15410207.73</v>
      </c>
      <c r="X337" s="35">
        <v>749014.97</v>
      </c>
      <c r="Y337" s="35">
        <f t="shared" si="122"/>
        <v>16159222.700000001</v>
      </c>
      <c r="Z337" s="35">
        <v>203939865.97999999</v>
      </c>
      <c r="AA337" s="35">
        <v>1148788.08</v>
      </c>
      <c r="AB337" s="35">
        <f t="shared" si="123"/>
        <v>205088654.06</v>
      </c>
      <c r="AC337" s="35" t="s">
        <v>172</v>
      </c>
      <c r="AD337" s="35" t="s">
        <v>172</v>
      </c>
      <c r="AE337" s="35">
        <f t="shared" si="124"/>
        <v>0</v>
      </c>
      <c r="AF337" s="35">
        <v>7949726.6600000001</v>
      </c>
      <c r="AG337" s="35">
        <v>1299423.99</v>
      </c>
      <c r="AH337" s="35">
        <f t="shared" si="125"/>
        <v>9249150.6500000004</v>
      </c>
      <c r="AI337" s="35">
        <v>59605812.840000004</v>
      </c>
      <c r="AJ337" s="35">
        <v>3904804.86</v>
      </c>
      <c r="AK337" s="35">
        <f t="shared" si="126"/>
        <v>63510617.700000003</v>
      </c>
      <c r="AL337" s="2"/>
      <c r="AM337" s="102" t="s">
        <v>5</v>
      </c>
    </row>
    <row r="338" spans="1:39" x14ac:dyDescent="0.4">
      <c r="A338" s="102" t="str">
        <f t="shared" si="112"/>
        <v>JunioSeguros Sura, S.A.</v>
      </c>
      <c r="B338" s="37" t="s">
        <v>113</v>
      </c>
      <c r="C338" s="44">
        <f t="shared" si="114"/>
        <v>519323196.89999998</v>
      </c>
      <c r="D338" s="44">
        <f t="shared" si="115"/>
        <v>34506728.650000006</v>
      </c>
      <c r="E338" s="35">
        <v>1280085.5</v>
      </c>
      <c r="F338" s="35" t="s">
        <v>172</v>
      </c>
      <c r="G338" s="35">
        <f t="shared" si="116"/>
        <v>1280085.5</v>
      </c>
      <c r="H338" s="35">
        <v>19579670.75</v>
      </c>
      <c r="I338" s="35">
        <v>86596.69</v>
      </c>
      <c r="J338" s="35">
        <f t="shared" si="117"/>
        <v>19666267.440000001</v>
      </c>
      <c r="K338" s="35">
        <v>436817.05</v>
      </c>
      <c r="L338" s="35">
        <v>14816755.26</v>
      </c>
      <c r="M338" s="35">
        <f t="shared" si="118"/>
        <v>15253572.310000001</v>
      </c>
      <c r="N338" s="35">
        <v>5018894.93</v>
      </c>
      <c r="O338" s="35" t="s">
        <v>172</v>
      </c>
      <c r="P338" s="35">
        <f t="shared" si="119"/>
        <v>5018894.93</v>
      </c>
      <c r="Q338" s="35">
        <v>252314203.87</v>
      </c>
      <c r="R338" s="35">
        <v>13774673.800000001</v>
      </c>
      <c r="S338" s="35">
        <f t="shared" si="120"/>
        <v>266088877.67000002</v>
      </c>
      <c r="T338" s="35">
        <v>5896045.9100000001</v>
      </c>
      <c r="U338" s="35" t="s">
        <v>172</v>
      </c>
      <c r="V338" s="35">
        <f t="shared" si="121"/>
        <v>5896045.9100000001</v>
      </c>
      <c r="W338" s="35">
        <v>9048418.1999999993</v>
      </c>
      <c r="X338" s="35">
        <v>1797963.34</v>
      </c>
      <c r="Y338" s="35">
        <f t="shared" si="122"/>
        <v>10846381.539999999</v>
      </c>
      <c r="Z338" s="35">
        <v>146249058.78999999</v>
      </c>
      <c r="AA338" s="35">
        <v>573813.92000000004</v>
      </c>
      <c r="AB338" s="35">
        <f t="shared" si="123"/>
        <v>146822872.70999998</v>
      </c>
      <c r="AC338" s="35" t="s">
        <v>172</v>
      </c>
      <c r="AD338" s="35" t="s">
        <v>172</v>
      </c>
      <c r="AE338" s="35">
        <f t="shared" si="124"/>
        <v>0</v>
      </c>
      <c r="AF338" s="35">
        <v>20862970.870000001</v>
      </c>
      <c r="AG338" s="35">
        <v>2570227.19</v>
      </c>
      <c r="AH338" s="35">
        <f t="shared" si="125"/>
        <v>23433198.060000002</v>
      </c>
      <c r="AI338" s="35">
        <v>58637031.030000001</v>
      </c>
      <c r="AJ338" s="35">
        <v>886698.45</v>
      </c>
      <c r="AK338" s="35">
        <f t="shared" si="126"/>
        <v>59523729.480000004</v>
      </c>
      <c r="AM338" s="102" t="s">
        <v>5</v>
      </c>
    </row>
    <row r="339" spans="1:39" x14ac:dyDescent="0.4">
      <c r="A339" s="102" t="str">
        <f t="shared" si="112"/>
        <v>JunioSeguros Crecer, S. A.</v>
      </c>
      <c r="B339" s="37" t="s">
        <v>94</v>
      </c>
      <c r="C339" s="44">
        <f t="shared" si="114"/>
        <v>74768529.200000003</v>
      </c>
      <c r="D339" s="44">
        <f t="shared" si="115"/>
        <v>228348386.65000001</v>
      </c>
      <c r="E339" s="35" t="s">
        <v>172</v>
      </c>
      <c r="F339" s="35" t="s">
        <v>172</v>
      </c>
      <c r="G339" s="35">
        <f t="shared" si="116"/>
        <v>0</v>
      </c>
      <c r="H339" s="35">
        <v>26679144.780000001</v>
      </c>
      <c r="I339" s="35">
        <v>228087215.77000001</v>
      </c>
      <c r="J339" s="35">
        <f t="shared" si="117"/>
        <v>254766360.55000001</v>
      </c>
      <c r="K339" s="35" t="s">
        <v>172</v>
      </c>
      <c r="L339" s="35" t="s">
        <v>172</v>
      </c>
      <c r="M339" s="35">
        <f t="shared" si="118"/>
        <v>0</v>
      </c>
      <c r="N339" s="35">
        <v>2112607.06</v>
      </c>
      <c r="O339" s="35" t="s">
        <v>172</v>
      </c>
      <c r="P339" s="35">
        <f t="shared" si="119"/>
        <v>2112607.06</v>
      </c>
      <c r="Q339" s="35">
        <v>25267323.800000001</v>
      </c>
      <c r="R339" s="35" t="s">
        <v>172</v>
      </c>
      <c r="S339" s="35">
        <f t="shared" si="120"/>
        <v>25267323.800000001</v>
      </c>
      <c r="T339" s="35">
        <v>207966.22</v>
      </c>
      <c r="U339" s="35" t="s">
        <v>172</v>
      </c>
      <c r="V339" s="35">
        <f t="shared" si="121"/>
        <v>207966.22</v>
      </c>
      <c r="W339" s="35" t="s">
        <v>172</v>
      </c>
      <c r="X339" s="35" t="s">
        <v>172</v>
      </c>
      <c r="Y339" s="35">
        <f t="shared" si="122"/>
        <v>0</v>
      </c>
      <c r="Z339" s="35">
        <v>665016.81000000006</v>
      </c>
      <c r="AA339" s="35" t="s">
        <v>172</v>
      </c>
      <c r="AB339" s="35">
        <f t="shared" si="123"/>
        <v>665016.81000000006</v>
      </c>
      <c r="AC339" s="35" t="s">
        <v>172</v>
      </c>
      <c r="AD339" s="35" t="s">
        <v>172</v>
      </c>
      <c r="AE339" s="35">
        <f t="shared" si="124"/>
        <v>0</v>
      </c>
      <c r="AF339" s="35">
        <v>14650</v>
      </c>
      <c r="AG339" s="35" t="s">
        <v>172</v>
      </c>
      <c r="AH339" s="35">
        <f t="shared" si="125"/>
        <v>14650</v>
      </c>
      <c r="AI339" s="35">
        <v>19821820.530000001</v>
      </c>
      <c r="AJ339" s="35">
        <v>261170.88</v>
      </c>
      <c r="AK339" s="35">
        <f t="shared" si="126"/>
        <v>20082991.41</v>
      </c>
      <c r="AM339" s="102" t="s">
        <v>5</v>
      </c>
    </row>
    <row r="340" spans="1:39" x14ac:dyDescent="0.4">
      <c r="A340" s="102" t="str">
        <f t="shared" si="112"/>
        <v>JunioWorldwide Seguros, S. A.</v>
      </c>
      <c r="B340" s="37" t="s">
        <v>114</v>
      </c>
      <c r="C340" s="44">
        <f t="shared" si="114"/>
        <v>11547643.99</v>
      </c>
      <c r="D340" s="44">
        <f t="shared" si="115"/>
        <v>194969552.47</v>
      </c>
      <c r="E340" s="35">
        <v>9835757.5999999996</v>
      </c>
      <c r="F340" s="35" t="s">
        <v>172</v>
      </c>
      <c r="G340" s="35">
        <f t="shared" si="116"/>
        <v>9835757.5999999996</v>
      </c>
      <c r="H340" s="35">
        <v>1711886.39</v>
      </c>
      <c r="I340" s="35">
        <v>165365.64000000001</v>
      </c>
      <c r="J340" s="35">
        <f t="shared" si="117"/>
        <v>1877252.0299999998</v>
      </c>
      <c r="K340" s="35" t="s">
        <v>172</v>
      </c>
      <c r="L340" s="35">
        <v>194804186.83000001</v>
      </c>
      <c r="M340" s="35">
        <f t="shared" si="118"/>
        <v>194804186.83000001</v>
      </c>
      <c r="N340" s="35" t="s">
        <v>172</v>
      </c>
      <c r="O340" s="35" t="s">
        <v>172</v>
      </c>
      <c r="P340" s="35">
        <f t="shared" si="119"/>
        <v>0</v>
      </c>
      <c r="Q340" s="35" t="s">
        <v>172</v>
      </c>
      <c r="R340" s="35" t="s">
        <v>172</v>
      </c>
      <c r="S340" s="35">
        <f t="shared" si="120"/>
        <v>0</v>
      </c>
      <c r="T340" s="35" t="s">
        <v>172</v>
      </c>
      <c r="U340" s="35" t="s">
        <v>172</v>
      </c>
      <c r="V340" s="35">
        <f t="shared" si="121"/>
        <v>0</v>
      </c>
      <c r="W340" s="35" t="s">
        <v>172</v>
      </c>
      <c r="X340" s="35" t="s">
        <v>172</v>
      </c>
      <c r="Y340" s="35">
        <f t="shared" si="122"/>
        <v>0</v>
      </c>
      <c r="Z340" s="35" t="s">
        <v>172</v>
      </c>
      <c r="AA340" s="35" t="s">
        <v>172</v>
      </c>
      <c r="AB340" s="35">
        <f t="shared" si="123"/>
        <v>0</v>
      </c>
      <c r="AC340" s="35" t="s">
        <v>172</v>
      </c>
      <c r="AD340" s="35" t="s">
        <v>172</v>
      </c>
      <c r="AE340" s="35">
        <f t="shared" si="124"/>
        <v>0</v>
      </c>
      <c r="AF340" s="35" t="s">
        <v>172</v>
      </c>
      <c r="AG340" s="35" t="s">
        <v>172</v>
      </c>
      <c r="AH340" s="35">
        <f t="shared" si="125"/>
        <v>0</v>
      </c>
      <c r="AI340" s="35" t="s">
        <v>172</v>
      </c>
      <c r="AJ340" s="35" t="s">
        <v>172</v>
      </c>
      <c r="AK340" s="35">
        <f t="shared" si="126"/>
        <v>0</v>
      </c>
      <c r="AM340" s="102" t="s">
        <v>5</v>
      </c>
    </row>
    <row r="341" spans="1:39" x14ac:dyDescent="0.4">
      <c r="A341" s="102" t="str">
        <f t="shared" si="112"/>
        <v>JunioGeneral de Seguros, S. A.</v>
      </c>
      <c r="B341" s="37" t="s">
        <v>77</v>
      </c>
      <c r="C341" s="44">
        <f t="shared" si="114"/>
        <v>55914200.769999996</v>
      </c>
      <c r="D341" s="44">
        <f t="shared" si="115"/>
        <v>102824796.01999998</v>
      </c>
      <c r="E341" s="35">
        <v>255983.46</v>
      </c>
      <c r="F341" s="35" t="s">
        <v>172</v>
      </c>
      <c r="G341" s="35">
        <f t="shared" si="116"/>
        <v>255983.46</v>
      </c>
      <c r="H341" s="35">
        <v>2316194.2599999998</v>
      </c>
      <c r="I341" s="35">
        <v>102375945.66</v>
      </c>
      <c r="J341" s="35">
        <f t="shared" si="117"/>
        <v>104692139.92</v>
      </c>
      <c r="K341" s="35" t="s">
        <v>172</v>
      </c>
      <c r="L341" s="35">
        <v>321256.65999999997</v>
      </c>
      <c r="M341" s="35">
        <f t="shared" si="118"/>
        <v>321256.65999999997</v>
      </c>
      <c r="N341" s="35">
        <v>9573.08</v>
      </c>
      <c r="O341" s="35">
        <v>96429.6</v>
      </c>
      <c r="P341" s="35">
        <f t="shared" si="119"/>
        <v>106002.68000000001</v>
      </c>
      <c r="Q341" s="35">
        <v>5269033.58</v>
      </c>
      <c r="R341" s="35" t="s">
        <v>172</v>
      </c>
      <c r="S341" s="35">
        <f t="shared" si="120"/>
        <v>5269033.58</v>
      </c>
      <c r="T341" s="35">
        <v>15399369.91</v>
      </c>
      <c r="U341" s="35" t="s">
        <v>172</v>
      </c>
      <c r="V341" s="35">
        <f t="shared" si="121"/>
        <v>15399369.91</v>
      </c>
      <c r="W341" s="35">
        <v>63874.22</v>
      </c>
      <c r="X341" s="35" t="s">
        <v>172</v>
      </c>
      <c r="Y341" s="35">
        <f t="shared" si="122"/>
        <v>63874.22</v>
      </c>
      <c r="Z341" s="35">
        <v>20418274.920000002</v>
      </c>
      <c r="AA341" s="35">
        <v>31164.1</v>
      </c>
      <c r="AB341" s="35">
        <f t="shared" si="123"/>
        <v>20449439.020000003</v>
      </c>
      <c r="AC341" s="35" t="s">
        <v>172</v>
      </c>
      <c r="AD341" s="35" t="s">
        <v>172</v>
      </c>
      <c r="AE341" s="35">
        <f t="shared" si="124"/>
        <v>0</v>
      </c>
      <c r="AF341" s="35">
        <v>9602021.7200000007</v>
      </c>
      <c r="AG341" s="35" t="s">
        <v>172</v>
      </c>
      <c r="AH341" s="35">
        <f t="shared" si="125"/>
        <v>9602021.7200000007</v>
      </c>
      <c r="AI341" s="35">
        <v>2579875.62</v>
      </c>
      <c r="AJ341" s="35" t="s">
        <v>172</v>
      </c>
      <c r="AK341" s="35">
        <f t="shared" si="126"/>
        <v>2579875.62</v>
      </c>
      <c r="AM341" s="102" t="s">
        <v>5</v>
      </c>
    </row>
    <row r="342" spans="1:39" x14ac:dyDescent="0.4">
      <c r="A342" s="102" t="str">
        <f t="shared" si="112"/>
        <v>JunioSeguros Pepín, S. A.</v>
      </c>
      <c r="B342" s="37" t="s">
        <v>115</v>
      </c>
      <c r="C342" s="44">
        <f t="shared" si="114"/>
        <v>115639942.49000001</v>
      </c>
      <c r="D342" s="44">
        <f t="shared" si="115"/>
        <v>41396.19</v>
      </c>
      <c r="E342" s="35" t="s">
        <v>172</v>
      </c>
      <c r="F342" s="35" t="s">
        <v>172</v>
      </c>
      <c r="G342" s="35">
        <f t="shared" si="116"/>
        <v>0</v>
      </c>
      <c r="H342" s="35">
        <v>69284.399999999994</v>
      </c>
      <c r="I342" s="35" t="s">
        <v>172</v>
      </c>
      <c r="J342" s="35">
        <f t="shared" si="117"/>
        <v>69284.399999999994</v>
      </c>
      <c r="K342" s="35" t="s">
        <v>172</v>
      </c>
      <c r="L342" s="35" t="s">
        <v>172</v>
      </c>
      <c r="M342" s="35">
        <f t="shared" si="118"/>
        <v>0</v>
      </c>
      <c r="N342" s="35" t="s">
        <v>172</v>
      </c>
      <c r="O342" s="35" t="s">
        <v>172</v>
      </c>
      <c r="P342" s="35">
        <f t="shared" si="119"/>
        <v>0</v>
      </c>
      <c r="Q342" s="35">
        <v>242672.93</v>
      </c>
      <c r="R342" s="35" t="s">
        <v>172</v>
      </c>
      <c r="S342" s="35">
        <f t="shared" si="120"/>
        <v>242672.93</v>
      </c>
      <c r="T342" s="35">
        <v>74742.64</v>
      </c>
      <c r="U342" s="35" t="s">
        <v>172</v>
      </c>
      <c r="V342" s="35">
        <f t="shared" si="121"/>
        <v>74742.64</v>
      </c>
      <c r="W342" s="35">
        <v>3028361.39</v>
      </c>
      <c r="X342" s="35" t="s">
        <v>172</v>
      </c>
      <c r="Y342" s="35">
        <f t="shared" si="122"/>
        <v>3028361.39</v>
      </c>
      <c r="Z342" s="35">
        <v>110429373.03</v>
      </c>
      <c r="AA342" s="35">
        <v>41396.19</v>
      </c>
      <c r="AB342" s="35">
        <f t="shared" si="123"/>
        <v>110470769.22</v>
      </c>
      <c r="AC342" s="35" t="s">
        <v>172</v>
      </c>
      <c r="AD342" s="35" t="s">
        <v>172</v>
      </c>
      <c r="AE342" s="35">
        <f t="shared" si="124"/>
        <v>0</v>
      </c>
      <c r="AF342" s="35">
        <v>1525906.45</v>
      </c>
      <c r="AG342" s="35" t="s">
        <v>172</v>
      </c>
      <c r="AH342" s="35">
        <f t="shared" si="125"/>
        <v>1525906.45</v>
      </c>
      <c r="AI342" s="35">
        <v>269601.65000000002</v>
      </c>
      <c r="AJ342" s="35" t="s">
        <v>172</v>
      </c>
      <c r="AK342" s="35">
        <f t="shared" si="126"/>
        <v>269601.65000000002</v>
      </c>
      <c r="AM342" s="102" t="s">
        <v>5</v>
      </c>
    </row>
    <row r="343" spans="1:39" x14ac:dyDescent="0.4">
      <c r="A343" s="102" t="str">
        <f t="shared" si="112"/>
        <v>JunioLa Monumental de Seguros, S. A.</v>
      </c>
      <c r="B343" s="37" t="s">
        <v>85</v>
      </c>
      <c r="C343" s="44">
        <f t="shared" si="114"/>
        <v>119759643.3</v>
      </c>
      <c r="D343" s="44">
        <f t="shared" si="115"/>
        <v>2078029.86</v>
      </c>
      <c r="E343" s="35" t="s">
        <v>172</v>
      </c>
      <c r="F343" s="35" t="s">
        <v>172</v>
      </c>
      <c r="G343" s="35">
        <f t="shared" si="116"/>
        <v>0</v>
      </c>
      <c r="H343" s="35">
        <v>294269.46999999997</v>
      </c>
      <c r="I343" s="35" t="s">
        <v>172</v>
      </c>
      <c r="J343" s="35">
        <f t="shared" si="117"/>
        <v>294269.46999999997</v>
      </c>
      <c r="K343" s="35" t="s">
        <v>172</v>
      </c>
      <c r="L343" s="35" t="s">
        <v>172</v>
      </c>
      <c r="M343" s="35">
        <f t="shared" si="118"/>
        <v>0</v>
      </c>
      <c r="N343" s="35" t="s">
        <v>172</v>
      </c>
      <c r="O343" s="35" t="s">
        <v>172</v>
      </c>
      <c r="P343" s="35">
        <f t="shared" si="119"/>
        <v>0</v>
      </c>
      <c r="Q343" s="35">
        <v>9804705.3699999992</v>
      </c>
      <c r="R343" s="35">
        <v>1970023.08</v>
      </c>
      <c r="S343" s="35">
        <f t="shared" si="120"/>
        <v>11774728.449999999</v>
      </c>
      <c r="T343" s="35">
        <v>261569.94</v>
      </c>
      <c r="U343" s="35" t="s">
        <v>172</v>
      </c>
      <c r="V343" s="35">
        <f t="shared" si="121"/>
        <v>261569.94</v>
      </c>
      <c r="W343" s="35">
        <v>14667.02</v>
      </c>
      <c r="X343" s="35">
        <v>1.72</v>
      </c>
      <c r="Y343" s="35">
        <f t="shared" si="122"/>
        <v>14668.74</v>
      </c>
      <c r="Z343" s="35">
        <v>89777041.519999996</v>
      </c>
      <c r="AA343" s="35">
        <v>13973.43</v>
      </c>
      <c r="AB343" s="35">
        <f t="shared" si="123"/>
        <v>89791014.950000003</v>
      </c>
      <c r="AC343" s="35" t="s">
        <v>172</v>
      </c>
      <c r="AD343" s="35" t="s">
        <v>172</v>
      </c>
      <c r="AE343" s="35">
        <f t="shared" si="124"/>
        <v>0</v>
      </c>
      <c r="AF343" s="35">
        <v>13166022.640000001</v>
      </c>
      <c r="AG343" s="35">
        <v>24766.07</v>
      </c>
      <c r="AH343" s="35">
        <f t="shared" si="125"/>
        <v>13190788.710000001</v>
      </c>
      <c r="AI343" s="35">
        <v>6441367.3399999999</v>
      </c>
      <c r="AJ343" s="35">
        <v>69265.56</v>
      </c>
      <c r="AK343" s="35">
        <f t="shared" si="126"/>
        <v>6510632.8999999994</v>
      </c>
      <c r="AM343" s="102" t="s">
        <v>5</v>
      </c>
    </row>
    <row r="344" spans="1:39" x14ac:dyDescent="0.4">
      <c r="A344" s="102" t="str">
        <f t="shared" si="112"/>
        <v>JunioCompañía Dominicana de Seguros, C. por A.</v>
      </c>
      <c r="B344" s="37" t="s">
        <v>116</v>
      </c>
      <c r="C344" s="44">
        <f t="shared" si="114"/>
        <v>82965404.030000001</v>
      </c>
      <c r="D344" s="44">
        <f t="shared" si="115"/>
        <v>2647867.2100000004</v>
      </c>
      <c r="E344" s="35">
        <v>514353.91</v>
      </c>
      <c r="F344" s="35" t="s">
        <v>172</v>
      </c>
      <c r="G344" s="35">
        <f t="shared" si="116"/>
        <v>514353.91</v>
      </c>
      <c r="H344" s="35" t="s">
        <v>172</v>
      </c>
      <c r="I344" s="35" t="s">
        <v>172</v>
      </c>
      <c r="J344" s="35">
        <f t="shared" si="117"/>
        <v>0</v>
      </c>
      <c r="K344" s="35" t="s">
        <v>172</v>
      </c>
      <c r="L344" s="35">
        <v>2095287.09</v>
      </c>
      <c r="M344" s="35">
        <f t="shared" si="118"/>
        <v>2095287.09</v>
      </c>
      <c r="N344" s="35">
        <v>12372.95</v>
      </c>
      <c r="O344" s="35" t="s">
        <v>172</v>
      </c>
      <c r="P344" s="35">
        <f t="shared" si="119"/>
        <v>12372.95</v>
      </c>
      <c r="Q344" s="35">
        <v>1182137.78</v>
      </c>
      <c r="R344" s="35" t="s">
        <v>172</v>
      </c>
      <c r="S344" s="35">
        <f t="shared" si="120"/>
        <v>1182137.78</v>
      </c>
      <c r="T344" s="35">
        <v>191465.36</v>
      </c>
      <c r="U344" s="35" t="s">
        <v>172</v>
      </c>
      <c r="V344" s="35">
        <f t="shared" si="121"/>
        <v>191465.36</v>
      </c>
      <c r="W344" s="35">
        <v>22045.9</v>
      </c>
      <c r="X344" s="35" t="s">
        <v>172</v>
      </c>
      <c r="Y344" s="35">
        <f t="shared" si="122"/>
        <v>22045.9</v>
      </c>
      <c r="Z344" s="35">
        <v>57851701.57</v>
      </c>
      <c r="AA344" s="35">
        <v>48256.67</v>
      </c>
      <c r="AB344" s="35">
        <f t="shared" si="123"/>
        <v>57899958.240000002</v>
      </c>
      <c r="AC344" s="35" t="s">
        <v>172</v>
      </c>
      <c r="AD344" s="35" t="s">
        <v>172</v>
      </c>
      <c r="AE344" s="35">
        <f t="shared" si="124"/>
        <v>0</v>
      </c>
      <c r="AF344" s="35">
        <v>22246438.75</v>
      </c>
      <c r="AG344" s="35">
        <v>504323.45</v>
      </c>
      <c r="AH344" s="35">
        <f t="shared" si="125"/>
        <v>22750762.199999999</v>
      </c>
      <c r="AI344" s="35">
        <v>944887.81</v>
      </c>
      <c r="AJ344" s="35" t="s">
        <v>172</v>
      </c>
      <c r="AK344" s="35">
        <f t="shared" si="126"/>
        <v>944887.81</v>
      </c>
      <c r="AM344" s="102" t="s">
        <v>5</v>
      </c>
    </row>
    <row r="345" spans="1:39" x14ac:dyDescent="0.4">
      <c r="A345" s="102" t="str">
        <f t="shared" si="112"/>
        <v>JunioPatria, S. A., Compañía de Seguros</v>
      </c>
      <c r="B345" s="37" t="s">
        <v>117</v>
      </c>
      <c r="C345" s="44">
        <f t="shared" si="114"/>
        <v>57786722.579999998</v>
      </c>
      <c r="D345" s="44">
        <f t="shared" si="115"/>
        <v>0</v>
      </c>
      <c r="E345" s="35" t="s">
        <v>172</v>
      </c>
      <c r="F345" s="35" t="s">
        <v>172</v>
      </c>
      <c r="G345" s="35">
        <f t="shared" si="116"/>
        <v>0</v>
      </c>
      <c r="H345" s="35">
        <v>14632.76</v>
      </c>
      <c r="I345" s="35" t="s">
        <v>172</v>
      </c>
      <c r="J345" s="35">
        <f t="shared" si="117"/>
        <v>14632.76</v>
      </c>
      <c r="K345" s="35" t="s">
        <v>172</v>
      </c>
      <c r="L345" s="35" t="s">
        <v>172</v>
      </c>
      <c r="M345" s="35">
        <f t="shared" si="118"/>
        <v>0</v>
      </c>
      <c r="N345" s="35" t="s">
        <v>172</v>
      </c>
      <c r="O345" s="35" t="s">
        <v>172</v>
      </c>
      <c r="P345" s="35">
        <f t="shared" si="119"/>
        <v>0</v>
      </c>
      <c r="Q345" s="35">
        <v>91889.77</v>
      </c>
      <c r="R345" s="35" t="s">
        <v>172</v>
      </c>
      <c r="S345" s="35">
        <f t="shared" si="120"/>
        <v>91889.77</v>
      </c>
      <c r="T345" s="35" t="s">
        <v>172</v>
      </c>
      <c r="U345" s="35" t="s">
        <v>172</v>
      </c>
      <c r="V345" s="35">
        <f t="shared" si="121"/>
        <v>0</v>
      </c>
      <c r="W345" s="35">
        <v>396012.15</v>
      </c>
      <c r="X345" s="35" t="s">
        <v>172</v>
      </c>
      <c r="Y345" s="35">
        <f t="shared" si="122"/>
        <v>396012.15</v>
      </c>
      <c r="Z345" s="35">
        <v>55627345.049999997</v>
      </c>
      <c r="AA345" s="35" t="s">
        <v>172</v>
      </c>
      <c r="AB345" s="35">
        <f t="shared" si="123"/>
        <v>55627345.049999997</v>
      </c>
      <c r="AC345" s="35" t="s">
        <v>172</v>
      </c>
      <c r="AD345" s="35" t="s">
        <v>172</v>
      </c>
      <c r="AE345" s="35">
        <f t="shared" si="124"/>
        <v>0</v>
      </c>
      <c r="AF345" s="35">
        <v>1467807.51</v>
      </c>
      <c r="AG345" s="35" t="s">
        <v>172</v>
      </c>
      <c r="AH345" s="35">
        <f t="shared" si="125"/>
        <v>1467807.51</v>
      </c>
      <c r="AI345" s="35">
        <v>189035.34</v>
      </c>
      <c r="AJ345" s="35" t="s">
        <v>172</v>
      </c>
      <c r="AK345" s="35">
        <f t="shared" si="126"/>
        <v>189035.34</v>
      </c>
      <c r="AM345" s="102" t="s">
        <v>5</v>
      </c>
    </row>
    <row r="346" spans="1:39" x14ac:dyDescent="0.4">
      <c r="A346" s="102" t="str">
        <f t="shared" si="112"/>
        <v>JunioAseguradora Agropecuaria Dominicana, S. A.</v>
      </c>
      <c r="B346" s="37" t="s">
        <v>118</v>
      </c>
      <c r="C346" s="44">
        <f t="shared" si="114"/>
        <v>2864182.17</v>
      </c>
      <c r="D346" s="44">
        <f t="shared" si="115"/>
        <v>104050765.77</v>
      </c>
      <c r="E346" s="35" t="s">
        <v>172</v>
      </c>
      <c r="F346" s="35" t="s">
        <v>172</v>
      </c>
      <c r="G346" s="35">
        <f t="shared" si="116"/>
        <v>0</v>
      </c>
      <c r="H346" s="35">
        <v>2252263.73</v>
      </c>
      <c r="I346" s="35" t="s">
        <v>172</v>
      </c>
      <c r="J346" s="35">
        <f t="shared" si="117"/>
        <v>2252263.73</v>
      </c>
      <c r="K346" s="35" t="s">
        <v>172</v>
      </c>
      <c r="L346" s="35" t="s">
        <v>172</v>
      </c>
      <c r="M346" s="35">
        <f t="shared" si="118"/>
        <v>0</v>
      </c>
      <c r="N346" s="35" t="s">
        <v>172</v>
      </c>
      <c r="O346" s="35" t="s">
        <v>172</v>
      </c>
      <c r="P346" s="35">
        <f t="shared" si="119"/>
        <v>0</v>
      </c>
      <c r="Q346" s="35" t="s">
        <v>172</v>
      </c>
      <c r="R346" s="35" t="s">
        <v>172</v>
      </c>
      <c r="S346" s="35">
        <f t="shared" si="120"/>
        <v>0</v>
      </c>
      <c r="T346" s="35" t="s">
        <v>172</v>
      </c>
      <c r="U346" s="35" t="s">
        <v>172</v>
      </c>
      <c r="V346" s="35">
        <f t="shared" si="121"/>
        <v>0</v>
      </c>
      <c r="W346" s="35" t="s">
        <v>172</v>
      </c>
      <c r="X346" s="35" t="s">
        <v>172</v>
      </c>
      <c r="Y346" s="35">
        <f t="shared" si="122"/>
        <v>0</v>
      </c>
      <c r="Z346" s="35">
        <v>19873.66</v>
      </c>
      <c r="AA346" s="35" t="s">
        <v>172</v>
      </c>
      <c r="AB346" s="35">
        <f t="shared" si="123"/>
        <v>19873.66</v>
      </c>
      <c r="AC346" s="35" t="s">
        <v>172</v>
      </c>
      <c r="AD346" s="35">
        <v>104050765.77</v>
      </c>
      <c r="AE346" s="35">
        <f t="shared" si="124"/>
        <v>104050765.77</v>
      </c>
      <c r="AF346" s="35" t="s">
        <v>172</v>
      </c>
      <c r="AG346" s="35" t="s">
        <v>172</v>
      </c>
      <c r="AH346" s="35">
        <f t="shared" si="125"/>
        <v>0</v>
      </c>
      <c r="AI346" s="35">
        <v>592044.78</v>
      </c>
      <c r="AJ346" s="35" t="s">
        <v>172</v>
      </c>
      <c r="AK346" s="35">
        <f t="shared" si="126"/>
        <v>592044.78</v>
      </c>
      <c r="AM346" s="102" t="s">
        <v>5</v>
      </c>
    </row>
    <row r="347" spans="1:39" x14ac:dyDescent="0.4">
      <c r="A347" s="102" t="str">
        <f t="shared" si="112"/>
        <v>JunioBanesco Seguros</v>
      </c>
      <c r="B347" s="37" t="s">
        <v>119</v>
      </c>
      <c r="C347" s="44">
        <f t="shared" si="114"/>
        <v>56094652.039999999</v>
      </c>
      <c r="D347" s="44">
        <f t="shared" si="115"/>
        <v>851771.21999999986</v>
      </c>
      <c r="E347" s="35">
        <v>91594.06</v>
      </c>
      <c r="F347" s="35" t="s">
        <v>172</v>
      </c>
      <c r="G347" s="35">
        <f t="shared" si="116"/>
        <v>91594.06</v>
      </c>
      <c r="H347" s="35">
        <v>1004699.13</v>
      </c>
      <c r="I347" s="35" t="s">
        <v>172</v>
      </c>
      <c r="J347" s="35">
        <f t="shared" si="117"/>
        <v>1004699.13</v>
      </c>
      <c r="K347" s="35" t="s">
        <v>172</v>
      </c>
      <c r="L347" s="35" t="s">
        <v>172</v>
      </c>
      <c r="M347" s="35">
        <f t="shared" si="118"/>
        <v>0</v>
      </c>
      <c r="N347" s="35">
        <v>3064512.5</v>
      </c>
      <c r="O347" s="35" t="s">
        <v>172</v>
      </c>
      <c r="P347" s="35">
        <f t="shared" si="119"/>
        <v>3064512.5</v>
      </c>
      <c r="Q347" s="35">
        <v>17782782.949999999</v>
      </c>
      <c r="R347" s="35">
        <v>657616.97</v>
      </c>
      <c r="S347" s="35">
        <f t="shared" si="120"/>
        <v>18440399.919999998</v>
      </c>
      <c r="T347" s="35">
        <v>30274.25</v>
      </c>
      <c r="U347" s="35" t="s">
        <v>172</v>
      </c>
      <c r="V347" s="35">
        <f t="shared" si="121"/>
        <v>30274.25</v>
      </c>
      <c r="W347" s="35">
        <v>523125.81</v>
      </c>
      <c r="X347" s="35" t="s">
        <v>172</v>
      </c>
      <c r="Y347" s="35">
        <f t="shared" si="122"/>
        <v>523125.81</v>
      </c>
      <c r="Z347" s="35">
        <v>31194186.699999999</v>
      </c>
      <c r="AA347" s="35">
        <v>14231.94</v>
      </c>
      <c r="AB347" s="35">
        <f t="shared" si="123"/>
        <v>31208418.640000001</v>
      </c>
      <c r="AC347" s="35" t="s">
        <v>172</v>
      </c>
      <c r="AD347" s="35" t="s">
        <v>172</v>
      </c>
      <c r="AE347" s="35">
        <f t="shared" si="124"/>
        <v>0</v>
      </c>
      <c r="AF347" s="35">
        <v>328308.19</v>
      </c>
      <c r="AG347" s="35">
        <v>59853.58</v>
      </c>
      <c r="AH347" s="35">
        <f t="shared" si="125"/>
        <v>388161.77</v>
      </c>
      <c r="AI347" s="35">
        <v>2075168.45</v>
      </c>
      <c r="AJ347" s="35">
        <v>120068.73</v>
      </c>
      <c r="AK347" s="35">
        <f t="shared" si="126"/>
        <v>2195237.1800000002</v>
      </c>
      <c r="AM347" s="102" t="s">
        <v>5</v>
      </c>
    </row>
    <row r="348" spans="1:39" x14ac:dyDescent="0.4">
      <c r="A348" s="102" t="str">
        <f t="shared" si="112"/>
        <v>JunioAtlántica Seguros, S. A.</v>
      </c>
      <c r="B348" s="37" t="s">
        <v>120</v>
      </c>
      <c r="C348" s="44">
        <f t="shared" si="114"/>
        <v>60527289.979999989</v>
      </c>
      <c r="D348" s="44">
        <f t="shared" si="115"/>
        <v>0</v>
      </c>
      <c r="E348" s="35">
        <v>2828.9</v>
      </c>
      <c r="F348" s="35" t="s">
        <v>172</v>
      </c>
      <c r="G348" s="35">
        <f t="shared" si="116"/>
        <v>2828.9</v>
      </c>
      <c r="H348" s="35">
        <v>460321.57</v>
      </c>
      <c r="I348" s="35" t="s">
        <v>172</v>
      </c>
      <c r="J348" s="35">
        <f t="shared" si="117"/>
        <v>460321.57</v>
      </c>
      <c r="K348" s="35" t="s">
        <v>172</v>
      </c>
      <c r="L348" s="35" t="s">
        <v>172</v>
      </c>
      <c r="M348" s="35">
        <f t="shared" si="118"/>
        <v>0</v>
      </c>
      <c r="N348" s="35" t="s">
        <v>172</v>
      </c>
      <c r="O348" s="35" t="s">
        <v>172</v>
      </c>
      <c r="P348" s="35">
        <f t="shared" si="119"/>
        <v>0</v>
      </c>
      <c r="Q348" s="35">
        <v>647041.37</v>
      </c>
      <c r="R348" s="35" t="s">
        <v>172</v>
      </c>
      <c r="S348" s="35">
        <f t="shared" si="120"/>
        <v>647041.37</v>
      </c>
      <c r="T348" s="35">
        <v>34431.03</v>
      </c>
      <c r="U348" s="35" t="s">
        <v>172</v>
      </c>
      <c r="V348" s="35">
        <f t="shared" si="121"/>
        <v>34431.03</v>
      </c>
      <c r="W348" s="35">
        <v>28500</v>
      </c>
      <c r="X348" s="35" t="s">
        <v>172</v>
      </c>
      <c r="Y348" s="35">
        <f t="shared" si="122"/>
        <v>28500</v>
      </c>
      <c r="Z348" s="35">
        <v>59208544.979999997</v>
      </c>
      <c r="AA348" s="35" t="s">
        <v>172</v>
      </c>
      <c r="AB348" s="35">
        <f t="shared" si="123"/>
        <v>59208544.979999997</v>
      </c>
      <c r="AC348" s="35" t="s">
        <v>172</v>
      </c>
      <c r="AD348" s="35" t="s">
        <v>172</v>
      </c>
      <c r="AE348" s="35">
        <f t="shared" si="124"/>
        <v>0</v>
      </c>
      <c r="AF348" s="35">
        <v>55171.72</v>
      </c>
      <c r="AG348" s="35" t="s">
        <v>172</v>
      </c>
      <c r="AH348" s="35">
        <f t="shared" si="125"/>
        <v>55171.72</v>
      </c>
      <c r="AI348" s="35">
        <v>90450.41</v>
      </c>
      <c r="AJ348" s="35" t="s">
        <v>172</v>
      </c>
      <c r="AK348" s="35">
        <f t="shared" si="126"/>
        <v>90450.41</v>
      </c>
      <c r="AM348" s="102" t="s">
        <v>5</v>
      </c>
    </row>
    <row r="349" spans="1:39" x14ac:dyDescent="0.4">
      <c r="A349" s="102" t="str">
        <f t="shared" si="112"/>
        <v>JunioSeguros La Internacional, S. A.</v>
      </c>
      <c r="B349" s="37" t="s">
        <v>80</v>
      </c>
      <c r="C349" s="44">
        <f t="shared" si="114"/>
        <v>42963094.140000001</v>
      </c>
      <c r="D349" s="44">
        <f t="shared" si="115"/>
        <v>0</v>
      </c>
      <c r="E349" s="35" t="s">
        <v>172</v>
      </c>
      <c r="F349" s="35" t="s">
        <v>172</v>
      </c>
      <c r="G349" s="35">
        <f t="shared" si="116"/>
        <v>0</v>
      </c>
      <c r="H349" s="35" t="s">
        <v>172</v>
      </c>
      <c r="I349" s="35" t="s">
        <v>172</v>
      </c>
      <c r="J349" s="35">
        <f t="shared" si="117"/>
        <v>0</v>
      </c>
      <c r="K349" s="35" t="s">
        <v>172</v>
      </c>
      <c r="L349" s="35" t="s">
        <v>172</v>
      </c>
      <c r="M349" s="35">
        <f t="shared" si="118"/>
        <v>0</v>
      </c>
      <c r="N349" s="35" t="s">
        <v>172</v>
      </c>
      <c r="O349" s="35" t="s">
        <v>172</v>
      </c>
      <c r="P349" s="35">
        <f t="shared" si="119"/>
        <v>0</v>
      </c>
      <c r="Q349" s="35" t="s">
        <v>172</v>
      </c>
      <c r="R349" s="35" t="s">
        <v>172</v>
      </c>
      <c r="S349" s="35">
        <f t="shared" si="120"/>
        <v>0</v>
      </c>
      <c r="T349" s="35" t="s">
        <v>172</v>
      </c>
      <c r="U349" s="35" t="s">
        <v>172</v>
      </c>
      <c r="V349" s="35">
        <f t="shared" si="121"/>
        <v>0</v>
      </c>
      <c r="W349" s="35" t="s">
        <v>172</v>
      </c>
      <c r="X349" s="35" t="s">
        <v>172</v>
      </c>
      <c r="Y349" s="35">
        <f t="shared" si="122"/>
        <v>0</v>
      </c>
      <c r="Z349" s="35">
        <v>42960938.969999999</v>
      </c>
      <c r="AA349" s="35" t="s">
        <v>172</v>
      </c>
      <c r="AB349" s="35">
        <f t="shared" si="123"/>
        <v>42960938.969999999</v>
      </c>
      <c r="AC349" s="35" t="s">
        <v>172</v>
      </c>
      <c r="AD349" s="35" t="s">
        <v>172</v>
      </c>
      <c r="AE349" s="35">
        <f t="shared" si="124"/>
        <v>0</v>
      </c>
      <c r="AF349" s="35">
        <v>2155.17</v>
      </c>
      <c r="AG349" s="35" t="s">
        <v>172</v>
      </c>
      <c r="AH349" s="35">
        <f t="shared" si="125"/>
        <v>2155.17</v>
      </c>
      <c r="AI349" s="35" t="s">
        <v>172</v>
      </c>
      <c r="AJ349" s="35" t="s">
        <v>172</v>
      </c>
      <c r="AK349" s="35">
        <f t="shared" si="126"/>
        <v>0</v>
      </c>
      <c r="AM349" s="102" t="s">
        <v>5</v>
      </c>
    </row>
    <row r="350" spans="1:39" x14ac:dyDescent="0.4">
      <c r="A350" s="102" t="str">
        <f t="shared" si="112"/>
        <v xml:space="preserve">JunioCooperativa Nacional De Seguros, Inc </v>
      </c>
      <c r="B350" s="37" t="s">
        <v>121</v>
      </c>
      <c r="C350" s="44">
        <f t="shared" si="114"/>
        <v>52519691.450000003</v>
      </c>
      <c r="D350" s="44">
        <f t="shared" si="115"/>
        <v>762521.94000000006</v>
      </c>
      <c r="E350" s="35" t="s">
        <v>172</v>
      </c>
      <c r="F350" s="35" t="s">
        <v>172</v>
      </c>
      <c r="G350" s="35">
        <f t="shared" si="116"/>
        <v>0</v>
      </c>
      <c r="H350" s="35">
        <v>17421487.940000001</v>
      </c>
      <c r="I350" s="35" t="s">
        <v>172</v>
      </c>
      <c r="J350" s="35">
        <f t="shared" si="117"/>
        <v>17421487.940000001</v>
      </c>
      <c r="K350" s="35" t="s">
        <v>172</v>
      </c>
      <c r="L350" s="35" t="s">
        <v>172</v>
      </c>
      <c r="M350" s="35">
        <f t="shared" si="118"/>
        <v>0</v>
      </c>
      <c r="N350" s="35" t="s">
        <v>172</v>
      </c>
      <c r="O350" s="35" t="s">
        <v>172</v>
      </c>
      <c r="P350" s="35">
        <f t="shared" si="119"/>
        <v>0</v>
      </c>
      <c r="Q350" s="35">
        <v>6951468.0199999996</v>
      </c>
      <c r="R350" s="35">
        <v>761532.88</v>
      </c>
      <c r="S350" s="35">
        <f t="shared" si="120"/>
        <v>7713000.8999999994</v>
      </c>
      <c r="T350" s="35" t="s">
        <v>172</v>
      </c>
      <c r="U350" s="35" t="s">
        <v>172</v>
      </c>
      <c r="V350" s="35">
        <f t="shared" si="121"/>
        <v>0</v>
      </c>
      <c r="W350" s="35">
        <v>14033.36</v>
      </c>
      <c r="X350" s="35" t="s">
        <v>172</v>
      </c>
      <c r="Y350" s="35">
        <f t="shared" si="122"/>
        <v>14033.36</v>
      </c>
      <c r="Z350" s="35">
        <v>25882959.890000001</v>
      </c>
      <c r="AA350" s="35">
        <v>989.06</v>
      </c>
      <c r="AB350" s="35">
        <f t="shared" si="123"/>
        <v>25883948.949999999</v>
      </c>
      <c r="AC350" s="35" t="s">
        <v>172</v>
      </c>
      <c r="AD350" s="35" t="s">
        <v>172</v>
      </c>
      <c r="AE350" s="35">
        <f t="shared" si="124"/>
        <v>0</v>
      </c>
      <c r="AF350" s="35">
        <v>1059284.1299999999</v>
      </c>
      <c r="AG350" s="35" t="s">
        <v>172</v>
      </c>
      <c r="AH350" s="35">
        <f t="shared" si="125"/>
        <v>1059284.1299999999</v>
      </c>
      <c r="AI350" s="35">
        <v>1190458.1100000001</v>
      </c>
      <c r="AJ350" s="35" t="s">
        <v>172</v>
      </c>
      <c r="AK350" s="35">
        <f t="shared" si="126"/>
        <v>1190458.1100000001</v>
      </c>
      <c r="AM350" s="102" t="s">
        <v>5</v>
      </c>
    </row>
    <row r="351" spans="1:39" x14ac:dyDescent="0.4">
      <c r="A351" s="102" t="str">
        <f t="shared" si="112"/>
        <v>JunioAngloamericana de Seguros, S. A.</v>
      </c>
      <c r="B351" s="37" t="s">
        <v>78</v>
      </c>
      <c r="C351" s="44">
        <f t="shared" si="114"/>
        <v>34726926.520000003</v>
      </c>
      <c r="D351" s="44">
        <f t="shared" si="115"/>
        <v>138785.27000000002</v>
      </c>
      <c r="E351" s="35">
        <v>5327.58</v>
      </c>
      <c r="F351" s="35" t="s">
        <v>172</v>
      </c>
      <c r="G351" s="35">
        <f t="shared" si="116"/>
        <v>5327.58</v>
      </c>
      <c r="H351" s="35">
        <v>3251875.73</v>
      </c>
      <c r="I351" s="35" t="s">
        <v>172</v>
      </c>
      <c r="J351" s="35">
        <f t="shared" si="117"/>
        <v>3251875.73</v>
      </c>
      <c r="K351" s="35" t="s">
        <v>172</v>
      </c>
      <c r="L351" s="35" t="s">
        <v>172</v>
      </c>
      <c r="M351" s="35">
        <f t="shared" si="118"/>
        <v>0</v>
      </c>
      <c r="N351" s="35" t="s">
        <v>172</v>
      </c>
      <c r="O351" s="35" t="s">
        <v>172</v>
      </c>
      <c r="P351" s="35">
        <f t="shared" si="119"/>
        <v>0</v>
      </c>
      <c r="Q351" s="35">
        <v>4312517.18</v>
      </c>
      <c r="R351" s="35">
        <v>71924.960000000006</v>
      </c>
      <c r="S351" s="35">
        <f t="shared" si="120"/>
        <v>4384442.1399999997</v>
      </c>
      <c r="T351" s="35">
        <v>303274.95</v>
      </c>
      <c r="U351" s="35" t="s">
        <v>172</v>
      </c>
      <c r="V351" s="35">
        <f t="shared" si="121"/>
        <v>303274.95</v>
      </c>
      <c r="W351" s="35">
        <v>7187.5</v>
      </c>
      <c r="X351" s="35" t="s">
        <v>172</v>
      </c>
      <c r="Y351" s="35">
        <f t="shared" si="122"/>
        <v>7187.5</v>
      </c>
      <c r="Z351" s="35">
        <v>22564563.800000001</v>
      </c>
      <c r="AA351" s="35">
        <v>41860.31</v>
      </c>
      <c r="AB351" s="35">
        <f t="shared" si="123"/>
        <v>22606424.109999999</v>
      </c>
      <c r="AC351" s="35" t="s">
        <v>172</v>
      </c>
      <c r="AD351" s="35" t="s">
        <v>172</v>
      </c>
      <c r="AE351" s="35">
        <f t="shared" si="124"/>
        <v>0</v>
      </c>
      <c r="AF351" s="35">
        <v>645720.13</v>
      </c>
      <c r="AG351" s="35" t="s">
        <v>172</v>
      </c>
      <c r="AH351" s="35">
        <f t="shared" si="125"/>
        <v>645720.13</v>
      </c>
      <c r="AI351" s="35">
        <v>3636459.65</v>
      </c>
      <c r="AJ351" s="35">
        <v>25000</v>
      </c>
      <c r="AK351" s="35">
        <f t="shared" si="126"/>
        <v>3661459.65</v>
      </c>
      <c r="AM351" s="102" t="s">
        <v>5</v>
      </c>
    </row>
    <row r="352" spans="1:39" x14ac:dyDescent="0.4">
      <c r="A352" s="102" t="str">
        <f t="shared" si="112"/>
        <v>JunioAtrio Seguros S. A.</v>
      </c>
      <c r="B352" s="37" t="s">
        <v>122</v>
      </c>
      <c r="C352" s="44">
        <f t="shared" si="114"/>
        <v>28327689.290000003</v>
      </c>
      <c r="D352" s="44">
        <f t="shared" si="115"/>
        <v>19500168.73</v>
      </c>
      <c r="E352" s="35" t="s">
        <v>172</v>
      </c>
      <c r="F352" s="35" t="s">
        <v>172</v>
      </c>
      <c r="G352" s="35">
        <f t="shared" si="116"/>
        <v>0</v>
      </c>
      <c r="H352" s="35">
        <v>286651.74</v>
      </c>
      <c r="I352" s="35">
        <v>15092663.16</v>
      </c>
      <c r="J352" s="35">
        <f t="shared" si="117"/>
        <v>15379314.9</v>
      </c>
      <c r="K352" s="35" t="s">
        <v>172</v>
      </c>
      <c r="L352" s="35">
        <v>4272005.5599999996</v>
      </c>
      <c r="M352" s="35">
        <f t="shared" si="118"/>
        <v>4272005.5599999996</v>
      </c>
      <c r="N352" s="35">
        <v>3476.27</v>
      </c>
      <c r="O352" s="35" t="s">
        <v>172</v>
      </c>
      <c r="P352" s="35">
        <f t="shared" si="119"/>
        <v>3476.27</v>
      </c>
      <c r="Q352" s="35">
        <v>5195869.3</v>
      </c>
      <c r="R352" s="35" t="s">
        <v>172</v>
      </c>
      <c r="S352" s="35">
        <f t="shared" si="120"/>
        <v>5195869.3</v>
      </c>
      <c r="T352" s="35">
        <v>1473243.63</v>
      </c>
      <c r="U352" s="35" t="s">
        <v>172</v>
      </c>
      <c r="V352" s="35">
        <f t="shared" si="121"/>
        <v>1473243.63</v>
      </c>
      <c r="W352" s="35">
        <v>116533</v>
      </c>
      <c r="X352" s="35" t="s">
        <v>172</v>
      </c>
      <c r="Y352" s="35">
        <f t="shared" si="122"/>
        <v>116533</v>
      </c>
      <c r="Z352" s="35">
        <v>17470353.73</v>
      </c>
      <c r="AA352" s="35">
        <v>135500.01</v>
      </c>
      <c r="AB352" s="35">
        <f t="shared" si="123"/>
        <v>17605853.740000002</v>
      </c>
      <c r="AC352" s="35" t="s">
        <v>172</v>
      </c>
      <c r="AD352" s="35" t="s">
        <v>172</v>
      </c>
      <c r="AE352" s="35">
        <f t="shared" si="124"/>
        <v>0</v>
      </c>
      <c r="AF352" s="35">
        <v>2023984.02</v>
      </c>
      <c r="AG352" s="35" t="s">
        <v>172</v>
      </c>
      <c r="AH352" s="35">
        <f t="shared" si="125"/>
        <v>2023984.02</v>
      </c>
      <c r="AI352" s="35">
        <v>1757577.6</v>
      </c>
      <c r="AJ352" s="35" t="s">
        <v>172</v>
      </c>
      <c r="AK352" s="35">
        <f t="shared" si="126"/>
        <v>1757577.6</v>
      </c>
      <c r="AM352" s="102" t="s">
        <v>5</v>
      </c>
    </row>
    <row r="353" spans="1:39" x14ac:dyDescent="0.4">
      <c r="A353" s="102" t="str">
        <f t="shared" si="112"/>
        <v>JunioCuna Mutual Insurance Society Dominicana</v>
      </c>
      <c r="B353" s="37" t="s">
        <v>123</v>
      </c>
      <c r="C353" s="44">
        <f t="shared" si="114"/>
        <v>30370200.68</v>
      </c>
      <c r="D353" s="44">
        <f t="shared" si="115"/>
        <v>0</v>
      </c>
      <c r="E353" s="35" t="s">
        <v>172</v>
      </c>
      <c r="F353" s="35" t="s">
        <v>172</v>
      </c>
      <c r="G353" s="35">
        <f t="shared" si="116"/>
        <v>0</v>
      </c>
      <c r="H353" s="35">
        <v>30220817.100000001</v>
      </c>
      <c r="I353" s="35" t="s">
        <v>172</v>
      </c>
      <c r="J353" s="35">
        <f t="shared" si="117"/>
        <v>30220817.100000001</v>
      </c>
      <c r="K353" s="35" t="s">
        <v>172</v>
      </c>
      <c r="L353" s="35" t="s">
        <v>172</v>
      </c>
      <c r="M353" s="35">
        <f t="shared" si="118"/>
        <v>0</v>
      </c>
      <c r="N353" s="35" t="s">
        <v>172</v>
      </c>
      <c r="O353" s="35" t="s">
        <v>172</v>
      </c>
      <c r="P353" s="35">
        <f t="shared" si="119"/>
        <v>0</v>
      </c>
      <c r="Q353" s="35" t="s">
        <v>172</v>
      </c>
      <c r="R353" s="35" t="s">
        <v>172</v>
      </c>
      <c r="S353" s="35">
        <f t="shared" si="120"/>
        <v>0</v>
      </c>
      <c r="T353" s="35" t="s">
        <v>172</v>
      </c>
      <c r="U353" s="35" t="s">
        <v>172</v>
      </c>
      <c r="V353" s="35">
        <f t="shared" si="121"/>
        <v>0</v>
      </c>
      <c r="W353" s="35" t="s">
        <v>172</v>
      </c>
      <c r="X353" s="35" t="s">
        <v>172</v>
      </c>
      <c r="Y353" s="35">
        <f t="shared" si="122"/>
        <v>0</v>
      </c>
      <c r="Z353" s="35" t="s">
        <v>172</v>
      </c>
      <c r="AA353" s="35" t="s">
        <v>172</v>
      </c>
      <c r="AB353" s="35">
        <f t="shared" si="123"/>
        <v>0</v>
      </c>
      <c r="AC353" s="35" t="s">
        <v>172</v>
      </c>
      <c r="AD353" s="35" t="s">
        <v>172</v>
      </c>
      <c r="AE353" s="35">
        <f t="shared" si="124"/>
        <v>0</v>
      </c>
      <c r="AF353" s="35">
        <v>149383.57999999999</v>
      </c>
      <c r="AG353" s="35" t="s">
        <v>172</v>
      </c>
      <c r="AH353" s="35">
        <f t="shared" si="125"/>
        <v>149383.57999999999</v>
      </c>
      <c r="AI353" s="35" t="s">
        <v>172</v>
      </c>
      <c r="AJ353" s="35" t="s">
        <v>172</v>
      </c>
      <c r="AK353" s="35">
        <f t="shared" si="126"/>
        <v>0</v>
      </c>
      <c r="AM353" s="102" t="s">
        <v>5</v>
      </c>
    </row>
    <row r="354" spans="1:39" x14ac:dyDescent="0.4">
      <c r="A354" s="102" t="str">
        <f t="shared" si="112"/>
        <v>JunioBMI Compañía de Seguros, S. A.</v>
      </c>
      <c r="B354" s="37" t="s">
        <v>87</v>
      </c>
      <c r="C354" s="44">
        <f t="shared" si="114"/>
        <v>692538.8</v>
      </c>
      <c r="D354" s="44">
        <f t="shared" si="115"/>
        <v>35780030.390000001</v>
      </c>
      <c r="E354" s="35" t="s">
        <v>172</v>
      </c>
      <c r="F354" s="35" t="s">
        <v>172</v>
      </c>
      <c r="G354" s="35">
        <f t="shared" si="116"/>
        <v>0</v>
      </c>
      <c r="H354" s="35">
        <v>692538.8</v>
      </c>
      <c r="I354" s="35" t="s">
        <v>172</v>
      </c>
      <c r="J354" s="35">
        <f t="shared" si="117"/>
        <v>692538.8</v>
      </c>
      <c r="K354" s="35" t="s">
        <v>172</v>
      </c>
      <c r="L354" s="35">
        <v>35780030.390000001</v>
      </c>
      <c r="M354" s="35">
        <f t="shared" si="118"/>
        <v>35780030.390000001</v>
      </c>
      <c r="N354" s="35" t="s">
        <v>172</v>
      </c>
      <c r="O354" s="35" t="s">
        <v>172</v>
      </c>
      <c r="P354" s="35">
        <f t="shared" si="119"/>
        <v>0</v>
      </c>
      <c r="Q354" s="35" t="s">
        <v>172</v>
      </c>
      <c r="R354" s="35" t="s">
        <v>172</v>
      </c>
      <c r="S354" s="35">
        <f t="shared" si="120"/>
        <v>0</v>
      </c>
      <c r="T354" s="35" t="s">
        <v>172</v>
      </c>
      <c r="U354" s="35" t="s">
        <v>172</v>
      </c>
      <c r="V354" s="35">
        <f t="shared" si="121"/>
        <v>0</v>
      </c>
      <c r="W354" s="35" t="s">
        <v>172</v>
      </c>
      <c r="X354" s="35" t="s">
        <v>172</v>
      </c>
      <c r="Y354" s="35">
        <f t="shared" si="122"/>
        <v>0</v>
      </c>
      <c r="Z354" s="35" t="s">
        <v>172</v>
      </c>
      <c r="AA354" s="35" t="s">
        <v>172</v>
      </c>
      <c r="AB354" s="35">
        <f t="shared" si="123"/>
        <v>0</v>
      </c>
      <c r="AC354" s="35" t="s">
        <v>172</v>
      </c>
      <c r="AD354" s="35" t="s">
        <v>172</v>
      </c>
      <c r="AE354" s="35">
        <f t="shared" si="124"/>
        <v>0</v>
      </c>
      <c r="AF354" s="35" t="s">
        <v>172</v>
      </c>
      <c r="AG354" s="35" t="s">
        <v>172</v>
      </c>
      <c r="AH354" s="35">
        <f t="shared" si="125"/>
        <v>0</v>
      </c>
      <c r="AI354" s="35" t="s">
        <v>172</v>
      </c>
      <c r="AJ354" s="35" t="s">
        <v>172</v>
      </c>
      <c r="AK354" s="35">
        <f t="shared" si="126"/>
        <v>0</v>
      </c>
      <c r="AM354" s="102" t="s">
        <v>5</v>
      </c>
    </row>
    <row r="355" spans="1:39" x14ac:dyDescent="0.4">
      <c r="A355" s="102" t="str">
        <f t="shared" si="112"/>
        <v>JunioBupa Dominicana, S. A.</v>
      </c>
      <c r="B355" s="37" t="s">
        <v>124</v>
      </c>
      <c r="C355" s="44">
        <f t="shared" si="114"/>
        <v>0</v>
      </c>
      <c r="D355" s="44">
        <f t="shared" si="115"/>
        <v>30749453.620000001</v>
      </c>
      <c r="E355" s="35" t="s">
        <v>172</v>
      </c>
      <c r="F355" s="35" t="s">
        <v>172</v>
      </c>
      <c r="G355" s="35">
        <f t="shared" si="116"/>
        <v>0</v>
      </c>
      <c r="H355" s="35" t="s">
        <v>172</v>
      </c>
      <c r="I355" s="35" t="s">
        <v>172</v>
      </c>
      <c r="J355" s="35">
        <f t="shared" si="117"/>
        <v>0</v>
      </c>
      <c r="K355" s="35" t="s">
        <v>172</v>
      </c>
      <c r="L355" s="35">
        <v>30749453.620000001</v>
      </c>
      <c r="M355" s="35">
        <f t="shared" si="118"/>
        <v>30749453.620000001</v>
      </c>
      <c r="N355" s="35" t="s">
        <v>172</v>
      </c>
      <c r="O355" s="35" t="s">
        <v>172</v>
      </c>
      <c r="P355" s="35">
        <f t="shared" si="119"/>
        <v>0</v>
      </c>
      <c r="Q355" s="35" t="s">
        <v>172</v>
      </c>
      <c r="R355" s="35" t="s">
        <v>172</v>
      </c>
      <c r="S355" s="35">
        <f t="shared" si="120"/>
        <v>0</v>
      </c>
      <c r="T355" s="35" t="s">
        <v>172</v>
      </c>
      <c r="U355" s="35" t="s">
        <v>172</v>
      </c>
      <c r="V355" s="35">
        <f t="shared" si="121"/>
        <v>0</v>
      </c>
      <c r="W355" s="35" t="s">
        <v>172</v>
      </c>
      <c r="X355" s="35" t="s">
        <v>172</v>
      </c>
      <c r="Y355" s="35">
        <f t="shared" si="122"/>
        <v>0</v>
      </c>
      <c r="Z355" s="35" t="s">
        <v>172</v>
      </c>
      <c r="AA355" s="35" t="s">
        <v>172</v>
      </c>
      <c r="AB355" s="35">
        <f t="shared" si="123"/>
        <v>0</v>
      </c>
      <c r="AC355" s="35" t="s">
        <v>172</v>
      </c>
      <c r="AD355" s="35" t="s">
        <v>172</v>
      </c>
      <c r="AE355" s="35">
        <f t="shared" si="124"/>
        <v>0</v>
      </c>
      <c r="AF355" s="35" t="s">
        <v>172</v>
      </c>
      <c r="AG355" s="35" t="s">
        <v>172</v>
      </c>
      <c r="AH355" s="35">
        <f t="shared" si="125"/>
        <v>0</v>
      </c>
      <c r="AI355" s="35" t="s">
        <v>172</v>
      </c>
      <c r="AJ355" s="35" t="s">
        <v>172</v>
      </c>
      <c r="AK355" s="35">
        <f t="shared" si="126"/>
        <v>0</v>
      </c>
      <c r="AM355" s="102" t="s">
        <v>5</v>
      </c>
    </row>
    <row r="356" spans="1:39" x14ac:dyDescent="0.4">
      <c r="A356" s="102" t="str">
        <f t="shared" si="112"/>
        <v>JunioSeguros APS, S.R.L.</v>
      </c>
      <c r="B356" s="37" t="s">
        <v>125</v>
      </c>
      <c r="C356" s="44">
        <f t="shared" si="114"/>
        <v>20638823.359999999</v>
      </c>
      <c r="D356" s="44">
        <f t="shared" si="115"/>
        <v>336291</v>
      </c>
      <c r="E356" s="35" t="s">
        <v>172</v>
      </c>
      <c r="F356" s="35" t="s">
        <v>172</v>
      </c>
      <c r="G356" s="35">
        <f t="shared" si="116"/>
        <v>0</v>
      </c>
      <c r="H356" s="35">
        <v>2165157.0299999998</v>
      </c>
      <c r="I356" s="35" t="s">
        <v>172</v>
      </c>
      <c r="J356" s="35">
        <f t="shared" si="117"/>
        <v>2165157.0299999998</v>
      </c>
      <c r="K356" s="35" t="s">
        <v>172</v>
      </c>
      <c r="L356" s="35">
        <v>336291</v>
      </c>
      <c r="M356" s="35">
        <f t="shared" si="118"/>
        <v>336291</v>
      </c>
      <c r="N356" s="35" t="s">
        <v>172</v>
      </c>
      <c r="O356" s="35" t="s">
        <v>172</v>
      </c>
      <c r="P356" s="35">
        <f t="shared" si="119"/>
        <v>0</v>
      </c>
      <c r="Q356" s="35">
        <v>44697.78</v>
      </c>
      <c r="R356" s="35" t="s">
        <v>172</v>
      </c>
      <c r="S356" s="35">
        <f t="shared" si="120"/>
        <v>44697.78</v>
      </c>
      <c r="T356" s="35">
        <v>57014.54</v>
      </c>
      <c r="U356" s="35" t="s">
        <v>172</v>
      </c>
      <c r="V356" s="35">
        <f t="shared" si="121"/>
        <v>57014.54</v>
      </c>
      <c r="W356" s="35">
        <v>98765.88</v>
      </c>
      <c r="X356" s="35" t="s">
        <v>172</v>
      </c>
      <c r="Y356" s="35">
        <f t="shared" si="122"/>
        <v>98765.88</v>
      </c>
      <c r="Z356" s="35">
        <v>5172140.6100000003</v>
      </c>
      <c r="AA356" s="35" t="s">
        <v>172</v>
      </c>
      <c r="AB356" s="35">
        <f t="shared" si="123"/>
        <v>5172140.6100000003</v>
      </c>
      <c r="AC356" s="35" t="s">
        <v>172</v>
      </c>
      <c r="AD356" s="35" t="s">
        <v>172</v>
      </c>
      <c r="AE356" s="35">
        <f t="shared" si="124"/>
        <v>0</v>
      </c>
      <c r="AF356" s="35">
        <v>11603642.49</v>
      </c>
      <c r="AG356" s="35" t="s">
        <v>172</v>
      </c>
      <c r="AH356" s="35">
        <f t="shared" si="125"/>
        <v>11603642.49</v>
      </c>
      <c r="AI356" s="35">
        <v>1497405.03</v>
      </c>
      <c r="AJ356" s="35" t="s">
        <v>172</v>
      </c>
      <c r="AK356" s="35">
        <f t="shared" si="126"/>
        <v>1497405.03</v>
      </c>
      <c r="AM356" s="102" t="s">
        <v>5</v>
      </c>
    </row>
    <row r="357" spans="1:39" x14ac:dyDescent="0.4">
      <c r="A357" s="102" t="str">
        <f t="shared" ref="A357:A413" si="127">AM357&amp;B357</f>
        <v>JunioMultiseguros Su, S.A.</v>
      </c>
      <c r="B357" s="37" t="s">
        <v>126</v>
      </c>
      <c r="C357" s="44">
        <f t="shared" si="114"/>
        <v>25493721.579999998</v>
      </c>
      <c r="D357" s="44">
        <f t="shared" si="115"/>
        <v>0</v>
      </c>
      <c r="E357" s="35" t="s">
        <v>172</v>
      </c>
      <c r="F357" s="35" t="s">
        <v>172</v>
      </c>
      <c r="G357" s="35">
        <f t="shared" si="116"/>
        <v>0</v>
      </c>
      <c r="H357" s="35">
        <v>183190.57</v>
      </c>
      <c r="I357" s="35" t="s">
        <v>172</v>
      </c>
      <c r="J357" s="35">
        <f t="shared" si="117"/>
        <v>183190.57</v>
      </c>
      <c r="K357" s="35" t="s">
        <v>172</v>
      </c>
      <c r="L357" s="35" t="s">
        <v>172</v>
      </c>
      <c r="M357" s="35">
        <f t="shared" si="118"/>
        <v>0</v>
      </c>
      <c r="N357" s="35">
        <v>39466.620000000003</v>
      </c>
      <c r="O357" s="35" t="s">
        <v>172</v>
      </c>
      <c r="P357" s="35">
        <f t="shared" si="119"/>
        <v>39466.620000000003</v>
      </c>
      <c r="Q357" s="35">
        <v>431619.04</v>
      </c>
      <c r="R357" s="35" t="s">
        <v>172</v>
      </c>
      <c r="S357" s="35">
        <f t="shared" si="120"/>
        <v>431619.04</v>
      </c>
      <c r="T357" s="35">
        <v>509027.56</v>
      </c>
      <c r="U357" s="35" t="s">
        <v>172</v>
      </c>
      <c r="V357" s="35">
        <f t="shared" si="121"/>
        <v>509027.56</v>
      </c>
      <c r="W357" s="35">
        <v>24458.98</v>
      </c>
      <c r="X357" s="35" t="s">
        <v>172</v>
      </c>
      <c r="Y357" s="35">
        <f t="shared" si="122"/>
        <v>24458.98</v>
      </c>
      <c r="Z357" s="35">
        <v>19113065.469999999</v>
      </c>
      <c r="AA357" s="35" t="s">
        <v>172</v>
      </c>
      <c r="AB357" s="35">
        <f t="shared" si="123"/>
        <v>19113065.469999999</v>
      </c>
      <c r="AC357" s="35" t="s">
        <v>172</v>
      </c>
      <c r="AD357" s="35" t="s">
        <v>172</v>
      </c>
      <c r="AE357" s="35">
        <f t="shared" si="124"/>
        <v>0</v>
      </c>
      <c r="AF357" s="35">
        <v>3947991.59</v>
      </c>
      <c r="AG357" s="35" t="s">
        <v>172</v>
      </c>
      <c r="AH357" s="35">
        <f t="shared" si="125"/>
        <v>3947991.59</v>
      </c>
      <c r="AI357" s="35">
        <v>1244901.75</v>
      </c>
      <c r="AJ357" s="35" t="s">
        <v>172</v>
      </c>
      <c r="AK357" s="35">
        <f t="shared" si="126"/>
        <v>1244901.75</v>
      </c>
      <c r="AM357" s="102" t="s">
        <v>5</v>
      </c>
    </row>
    <row r="358" spans="1:39" x14ac:dyDescent="0.4">
      <c r="A358" s="102" t="str">
        <f t="shared" si="127"/>
        <v>JunioSeguros Ademi, S.A.</v>
      </c>
      <c r="B358" s="37" t="s">
        <v>127</v>
      </c>
      <c r="C358" s="44">
        <f t="shared" si="114"/>
        <v>21332516.350000001</v>
      </c>
      <c r="D358" s="44">
        <f t="shared" si="115"/>
        <v>262464.45</v>
      </c>
      <c r="E358" s="35" t="s">
        <v>172</v>
      </c>
      <c r="F358" s="35" t="s">
        <v>172</v>
      </c>
      <c r="G358" s="35">
        <f t="shared" si="116"/>
        <v>0</v>
      </c>
      <c r="H358" s="35">
        <v>11840536</v>
      </c>
      <c r="I358" s="35" t="s">
        <v>172</v>
      </c>
      <c r="J358" s="35">
        <f t="shared" si="117"/>
        <v>11840536</v>
      </c>
      <c r="K358" s="35" t="s">
        <v>172</v>
      </c>
      <c r="L358" s="35" t="s">
        <v>172</v>
      </c>
      <c r="M358" s="35">
        <f t="shared" si="118"/>
        <v>0</v>
      </c>
      <c r="N358" s="35" t="s">
        <v>172</v>
      </c>
      <c r="O358" s="35" t="s">
        <v>172</v>
      </c>
      <c r="P358" s="35">
        <f t="shared" si="119"/>
        <v>0</v>
      </c>
      <c r="Q358" s="35">
        <v>4410819</v>
      </c>
      <c r="R358" s="35">
        <v>246922.14</v>
      </c>
      <c r="S358" s="35">
        <f t="shared" si="120"/>
        <v>4657741.1399999997</v>
      </c>
      <c r="T358" s="35" t="s">
        <v>172</v>
      </c>
      <c r="U358" s="35" t="s">
        <v>172</v>
      </c>
      <c r="V358" s="35">
        <f t="shared" si="121"/>
        <v>0</v>
      </c>
      <c r="W358" s="35" t="s">
        <v>172</v>
      </c>
      <c r="X358" s="35" t="s">
        <v>172</v>
      </c>
      <c r="Y358" s="35">
        <f t="shared" si="122"/>
        <v>0</v>
      </c>
      <c r="Z358" s="35" t="s">
        <v>172</v>
      </c>
      <c r="AA358" s="35">
        <v>13341.98</v>
      </c>
      <c r="AB358" s="35">
        <f t="shared" si="123"/>
        <v>13341.98</v>
      </c>
      <c r="AC358" s="35" t="s">
        <v>172</v>
      </c>
      <c r="AD358" s="35" t="s">
        <v>172</v>
      </c>
      <c r="AE358" s="35">
        <f t="shared" si="124"/>
        <v>0</v>
      </c>
      <c r="AF358" s="35">
        <v>50197.96</v>
      </c>
      <c r="AG358" s="35">
        <v>1188.97</v>
      </c>
      <c r="AH358" s="35">
        <f t="shared" si="125"/>
        <v>51386.93</v>
      </c>
      <c r="AI358" s="35">
        <v>5030963.3899999997</v>
      </c>
      <c r="AJ358" s="35">
        <v>1011.36</v>
      </c>
      <c r="AK358" s="35">
        <f t="shared" si="126"/>
        <v>5031974.75</v>
      </c>
      <c r="AM358" s="102" t="s">
        <v>5</v>
      </c>
    </row>
    <row r="359" spans="1:39" x14ac:dyDescent="0.4">
      <c r="A359" s="102" t="str">
        <f t="shared" si="127"/>
        <v>JunioFuturo Seguros</v>
      </c>
      <c r="B359" s="37" t="s">
        <v>110</v>
      </c>
      <c r="C359" s="44">
        <f t="shared" si="114"/>
        <v>16518208.09</v>
      </c>
      <c r="D359" s="44">
        <f t="shared" si="115"/>
        <v>2500000</v>
      </c>
      <c r="E359" s="35">
        <v>109452.49</v>
      </c>
      <c r="F359" s="35" t="s">
        <v>172</v>
      </c>
      <c r="G359" s="35">
        <f t="shared" si="116"/>
        <v>109452.49</v>
      </c>
      <c r="H359" s="35">
        <v>615707.14</v>
      </c>
      <c r="I359" s="35" t="s">
        <v>172</v>
      </c>
      <c r="J359" s="35">
        <f t="shared" si="117"/>
        <v>615707.14</v>
      </c>
      <c r="K359" s="35" t="s">
        <v>172</v>
      </c>
      <c r="L359" s="35">
        <v>2500000</v>
      </c>
      <c r="M359" s="35">
        <f t="shared" si="118"/>
        <v>2500000</v>
      </c>
      <c r="N359" s="35" t="s">
        <v>172</v>
      </c>
      <c r="O359" s="35" t="s">
        <v>172</v>
      </c>
      <c r="P359" s="35">
        <f t="shared" si="119"/>
        <v>0</v>
      </c>
      <c r="Q359" s="35">
        <v>107469.54</v>
      </c>
      <c r="R359" s="35" t="s">
        <v>172</v>
      </c>
      <c r="S359" s="35">
        <f t="shared" si="120"/>
        <v>107469.54</v>
      </c>
      <c r="T359" s="35">
        <v>210581.99</v>
      </c>
      <c r="U359" s="35" t="s">
        <v>172</v>
      </c>
      <c r="V359" s="35">
        <f t="shared" si="121"/>
        <v>210581.99</v>
      </c>
      <c r="W359" s="35" t="s">
        <v>172</v>
      </c>
      <c r="X359" s="35" t="s">
        <v>172</v>
      </c>
      <c r="Y359" s="35">
        <f t="shared" si="122"/>
        <v>0</v>
      </c>
      <c r="Z359" s="35">
        <v>13333823.109999999</v>
      </c>
      <c r="AA359" s="35" t="s">
        <v>172</v>
      </c>
      <c r="AB359" s="35">
        <f t="shared" si="123"/>
        <v>13333823.109999999</v>
      </c>
      <c r="AC359" s="35" t="s">
        <v>172</v>
      </c>
      <c r="AD359" s="35" t="s">
        <v>172</v>
      </c>
      <c r="AE359" s="35">
        <f t="shared" si="124"/>
        <v>0</v>
      </c>
      <c r="AF359" s="35">
        <v>1538885.91</v>
      </c>
      <c r="AG359" s="35" t="s">
        <v>172</v>
      </c>
      <c r="AH359" s="35">
        <f t="shared" si="125"/>
        <v>1538885.91</v>
      </c>
      <c r="AI359" s="35">
        <v>602287.91</v>
      </c>
      <c r="AJ359" s="35" t="s">
        <v>172</v>
      </c>
      <c r="AK359" s="35">
        <f t="shared" si="126"/>
        <v>602287.91</v>
      </c>
      <c r="AM359" s="102" t="s">
        <v>5</v>
      </c>
    </row>
    <row r="360" spans="1:39" x14ac:dyDescent="0.4">
      <c r="A360" s="102" t="str">
        <f t="shared" si="127"/>
        <v>JunioConfederación del Canadá Dominicana, S. A.</v>
      </c>
      <c r="B360" s="37" t="s">
        <v>128</v>
      </c>
      <c r="C360" s="44">
        <f t="shared" si="114"/>
        <v>8337863.2999999998</v>
      </c>
      <c r="D360" s="44">
        <f t="shared" si="115"/>
        <v>0</v>
      </c>
      <c r="E360" s="35">
        <v>9423.2800000000007</v>
      </c>
      <c r="F360" s="35" t="s">
        <v>172</v>
      </c>
      <c r="G360" s="35">
        <f t="shared" si="116"/>
        <v>9423.2800000000007</v>
      </c>
      <c r="H360" s="35">
        <v>39989.4</v>
      </c>
      <c r="I360" s="35" t="s">
        <v>172</v>
      </c>
      <c r="J360" s="35">
        <f t="shared" si="117"/>
        <v>39989.4</v>
      </c>
      <c r="K360" s="35" t="s">
        <v>172</v>
      </c>
      <c r="L360" s="35" t="s">
        <v>172</v>
      </c>
      <c r="M360" s="35">
        <f t="shared" si="118"/>
        <v>0</v>
      </c>
      <c r="N360" s="35">
        <v>9943.1</v>
      </c>
      <c r="O360" s="35" t="s">
        <v>172</v>
      </c>
      <c r="P360" s="35">
        <f t="shared" si="119"/>
        <v>9943.1</v>
      </c>
      <c r="Q360" s="35">
        <v>3159520.96</v>
      </c>
      <c r="R360" s="35" t="s">
        <v>172</v>
      </c>
      <c r="S360" s="35">
        <f t="shared" si="120"/>
        <v>3159520.96</v>
      </c>
      <c r="T360" s="35" t="s">
        <v>172</v>
      </c>
      <c r="U360" s="35" t="s">
        <v>172</v>
      </c>
      <c r="V360" s="35">
        <f t="shared" si="121"/>
        <v>0</v>
      </c>
      <c r="W360" s="35">
        <v>361074.31</v>
      </c>
      <c r="X360" s="35" t="s">
        <v>172</v>
      </c>
      <c r="Y360" s="35">
        <f t="shared" si="122"/>
        <v>361074.31</v>
      </c>
      <c r="Z360" s="35">
        <v>3289953.49</v>
      </c>
      <c r="AA360" s="35" t="s">
        <v>172</v>
      </c>
      <c r="AB360" s="35">
        <f t="shared" si="123"/>
        <v>3289953.49</v>
      </c>
      <c r="AC360" s="35" t="s">
        <v>172</v>
      </c>
      <c r="AD360" s="35" t="s">
        <v>172</v>
      </c>
      <c r="AE360" s="35">
        <f t="shared" si="124"/>
        <v>0</v>
      </c>
      <c r="AF360" s="35">
        <v>270825.03999999998</v>
      </c>
      <c r="AG360" s="35" t="s">
        <v>172</v>
      </c>
      <c r="AH360" s="35">
        <f t="shared" si="125"/>
        <v>270825.03999999998</v>
      </c>
      <c r="AI360" s="35">
        <v>1197133.72</v>
      </c>
      <c r="AJ360" s="35" t="s">
        <v>172</v>
      </c>
      <c r="AK360" s="35">
        <f t="shared" si="126"/>
        <v>1197133.72</v>
      </c>
      <c r="AM360" s="102" t="s">
        <v>5</v>
      </c>
    </row>
    <row r="361" spans="1:39" x14ac:dyDescent="0.4">
      <c r="A361" s="102" t="str">
        <f t="shared" si="127"/>
        <v>JunioAutoseguro, S. A.</v>
      </c>
      <c r="B361" s="37" t="s">
        <v>79</v>
      </c>
      <c r="C361" s="44">
        <f t="shared" si="114"/>
        <v>4830408.16</v>
      </c>
      <c r="D361" s="44">
        <f t="shared" si="115"/>
        <v>0</v>
      </c>
      <c r="E361" s="35" t="s">
        <v>172</v>
      </c>
      <c r="F361" s="35" t="s">
        <v>172</v>
      </c>
      <c r="G361" s="35">
        <f t="shared" si="116"/>
        <v>0</v>
      </c>
      <c r="H361" s="35" t="s">
        <v>172</v>
      </c>
      <c r="I361" s="35" t="s">
        <v>172</v>
      </c>
      <c r="J361" s="35">
        <f t="shared" si="117"/>
        <v>0</v>
      </c>
      <c r="K361" s="35" t="s">
        <v>172</v>
      </c>
      <c r="L361" s="35" t="s">
        <v>172</v>
      </c>
      <c r="M361" s="35">
        <f t="shared" si="118"/>
        <v>0</v>
      </c>
      <c r="N361" s="35" t="s">
        <v>172</v>
      </c>
      <c r="O361" s="35" t="s">
        <v>172</v>
      </c>
      <c r="P361" s="35">
        <f t="shared" si="119"/>
        <v>0</v>
      </c>
      <c r="Q361" s="35" t="s">
        <v>172</v>
      </c>
      <c r="R361" s="35" t="s">
        <v>172</v>
      </c>
      <c r="S361" s="35">
        <f t="shared" si="120"/>
        <v>0</v>
      </c>
      <c r="T361" s="35" t="s">
        <v>172</v>
      </c>
      <c r="U361" s="35" t="s">
        <v>172</v>
      </c>
      <c r="V361" s="35">
        <f t="shared" si="121"/>
        <v>0</v>
      </c>
      <c r="W361" s="35" t="s">
        <v>172</v>
      </c>
      <c r="X361" s="35" t="s">
        <v>172</v>
      </c>
      <c r="Y361" s="35">
        <f t="shared" si="122"/>
        <v>0</v>
      </c>
      <c r="Z361" s="35">
        <v>4830408.16</v>
      </c>
      <c r="AA361" s="35" t="s">
        <v>172</v>
      </c>
      <c r="AB361" s="35">
        <f t="shared" si="123"/>
        <v>4830408.16</v>
      </c>
      <c r="AC361" s="35" t="s">
        <v>172</v>
      </c>
      <c r="AD361" s="35" t="s">
        <v>172</v>
      </c>
      <c r="AE361" s="35">
        <f t="shared" si="124"/>
        <v>0</v>
      </c>
      <c r="AF361" s="35" t="s">
        <v>172</v>
      </c>
      <c r="AG361" s="35" t="s">
        <v>172</v>
      </c>
      <c r="AH361" s="35">
        <f t="shared" si="125"/>
        <v>0</v>
      </c>
      <c r="AI361" s="35" t="s">
        <v>172</v>
      </c>
      <c r="AJ361" s="35" t="s">
        <v>172</v>
      </c>
      <c r="AK361" s="35">
        <f t="shared" si="126"/>
        <v>0</v>
      </c>
      <c r="AL361" s="27"/>
      <c r="AM361" s="102" t="s">
        <v>5</v>
      </c>
    </row>
    <row r="362" spans="1:39" x14ac:dyDescent="0.4">
      <c r="A362" s="102" t="str">
        <f t="shared" si="127"/>
        <v>JunioSeguros Yunen, S.A.</v>
      </c>
      <c r="B362" s="37" t="s">
        <v>129</v>
      </c>
      <c r="C362" s="44">
        <f t="shared" si="114"/>
        <v>135761.07</v>
      </c>
      <c r="D362" s="44">
        <f t="shared" si="115"/>
        <v>4986747.7699999996</v>
      </c>
      <c r="E362" s="35" t="s">
        <v>172</v>
      </c>
      <c r="F362" s="35" t="s">
        <v>172</v>
      </c>
      <c r="G362" s="35">
        <f t="shared" si="116"/>
        <v>0</v>
      </c>
      <c r="H362" s="35">
        <v>13648.93</v>
      </c>
      <c r="I362" s="35" t="s">
        <v>172</v>
      </c>
      <c r="J362" s="35">
        <f t="shared" si="117"/>
        <v>13648.93</v>
      </c>
      <c r="K362" s="35" t="s">
        <v>172</v>
      </c>
      <c r="L362" s="35">
        <v>4986747.7699999996</v>
      </c>
      <c r="M362" s="35">
        <f t="shared" si="118"/>
        <v>4986747.7699999996</v>
      </c>
      <c r="N362" s="35">
        <v>102710.28</v>
      </c>
      <c r="O362" s="35" t="s">
        <v>172</v>
      </c>
      <c r="P362" s="35">
        <f t="shared" si="119"/>
        <v>102710.28</v>
      </c>
      <c r="Q362" s="35" t="s">
        <v>172</v>
      </c>
      <c r="R362" s="35" t="s">
        <v>172</v>
      </c>
      <c r="S362" s="35">
        <f t="shared" si="120"/>
        <v>0</v>
      </c>
      <c r="T362" s="35" t="s">
        <v>172</v>
      </c>
      <c r="U362" s="35" t="s">
        <v>172</v>
      </c>
      <c r="V362" s="35">
        <f t="shared" si="121"/>
        <v>0</v>
      </c>
      <c r="W362" s="35" t="s">
        <v>172</v>
      </c>
      <c r="X362" s="35" t="s">
        <v>172</v>
      </c>
      <c r="Y362" s="35">
        <f t="shared" si="122"/>
        <v>0</v>
      </c>
      <c r="Z362" s="35" t="s">
        <v>172</v>
      </c>
      <c r="AA362" s="35" t="s">
        <v>172</v>
      </c>
      <c r="AB362" s="35">
        <f t="shared" si="123"/>
        <v>0</v>
      </c>
      <c r="AC362" s="35" t="s">
        <v>172</v>
      </c>
      <c r="AD362" s="35" t="s">
        <v>172</v>
      </c>
      <c r="AE362" s="35">
        <f t="shared" si="124"/>
        <v>0</v>
      </c>
      <c r="AF362" s="35" t="s">
        <v>172</v>
      </c>
      <c r="AG362" s="35" t="s">
        <v>172</v>
      </c>
      <c r="AH362" s="35">
        <f t="shared" si="125"/>
        <v>0</v>
      </c>
      <c r="AI362" s="35">
        <v>19401.86</v>
      </c>
      <c r="AJ362" s="35" t="s">
        <v>172</v>
      </c>
      <c r="AK362" s="35">
        <f t="shared" si="126"/>
        <v>19401.86</v>
      </c>
      <c r="AM362" s="102" t="s">
        <v>5</v>
      </c>
    </row>
    <row r="363" spans="1:39" x14ac:dyDescent="0.4">
      <c r="A363" s="102" t="str">
        <f t="shared" si="127"/>
        <v>JunioHylseg Seguros S.A</v>
      </c>
      <c r="B363" s="37" t="s">
        <v>130</v>
      </c>
      <c r="C363" s="44">
        <f t="shared" si="114"/>
        <v>3618300</v>
      </c>
      <c r="D363" s="44">
        <f t="shared" si="115"/>
        <v>0</v>
      </c>
      <c r="E363" s="35" t="s">
        <v>172</v>
      </c>
      <c r="F363" s="35" t="s">
        <v>172</v>
      </c>
      <c r="G363" s="35">
        <f t="shared" si="116"/>
        <v>0</v>
      </c>
      <c r="H363" s="35" t="s">
        <v>172</v>
      </c>
      <c r="I363" s="35" t="s">
        <v>172</v>
      </c>
      <c r="J363" s="35">
        <f t="shared" si="117"/>
        <v>0</v>
      </c>
      <c r="K363" s="35" t="s">
        <v>172</v>
      </c>
      <c r="L363" s="35" t="s">
        <v>172</v>
      </c>
      <c r="M363" s="35">
        <f t="shared" si="118"/>
        <v>0</v>
      </c>
      <c r="N363" s="35" t="s">
        <v>172</v>
      </c>
      <c r="O363" s="35" t="s">
        <v>172</v>
      </c>
      <c r="P363" s="35">
        <f t="shared" si="119"/>
        <v>0</v>
      </c>
      <c r="Q363" s="35" t="s">
        <v>172</v>
      </c>
      <c r="R363" s="35" t="s">
        <v>172</v>
      </c>
      <c r="S363" s="35">
        <f t="shared" si="120"/>
        <v>0</v>
      </c>
      <c r="T363" s="35" t="s">
        <v>172</v>
      </c>
      <c r="U363" s="35" t="s">
        <v>172</v>
      </c>
      <c r="V363" s="35">
        <f t="shared" si="121"/>
        <v>0</v>
      </c>
      <c r="W363" s="35" t="s">
        <v>172</v>
      </c>
      <c r="X363" s="35" t="s">
        <v>172</v>
      </c>
      <c r="Y363" s="35">
        <f t="shared" si="122"/>
        <v>0</v>
      </c>
      <c r="Z363" s="35">
        <v>920400.86</v>
      </c>
      <c r="AA363" s="35" t="s">
        <v>172</v>
      </c>
      <c r="AB363" s="35">
        <f t="shared" si="123"/>
        <v>920400.86</v>
      </c>
      <c r="AC363" s="35" t="s">
        <v>172</v>
      </c>
      <c r="AD363" s="35" t="s">
        <v>172</v>
      </c>
      <c r="AE363" s="35">
        <f t="shared" si="124"/>
        <v>0</v>
      </c>
      <c r="AF363" s="35">
        <v>2691864.66</v>
      </c>
      <c r="AG363" s="35" t="s">
        <v>172</v>
      </c>
      <c r="AH363" s="35">
        <f t="shared" si="125"/>
        <v>2691864.66</v>
      </c>
      <c r="AI363" s="35">
        <v>6034.48</v>
      </c>
      <c r="AJ363" s="35" t="s">
        <v>172</v>
      </c>
      <c r="AK363" s="35">
        <f t="shared" si="126"/>
        <v>6034.48</v>
      </c>
      <c r="AM363" s="102" t="s">
        <v>5</v>
      </c>
    </row>
    <row r="364" spans="1:39" x14ac:dyDescent="0.4">
      <c r="A364" s="102" t="str">
        <f t="shared" si="127"/>
        <v>JunioMidas Seguros, S.A.</v>
      </c>
      <c r="B364" s="37" t="s">
        <v>131</v>
      </c>
      <c r="C364" s="44">
        <f t="shared" si="114"/>
        <v>2090858.25</v>
      </c>
      <c r="D364" s="44">
        <f t="shared" si="115"/>
        <v>2523423.08</v>
      </c>
      <c r="E364" s="35" t="s">
        <v>172</v>
      </c>
      <c r="F364" s="35" t="s">
        <v>172</v>
      </c>
      <c r="G364" s="35">
        <f t="shared" si="116"/>
        <v>0</v>
      </c>
      <c r="H364" s="35">
        <v>1518750</v>
      </c>
      <c r="I364" s="35">
        <v>2523423.08</v>
      </c>
      <c r="J364" s="35">
        <f t="shared" si="117"/>
        <v>4042173.08</v>
      </c>
      <c r="K364" s="35" t="s">
        <v>172</v>
      </c>
      <c r="L364" s="35" t="s">
        <v>172</v>
      </c>
      <c r="M364" s="35">
        <f t="shared" si="118"/>
        <v>0</v>
      </c>
      <c r="N364" s="35" t="s">
        <v>172</v>
      </c>
      <c r="O364" s="35" t="s">
        <v>172</v>
      </c>
      <c r="P364" s="35">
        <f t="shared" si="119"/>
        <v>0</v>
      </c>
      <c r="Q364" s="35" t="s">
        <v>172</v>
      </c>
      <c r="R364" s="35" t="s">
        <v>172</v>
      </c>
      <c r="S364" s="35">
        <f t="shared" si="120"/>
        <v>0</v>
      </c>
      <c r="T364" s="35" t="s">
        <v>172</v>
      </c>
      <c r="U364" s="35" t="s">
        <v>172</v>
      </c>
      <c r="V364" s="35">
        <f t="shared" si="121"/>
        <v>0</v>
      </c>
      <c r="W364" s="35" t="s">
        <v>172</v>
      </c>
      <c r="X364" s="35" t="s">
        <v>172</v>
      </c>
      <c r="Y364" s="35">
        <f t="shared" si="122"/>
        <v>0</v>
      </c>
      <c r="Z364" s="35">
        <v>456692.78</v>
      </c>
      <c r="AA364" s="35" t="s">
        <v>172</v>
      </c>
      <c r="AB364" s="35">
        <f t="shared" si="123"/>
        <v>456692.78</v>
      </c>
      <c r="AC364" s="35" t="s">
        <v>172</v>
      </c>
      <c r="AD364" s="35" t="s">
        <v>172</v>
      </c>
      <c r="AE364" s="35">
        <f t="shared" si="124"/>
        <v>0</v>
      </c>
      <c r="AF364" s="35">
        <v>115415.47</v>
      </c>
      <c r="AG364" s="35" t="s">
        <v>172</v>
      </c>
      <c r="AH364" s="35">
        <f t="shared" si="125"/>
        <v>115415.47</v>
      </c>
      <c r="AI364" s="35" t="s">
        <v>172</v>
      </c>
      <c r="AJ364" s="35" t="s">
        <v>172</v>
      </c>
      <c r="AK364" s="35">
        <f t="shared" si="126"/>
        <v>0</v>
      </c>
      <c r="AM364" s="102" t="s">
        <v>5</v>
      </c>
    </row>
    <row r="365" spans="1:39" ht="13" thickBot="1" x14ac:dyDescent="0.45">
      <c r="A365" s="102" t="str">
        <f t="shared" si="127"/>
        <v>JunioUnit, S.A.</v>
      </c>
      <c r="B365" s="37" t="s">
        <v>132</v>
      </c>
      <c r="C365" s="44">
        <f t="shared" si="114"/>
        <v>2912284.13</v>
      </c>
      <c r="D365" s="44">
        <f t="shared" si="115"/>
        <v>79921.94</v>
      </c>
      <c r="E365" s="35">
        <v>63168.959999999999</v>
      </c>
      <c r="F365" s="35">
        <v>1238.8</v>
      </c>
      <c r="G365" s="35">
        <f t="shared" si="116"/>
        <v>64407.76</v>
      </c>
      <c r="H365" s="35" t="s">
        <v>172</v>
      </c>
      <c r="I365" s="35" t="s">
        <v>172</v>
      </c>
      <c r="J365" s="35">
        <f t="shared" si="117"/>
        <v>0</v>
      </c>
      <c r="K365" s="35" t="s">
        <v>172</v>
      </c>
      <c r="L365" s="35">
        <v>35526</v>
      </c>
      <c r="M365" s="35">
        <f t="shared" si="118"/>
        <v>35526</v>
      </c>
      <c r="N365" s="35">
        <v>2988.75</v>
      </c>
      <c r="O365" s="35" t="s">
        <v>172</v>
      </c>
      <c r="P365" s="35">
        <f t="shared" si="119"/>
        <v>2988.75</v>
      </c>
      <c r="Q365" s="35" t="s">
        <v>172</v>
      </c>
      <c r="R365" s="35" t="s">
        <v>172</v>
      </c>
      <c r="S365" s="35">
        <f t="shared" si="120"/>
        <v>0</v>
      </c>
      <c r="T365" s="35" t="s">
        <v>172</v>
      </c>
      <c r="U365" s="35" t="s">
        <v>172</v>
      </c>
      <c r="V365" s="35">
        <f t="shared" si="121"/>
        <v>0</v>
      </c>
      <c r="W365" s="35" t="s">
        <v>172</v>
      </c>
      <c r="X365" s="35" t="s">
        <v>172</v>
      </c>
      <c r="Y365" s="35">
        <f t="shared" si="122"/>
        <v>0</v>
      </c>
      <c r="Z365" s="35">
        <v>1062281.6299999999</v>
      </c>
      <c r="AA365" s="35">
        <v>38655</v>
      </c>
      <c r="AB365" s="35">
        <f t="shared" si="123"/>
        <v>1100936.6299999999</v>
      </c>
      <c r="AC365" s="35" t="s">
        <v>172</v>
      </c>
      <c r="AD365" s="35" t="s">
        <v>172</v>
      </c>
      <c r="AE365" s="35">
        <f t="shared" si="124"/>
        <v>0</v>
      </c>
      <c r="AF365" s="35" t="s">
        <v>172</v>
      </c>
      <c r="AG365" s="35" t="s">
        <v>172</v>
      </c>
      <c r="AH365" s="35">
        <f t="shared" si="125"/>
        <v>0</v>
      </c>
      <c r="AI365" s="35">
        <v>1783844.79</v>
      </c>
      <c r="AJ365" s="35">
        <v>4502.1400000000003</v>
      </c>
      <c r="AK365" s="35">
        <f t="shared" si="126"/>
        <v>1788346.93</v>
      </c>
      <c r="AM365" s="102" t="s">
        <v>5</v>
      </c>
    </row>
    <row r="366" spans="1:39" ht="13.35" thickTop="1" thickBot="1" x14ac:dyDescent="0.45">
      <c r="A366" s="102" t="str">
        <f t="shared" si="127"/>
        <v>Total General</v>
      </c>
      <c r="B366" s="39" t="s">
        <v>19</v>
      </c>
      <c r="C366" s="46">
        <f t="shared" ref="C366:AK366" si="128">SUM(C333:C365)</f>
        <v>5280903294.6800003</v>
      </c>
      <c r="D366" s="46">
        <f t="shared" si="128"/>
        <v>2976139859.1699996</v>
      </c>
      <c r="E366" s="46">
        <f t="shared" si="128"/>
        <v>32318418.059999999</v>
      </c>
      <c r="F366" s="46">
        <f t="shared" si="128"/>
        <v>2239.66</v>
      </c>
      <c r="G366" s="46">
        <f t="shared" si="128"/>
        <v>32320657.719999999</v>
      </c>
      <c r="H366" s="46">
        <f t="shared" si="128"/>
        <v>543619944.5999999</v>
      </c>
      <c r="I366" s="46">
        <f t="shared" si="128"/>
        <v>704538387.01999998</v>
      </c>
      <c r="J366" s="46">
        <f t="shared" si="128"/>
        <v>1248158331.6200004</v>
      </c>
      <c r="K366" s="46">
        <f t="shared" si="128"/>
        <v>490023.29</v>
      </c>
      <c r="L366" s="46">
        <f t="shared" si="128"/>
        <v>2037434205.1099999</v>
      </c>
      <c r="M366" s="46">
        <f t="shared" si="128"/>
        <v>2037924228.3999999</v>
      </c>
      <c r="N366" s="46">
        <f t="shared" si="128"/>
        <v>64522687.580000006</v>
      </c>
      <c r="O366" s="46">
        <f t="shared" si="128"/>
        <v>1805781.74</v>
      </c>
      <c r="P366" s="46">
        <f t="shared" si="128"/>
        <v>66328469.320000008</v>
      </c>
      <c r="Q366" s="46">
        <f t="shared" si="128"/>
        <v>2256597642.98</v>
      </c>
      <c r="R366" s="46">
        <f t="shared" si="128"/>
        <v>95488020.559999973</v>
      </c>
      <c r="S366" s="46">
        <f t="shared" si="128"/>
        <v>2352085663.54</v>
      </c>
      <c r="T366" s="46">
        <f t="shared" si="128"/>
        <v>45917961.630000003</v>
      </c>
      <c r="U366" s="46">
        <f t="shared" si="128"/>
        <v>0</v>
      </c>
      <c r="V366" s="46">
        <f t="shared" si="128"/>
        <v>45917961.630000003</v>
      </c>
      <c r="W366" s="46">
        <f t="shared" si="128"/>
        <v>85776114.660000011</v>
      </c>
      <c r="X366" s="46">
        <f t="shared" si="128"/>
        <v>2665364.1300000004</v>
      </c>
      <c r="Y366" s="46">
        <f t="shared" si="128"/>
        <v>88441478.789999992</v>
      </c>
      <c r="Z366" s="46">
        <f t="shared" si="128"/>
        <v>1678942208.21</v>
      </c>
      <c r="AA366" s="46">
        <f t="shared" si="128"/>
        <v>11122005.379999999</v>
      </c>
      <c r="AB366" s="46">
        <f t="shared" si="128"/>
        <v>1690064213.5900002</v>
      </c>
      <c r="AC366" s="46">
        <f t="shared" si="128"/>
        <v>0</v>
      </c>
      <c r="AD366" s="46">
        <f t="shared" si="128"/>
        <v>104050765.77</v>
      </c>
      <c r="AE366" s="46">
        <f t="shared" si="128"/>
        <v>104050765.77</v>
      </c>
      <c r="AF366" s="46">
        <f t="shared" si="128"/>
        <v>142482287.69999999</v>
      </c>
      <c r="AG366" s="46">
        <f t="shared" si="128"/>
        <v>7153293.5</v>
      </c>
      <c r="AH366" s="46">
        <f t="shared" si="128"/>
        <v>149635581.19999999</v>
      </c>
      <c r="AI366" s="46">
        <f t="shared" si="128"/>
        <v>430236005.96999997</v>
      </c>
      <c r="AJ366" s="46">
        <f t="shared" si="128"/>
        <v>11879796.300000001</v>
      </c>
      <c r="AK366" s="65">
        <f t="shared" si="128"/>
        <v>442115802.27000004</v>
      </c>
    </row>
    <row r="367" spans="1:39" ht="13" thickTop="1" x14ac:dyDescent="0.4">
      <c r="A367" s="102" t="str">
        <f t="shared" si="127"/>
        <v/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4">
      <c r="A368" s="102" t="str">
        <f>AM368&amp;B368</f>
        <v>% de Primas Exoneradas de Impuestos</v>
      </c>
      <c r="B368" s="19" t="s">
        <v>38</v>
      </c>
      <c r="C368" s="145">
        <f>IFERROR(D366/C369*100,0)</f>
        <v>36.043651507165961</v>
      </c>
      <c r="D368" s="145"/>
      <c r="E368" s="145">
        <f>IFERROR(F366/E369*100,0)</f>
        <v>6.929500072067221E-3</v>
      </c>
      <c r="F368" s="145"/>
      <c r="G368" s="28"/>
      <c r="H368" s="145">
        <f>IFERROR(I366/H369*100,0)</f>
        <v>56.446235158769568</v>
      </c>
      <c r="I368" s="145"/>
      <c r="J368" s="28"/>
      <c r="K368" s="145">
        <f>IFERROR(L366/K369*100,0)</f>
        <v>99.975954783638613</v>
      </c>
      <c r="L368" s="145"/>
      <c r="M368" s="28"/>
      <c r="N368" s="145">
        <f>IFERROR(O366/N369*100,0)</f>
        <v>2.7224836612587153</v>
      </c>
      <c r="O368" s="145"/>
      <c r="P368" s="28"/>
      <c r="Q368" s="145">
        <f>IFERROR(R366/Q369*100,0)</f>
        <v>4.0597169584498038</v>
      </c>
      <c r="R368" s="145"/>
      <c r="S368" s="28"/>
      <c r="T368" s="145">
        <f>IFERROR(U366/T369*100,0)</f>
        <v>0</v>
      </c>
      <c r="U368" s="145"/>
      <c r="V368" s="28"/>
      <c r="W368" s="145">
        <f>IFERROR(X366/W369*100,0)</f>
        <v>3.0137037128571516</v>
      </c>
      <c r="X368" s="145"/>
      <c r="Y368" s="28"/>
      <c r="Z368" s="145">
        <f>IFERROR(AA366/Z369*100,0)</f>
        <v>0.65808182260571391</v>
      </c>
      <c r="AA368" s="145"/>
      <c r="AB368" s="28"/>
      <c r="AC368" s="145">
        <f>IFERROR(AD366/AC369*100,0)</f>
        <v>100</v>
      </c>
      <c r="AD368" s="145"/>
      <c r="AE368" s="28"/>
      <c r="AF368" s="145">
        <f>IFERROR(AG366/AF369*100,0)</f>
        <v>4.7804763029182533</v>
      </c>
      <c r="AG368" s="145"/>
      <c r="AH368" s="28"/>
      <c r="AI368" s="145">
        <f>IFERROR(AJ366/AI369*100,0)</f>
        <v>2.6870327273995542</v>
      </c>
      <c r="AJ368" s="145"/>
      <c r="AK368" s="28"/>
    </row>
    <row r="369" spans="1:37" x14ac:dyDescent="0.4">
      <c r="A369" s="102" t="str">
        <f>AM369&amp;B369</f>
        <v>Primas Netas Totales</v>
      </c>
      <c r="B369" s="4" t="s">
        <v>39</v>
      </c>
      <c r="C369" s="143">
        <f>IFERROR(C366+D366,0)</f>
        <v>8257043153.8500004</v>
      </c>
      <c r="D369" s="144"/>
      <c r="E369" s="143">
        <f>IFERROR(E366+F366,0)</f>
        <v>32320657.719999999</v>
      </c>
      <c r="F369" s="144"/>
      <c r="G369" s="29"/>
      <c r="H369" s="143">
        <f>IFERROR(H366+I366,0)</f>
        <v>1248158331.6199999</v>
      </c>
      <c r="I369" s="144"/>
      <c r="J369" s="29"/>
      <c r="K369" s="143">
        <f>IFERROR(K366+L366,0)</f>
        <v>2037924228.3999999</v>
      </c>
      <c r="L369" s="144"/>
      <c r="M369" s="29"/>
      <c r="N369" s="143">
        <f>IFERROR(N366+O366,0)</f>
        <v>66328469.320000008</v>
      </c>
      <c r="O369" s="144"/>
      <c r="P369" s="29"/>
      <c r="Q369" s="143">
        <f>IFERROR(Q366+R366,0)</f>
        <v>2352085663.54</v>
      </c>
      <c r="R369" s="144"/>
      <c r="S369" s="29"/>
      <c r="T369" s="143">
        <f>IFERROR(T366+U366,0)</f>
        <v>45917961.630000003</v>
      </c>
      <c r="U369" s="144"/>
      <c r="V369" s="29"/>
      <c r="W369" s="143">
        <f>IFERROR(W366+X366,0)</f>
        <v>88441478.790000007</v>
      </c>
      <c r="X369" s="144"/>
      <c r="Y369" s="29"/>
      <c r="Z369" s="143">
        <f>IFERROR(Z366+AA366,0)</f>
        <v>1690064213.5900002</v>
      </c>
      <c r="AA369" s="144"/>
      <c r="AB369" s="29"/>
      <c r="AC369" s="143">
        <f>IFERROR(AC366+AD366,0)</f>
        <v>104050765.77</v>
      </c>
      <c r="AD369" s="144"/>
      <c r="AE369" s="29"/>
      <c r="AF369" s="143">
        <f>IFERROR(AF366+AG366,0)</f>
        <v>149635581.19999999</v>
      </c>
      <c r="AG369" s="144"/>
      <c r="AH369" s="29"/>
      <c r="AI369" s="143">
        <f>IFERROR(AI366+AJ366,0)</f>
        <v>442115802.26999998</v>
      </c>
      <c r="AJ369" s="144"/>
      <c r="AK369" s="29"/>
    </row>
    <row r="370" spans="1:37" x14ac:dyDescent="0.4">
      <c r="A370" s="102" t="str">
        <f>AM370&amp;B370</f>
        <v>% Por Ramos Primas Netas Cobradas</v>
      </c>
      <c r="B370" s="4" t="s">
        <v>40</v>
      </c>
      <c r="C370" s="145">
        <f>SUM(E370:AJ370,0)</f>
        <v>100.00000000000001</v>
      </c>
      <c r="D370" s="144"/>
      <c r="E370" s="145">
        <f>IFERROR(E369/C369*100,0)</f>
        <v>0.39143137704118558</v>
      </c>
      <c r="F370" s="145"/>
      <c r="G370" s="28"/>
      <c r="H370" s="145">
        <f>IFERROR(H369/C369*100,0)</f>
        <v>15.116286888218852</v>
      </c>
      <c r="I370" s="145"/>
      <c r="J370" s="28"/>
      <c r="K370" s="145">
        <f>IFERROR(K369/C369*100,0)</f>
        <v>24.68104126898961</v>
      </c>
      <c r="L370" s="145"/>
      <c r="M370" s="28"/>
      <c r="N370" s="145">
        <f>IFERROR(N369/C369*100,0)</f>
        <v>0.80329566025185573</v>
      </c>
      <c r="O370" s="145"/>
      <c r="P370" s="28"/>
      <c r="Q370" s="145">
        <f>IFERROR(Q369/C369*100,0)</f>
        <v>28.485810473732307</v>
      </c>
      <c r="R370" s="145"/>
      <c r="S370" s="28"/>
      <c r="T370" s="145">
        <f>IFERROR(T369/C369*100,0)</f>
        <v>0.55610659620435554</v>
      </c>
      <c r="U370" s="145"/>
      <c r="V370" s="28"/>
      <c r="W370" s="145">
        <f>IFERROR(W369/C369*100,0)</f>
        <v>1.0711035069347132</v>
      </c>
      <c r="X370" s="145"/>
      <c r="Y370" s="28"/>
      <c r="Z370" s="145">
        <f>IFERROR(Z369/C369*100,0)</f>
        <v>20.468152849630876</v>
      </c>
      <c r="AA370" s="145"/>
      <c r="AB370" s="28"/>
      <c r="AC370" s="145">
        <f>IFERROR(AC369/C369*100,0)</f>
        <v>1.2601455972951334</v>
      </c>
      <c r="AD370" s="145"/>
      <c r="AE370" s="28"/>
      <c r="AF370" s="145">
        <f>IFERROR(AF369/C369*100,0)</f>
        <v>1.8122175022208717</v>
      </c>
      <c r="AG370" s="145"/>
      <c r="AH370" s="28"/>
      <c r="AI370" s="145">
        <f>IFERROR(AI369/C369*100,0)</f>
        <v>5.3544082794802303</v>
      </c>
      <c r="AJ370" s="145"/>
      <c r="AK370" s="28"/>
    </row>
    <row r="371" spans="1:37" x14ac:dyDescent="0.4">
      <c r="A371" s="102" t="str">
        <f t="shared" si="127"/>
        <v>Fuente: Superintendencia de Seguros, Dirección de Análisis Financiero y Estadísticas</v>
      </c>
      <c r="B371" s="52" t="s">
        <v>108</v>
      </c>
    </row>
    <row r="372" spans="1:37" x14ac:dyDescent="0.4">
      <c r="A372" s="102" t="str">
        <f t="shared" si="127"/>
        <v/>
      </c>
      <c r="B372" s="22"/>
    </row>
    <row r="373" spans="1:37" x14ac:dyDescent="0.4">
      <c r="A373" s="102" t="str">
        <f t="shared" si="127"/>
        <v/>
      </c>
      <c r="B373" s="22"/>
    </row>
    <row r="374" spans="1:37" x14ac:dyDescent="0.4">
      <c r="A374" s="102" t="str">
        <f t="shared" si="127"/>
        <v/>
      </c>
      <c r="B374" s="22"/>
    </row>
    <row r="375" spans="1:37" x14ac:dyDescent="0.4">
      <c r="A375" s="102" t="str">
        <f t="shared" si="127"/>
        <v/>
      </c>
    </row>
    <row r="376" spans="1:37" x14ac:dyDescent="0.4">
      <c r="A376" s="102" t="str">
        <f t="shared" si="127"/>
        <v/>
      </c>
    </row>
    <row r="377" spans="1:37" ht="20.25" customHeight="1" x14ac:dyDescent="0.6">
      <c r="A377" s="102" t="str">
        <f t="shared" si="127"/>
        <v>Superintendencia de Seguros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4">
      <c r="A378" s="102" t="str">
        <f t="shared" si="127"/>
        <v>Primas Netas Cobradas por Compañías, Según Ramos</v>
      </c>
      <c r="B378" s="134" t="s">
        <v>56</v>
      </c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</row>
    <row r="379" spans="1:37" ht="12.75" customHeight="1" x14ac:dyDescent="0.4">
      <c r="A379" s="102" t="str">
        <f t="shared" si="127"/>
        <v>Julio, 2022</v>
      </c>
      <c r="B379" s="136" t="s">
        <v>164</v>
      </c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</row>
    <row r="380" spans="1:37" ht="12.75" customHeight="1" x14ac:dyDescent="0.4">
      <c r="A380" s="102" t="str">
        <f t="shared" si="127"/>
        <v>(Valores en RD$)</v>
      </c>
      <c r="B380" s="134" t="s">
        <v>91</v>
      </c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</row>
    <row r="381" spans="1:37" x14ac:dyDescent="0.4">
      <c r="A381" s="102" t="str">
        <f t="shared" si="127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" thickBot="1" x14ac:dyDescent="0.45">
      <c r="A382" s="102" t="str">
        <f t="shared" si="127"/>
        <v/>
      </c>
    </row>
    <row r="383" spans="1:37" ht="13.35" thickTop="1" thickBot="1" x14ac:dyDescent="0.45">
      <c r="A383" s="102" t="str">
        <f t="shared" si="127"/>
        <v>Compañías</v>
      </c>
      <c r="B383" s="137" t="s">
        <v>33</v>
      </c>
      <c r="C383" s="142" t="s">
        <v>0</v>
      </c>
      <c r="D383" s="142"/>
      <c r="E383" s="142" t="s">
        <v>12</v>
      </c>
      <c r="F383" s="142"/>
      <c r="G383" s="67"/>
      <c r="H383" s="142" t="s">
        <v>13</v>
      </c>
      <c r="I383" s="142"/>
      <c r="J383" s="67"/>
      <c r="K383" s="142" t="s">
        <v>14</v>
      </c>
      <c r="L383" s="142"/>
      <c r="M383" s="67"/>
      <c r="N383" s="142" t="s">
        <v>15</v>
      </c>
      <c r="O383" s="142"/>
      <c r="P383" s="67"/>
      <c r="Q383" s="142" t="s">
        <v>27</v>
      </c>
      <c r="R383" s="142"/>
      <c r="S383" s="67"/>
      <c r="T383" s="142" t="s">
        <v>35</v>
      </c>
      <c r="U383" s="142"/>
      <c r="V383" s="67"/>
      <c r="W383" s="142" t="s">
        <v>16</v>
      </c>
      <c r="X383" s="142"/>
      <c r="Y383" s="67"/>
      <c r="Z383" s="142" t="s">
        <v>67</v>
      </c>
      <c r="AA383" s="142"/>
      <c r="AB383" s="67"/>
      <c r="AC383" s="142" t="s">
        <v>34</v>
      </c>
      <c r="AD383" s="142"/>
      <c r="AE383" s="67"/>
      <c r="AF383" s="142" t="s">
        <v>17</v>
      </c>
      <c r="AG383" s="142"/>
      <c r="AH383" s="67"/>
      <c r="AI383" s="142" t="s">
        <v>18</v>
      </c>
      <c r="AJ383" s="142"/>
      <c r="AK383" s="49"/>
    </row>
    <row r="384" spans="1:37" ht="13.35" thickTop="1" thickBot="1" x14ac:dyDescent="0.45">
      <c r="A384" s="102" t="str">
        <f t="shared" si="127"/>
        <v/>
      </c>
      <c r="B384" s="146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" thickTop="1" x14ac:dyDescent="0.4">
      <c r="A385" s="102" t="str">
        <f t="shared" si="127"/>
        <v>JulioSeguros Universal, S. A.</v>
      </c>
      <c r="B385" s="35" t="s">
        <v>84</v>
      </c>
      <c r="C385" s="44">
        <f t="shared" ref="C385:C417" si="129">SUMIF($E$62:$AJ$62,$C$62,$E385:$AJ385)</f>
        <v>1335985463.9900002</v>
      </c>
      <c r="D385" s="44">
        <f t="shared" ref="D385:D417" si="130">SUMIF($E$62:$AJ$62,$D$62,$E385:$AJ385)</f>
        <v>661401305.28999984</v>
      </c>
      <c r="E385" s="35">
        <v>6833817.7800000003</v>
      </c>
      <c r="F385" s="35">
        <v>2330.7800000000002</v>
      </c>
      <c r="G385" s="35">
        <f>SUBTOTAL(109,E385:F385)</f>
        <v>6836148.5600000005</v>
      </c>
      <c r="H385" s="35">
        <v>85278645.030000001</v>
      </c>
      <c r="I385" s="35">
        <v>176307192.19999999</v>
      </c>
      <c r="J385" s="35">
        <f>SUBTOTAL(109,H385:I385)</f>
        <v>261585837.22999999</v>
      </c>
      <c r="K385" s="35">
        <v>439.66</v>
      </c>
      <c r="L385" s="35">
        <v>445577001.27999997</v>
      </c>
      <c r="M385" s="35">
        <f>SUBTOTAL(109,K385:L385)</f>
        <v>445577440.94</v>
      </c>
      <c r="N385" s="35">
        <v>25986738.370000001</v>
      </c>
      <c r="O385" s="35" t="s">
        <v>172</v>
      </c>
      <c r="P385" s="35">
        <f>SUBTOTAL(109,N385:O385)</f>
        <v>25986738.370000001</v>
      </c>
      <c r="Q385" s="35">
        <v>831658235.97000003</v>
      </c>
      <c r="R385" s="35">
        <v>12118638.810000001</v>
      </c>
      <c r="S385" s="35">
        <f>SUBTOTAL(109,Q385:R385)</f>
        <v>843776874.77999997</v>
      </c>
      <c r="T385" s="35">
        <v>4617577.21</v>
      </c>
      <c r="U385" s="35" t="s">
        <v>172</v>
      </c>
      <c r="V385" s="35">
        <f>SUBTOTAL(109,T385:U385)</f>
        <v>4617577.21</v>
      </c>
      <c r="W385" s="35">
        <v>95701500.989999995</v>
      </c>
      <c r="X385" s="35">
        <v>309713.68</v>
      </c>
      <c r="Y385" s="35">
        <f>SUBTOTAL(109,W385:X385)</f>
        <v>96011214.670000002</v>
      </c>
      <c r="Z385" s="35">
        <v>197054618.62</v>
      </c>
      <c r="AA385" s="35">
        <v>17151277.710000001</v>
      </c>
      <c r="AB385" s="35">
        <f>SUBTOTAL(109,Z385:AA385)</f>
        <v>214205896.33000001</v>
      </c>
      <c r="AC385" s="35" t="s">
        <v>172</v>
      </c>
      <c r="AD385" s="35" t="s">
        <v>172</v>
      </c>
      <c r="AE385" s="35">
        <f>SUBTOTAL(109,AC385:AD385)</f>
        <v>0</v>
      </c>
      <c r="AF385" s="35">
        <v>14531639.23</v>
      </c>
      <c r="AG385" s="35">
        <v>108364.68</v>
      </c>
      <c r="AH385" s="35">
        <f>SUBTOTAL(109,AF385:AG385)</f>
        <v>14640003.91</v>
      </c>
      <c r="AI385" s="35">
        <v>74322251.129999995</v>
      </c>
      <c r="AJ385" s="35">
        <v>9826786.1500000004</v>
      </c>
      <c r="AK385" s="35">
        <f>SUBTOTAL(109,AI385:AJ385)</f>
        <v>84149037.280000001</v>
      </c>
      <c r="AM385" s="102" t="s">
        <v>6</v>
      </c>
    </row>
    <row r="386" spans="1:39" x14ac:dyDescent="0.4">
      <c r="A386" s="102" t="str">
        <f t="shared" si="127"/>
        <v>JulioHumano Seguros, S. A.</v>
      </c>
      <c r="B386" s="37" t="s">
        <v>92</v>
      </c>
      <c r="C386" s="44">
        <f t="shared" si="129"/>
        <v>139127927.62</v>
      </c>
      <c r="D386" s="44">
        <f t="shared" si="130"/>
        <v>1097323534.22</v>
      </c>
      <c r="E386" s="35">
        <v>4820829.03</v>
      </c>
      <c r="F386" s="35">
        <v>-0.12</v>
      </c>
      <c r="G386" s="35">
        <f t="shared" ref="G386:G417" si="131">SUBTOTAL(109,E386:F386)</f>
        <v>4820828.91</v>
      </c>
      <c r="H386" s="35">
        <v>25261395.77</v>
      </c>
      <c r="I386" s="35">
        <v>1287379.03</v>
      </c>
      <c r="J386" s="35">
        <f t="shared" ref="J386:J417" si="132">SUBTOTAL(109,H386:I386)</f>
        <v>26548774.800000001</v>
      </c>
      <c r="K386" s="35" t="s">
        <v>172</v>
      </c>
      <c r="L386" s="35">
        <v>1092871777.51</v>
      </c>
      <c r="M386" s="35">
        <f t="shared" ref="M386:M417" si="133">SUBTOTAL(109,K386:L386)</f>
        <v>1092871777.51</v>
      </c>
      <c r="N386" s="35">
        <v>641172.01</v>
      </c>
      <c r="O386" s="35">
        <v>-7.0000000000000007E-2</v>
      </c>
      <c r="P386" s="35">
        <f t="shared" ref="P386:P417" si="134">SUBTOTAL(109,N386:O386)</f>
        <v>641171.94000000006</v>
      </c>
      <c r="Q386" s="35">
        <v>25417320.640000001</v>
      </c>
      <c r="R386" s="35">
        <v>4.99</v>
      </c>
      <c r="S386" s="35">
        <f t="shared" ref="S386:S417" si="135">SUBTOTAL(109,Q386:R386)</f>
        <v>25417325.629999999</v>
      </c>
      <c r="T386" s="35">
        <v>509048.74</v>
      </c>
      <c r="U386" s="35">
        <v>0.55000000000000004</v>
      </c>
      <c r="V386" s="35">
        <f t="shared" ref="V386:V417" si="136">SUBTOTAL(109,T386:U386)</f>
        <v>509049.29</v>
      </c>
      <c r="W386" s="35">
        <v>650529.91</v>
      </c>
      <c r="X386" s="35" t="s">
        <v>172</v>
      </c>
      <c r="Y386" s="35">
        <f t="shared" ref="Y386:Y417" si="137">SUBTOTAL(109,W386:X386)</f>
        <v>650529.91</v>
      </c>
      <c r="Z386" s="35">
        <v>73816833.689999998</v>
      </c>
      <c r="AA386" s="35">
        <v>-0.01</v>
      </c>
      <c r="AB386" s="35">
        <f t="shared" ref="AB386:AB417" si="138">SUBTOTAL(109,Z386:AA386)</f>
        <v>73816833.679999992</v>
      </c>
      <c r="AC386" s="35" t="s">
        <v>172</v>
      </c>
      <c r="AD386" s="35" t="s">
        <v>172</v>
      </c>
      <c r="AE386" s="35">
        <f t="shared" ref="AE386:AE417" si="139">SUBTOTAL(109,AC386:AD386)</f>
        <v>0</v>
      </c>
      <c r="AF386" s="35">
        <v>1233393.5</v>
      </c>
      <c r="AG386" s="35">
        <v>0.02</v>
      </c>
      <c r="AH386" s="35">
        <f t="shared" ref="AH386:AH417" si="140">SUBTOTAL(109,AF386:AG386)</f>
        <v>1233393.52</v>
      </c>
      <c r="AI386" s="35">
        <v>6777404.3300000001</v>
      </c>
      <c r="AJ386" s="35">
        <v>3164372.32</v>
      </c>
      <c r="AK386" s="35">
        <f t="shared" ref="AK386:AK417" si="141">SUBTOTAL(109,AI386:AJ386)</f>
        <v>9941776.6500000004</v>
      </c>
      <c r="AM386" s="102" t="s">
        <v>6</v>
      </c>
    </row>
    <row r="387" spans="1:39" x14ac:dyDescent="0.4">
      <c r="A387" s="102" t="str">
        <f t="shared" si="127"/>
        <v>JulioSeguros Reservas, S. A.</v>
      </c>
      <c r="B387" s="37" t="s">
        <v>93</v>
      </c>
      <c r="C387" s="44">
        <f t="shared" si="129"/>
        <v>1228849845</v>
      </c>
      <c r="D387" s="44">
        <f t="shared" si="130"/>
        <v>214621249.93000001</v>
      </c>
      <c r="E387" s="35">
        <v>7117201.3200000003</v>
      </c>
      <c r="F387" s="35" t="s">
        <v>172</v>
      </c>
      <c r="G387" s="35">
        <f t="shared" si="131"/>
        <v>7117201.3200000003</v>
      </c>
      <c r="H387" s="35">
        <v>149215212.03999999</v>
      </c>
      <c r="I387" s="35">
        <v>78950436.840000004</v>
      </c>
      <c r="J387" s="35">
        <f t="shared" si="132"/>
        <v>228165648.88</v>
      </c>
      <c r="K387" s="35" t="s">
        <v>172</v>
      </c>
      <c r="L387" s="35">
        <v>128072751.09</v>
      </c>
      <c r="M387" s="35">
        <f t="shared" si="133"/>
        <v>128072751.09</v>
      </c>
      <c r="N387" s="35">
        <v>3351557.22</v>
      </c>
      <c r="O387" s="35" t="s">
        <v>172</v>
      </c>
      <c r="P387" s="35">
        <f t="shared" si="134"/>
        <v>3351557.22</v>
      </c>
      <c r="Q387" s="35">
        <v>449128499.06999999</v>
      </c>
      <c r="R387" s="35">
        <v>6188647.0999999996</v>
      </c>
      <c r="S387" s="35">
        <f t="shared" si="135"/>
        <v>455317146.17000002</v>
      </c>
      <c r="T387" s="35">
        <v>16643284.130000001</v>
      </c>
      <c r="U387" s="35" t="s">
        <v>172</v>
      </c>
      <c r="V387" s="35">
        <f t="shared" si="136"/>
        <v>16643284.130000001</v>
      </c>
      <c r="W387" s="35">
        <v>25049951.670000002</v>
      </c>
      <c r="X387" s="35">
        <v>6989.98</v>
      </c>
      <c r="Y387" s="35">
        <f t="shared" si="137"/>
        <v>25056941.650000002</v>
      </c>
      <c r="Z387" s="35">
        <v>394726276.20999998</v>
      </c>
      <c r="AA387" s="35">
        <v>1267378.71</v>
      </c>
      <c r="AB387" s="35">
        <f t="shared" si="138"/>
        <v>395993654.91999996</v>
      </c>
      <c r="AC387" s="35" t="s">
        <v>172</v>
      </c>
      <c r="AD387" s="35" t="s">
        <v>172</v>
      </c>
      <c r="AE387" s="35">
        <f t="shared" si="139"/>
        <v>0</v>
      </c>
      <c r="AF387" s="35">
        <v>6047688.7300000004</v>
      </c>
      <c r="AG387" s="35" t="s">
        <v>172</v>
      </c>
      <c r="AH387" s="35">
        <f t="shared" si="140"/>
        <v>6047688.7300000004</v>
      </c>
      <c r="AI387" s="35">
        <v>177570174.61000001</v>
      </c>
      <c r="AJ387" s="35">
        <v>135046.21</v>
      </c>
      <c r="AK387" s="35">
        <f t="shared" si="141"/>
        <v>177705220.82000002</v>
      </c>
      <c r="AM387" s="102" t="s">
        <v>6</v>
      </c>
    </row>
    <row r="388" spans="1:39" x14ac:dyDescent="0.4">
      <c r="A388" s="102" t="str">
        <f t="shared" si="127"/>
        <v>JulioMapfre BHD Compañía de Seguros</v>
      </c>
      <c r="B388" s="37" t="s">
        <v>111</v>
      </c>
      <c r="C388" s="44">
        <f t="shared" si="129"/>
        <v>612174597.87</v>
      </c>
      <c r="D388" s="44">
        <f t="shared" si="130"/>
        <v>174867234.30000001</v>
      </c>
      <c r="E388" s="35">
        <v>2291561.39</v>
      </c>
      <c r="F388" s="35" t="s">
        <v>172</v>
      </c>
      <c r="G388" s="35">
        <f t="shared" si="131"/>
        <v>2291561.39</v>
      </c>
      <c r="H388" s="35">
        <v>110077003.83</v>
      </c>
      <c r="I388" s="35">
        <v>104859537.20999999</v>
      </c>
      <c r="J388" s="35">
        <f t="shared" si="132"/>
        <v>214936541.03999999</v>
      </c>
      <c r="K388" s="35" t="s">
        <v>172</v>
      </c>
      <c r="L388" s="35">
        <v>26535621.100000001</v>
      </c>
      <c r="M388" s="35">
        <f t="shared" si="133"/>
        <v>26535621.100000001</v>
      </c>
      <c r="N388" s="35">
        <v>18712559.030000001</v>
      </c>
      <c r="O388" s="35">
        <v>343775.94</v>
      </c>
      <c r="P388" s="35">
        <f t="shared" si="134"/>
        <v>19056334.970000003</v>
      </c>
      <c r="Q388" s="35">
        <v>215204230.31999999</v>
      </c>
      <c r="R388" s="35">
        <v>42490657.710000001</v>
      </c>
      <c r="S388" s="35">
        <f t="shared" si="135"/>
        <v>257694888.03</v>
      </c>
      <c r="T388" s="35">
        <v>1416847.29</v>
      </c>
      <c r="U388" s="35" t="s">
        <v>172</v>
      </c>
      <c r="V388" s="35">
        <f t="shared" si="136"/>
        <v>1416847.29</v>
      </c>
      <c r="W388" s="35">
        <v>9269732.0800000001</v>
      </c>
      <c r="X388" s="35">
        <v>115512.81</v>
      </c>
      <c r="Y388" s="35">
        <f t="shared" si="137"/>
        <v>9385244.8900000006</v>
      </c>
      <c r="Z388" s="35">
        <v>208573040.41</v>
      </c>
      <c r="AA388" s="35">
        <v>460773.35</v>
      </c>
      <c r="AB388" s="35">
        <f t="shared" si="138"/>
        <v>209033813.75999999</v>
      </c>
      <c r="AC388" s="35" t="s">
        <v>172</v>
      </c>
      <c r="AD388" s="35" t="s">
        <v>172</v>
      </c>
      <c r="AE388" s="35">
        <f t="shared" si="139"/>
        <v>0</v>
      </c>
      <c r="AF388" s="35">
        <v>9343295.9100000001</v>
      </c>
      <c r="AG388" s="35">
        <v>-87100.94</v>
      </c>
      <c r="AH388" s="35">
        <f t="shared" si="140"/>
        <v>9256194.9700000007</v>
      </c>
      <c r="AI388" s="35">
        <v>37286327.609999999</v>
      </c>
      <c r="AJ388" s="35">
        <v>148457.12</v>
      </c>
      <c r="AK388" s="35">
        <f t="shared" si="141"/>
        <v>37434784.729999997</v>
      </c>
      <c r="AM388" s="102" t="s">
        <v>6</v>
      </c>
    </row>
    <row r="389" spans="1:39" x14ac:dyDescent="0.4">
      <c r="A389" s="102" t="str">
        <f t="shared" si="127"/>
        <v>JulioLa Colonial, S. A., Compañia De Seguros</v>
      </c>
      <c r="B389" s="37" t="s">
        <v>112</v>
      </c>
      <c r="C389" s="44">
        <f t="shared" si="129"/>
        <v>584990035.69999993</v>
      </c>
      <c r="D389" s="44">
        <f t="shared" si="130"/>
        <v>72106534.339999974</v>
      </c>
      <c r="E389" s="35">
        <v>161731.84</v>
      </c>
      <c r="F389" s="35" t="s">
        <v>172</v>
      </c>
      <c r="G389" s="35">
        <f t="shared" si="131"/>
        <v>161731.84</v>
      </c>
      <c r="H389" s="35">
        <v>20488271.09</v>
      </c>
      <c r="I389" s="35" t="s">
        <v>172</v>
      </c>
      <c r="J389" s="35">
        <f t="shared" si="132"/>
        <v>20488271.09</v>
      </c>
      <c r="K389" s="35">
        <v>3171721.64</v>
      </c>
      <c r="L389" s="35">
        <v>57672251.340000004</v>
      </c>
      <c r="M389" s="35">
        <f t="shared" si="133"/>
        <v>60843972.980000004</v>
      </c>
      <c r="N389" s="35">
        <v>2400878.48</v>
      </c>
      <c r="O389" s="35" t="s">
        <v>172</v>
      </c>
      <c r="P389" s="35">
        <f t="shared" si="134"/>
        <v>2400878.48</v>
      </c>
      <c r="Q389" s="35">
        <v>268357334.06</v>
      </c>
      <c r="R389" s="35">
        <v>12255476.02</v>
      </c>
      <c r="S389" s="35">
        <f t="shared" si="135"/>
        <v>280612810.07999998</v>
      </c>
      <c r="T389" s="35">
        <v>4173215.5</v>
      </c>
      <c r="U389" s="35" t="s">
        <v>172</v>
      </c>
      <c r="V389" s="35">
        <f t="shared" si="136"/>
        <v>4173215.5</v>
      </c>
      <c r="W389" s="35">
        <v>9995502.5899999999</v>
      </c>
      <c r="X389" s="35">
        <v>47709.82</v>
      </c>
      <c r="Y389" s="35">
        <f t="shared" si="137"/>
        <v>10043212.41</v>
      </c>
      <c r="Z389" s="35">
        <v>187270016.88999999</v>
      </c>
      <c r="AA389" s="35">
        <v>512044.57</v>
      </c>
      <c r="AB389" s="35">
        <f t="shared" si="138"/>
        <v>187782061.45999998</v>
      </c>
      <c r="AC389" s="35" t="s">
        <v>172</v>
      </c>
      <c r="AD389" s="35" t="s">
        <v>172</v>
      </c>
      <c r="AE389" s="35">
        <f t="shared" si="139"/>
        <v>0</v>
      </c>
      <c r="AF389" s="35">
        <v>5141869.8099999996</v>
      </c>
      <c r="AG389" s="35">
        <v>26745.38</v>
      </c>
      <c r="AH389" s="35">
        <f t="shared" si="140"/>
        <v>5168615.1899999995</v>
      </c>
      <c r="AI389" s="35">
        <v>83829493.799999997</v>
      </c>
      <c r="AJ389" s="35">
        <v>1592307.21</v>
      </c>
      <c r="AK389" s="35">
        <f t="shared" si="141"/>
        <v>85421801.00999999</v>
      </c>
      <c r="AM389" s="102" t="s">
        <v>6</v>
      </c>
    </row>
    <row r="390" spans="1:39" x14ac:dyDescent="0.4">
      <c r="A390" s="102" t="str">
        <f t="shared" si="127"/>
        <v>JulioSeguros Sura, S.A.</v>
      </c>
      <c r="B390" s="37" t="s">
        <v>113</v>
      </c>
      <c r="C390" s="44">
        <f t="shared" si="129"/>
        <v>451850506.37</v>
      </c>
      <c r="D390" s="44">
        <f t="shared" si="130"/>
        <v>29479197.030000001</v>
      </c>
      <c r="E390" s="35">
        <v>1152994.76</v>
      </c>
      <c r="F390" s="35" t="s">
        <v>172</v>
      </c>
      <c r="G390" s="35">
        <f t="shared" si="131"/>
        <v>1152994.76</v>
      </c>
      <c r="H390" s="35">
        <v>20780513.170000002</v>
      </c>
      <c r="I390" s="35">
        <v>7412</v>
      </c>
      <c r="J390" s="35">
        <f t="shared" si="132"/>
        <v>20787925.170000002</v>
      </c>
      <c r="K390" s="35">
        <v>612745.94999999995</v>
      </c>
      <c r="L390" s="35">
        <v>11620074.630000001</v>
      </c>
      <c r="M390" s="35">
        <f t="shared" si="133"/>
        <v>12232820.58</v>
      </c>
      <c r="N390" s="35">
        <v>2118804.2000000002</v>
      </c>
      <c r="O390" s="35" t="s">
        <v>172</v>
      </c>
      <c r="P390" s="35">
        <f t="shared" si="134"/>
        <v>2118804.2000000002</v>
      </c>
      <c r="Q390" s="35">
        <v>185866782.63999999</v>
      </c>
      <c r="R390" s="35">
        <v>17103060.02</v>
      </c>
      <c r="S390" s="35">
        <f t="shared" si="135"/>
        <v>202969842.66</v>
      </c>
      <c r="T390" s="35">
        <v>8558651.4700000007</v>
      </c>
      <c r="U390" s="35" t="s">
        <v>172</v>
      </c>
      <c r="V390" s="35">
        <f t="shared" si="136"/>
        <v>8558651.4700000007</v>
      </c>
      <c r="W390" s="35">
        <v>11516856.130000001</v>
      </c>
      <c r="X390" s="35">
        <v>41844.76</v>
      </c>
      <c r="Y390" s="35">
        <f t="shared" si="137"/>
        <v>11558700.890000001</v>
      </c>
      <c r="Z390" s="35">
        <v>145675359.27000001</v>
      </c>
      <c r="AA390" s="35">
        <v>494078.99</v>
      </c>
      <c r="AB390" s="35">
        <f t="shared" si="138"/>
        <v>146169438.26000002</v>
      </c>
      <c r="AC390" s="35" t="s">
        <v>172</v>
      </c>
      <c r="AD390" s="35" t="s">
        <v>172</v>
      </c>
      <c r="AE390" s="35">
        <f t="shared" si="139"/>
        <v>0</v>
      </c>
      <c r="AF390" s="35">
        <v>15981207.029999999</v>
      </c>
      <c r="AG390" s="35">
        <v>20930.37</v>
      </c>
      <c r="AH390" s="35">
        <f t="shared" si="140"/>
        <v>16002137.399999999</v>
      </c>
      <c r="AI390" s="35">
        <v>59586591.75</v>
      </c>
      <c r="AJ390" s="35">
        <v>191796.26</v>
      </c>
      <c r="AK390" s="35">
        <f t="shared" si="141"/>
        <v>59778388.009999998</v>
      </c>
      <c r="AM390" s="102" t="s">
        <v>6</v>
      </c>
    </row>
    <row r="391" spans="1:39" x14ac:dyDescent="0.4">
      <c r="A391" s="102" t="str">
        <f t="shared" si="127"/>
        <v>JulioSeguros Crecer, S. A.</v>
      </c>
      <c r="B391" s="37" t="s">
        <v>94</v>
      </c>
      <c r="C391" s="44">
        <f t="shared" si="129"/>
        <v>86898582.090000004</v>
      </c>
      <c r="D391" s="44">
        <f t="shared" si="130"/>
        <v>213684829.48999998</v>
      </c>
      <c r="E391" s="35" t="s">
        <v>172</v>
      </c>
      <c r="F391" s="35" t="s">
        <v>172</v>
      </c>
      <c r="G391" s="35">
        <f t="shared" si="131"/>
        <v>0</v>
      </c>
      <c r="H391" s="35">
        <v>28789281.280000001</v>
      </c>
      <c r="I391" s="35">
        <v>213466436.31999999</v>
      </c>
      <c r="J391" s="35">
        <f t="shared" si="132"/>
        <v>242255717.59999999</v>
      </c>
      <c r="K391" s="35" t="s">
        <v>172</v>
      </c>
      <c r="L391" s="35" t="s">
        <v>172</v>
      </c>
      <c r="M391" s="35">
        <f t="shared" si="133"/>
        <v>0</v>
      </c>
      <c r="N391" s="35">
        <v>1891898.07</v>
      </c>
      <c r="O391" s="35" t="s">
        <v>172</v>
      </c>
      <c r="P391" s="35">
        <f t="shared" si="134"/>
        <v>1891898.07</v>
      </c>
      <c r="Q391" s="35">
        <v>24541445.48</v>
      </c>
      <c r="R391" s="35" t="s">
        <v>172</v>
      </c>
      <c r="S391" s="35">
        <f t="shared" si="135"/>
        <v>24541445.48</v>
      </c>
      <c r="T391" s="35">
        <v>1658543.5</v>
      </c>
      <c r="U391" s="35" t="s">
        <v>172</v>
      </c>
      <c r="V391" s="35">
        <f t="shared" si="136"/>
        <v>1658543.5</v>
      </c>
      <c r="W391" s="35">
        <v>71552.160000000003</v>
      </c>
      <c r="X391" s="35" t="s">
        <v>172</v>
      </c>
      <c r="Y391" s="35">
        <f t="shared" si="137"/>
        <v>71552.160000000003</v>
      </c>
      <c r="Z391" s="35">
        <v>882590.38</v>
      </c>
      <c r="AA391" s="35" t="s">
        <v>172</v>
      </c>
      <c r="AB391" s="35">
        <f t="shared" si="138"/>
        <v>882590.38</v>
      </c>
      <c r="AC391" s="35" t="s">
        <v>172</v>
      </c>
      <c r="AD391" s="35" t="s">
        <v>172</v>
      </c>
      <c r="AE391" s="35">
        <f t="shared" si="139"/>
        <v>0</v>
      </c>
      <c r="AF391" s="35">
        <v>4752529.25</v>
      </c>
      <c r="AG391" s="35" t="s">
        <v>172</v>
      </c>
      <c r="AH391" s="35">
        <f t="shared" si="140"/>
        <v>4752529.25</v>
      </c>
      <c r="AI391" s="35">
        <v>24310741.969999999</v>
      </c>
      <c r="AJ391" s="35">
        <v>218393.17</v>
      </c>
      <c r="AK391" s="35">
        <f t="shared" si="141"/>
        <v>24529135.140000001</v>
      </c>
      <c r="AM391" s="102" t="s">
        <v>6</v>
      </c>
    </row>
    <row r="392" spans="1:39" x14ac:dyDescent="0.4">
      <c r="A392" s="102" t="str">
        <f t="shared" si="127"/>
        <v>JulioWorldwide Seguros, S. A.</v>
      </c>
      <c r="B392" s="37" t="s">
        <v>114</v>
      </c>
      <c r="C392" s="44">
        <f t="shared" si="129"/>
        <v>13568876.07</v>
      </c>
      <c r="D392" s="44">
        <f t="shared" si="130"/>
        <v>209606173.29999998</v>
      </c>
      <c r="E392" s="35">
        <v>11384640.779999999</v>
      </c>
      <c r="F392" s="35" t="s">
        <v>172</v>
      </c>
      <c r="G392" s="35">
        <f t="shared" si="131"/>
        <v>11384640.779999999</v>
      </c>
      <c r="H392" s="35">
        <v>2184235.29</v>
      </c>
      <c r="I392" s="35">
        <v>130937.45</v>
      </c>
      <c r="J392" s="35">
        <f t="shared" si="132"/>
        <v>2315172.7400000002</v>
      </c>
      <c r="K392" s="35" t="s">
        <v>172</v>
      </c>
      <c r="L392" s="35">
        <v>209475235.84999999</v>
      </c>
      <c r="M392" s="35">
        <f t="shared" si="133"/>
        <v>209475235.84999999</v>
      </c>
      <c r="N392" s="35" t="s">
        <v>172</v>
      </c>
      <c r="O392" s="35" t="s">
        <v>172</v>
      </c>
      <c r="P392" s="35">
        <f t="shared" si="134"/>
        <v>0</v>
      </c>
      <c r="Q392" s="35" t="s">
        <v>172</v>
      </c>
      <c r="R392" s="35" t="s">
        <v>172</v>
      </c>
      <c r="S392" s="35">
        <f t="shared" si="135"/>
        <v>0</v>
      </c>
      <c r="T392" s="35" t="s">
        <v>172</v>
      </c>
      <c r="U392" s="35" t="s">
        <v>172</v>
      </c>
      <c r="V392" s="35">
        <f t="shared" si="136"/>
        <v>0</v>
      </c>
      <c r="W392" s="35" t="s">
        <v>172</v>
      </c>
      <c r="X392" s="35" t="s">
        <v>172</v>
      </c>
      <c r="Y392" s="35">
        <f t="shared" si="137"/>
        <v>0</v>
      </c>
      <c r="Z392" s="35" t="s">
        <v>172</v>
      </c>
      <c r="AA392" s="35" t="s">
        <v>172</v>
      </c>
      <c r="AB392" s="35">
        <f t="shared" si="138"/>
        <v>0</v>
      </c>
      <c r="AC392" s="35" t="s">
        <v>172</v>
      </c>
      <c r="AD392" s="35" t="s">
        <v>172</v>
      </c>
      <c r="AE392" s="35">
        <f t="shared" si="139"/>
        <v>0</v>
      </c>
      <c r="AF392" s="35" t="s">
        <v>172</v>
      </c>
      <c r="AG392" s="35" t="s">
        <v>172</v>
      </c>
      <c r="AH392" s="35">
        <f t="shared" si="140"/>
        <v>0</v>
      </c>
      <c r="AI392" s="35" t="s">
        <v>172</v>
      </c>
      <c r="AJ392" s="35" t="s">
        <v>172</v>
      </c>
      <c r="AK392" s="35">
        <f t="shared" si="141"/>
        <v>0</v>
      </c>
      <c r="AM392" s="102" t="s">
        <v>6</v>
      </c>
    </row>
    <row r="393" spans="1:39" x14ac:dyDescent="0.4">
      <c r="A393" s="102" t="str">
        <f t="shared" si="127"/>
        <v>JulioGeneral de Seguros, S. A.</v>
      </c>
      <c r="B393" s="37" t="s">
        <v>77</v>
      </c>
      <c r="C393" s="44">
        <f t="shared" si="129"/>
        <v>53481140.960000001</v>
      </c>
      <c r="D393" s="44">
        <f t="shared" si="130"/>
        <v>122483008.77000001</v>
      </c>
      <c r="E393" s="35">
        <v>444008.47</v>
      </c>
      <c r="F393" s="35" t="s">
        <v>172</v>
      </c>
      <c r="G393" s="35">
        <f t="shared" si="131"/>
        <v>444008.47</v>
      </c>
      <c r="H393" s="35">
        <v>2098791.0099999998</v>
      </c>
      <c r="I393" s="35">
        <v>122137006.01000001</v>
      </c>
      <c r="J393" s="35">
        <f t="shared" si="132"/>
        <v>124235797.02000001</v>
      </c>
      <c r="K393" s="35" t="s">
        <v>172</v>
      </c>
      <c r="L393" s="35">
        <v>212127.29</v>
      </c>
      <c r="M393" s="35">
        <f t="shared" si="133"/>
        <v>212127.29</v>
      </c>
      <c r="N393" s="35">
        <v>22767.38</v>
      </c>
      <c r="O393" s="35">
        <v>96065</v>
      </c>
      <c r="P393" s="35">
        <f t="shared" si="134"/>
        <v>118832.38</v>
      </c>
      <c r="Q393" s="35">
        <v>4116294.12</v>
      </c>
      <c r="R393" s="35">
        <v>14109</v>
      </c>
      <c r="S393" s="35">
        <f t="shared" si="135"/>
        <v>4130403.12</v>
      </c>
      <c r="T393" s="35">
        <v>13860836.800000001</v>
      </c>
      <c r="U393" s="35" t="s">
        <v>172</v>
      </c>
      <c r="V393" s="35">
        <f t="shared" si="136"/>
        <v>13860836.800000001</v>
      </c>
      <c r="W393" s="35">
        <v>444108.87</v>
      </c>
      <c r="X393" s="35" t="s">
        <v>172</v>
      </c>
      <c r="Y393" s="35">
        <f t="shared" si="137"/>
        <v>444108.87</v>
      </c>
      <c r="Z393" s="35">
        <v>20021626.969999999</v>
      </c>
      <c r="AA393" s="35">
        <v>23701.47</v>
      </c>
      <c r="AB393" s="35">
        <f t="shared" si="138"/>
        <v>20045328.439999998</v>
      </c>
      <c r="AC393" s="35" t="s">
        <v>172</v>
      </c>
      <c r="AD393" s="35" t="s">
        <v>172</v>
      </c>
      <c r="AE393" s="35">
        <f t="shared" si="139"/>
        <v>0</v>
      </c>
      <c r="AF393" s="35">
        <v>7793907.7699999996</v>
      </c>
      <c r="AG393" s="35" t="s">
        <v>172</v>
      </c>
      <c r="AH393" s="35">
        <f t="shared" si="140"/>
        <v>7793907.7699999996</v>
      </c>
      <c r="AI393" s="35">
        <v>4678799.57</v>
      </c>
      <c r="AJ393" s="35" t="s">
        <v>172</v>
      </c>
      <c r="AK393" s="35">
        <f t="shared" si="141"/>
        <v>4678799.57</v>
      </c>
      <c r="AM393" s="102" t="s">
        <v>6</v>
      </c>
    </row>
    <row r="394" spans="1:39" x14ac:dyDescent="0.4">
      <c r="A394" s="102" t="str">
        <f t="shared" si="127"/>
        <v>JulioSeguros Pepín, S. A.</v>
      </c>
      <c r="B394" s="37" t="s">
        <v>115</v>
      </c>
      <c r="C394" s="44">
        <f t="shared" si="129"/>
        <v>120226173.33000001</v>
      </c>
      <c r="D394" s="44">
        <f t="shared" si="130"/>
        <v>25714.28</v>
      </c>
      <c r="E394" s="35" t="s">
        <v>172</v>
      </c>
      <c r="F394" s="35" t="s">
        <v>172</v>
      </c>
      <c r="G394" s="35">
        <f t="shared" si="131"/>
        <v>0</v>
      </c>
      <c r="H394" s="35">
        <v>35352.81</v>
      </c>
      <c r="I394" s="35" t="s">
        <v>172</v>
      </c>
      <c r="J394" s="35">
        <f t="shared" si="132"/>
        <v>35352.81</v>
      </c>
      <c r="K394" s="35" t="s">
        <v>172</v>
      </c>
      <c r="L394" s="35" t="s">
        <v>172</v>
      </c>
      <c r="M394" s="35">
        <f t="shared" si="133"/>
        <v>0</v>
      </c>
      <c r="N394" s="35" t="s">
        <v>172</v>
      </c>
      <c r="O394" s="35" t="s">
        <v>172</v>
      </c>
      <c r="P394" s="35">
        <f t="shared" si="134"/>
        <v>0</v>
      </c>
      <c r="Q394" s="35">
        <v>163397.91</v>
      </c>
      <c r="R394" s="35" t="s">
        <v>172</v>
      </c>
      <c r="S394" s="35">
        <f t="shared" si="135"/>
        <v>163397.91</v>
      </c>
      <c r="T394" s="35">
        <v>61156.9</v>
      </c>
      <c r="U394" s="35" t="s">
        <v>172</v>
      </c>
      <c r="V394" s="35">
        <f t="shared" si="136"/>
        <v>61156.9</v>
      </c>
      <c r="W394" s="35">
        <v>2636493.7999999998</v>
      </c>
      <c r="X394" s="35" t="s">
        <v>172</v>
      </c>
      <c r="Y394" s="35">
        <f t="shared" si="137"/>
        <v>2636493.7999999998</v>
      </c>
      <c r="Z394" s="35">
        <v>116814554.14</v>
      </c>
      <c r="AA394" s="35">
        <v>25714.28</v>
      </c>
      <c r="AB394" s="35">
        <f t="shared" si="138"/>
        <v>116840268.42</v>
      </c>
      <c r="AC394" s="35" t="s">
        <v>172</v>
      </c>
      <c r="AD394" s="35" t="s">
        <v>172</v>
      </c>
      <c r="AE394" s="35">
        <f t="shared" si="139"/>
        <v>0</v>
      </c>
      <c r="AF394" s="35">
        <v>407826.84</v>
      </c>
      <c r="AG394" s="35" t="s">
        <v>172</v>
      </c>
      <c r="AH394" s="35">
        <f t="shared" si="140"/>
        <v>407826.84</v>
      </c>
      <c r="AI394" s="35">
        <v>107390.93</v>
      </c>
      <c r="AJ394" s="35" t="s">
        <v>172</v>
      </c>
      <c r="AK394" s="35">
        <f t="shared" si="141"/>
        <v>107390.93</v>
      </c>
      <c r="AM394" s="102" t="s">
        <v>6</v>
      </c>
    </row>
    <row r="395" spans="1:39" x14ac:dyDescent="0.4">
      <c r="A395" s="102" t="str">
        <f t="shared" si="127"/>
        <v>JulioLa Monumental de Seguros, S. A.</v>
      </c>
      <c r="B395" s="37" t="s">
        <v>85</v>
      </c>
      <c r="C395" s="44">
        <f t="shared" si="129"/>
        <v>104098385.49999999</v>
      </c>
      <c r="D395" s="44">
        <f t="shared" si="130"/>
        <v>231878.90000000002</v>
      </c>
      <c r="E395" s="35" t="s">
        <v>172</v>
      </c>
      <c r="F395" s="35" t="s">
        <v>172</v>
      </c>
      <c r="G395" s="35">
        <f t="shared" si="131"/>
        <v>0</v>
      </c>
      <c r="H395" s="35">
        <v>291303.24</v>
      </c>
      <c r="I395" s="35" t="s">
        <v>172</v>
      </c>
      <c r="J395" s="35">
        <f t="shared" si="132"/>
        <v>291303.24</v>
      </c>
      <c r="K395" s="35" t="s">
        <v>172</v>
      </c>
      <c r="L395" s="35" t="s">
        <v>172</v>
      </c>
      <c r="M395" s="35">
        <f t="shared" si="133"/>
        <v>0</v>
      </c>
      <c r="N395" s="35" t="s">
        <v>172</v>
      </c>
      <c r="O395" s="35" t="s">
        <v>172</v>
      </c>
      <c r="P395" s="35">
        <f t="shared" si="134"/>
        <v>0</v>
      </c>
      <c r="Q395" s="35">
        <v>8852040.2100000009</v>
      </c>
      <c r="R395" s="35">
        <v>2.3199999999999998</v>
      </c>
      <c r="S395" s="35">
        <f t="shared" si="135"/>
        <v>8852042.5300000012</v>
      </c>
      <c r="T395" s="35">
        <v>178662.59</v>
      </c>
      <c r="U395" s="35" t="s">
        <v>172</v>
      </c>
      <c r="V395" s="35">
        <f t="shared" si="136"/>
        <v>178662.59</v>
      </c>
      <c r="W395" s="35">
        <v>34458.78</v>
      </c>
      <c r="X395" s="35" t="s">
        <v>172</v>
      </c>
      <c r="Y395" s="35">
        <f t="shared" si="137"/>
        <v>34458.78</v>
      </c>
      <c r="Z395" s="35">
        <v>89228315.469999999</v>
      </c>
      <c r="AA395" s="35">
        <v>145883.53</v>
      </c>
      <c r="AB395" s="35">
        <f t="shared" si="138"/>
        <v>89374199</v>
      </c>
      <c r="AC395" s="35" t="s">
        <v>172</v>
      </c>
      <c r="AD395" s="35" t="s">
        <v>172</v>
      </c>
      <c r="AE395" s="35">
        <f t="shared" si="139"/>
        <v>0</v>
      </c>
      <c r="AF395" s="35">
        <v>1003794.94</v>
      </c>
      <c r="AG395" s="35">
        <v>14500</v>
      </c>
      <c r="AH395" s="35">
        <f t="shared" si="140"/>
        <v>1018294.94</v>
      </c>
      <c r="AI395" s="35">
        <v>4509810.2699999996</v>
      </c>
      <c r="AJ395" s="35">
        <v>71493.05</v>
      </c>
      <c r="AK395" s="35">
        <f t="shared" si="141"/>
        <v>4581303.3199999994</v>
      </c>
      <c r="AM395" s="102" t="s">
        <v>6</v>
      </c>
    </row>
    <row r="396" spans="1:39" x14ac:dyDescent="0.4">
      <c r="A396" s="102" t="str">
        <f t="shared" si="127"/>
        <v>JulioCompañía Dominicana de Seguros, C. por A.</v>
      </c>
      <c r="B396" s="37" t="s">
        <v>116</v>
      </c>
      <c r="C396" s="44">
        <f t="shared" si="129"/>
        <v>85388181.859999999</v>
      </c>
      <c r="D396" s="44">
        <f t="shared" si="130"/>
        <v>2203055.0399999996</v>
      </c>
      <c r="E396" s="35">
        <v>464970.68</v>
      </c>
      <c r="F396" s="35" t="s">
        <v>172</v>
      </c>
      <c r="G396" s="35">
        <f t="shared" si="131"/>
        <v>464970.68</v>
      </c>
      <c r="H396" s="35">
        <v>9084.2800000000007</v>
      </c>
      <c r="I396" s="35" t="s">
        <v>172</v>
      </c>
      <c r="J396" s="35">
        <f t="shared" si="132"/>
        <v>9084.2800000000007</v>
      </c>
      <c r="K396" s="35" t="s">
        <v>172</v>
      </c>
      <c r="L396" s="35">
        <v>2152879.2599999998</v>
      </c>
      <c r="M396" s="35">
        <f t="shared" si="133"/>
        <v>2152879.2599999998</v>
      </c>
      <c r="N396" s="35">
        <v>39143.53</v>
      </c>
      <c r="O396" s="35" t="s">
        <v>172</v>
      </c>
      <c r="P396" s="35">
        <f t="shared" si="134"/>
        <v>39143.53</v>
      </c>
      <c r="Q396" s="35">
        <v>502957.39</v>
      </c>
      <c r="R396" s="35" t="s">
        <v>172</v>
      </c>
      <c r="S396" s="35">
        <f t="shared" si="135"/>
        <v>502957.39</v>
      </c>
      <c r="T396" s="35">
        <v>118221.55</v>
      </c>
      <c r="U396" s="35" t="s">
        <v>172</v>
      </c>
      <c r="V396" s="35">
        <f t="shared" si="136"/>
        <v>118221.55</v>
      </c>
      <c r="W396" s="35">
        <v>3003</v>
      </c>
      <c r="X396" s="35" t="s">
        <v>172</v>
      </c>
      <c r="Y396" s="35">
        <f t="shared" si="137"/>
        <v>3003</v>
      </c>
      <c r="Z396" s="35">
        <v>56327304.43</v>
      </c>
      <c r="AA396" s="35">
        <v>50175.78</v>
      </c>
      <c r="AB396" s="35">
        <f t="shared" si="138"/>
        <v>56377480.210000001</v>
      </c>
      <c r="AC396" s="35" t="s">
        <v>172</v>
      </c>
      <c r="AD396" s="35" t="s">
        <v>172</v>
      </c>
      <c r="AE396" s="35">
        <f t="shared" si="139"/>
        <v>0</v>
      </c>
      <c r="AF396" s="35">
        <v>25862071.370000001</v>
      </c>
      <c r="AG396" s="35" t="s">
        <v>172</v>
      </c>
      <c r="AH396" s="35">
        <f t="shared" si="140"/>
        <v>25862071.370000001</v>
      </c>
      <c r="AI396" s="35">
        <v>2061425.63</v>
      </c>
      <c r="AJ396" s="35" t="s">
        <v>172</v>
      </c>
      <c r="AK396" s="35">
        <f t="shared" si="141"/>
        <v>2061425.63</v>
      </c>
      <c r="AM396" s="102" t="s">
        <v>6</v>
      </c>
    </row>
    <row r="397" spans="1:39" x14ac:dyDescent="0.4">
      <c r="A397" s="102" t="str">
        <f t="shared" si="127"/>
        <v>JulioPatria, S. A., Compañía de Seguros</v>
      </c>
      <c r="B397" s="37" t="s">
        <v>117</v>
      </c>
      <c r="C397" s="44">
        <f t="shared" si="129"/>
        <v>61897113.609999999</v>
      </c>
      <c r="D397" s="44">
        <f t="shared" si="130"/>
        <v>0</v>
      </c>
      <c r="E397" s="35" t="s">
        <v>172</v>
      </c>
      <c r="F397" s="35" t="s">
        <v>172</v>
      </c>
      <c r="G397" s="35">
        <f t="shared" si="131"/>
        <v>0</v>
      </c>
      <c r="H397" s="35">
        <v>14632.76</v>
      </c>
      <c r="I397" s="35" t="s">
        <v>172</v>
      </c>
      <c r="J397" s="35">
        <f t="shared" si="132"/>
        <v>14632.76</v>
      </c>
      <c r="K397" s="35" t="s">
        <v>172</v>
      </c>
      <c r="L397" s="35" t="s">
        <v>172</v>
      </c>
      <c r="M397" s="35">
        <f t="shared" si="133"/>
        <v>0</v>
      </c>
      <c r="N397" s="35" t="s">
        <v>172</v>
      </c>
      <c r="O397" s="35" t="s">
        <v>172</v>
      </c>
      <c r="P397" s="35">
        <f t="shared" si="134"/>
        <v>0</v>
      </c>
      <c r="Q397" s="35">
        <v>102896.19</v>
      </c>
      <c r="R397" s="35" t="s">
        <v>172</v>
      </c>
      <c r="S397" s="35">
        <f t="shared" si="135"/>
        <v>102896.19</v>
      </c>
      <c r="T397" s="35" t="s">
        <v>172</v>
      </c>
      <c r="U397" s="35" t="s">
        <v>172</v>
      </c>
      <c r="V397" s="35">
        <f t="shared" si="136"/>
        <v>0</v>
      </c>
      <c r="W397" s="35">
        <v>488525.47</v>
      </c>
      <c r="X397" s="35" t="s">
        <v>172</v>
      </c>
      <c r="Y397" s="35">
        <f t="shared" si="137"/>
        <v>488525.47</v>
      </c>
      <c r="Z397" s="35">
        <v>58511879.149999999</v>
      </c>
      <c r="AA397" s="35" t="s">
        <v>172</v>
      </c>
      <c r="AB397" s="35">
        <f t="shared" si="138"/>
        <v>58511879.149999999</v>
      </c>
      <c r="AC397" s="35" t="s">
        <v>172</v>
      </c>
      <c r="AD397" s="35" t="s">
        <v>172</v>
      </c>
      <c r="AE397" s="35">
        <f t="shared" si="139"/>
        <v>0</v>
      </c>
      <c r="AF397" s="35">
        <v>2523449.23</v>
      </c>
      <c r="AG397" s="35" t="s">
        <v>172</v>
      </c>
      <c r="AH397" s="35">
        <f t="shared" si="140"/>
        <v>2523449.23</v>
      </c>
      <c r="AI397" s="35">
        <v>255730.81</v>
      </c>
      <c r="AJ397" s="35" t="s">
        <v>172</v>
      </c>
      <c r="AK397" s="35">
        <f t="shared" si="141"/>
        <v>255730.81</v>
      </c>
      <c r="AM397" s="102" t="s">
        <v>6</v>
      </c>
    </row>
    <row r="398" spans="1:39" x14ac:dyDescent="0.4">
      <c r="A398" s="102" t="str">
        <f t="shared" si="127"/>
        <v>JulioAseguradora Agropecuaria Dominicana, S. A.</v>
      </c>
      <c r="B398" s="37" t="s">
        <v>118</v>
      </c>
      <c r="C398" s="44">
        <f t="shared" si="129"/>
        <v>2969657.88</v>
      </c>
      <c r="D398" s="44">
        <f t="shared" si="130"/>
        <v>121288450.16</v>
      </c>
      <c r="E398" s="35" t="s">
        <v>172</v>
      </c>
      <c r="F398" s="35" t="s">
        <v>172</v>
      </c>
      <c r="G398" s="35">
        <f t="shared" si="131"/>
        <v>0</v>
      </c>
      <c r="H398" s="35">
        <v>2758415.9</v>
      </c>
      <c r="I398" s="35" t="s">
        <v>172</v>
      </c>
      <c r="J398" s="35">
        <f t="shared" si="132"/>
        <v>2758415.9</v>
      </c>
      <c r="K398" s="35" t="s">
        <v>172</v>
      </c>
      <c r="L398" s="35" t="s">
        <v>172</v>
      </c>
      <c r="M398" s="35">
        <f t="shared" si="133"/>
        <v>0</v>
      </c>
      <c r="N398" s="35" t="s">
        <v>172</v>
      </c>
      <c r="O398" s="35" t="s">
        <v>172</v>
      </c>
      <c r="P398" s="35">
        <f t="shared" si="134"/>
        <v>0</v>
      </c>
      <c r="Q398" s="35" t="s">
        <v>172</v>
      </c>
      <c r="R398" s="35" t="s">
        <v>172</v>
      </c>
      <c r="S398" s="35">
        <f t="shared" si="135"/>
        <v>0</v>
      </c>
      <c r="T398" s="35" t="s">
        <v>172</v>
      </c>
      <c r="U398" s="35" t="s">
        <v>172</v>
      </c>
      <c r="V398" s="35">
        <f t="shared" si="136"/>
        <v>0</v>
      </c>
      <c r="W398" s="35" t="s">
        <v>172</v>
      </c>
      <c r="X398" s="35" t="s">
        <v>172</v>
      </c>
      <c r="Y398" s="35">
        <f t="shared" si="137"/>
        <v>0</v>
      </c>
      <c r="Z398" s="35">
        <v>32826.5</v>
      </c>
      <c r="AA398" s="35" t="s">
        <v>172</v>
      </c>
      <c r="AB398" s="35">
        <f t="shared" si="138"/>
        <v>32826.5</v>
      </c>
      <c r="AC398" s="35" t="s">
        <v>172</v>
      </c>
      <c r="AD398" s="35">
        <v>121288450.16</v>
      </c>
      <c r="AE398" s="35">
        <f t="shared" si="139"/>
        <v>121288450.16</v>
      </c>
      <c r="AF398" s="35" t="s">
        <v>172</v>
      </c>
      <c r="AG398" s="35" t="s">
        <v>172</v>
      </c>
      <c r="AH398" s="35">
        <f t="shared" si="140"/>
        <v>0</v>
      </c>
      <c r="AI398" s="35">
        <v>178415.48</v>
      </c>
      <c r="AJ398" s="35" t="s">
        <v>172</v>
      </c>
      <c r="AK398" s="35">
        <f t="shared" si="141"/>
        <v>178415.48</v>
      </c>
      <c r="AM398" s="102" t="s">
        <v>6</v>
      </c>
    </row>
    <row r="399" spans="1:39" x14ac:dyDescent="0.4">
      <c r="A399" s="102" t="str">
        <f t="shared" si="127"/>
        <v>JulioBanesco Seguros</v>
      </c>
      <c r="B399" s="37" t="s">
        <v>119</v>
      </c>
      <c r="C399" s="44">
        <f t="shared" si="129"/>
        <v>56557296.020000003</v>
      </c>
      <c r="D399" s="44">
        <f t="shared" si="130"/>
        <v>651717.93000000005</v>
      </c>
      <c r="E399" s="35">
        <v>67874.81</v>
      </c>
      <c r="F399" s="35" t="s">
        <v>172</v>
      </c>
      <c r="G399" s="35">
        <f t="shared" si="131"/>
        <v>67874.81</v>
      </c>
      <c r="H399" s="35">
        <v>5314180.76</v>
      </c>
      <c r="I399" s="35" t="s">
        <v>172</v>
      </c>
      <c r="J399" s="35">
        <f t="shared" si="132"/>
        <v>5314180.76</v>
      </c>
      <c r="K399" s="35" t="s">
        <v>172</v>
      </c>
      <c r="L399" s="35" t="s">
        <v>172</v>
      </c>
      <c r="M399" s="35">
        <f t="shared" si="133"/>
        <v>0</v>
      </c>
      <c r="N399" s="35">
        <v>3205113</v>
      </c>
      <c r="O399" s="35">
        <v>0.62</v>
      </c>
      <c r="P399" s="35">
        <f t="shared" si="134"/>
        <v>3205113.62</v>
      </c>
      <c r="Q399" s="35">
        <v>13687146.82</v>
      </c>
      <c r="R399" s="35">
        <v>645383.93000000005</v>
      </c>
      <c r="S399" s="35">
        <f t="shared" si="135"/>
        <v>14332530.75</v>
      </c>
      <c r="T399" s="35">
        <v>76553.25</v>
      </c>
      <c r="U399" s="35" t="s">
        <v>172</v>
      </c>
      <c r="V399" s="35">
        <f t="shared" si="136"/>
        <v>76553.25</v>
      </c>
      <c r="W399" s="35">
        <v>773644.56</v>
      </c>
      <c r="X399" s="35" t="s">
        <v>172</v>
      </c>
      <c r="Y399" s="35">
        <f t="shared" si="137"/>
        <v>773644.56</v>
      </c>
      <c r="Z399" s="35">
        <v>29567620.379999999</v>
      </c>
      <c r="AA399" s="35">
        <v>0.05</v>
      </c>
      <c r="AB399" s="35">
        <f t="shared" si="138"/>
        <v>29567620.43</v>
      </c>
      <c r="AC399" s="35" t="s">
        <v>172</v>
      </c>
      <c r="AD399" s="35" t="s">
        <v>172</v>
      </c>
      <c r="AE399" s="35">
        <f t="shared" si="139"/>
        <v>0</v>
      </c>
      <c r="AF399" s="35">
        <v>374354.81</v>
      </c>
      <c r="AG399" s="35">
        <v>6333.33</v>
      </c>
      <c r="AH399" s="35">
        <f t="shared" si="140"/>
        <v>380688.14</v>
      </c>
      <c r="AI399" s="35">
        <v>3490807.63</v>
      </c>
      <c r="AJ399" s="35" t="s">
        <v>172</v>
      </c>
      <c r="AK399" s="35">
        <f t="shared" si="141"/>
        <v>3490807.63</v>
      </c>
      <c r="AM399" s="102" t="s">
        <v>6</v>
      </c>
    </row>
    <row r="400" spans="1:39" x14ac:dyDescent="0.4">
      <c r="A400" s="102" t="str">
        <f t="shared" si="127"/>
        <v>JulioAtlántica Seguros, S. A.</v>
      </c>
      <c r="B400" s="37" t="s">
        <v>120</v>
      </c>
      <c r="C400" s="44">
        <f t="shared" si="129"/>
        <v>63757553.740000002</v>
      </c>
      <c r="D400" s="44">
        <f t="shared" si="130"/>
        <v>0</v>
      </c>
      <c r="E400" s="35">
        <v>2900.23</v>
      </c>
      <c r="F400" s="35" t="s">
        <v>172</v>
      </c>
      <c r="G400" s="35">
        <f t="shared" si="131"/>
        <v>2900.23</v>
      </c>
      <c r="H400" s="35">
        <v>284636.95</v>
      </c>
      <c r="I400" s="35" t="s">
        <v>172</v>
      </c>
      <c r="J400" s="35">
        <f t="shared" si="132"/>
        <v>284636.95</v>
      </c>
      <c r="K400" s="35" t="s">
        <v>172</v>
      </c>
      <c r="L400" s="35" t="s">
        <v>172</v>
      </c>
      <c r="M400" s="35">
        <f t="shared" si="133"/>
        <v>0</v>
      </c>
      <c r="N400" s="35" t="s">
        <v>172</v>
      </c>
      <c r="O400" s="35" t="s">
        <v>172</v>
      </c>
      <c r="P400" s="35">
        <f t="shared" si="134"/>
        <v>0</v>
      </c>
      <c r="Q400" s="35">
        <v>710623.58</v>
      </c>
      <c r="R400" s="35" t="s">
        <v>172</v>
      </c>
      <c r="S400" s="35">
        <f t="shared" si="135"/>
        <v>710623.58</v>
      </c>
      <c r="T400" s="35" t="s">
        <v>172</v>
      </c>
      <c r="U400" s="35" t="s">
        <v>172</v>
      </c>
      <c r="V400" s="35">
        <f t="shared" si="136"/>
        <v>0</v>
      </c>
      <c r="W400" s="35">
        <v>5496.12</v>
      </c>
      <c r="X400" s="35" t="s">
        <v>172</v>
      </c>
      <c r="Y400" s="35">
        <f t="shared" si="137"/>
        <v>5496.12</v>
      </c>
      <c r="Z400" s="35">
        <v>62588761.859999999</v>
      </c>
      <c r="AA400" s="35" t="s">
        <v>172</v>
      </c>
      <c r="AB400" s="35">
        <f t="shared" si="138"/>
        <v>62588761.859999999</v>
      </c>
      <c r="AC400" s="35" t="s">
        <v>172</v>
      </c>
      <c r="AD400" s="35" t="s">
        <v>172</v>
      </c>
      <c r="AE400" s="35">
        <f t="shared" si="139"/>
        <v>0</v>
      </c>
      <c r="AF400" s="35">
        <v>103067.38</v>
      </c>
      <c r="AG400" s="35" t="s">
        <v>172</v>
      </c>
      <c r="AH400" s="35">
        <f t="shared" si="140"/>
        <v>103067.38</v>
      </c>
      <c r="AI400" s="35">
        <v>62067.62</v>
      </c>
      <c r="AJ400" s="35" t="s">
        <v>172</v>
      </c>
      <c r="AK400" s="35">
        <f t="shared" si="141"/>
        <v>62067.62</v>
      </c>
      <c r="AM400" s="102" t="s">
        <v>6</v>
      </c>
    </row>
    <row r="401" spans="1:39" x14ac:dyDescent="0.4">
      <c r="A401" s="102" t="str">
        <f t="shared" si="127"/>
        <v>JulioSeguros La Internacional, S. A.</v>
      </c>
      <c r="B401" s="37" t="s">
        <v>80</v>
      </c>
      <c r="C401" s="44">
        <f t="shared" si="129"/>
        <v>50103401.909999996</v>
      </c>
      <c r="D401" s="44">
        <f t="shared" si="130"/>
        <v>0</v>
      </c>
      <c r="E401" s="35" t="s">
        <v>172</v>
      </c>
      <c r="F401" s="35" t="s">
        <v>172</v>
      </c>
      <c r="G401" s="35">
        <f t="shared" si="131"/>
        <v>0</v>
      </c>
      <c r="H401" s="35" t="s">
        <v>172</v>
      </c>
      <c r="I401" s="35" t="s">
        <v>172</v>
      </c>
      <c r="J401" s="35">
        <f t="shared" si="132"/>
        <v>0</v>
      </c>
      <c r="K401" s="35" t="s">
        <v>172</v>
      </c>
      <c r="L401" s="35" t="s">
        <v>172</v>
      </c>
      <c r="M401" s="35">
        <f t="shared" si="133"/>
        <v>0</v>
      </c>
      <c r="N401" s="35">
        <v>22500</v>
      </c>
      <c r="O401" s="35" t="s">
        <v>172</v>
      </c>
      <c r="P401" s="35">
        <f t="shared" si="134"/>
        <v>22500</v>
      </c>
      <c r="Q401" s="35" t="s">
        <v>172</v>
      </c>
      <c r="R401" s="35" t="s">
        <v>172</v>
      </c>
      <c r="S401" s="35">
        <f t="shared" si="135"/>
        <v>0</v>
      </c>
      <c r="T401" s="35" t="s">
        <v>172</v>
      </c>
      <c r="U401" s="35" t="s">
        <v>172</v>
      </c>
      <c r="V401" s="35">
        <f t="shared" si="136"/>
        <v>0</v>
      </c>
      <c r="W401" s="35" t="s">
        <v>172</v>
      </c>
      <c r="X401" s="35" t="s">
        <v>172</v>
      </c>
      <c r="Y401" s="35">
        <f t="shared" si="137"/>
        <v>0</v>
      </c>
      <c r="Z401" s="35">
        <v>50080901.909999996</v>
      </c>
      <c r="AA401" s="35" t="s">
        <v>172</v>
      </c>
      <c r="AB401" s="35">
        <f t="shared" si="138"/>
        <v>50080901.909999996</v>
      </c>
      <c r="AC401" s="35" t="s">
        <v>172</v>
      </c>
      <c r="AD401" s="35" t="s">
        <v>172</v>
      </c>
      <c r="AE401" s="35">
        <f t="shared" si="139"/>
        <v>0</v>
      </c>
      <c r="AF401" s="35" t="s">
        <v>172</v>
      </c>
      <c r="AG401" s="35" t="s">
        <v>172</v>
      </c>
      <c r="AH401" s="35">
        <f t="shared" si="140"/>
        <v>0</v>
      </c>
      <c r="AI401" s="35" t="s">
        <v>172</v>
      </c>
      <c r="AJ401" s="35" t="s">
        <v>172</v>
      </c>
      <c r="AK401" s="35">
        <f t="shared" si="141"/>
        <v>0</v>
      </c>
      <c r="AM401" s="102" t="s">
        <v>6</v>
      </c>
    </row>
    <row r="402" spans="1:39" x14ac:dyDescent="0.4">
      <c r="A402" s="102" t="str">
        <f t="shared" si="127"/>
        <v xml:space="preserve">JulioCooperativa Nacional De Seguros, Inc </v>
      </c>
      <c r="B402" s="37" t="s">
        <v>121</v>
      </c>
      <c r="C402" s="44">
        <f t="shared" si="129"/>
        <v>51851376.280000001</v>
      </c>
      <c r="D402" s="44">
        <f t="shared" si="130"/>
        <v>4781015.97</v>
      </c>
      <c r="E402" s="35" t="s">
        <v>172</v>
      </c>
      <c r="F402" s="35" t="s">
        <v>172</v>
      </c>
      <c r="G402" s="35">
        <f t="shared" si="131"/>
        <v>0</v>
      </c>
      <c r="H402" s="35">
        <v>16272098.24</v>
      </c>
      <c r="I402" s="35">
        <v>34719.58</v>
      </c>
      <c r="J402" s="35">
        <f t="shared" si="132"/>
        <v>16306817.82</v>
      </c>
      <c r="K402" s="35" t="s">
        <v>172</v>
      </c>
      <c r="L402" s="35" t="s">
        <v>172</v>
      </c>
      <c r="M402" s="35">
        <f t="shared" si="133"/>
        <v>0</v>
      </c>
      <c r="N402" s="35" t="s">
        <v>172</v>
      </c>
      <c r="O402" s="35" t="s">
        <v>172</v>
      </c>
      <c r="P402" s="35">
        <f t="shared" si="134"/>
        <v>0</v>
      </c>
      <c r="Q402" s="35">
        <v>6301719.3200000003</v>
      </c>
      <c r="R402" s="35">
        <v>3707811.15</v>
      </c>
      <c r="S402" s="35">
        <f t="shared" si="135"/>
        <v>10009530.470000001</v>
      </c>
      <c r="T402" s="35" t="s">
        <v>172</v>
      </c>
      <c r="U402" s="35" t="s">
        <v>172</v>
      </c>
      <c r="V402" s="35">
        <f t="shared" si="136"/>
        <v>0</v>
      </c>
      <c r="W402" s="35">
        <v>60727.17</v>
      </c>
      <c r="X402" s="35">
        <v>144000</v>
      </c>
      <c r="Y402" s="35">
        <f t="shared" si="137"/>
        <v>204727.16999999998</v>
      </c>
      <c r="Z402" s="35">
        <v>27178037.710000001</v>
      </c>
      <c r="AA402" s="35">
        <v>429022.4</v>
      </c>
      <c r="AB402" s="35">
        <f t="shared" si="138"/>
        <v>27607060.109999999</v>
      </c>
      <c r="AC402" s="35" t="s">
        <v>172</v>
      </c>
      <c r="AD402" s="35" t="s">
        <v>172</v>
      </c>
      <c r="AE402" s="35">
        <f t="shared" si="139"/>
        <v>0</v>
      </c>
      <c r="AF402" s="35">
        <v>1260410.18</v>
      </c>
      <c r="AG402" s="35">
        <v>379680</v>
      </c>
      <c r="AH402" s="35">
        <f t="shared" si="140"/>
        <v>1640090.18</v>
      </c>
      <c r="AI402" s="35">
        <v>778383.66</v>
      </c>
      <c r="AJ402" s="35">
        <v>85782.84</v>
      </c>
      <c r="AK402" s="35">
        <f t="shared" si="141"/>
        <v>864166.5</v>
      </c>
      <c r="AM402" s="102" t="s">
        <v>6</v>
      </c>
    </row>
    <row r="403" spans="1:39" x14ac:dyDescent="0.4">
      <c r="A403" s="102" t="str">
        <f t="shared" si="127"/>
        <v>JulioAngloamericana de Seguros, S. A.</v>
      </c>
      <c r="B403" s="37" t="s">
        <v>78</v>
      </c>
      <c r="C403" s="44">
        <f t="shared" si="129"/>
        <v>34518600.840000004</v>
      </c>
      <c r="D403" s="44">
        <f t="shared" si="130"/>
        <v>81924.959999999992</v>
      </c>
      <c r="E403" s="35">
        <v>3379.31</v>
      </c>
      <c r="F403" s="35" t="s">
        <v>172</v>
      </c>
      <c r="G403" s="35">
        <f t="shared" si="131"/>
        <v>3379.31</v>
      </c>
      <c r="H403" s="35">
        <v>1685920</v>
      </c>
      <c r="I403" s="35" t="s">
        <v>172</v>
      </c>
      <c r="J403" s="35">
        <f t="shared" si="132"/>
        <v>1685920</v>
      </c>
      <c r="K403" s="35" t="s">
        <v>172</v>
      </c>
      <c r="L403" s="35" t="s">
        <v>172</v>
      </c>
      <c r="M403" s="35">
        <f t="shared" si="133"/>
        <v>0</v>
      </c>
      <c r="N403" s="35">
        <v>68965.5</v>
      </c>
      <c r="O403" s="35" t="s">
        <v>172</v>
      </c>
      <c r="P403" s="35">
        <f t="shared" si="134"/>
        <v>68965.5</v>
      </c>
      <c r="Q403" s="35">
        <v>1534974.09</v>
      </c>
      <c r="R403" s="35">
        <v>56924.959999999999</v>
      </c>
      <c r="S403" s="35">
        <f t="shared" si="135"/>
        <v>1591899.05</v>
      </c>
      <c r="T403" s="35">
        <v>348031.28</v>
      </c>
      <c r="U403" s="35" t="s">
        <v>172</v>
      </c>
      <c r="V403" s="35">
        <f t="shared" si="136"/>
        <v>348031.28</v>
      </c>
      <c r="W403" s="35">
        <v>16080.06</v>
      </c>
      <c r="X403" s="35" t="s">
        <v>172</v>
      </c>
      <c r="Y403" s="35">
        <f t="shared" si="137"/>
        <v>16080.06</v>
      </c>
      <c r="Z403" s="35">
        <v>27050170.649999999</v>
      </c>
      <c r="AA403" s="35" t="s">
        <v>172</v>
      </c>
      <c r="AB403" s="35">
        <f t="shared" si="138"/>
        <v>27050170.649999999</v>
      </c>
      <c r="AC403" s="35" t="s">
        <v>172</v>
      </c>
      <c r="AD403" s="35" t="s">
        <v>172</v>
      </c>
      <c r="AE403" s="35">
        <f t="shared" si="139"/>
        <v>0</v>
      </c>
      <c r="AF403" s="35">
        <v>1342085.77</v>
      </c>
      <c r="AG403" s="35" t="s">
        <v>172</v>
      </c>
      <c r="AH403" s="35">
        <f t="shared" si="140"/>
        <v>1342085.77</v>
      </c>
      <c r="AI403" s="35">
        <v>2468994.1800000002</v>
      </c>
      <c r="AJ403" s="35">
        <v>25000</v>
      </c>
      <c r="AK403" s="35">
        <f t="shared" si="141"/>
        <v>2493994.1800000002</v>
      </c>
      <c r="AM403" s="102" t="s">
        <v>6</v>
      </c>
    </row>
    <row r="404" spans="1:39" x14ac:dyDescent="0.4">
      <c r="A404" s="102" t="str">
        <f t="shared" si="127"/>
        <v>JulioAtrio Seguros S. A.</v>
      </c>
      <c r="B404" s="37" t="s">
        <v>122</v>
      </c>
      <c r="C404" s="44">
        <f t="shared" si="129"/>
        <v>26899437.509999998</v>
      </c>
      <c r="D404" s="44">
        <f t="shared" si="130"/>
        <v>19751305.110000003</v>
      </c>
      <c r="E404" s="35" t="s">
        <v>172</v>
      </c>
      <c r="F404" s="35" t="s">
        <v>172</v>
      </c>
      <c r="G404" s="35">
        <f t="shared" si="131"/>
        <v>0</v>
      </c>
      <c r="H404" s="35">
        <v>259222.83</v>
      </c>
      <c r="I404" s="35">
        <v>15092663.16</v>
      </c>
      <c r="J404" s="35">
        <f t="shared" si="132"/>
        <v>15351885.99</v>
      </c>
      <c r="K404" s="35" t="s">
        <v>172</v>
      </c>
      <c r="L404" s="35">
        <v>4551824.6900000004</v>
      </c>
      <c r="M404" s="35">
        <f t="shared" si="133"/>
        <v>4551824.6900000004</v>
      </c>
      <c r="N404" s="35">
        <v>105719.38</v>
      </c>
      <c r="O404" s="35" t="s">
        <v>172</v>
      </c>
      <c r="P404" s="35">
        <f t="shared" si="134"/>
        <v>105719.38</v>
      </c>
      <c r="Q404" s="35">
        <v>1699280.02</v>
      </c>
      <c r="R404" s="35" t="s">
        <v>172</v>
      </c>
      <c r="S404" s="35">
        <f t="shared" si="135"/>
        <v>1699280.02</v>
      </c>
      <c r="T404" s="35">
        <v>1434814.17</v>
      </c>
      <c r="U404" s="35" t="s">
        <v>172</v>
      </c>
      <c r="V404" s="35">
        <f t="shared" si="136"/>
        <v>1434814.17</v>
      </c>
      <c r="W404" s="35">
        <v>72190.53</v>
      </c>
      <c r="X404" s="35">
        <v>5064.6499999999996</v>
      </c>
      <c r="Y404" s="35">
        <f t="shared" si="137"/>
        <v>77255.179999999993</v>
      </c>
      <c r="Z404" s="35">
        <v>18382445.93</v>
      </c>
      <c r="AA404" s="35">
        <v>67348.67</v>
      </c>
      <c r="AB404" s="35">
        <f t="shared" si="138"/>
        <v>18449794.600000001</v>
      </c>
      <c r="AC404" s="35" t="s">
        <v>172</v>
      </c>
      <c r="AD404" s="35" t="s">
        <v>172</v>
      </c>
      <c r="AE404" s="35">
        <f t="shared" si="139"/>
        <v>0</v>
      </c>
      <c r="AF404" s="35">
        <v>2525147.54</v>
      </c>
      <c r="AG404" s="35" t="s">
        <v>172</v>
      </c>
      <c r="AH404" s="35">
        <f t="shared" si="140"/>
        <v>2525147.54</v>
      </c>
      <c r="AI404" s="35">
        <v>2420617.11</v>
      </c>
      <c r="AJ404" s="35">
        <v>34403.94</v>
      </c>
      <c r="AK404" s="35">
        <f t="shared" si="141"/>
        <v>2455021.0499999998</v>
      </c>
      <c r="AM404" s="102" t="s">
        <v>6</v>
      </c>
    </row>
    <row r="405" spans="1:39" x14ac:dyDescent="0.4">
      <c r="A405" s="102" t="str">
        <f t="shared" si="127"/>
        <v>JulioCuna Mutual Insurance Society Dominicana</v>
      </c>
      <c r="B405" s="37" t="s">
        <v>123</v>
      </c>
      <c r="C405" s="44">
        <f t="shared" si="129"/>
        <v>52661891.049999997</v>
      </c>
      <c r="D405" s="44">
        <f t="shared" si="130"/>
        <v>0</v>
      </c>
      <c r="E405" s="35" t="s">
        <v>172</v>
      </c>
      <c r="F405" s="35" t="s">
        <v>172</v>
      </c>
      <c r="G405" s="35">
        <f t="shared" si="131"/>
        <v>0</v>
      </c>
      <c r="H405" s="35">
        <v>52661891.049999997</v>
      </c>
      <c r="I405" s="35" t="s">
        <v>172</v>
      </c>
      <c r="J405" s="35">
        <f t="shared" si="132"/>
        <v>52661891.049999997</v>
      </c>
      <c r="K405" s="35" t="s">
        <v>172</v>
      </c>
      <c r="L405" s="35" t="s">
        <v>172</v>
      </c>
      <c r="M405" s="35">
        <f t="shared" si="133"/>
        <v>0</v>
      </c>
      <c r="N405" s="35" t="s">
        <v>172</v>
      </c>
      <c r="O405" s="35" t="s">
        <v>172</v>
      </c>
      <c r="P405" s="35">
        <f t="shared" si="134"/>
        <v>0</v>
      </c>
      <c r="Q405" s="35" t="s">
        <v>172</v>
      </c>
      <c r="R405" s="35" t="s">
        <v>172</v>
      </c>
      <c r="S405" s="35">
        <f t="shared" si="135"/>
        <v>0</v>
      </c>
      <c r="T405" s="35" t="s">
        <v>172</v>
      </c>
      <c r="U405" s="35" t="s">
        <v>172</v>
      </c>
      <c r="V405" s="35">
        <f t="shared" si="136"/>
        <v>0</v>
      </c>
      <c r="W405" s="35" t="s">
        <v>172</v>
      </c>
      <c r="X405" s="35" t="s">
        <v>172</v>
      </c>
      <c r="Y405" s="35">
        <f t="shared" si="137"/>
        <v>0</v>
      </c>
      <c r="Z405" s="35" t="s">
        <v>172</v>
      </c>
      <c r="AA405" s="35" t="s">
        <v>172</v>
      </c>
      <c r="AB405" s="35">
        <f t="shared" si="138"/>
        <v>0</v>
      </c>
      <c r="AC405" s="35" t="s">
        <v>172</v>
      </c>
      <c r="AD405" s="35" t="s">
        <v>172</v>
      </c>
      <c r="AE405" s="35">
        <f t="shared" si="139"/>
        <v>0</v>
      </c>
      <c r="AF405" s="35" t="s">
        <v>172</v>
      </c>
      <c r="AG405" s="35" t="s">
        <v>172</v>
      </c>
      <c r="AH405" s="35">
        <f t="shared" si="140"/>
        <v>0</v>
      </c>
      <c r="AI405" s="35" t="s">
        <v>172</v>
      </c>
      <c r="AJ405" s="35" t="s">
        <v>172</v>
      </c>
      <c r="AK405" s="35">
        <f t="shared" si="141"/>
        <v>0</v>
      </c>
      <c r="AM405" s="102" t="s">
        <v>6</v>
      </c>
    </row>
    <row r="406" spans="1:39" x14ac:dyDescent="0.4">
      <c r="A406" s="102" t="str">
        <f t="shared" si="127"/>
        <v>JulioBMI Compañía de Seguros, S. A.</v>
      </c>
      <c r="B406" s="37" t="s">
        <v>87</v>
      </c>
      <c r="C406" s="44">
        <f t="shared" si="129"/>
        <v>632046.81000000006</v>
      </c>
      <c r="D406" s="44">
        <f t="shared" si="130"/>
        <v>35161048.530000001</v>
      </c>
      <c r="E406" s="35" t="s">
        <v>172</v>
      </c>
      <c r="F406" s="35" t="s">
        <v>172</v>
      </c>
      <c r="G406" s="35">
        <f t="shared" si="131"/>
        <v>0</v>
      </c>
      <c r="H406" s="35">
        <v>632046.81000000006</v>
      </c>
      <c r="I406" s="35" t="s">
        <v>172</v>
      </c>
      <c r="J406" s="35">
        <f t="shared" si="132"/>
        <v>632046.81000000006</v>
      </c>
      <c r="K406" s="35" t="s">
        <v>172</v>
      </c>
      <c r="L406" s="35">
        <v>35161048.530000001</v>
      </c>
      <c r="M406" s="35">
        <f t="shared" si="133"/>
        <v>35161048.530000001</v>
      </c>
      <c r="N406" s="35" t="s">
        <v>172</v>
      </c>
      <c r="O406" s="35" t="s">
        <v>172</v>
      </c>
      <c r="P406" s="35">
        <f t="shared" si="134"/>
        <v>0</v>
      </c>
      <c r="Q406" s="35" t="s">
        <v>172</v>
      </c>
      <c r="R406" s="35" t="s">
        <v>172</v>
      </c>
      <c r="S406" s="35">
        <f t="shared" si="135"/>
        <v>0</v>
      </c>
      <c r="T406" s="35" t="s">
        <v>172</v>
      </c>
      <c r="U406" s="35" t="s">
        <v>172</v>
      </c>
      <c r="V406" s="35">
        <f t="shared" si="136"/>
        <v>0</v>
      </c>
      <c r="W406" s="35" t="s">
        <v>172</v>
      </c>
      <c r="X406" s="35" t="s">
        <v>172</v>
      </c>
      <c r="Y406" s="35">
        <f t="shared" si="137"/>
        <v>0</v>
      </c>
      <c r="Z406" s="35" t="s">
        <v>172</v>
      </c>
      <c r="AA406" s="35" t="s">
        <v>172</v>
      </c>
      <c r="AB406" s="35">
        <f t="shared" si="138"/>
        <v>0</v>
      </c>
      <c r="AC406" s="35" t="s">
        <v>172</v>
      </c>
      <c r="AD406" s="35" t="s">
        <v>172</v>
      </c>
      <c r="AE406" s="35">
        <f t="shared" si="139"/>
        <v>0</v>
      </c>
      <c r="AF406" s="35" t="s">
        <v>172</v>
      </c>
      <c r="AG406" s="35" t="s">
        <v>172</v>
      </c>
      <c r="AH406" s="35">
        <f t="shared" si="140"/>
        <v>0</v>
      </c>
      <c r="AI406" s="35" t="s">
        <v>172</v>
      </c>
      <c r="AJ406" s="35" t="s">
        <v>172</v>
      </c>
      <c r="AK406" s="35">
        <f t="shared" si="141"/>
        <v>0</v>
      </c>
      <c r="AM406" s="102" t="s">
        <v>6</v>
      </c>
    </row>
    <row r="407" spans="1:39" x14ac:dyDescent="0.4">
      <c r="A407" s="102" t="str">
        <f t="shared" si="127"/>
        <v>JulioBupa Dominicana, S. A.</v>
      </c>
      <c r="B407" s="37" t="s">
        <v>124</v>
      </c>
      <c r="C407" s="44">
        <f t="shared" si="129"/>
        <v>0</v>
      </c>
      <c r="D407" s="44">
        <f t="shared" si="130"/>
        <v>28859254.879999999</v>
      </c>
      <c r="E407" s="35" t="s">
        <v>172</v>
      </c>
      <c r="F407" s="35" t="s">
        <v>172</v>
      </c>
      <c r="G407" s="35">
        <f t="shared" si="131"/>
        <v>0</v>
      </c>
      <c r="H407" s="35" t="s">
        <v>172</v>
      </c>
      <c r="I407" s="35" t="s">
        <v>172</v>
      </c>
      <c r="J407" s="35">
        <f t="shared" si="132"/>
        <v>0</v>
      </c>
      <c r="K407" s="35" t="s">
        <v>172</v>
      </c>
      <c r="L407" s="35">
        <v>28859254.879999999</v>
      </c>
      <c r="M407" s="35">
        <f t="shared" si="133"/>
        <v>28859254.879999999</v>
      </c>
      <c r="N407" s="35" t="s">
        <v>172</v>
      </c>
      <c r="O407" s="35" t="s">
        <v>172</v>
      </c>
      <c r="P407" s="35">
        <f t="shared" si="134"/>
        <v>0</v>
      </c>
      <c r="Q407" s="35" t="s">
        <v>172</v>
      </c>
      <c r="R407" s="35" t="s">
        <v>172</v>
      </c>
      <c r="S407" s="35">
        <f t="shared" si="135"/>
        <v>0</v>
      </c>
      <c r="T407" s="35" t="s">
        <v>172</v>
      </c>
      <c r="U407" s="35" t="s">
        <v>172</v>
      </c>
      <c r="V407" s="35">
        <f t="shared" si="136"/>
        <v>0</v>
      </c>
      <c r="W407" s="35" t="s">
        <v>172</v>
      </c>
      <c r="X407" s="35" t="s">
        <v>172</v>
      </c>
      <c r="Y407" s="35">
        <f t="shared" si="137"/>
        <v>0</v>
      </c>
      <c r="Z407" s="35" t="s">
        <v>172</v>
      </c>
      <c r="AA407" s="35" t="s">
        <v>172</v>
      </c>
      <c r="AB407" s="35">
        <f t="shared" si="138"/>
        <v>0</v>
      </c>
      <c r="AC407" s="35" t="s">
        <v>172</v>
      </c>
      <c r="AD407" s="35" t="s">
        <v>172</v>
      </c>
      <c r="AE407" s="35">
        <f t="shared" si="139"/>
        <v>0</v>
      </c>
      <c r="AF407" s="35" t="s">
        <v>172</v>
      </c>
      <c r="AG407" s="35" t="s">
        <v>172</v>
      </c>
      <c r="AH407" s="35">
        <f t="shared" si="140"/>
        <v>0</v>
      </c>
      <c r="AI407" s="35" t="s">
        <v>172</v>
      </c>
      <c r="AJ407" s="35" t="s">
        <v>172</v>
      </c>
      <c r="AK407" s="35">
        <f t="shared" si="141"/>
        <v>0</v>
      </c>
      <c r="AM407" s="102" t="s">
        <v>6</v>
      </c>
    </row>
    <row r="408" spans="1:39" x14ac:dyDescent="0.4">
      <c r="A408" s="102" t="str">
        <f t="shared" si="127"/>
        <v>JulioSeguros APS, S.R.L.</v>
      </c>
      <c r="B408" s="37" t="s">
        <v>125</v>
      </c>
      <c r="C408" s="44">
        <f t="shared" si="129"/>
        <v>18527084.129999999</v>
      </c>
      <c r="D408" s="44">
        <f t="shared" si="130"/>
        <v>845553.06</v>
      </c>
      <c r="E408" s="35" t="s">
        <v>172</v>
      </c>
      <c r="F408" s="35" t="s">
        <v>172</v>
      </c>
      <c r="G408" s="35">
        <f t="shared" si="131"/>
        <v>0</v>
      </c>
      <c r="H408" s="35">
        <v>1978555.57</v>
      </c>
      <c r="I408" s="35" t="s">
        <v>172</v>
      </c>
      <c r="J408" s="35">
        <f t="shared" si="132"/>
        <v>1978555.57</v>
      </c>
      <c r="K408" s="35" t="s">
        <v>172</v>
      </c>
      <c r="L408" s="35">
        <v>845553.06</v>
      </c>
      <c r="M408" s="35">
        <f t="shared" si="133"/>
        <v>845553.06</v>
      </c>
      <c r="N408" s="35" t="s">
        <v>172</v>
      </c>
      <c r="O408" s="35" t="s">
        <v>172</v>
      </c>
      <c r="P408" s="35">
        <f t="shared" si="134"/>
        <v>0</v>
      </c>
      <c r="Q408" s="35">
        <v>171266.07</v>
      </c>
      <c r="R408" s="35" t="s">
        <v>172</v>
      </c>
      <c r="S408" s="35">
        <f t="shared" si="135"/>
        <v>171266.07</v>
      </c>
      <c r="T408" s="35">
        <v>29824.44</v>
      </c>
      <c r="U408" s="35" t="s">
        <v>172</v>
      </c>
      <c r="V408" s="35">
        <f t="shared" si="136"/>
        <v>29824.44</v>
      </c>
      <c r="W408" s="35">
        <v>110914.84</v>
      </c>
      <c r="X408" s="35" t="s">
        <v>172</v>
      </c>
      <c r="Y408" s="35">
        <f t="shared" si="137"/>
        <v>110914.84</v>
      </c>
      <c r="Z408" s="35">
        <v>5246879.59</v>
      </c>
      <c r="AA408" s="35" t="s">
        <v>172</v>
      </c>
      <c r="AB408" s="35">
        <f t="shared" si="138"/>
        <v>5246879.59</v>
      </c>
      <c r="AC408" s="35" t="s">
        <v>172</v>
      </c>
      <c r="AD408" s="35" t="s">
        <v>172</v>
      </c>
      <c r="AE408" s="35">
        <f t="shared" si="139"/>
        <v>0</v>
      </c>
      <c r="AF408" s="35">
        <v>9650334.2799999993</v>
      </c>
      <c r="AG408" s="35" t="s">
        <v>172</v>
      </c>
      <c r="AH408" s="35">
        <f t="shared" si="140"/>
        <v>9650334.2799999993</v>
      </c>
      <c r="AI408" s="35">
        <v>1339309.3400000001</v>
      </c>
      <c r="AJ408" s="35" t="s">
        <v>172</v>
      </c>
      <c r="AK408" s="35">
        <f t="shared" si="141"/>
        <v>1339309.3400000001</v>
      </c>
      <c r="AM408" s="102" t="s">
        <v>6</v>
      </c>
    </row>
    <row r="409" spans="1:39" x14ac:dyDescent="0.4">
      <c r="A409" s="102" t="str">
        <f t="shared" si="127"/>
        <v>JulioMultiseguros Su, S.A.</v>
      </c>
      <c r="B409" s="37" t="s">
        <v>126</v>
      </c>
      <c r="C409" s="44">
        <f t="shared" si="129"/>
        <v>25024947.199999999</v>
      </c>
      <c r="D409" s="44">
        <f t="shared" si="130"/>
        <v>0</v>
      </c>
      <c r="E409" s="35">
        <v>431.04</v>
      </c>
      <c r="F409" s="35" t="s">
        <v>172</v>
      </c>
      <c r="G409" s="35">
        <f t="shared" si="131"/>
        <v>431.04</v>
      </c>
      <c r="H409" s="35" t="s">
        <v>172</v>
      </c>
      <c r="I409" s="35" t="s">
        <v>172</v>
      </c>
      <c r="J409" s="35">
        <f t="shared" si="132"/>
        <v>0</v>
      </c>
      <c r="K409" s="35" t="s">
        <v>172</v>
      </c>
      <c r="L409" s="35" t="s">
        <v>172</v>
      </c>
      <c r="M409" s="35">
        <f t="shared" si="133"/>
        <v>0</v>
      </c>
      <c r="N409" s="35">
        <v>14299.5</v>
      </c>
      <c r="O409" s="35" t="s">
        <v>172</v>
      </c>
      <c r="P409" s="35">
        <f t="shared" si="134"/>
        <v>14299.5</v>
      </c>
      <c r="Q409" s="35">
        <v>845172.1</v>
      </c>
      <c r="R409" s="35" t="s">
        <v>172</v>
      </c>
      <c r="S409" s="35">
        <f t="shared" si="135"/>
        <v>845172.1</v>
      </c>
      <c r="T409" s="35">
        <v>217822.31</v>
      </c>
      <c r="U409" s="35" t="s">
        <v>172</v>
      </c>
      <c r="V409" s="35">
        <f t="shared" si="136"/>
        <v>217822.31</v>
      </c>
      <c r="W409" s="35">
        <v>31027.11</v>
      </c>
      <c r="X409" s="35" t="s">
        <v>172</v>
      </c>
      <c r="Y409" s="35">
        <f t="shared" si="137"/>
        <v>31027.11</v>
      </c>
      <c r="Z409" s="35">
        <v>18098470.43</v>
      </c>
      <c r="AA409" s="35" t="s">
        <v>172</v>
      </c>
      <c r="AB409" s="35">
        <f t="shared" si="138"/>
        <v>18098470.43</v>
      </c>
      <c r="AC409" s="35" t="s">
        <v>172</v>
      </c>
      <c r="AD409" s="35" t="s">
        <v>172</v>
      </c>
      <c r="AE409" s="35">
        <f t="shared" si="139"/>
        <v>0</v>
      </c>
      <c r="AF409" s="35">
        <v>3535132.16</v>
      </c>
      <c r="AG409" s="35" t="s">
        <v>172</v>
      </c>
      <c r="AH409" s="35">
        <f t="shared" si="140"/>
        <v>3535132.16</v>
      </c>
      <c r="AI409" s="35">
        <v>2282592.5499999998</v>
      </c>
      <c r="AJ409" s="35" t="s">
        <v>172</v>
      </c>
      <c r="AK409" s="35">
        <f t="shared" si="141"/>
        <v>2282592.5499999998</v>
      </c>
      <c r="AM409" s="102" t="s">
        <v>6</v>
      </c>
    </row>
    <row r="410" spans="1:39" x14ac:dyDescent="0.4">
      <c r="A410" s="102" t="str">
        <f t="shared" si="127"/>
        <v>JulioSeguros Ademi, S.A.</v>
      </c>
      <c r="B410" s="37" t="s">
        <v>127</v>
      </c>
      <c r="C410" s="44">
        <f t="shared" si="129"/>
        <v>20525778.079999998</v>
      </c>
      <c r="D410" s="44">
        <f t="shared" si="130"/>
        <v>269696.96000000002</v>
      </c>
      <c r="E410" s="35" t="s">
        <v>172</v>
      </c>
      <c r="F410" s="35" t="s">
        <v>172</v>
      </c>
      <c r="G410" s="35">
        <f t="shared" si="131"/>
        <v>0</v>
      </c>
      <c r="H410" s="35">
        <v>17210394.280000001</v>
      </c>
      <c r="I410" s="35" t="s">
        <v>172</v>
      </c>
      <c r="J410" s="35">
        <f t="shared" si="132"/>
        <v>17210394.280000001</v>
      </c>
      <c r="K410" s="35" t="s">
        <v>172</v>
      </c>
      <c r="L410" s="35" t="s">
        <v>172</v>
      </c>
      <c r="M410" s="35">
        <f t="shared" si="133"/>
        <v>0</v>
      </c>
      <c r="N410" s="35" t="s">
        <v>172</v>
      </c>
      <c r="O410" s="35" t="s">
        <v>172</v>
      </c>
      <c r="P410" s="35">
        <f t="shared" si="134"/>
        <v>0</v>
      </c>
      <c r="Q410" s="35">
        <v>3223551.51</v>
      </c>
      <c r="R410" s="35">
        <v>246991.32</v>
      </c>
      <c r="S410" s="35">
        <f t="shared" si="135"/>
        <v>3470542.8299999996</v>
      </c>
      <c r="T410" s="35" t="s">
        <v>172</v>
      </c>
      <c r="U410" s="35" t="s">
        <v>172</v>
      </c>
      <c r="V410" s="35">
        <f t="shared" si="136"/>
        <v>0</v>
      </c>
      <c r="W410" s="35">
        <v>1689.07</v>
      </c>
      <c r="X410" s="35" t="s">
        <v>172</v>
      </c>
      <c r="Y410" s="35">
        <f t="shared" si="137"/>
        <v>1689.07</v>
      </c>
      <c r="Z410" s="35" t="s">
        <v>172</v>
      </c>
      <c r="AA410" s="35">
        <v>20504.13</v>
      </c>
      <c r="AB410" s="35">
        <f t="shared" si="138"/>
        <v>20504.13</v>
      </c>
      <c r="AC410" s="35" t="s">
        <v>172</v>
      </c>
      <c r="AD410" s="35" t="s">
        <v>172</v>
      </c>
      <c r="AE410" s="35">
        <f t="shared" si="139"/>
        <v>0</v>
      </c>
      <c r="AF410" s="35" t="s">
        <v>172</v>
      </c>
      <c r="AG410" s="35" t="s">
        <v>172</v>
      </c>
      <c r="AH410" s="35">
        <f t="shared" si="140"/>
        <v>0</v>
      </c>
      <c r="AI410" s="35">
        <v>90143.22</v>
      </c>
      <c r="AJ410" s="35">
        <v>2201.5100000000002</v>
      </c>
      <c r="AK410" s="35">
        <f t="shared" si="141"/>
        <v>92344.73</v>
      </c>
      <c r="AM410" s="102" t="s">
        <v>6</v>
      </c>
    </row>
    <row r="411" spans="1:39" x14ac:dyDescent="0.4">
      <c r="A411" s="102" t="str">
        <f t="shared" si="127"/>
        <v>JulioFuturo Seguros</v>
      </c>
      <c r="B411" s="37" t="s">
        <v>110</v>
      </c>
      <c r="C411" s="44">
        <f t="shared" si="129"/>
        <v>18420471.059999999</v>
      </c>
      <c r="D411" s="44">
        <f t="shared" si="130"/>
        <v>2500000</v>
      </c>
      <c r="E411" s="35">
        <v>83232.73</v>
      </c>
      <c r="F411" s="35" t="s">
        <v>172</v>
      </c>
      <c r="G411" s="35">
        <f t="shared" si="131"/>
        <v>83232.73</v>
      </c>
      <c r="H411" s="35">
        <v>480918.23</v>
      </c>
      <c r="I411" s="35" t="s">
        <v>172</v>
      </c>
      <c r="J411" s="35">
        <f t="shared" si="132"/>
        <v>480918.23</v>
      </c>
      <c r="K411" s="35" t="s">
        <v>172</v>
      </c>
      <c r="L411" s="35">
        <v>2500000</v>
      </c>
      <c r="M411" s="35">
        <f t="shared" si="133"/>
        <v>2500000</v>
      </c>
      <c r="N411" s="35" t="s">
        <v>172</v>
      </c>
      <c r="O411" s="35" t="s">
        <v>172</v>
      </c>
      <c r="P411" s="35">
        <f t="shared" si="134"/>
        <v>0</v>
      </c>
      <c r="Q411" s="35">
        <v>359212.43</v>
      </c>
      <c r="R411" s="35" t="s">
        <v>172</v>
      </c>
      <c r="S411" s="35">
        <f t="shared" si="135"/>
        <v>359212.43</v>
      </c>
      <c r="T411" s="35">
        <v>193236.97</v>
      </c>
      <c r="U411" s="35" t="s">
        <v>172</v>
      </c>
      <c r="V411" s="35">
        <f t="shared" si="136"/>
        <v>193236.97</v>
      </c>
      <c r="W411" s="35" t="s">
        <v>172</v>
      </c>
      <c r="X411" s="35" t="s">
        <v>172</v>
      </c>
      <c r="Y411" s="35">
        <f t="shared" si="137"/>
        <v>0</v>
      </c>
      <c r="Z411" s="35">
        <v>16187866.050000001</v>
      </c>
      <c r="AA411" s="35" t="s">
        <v>172</v>
      </c>
      <c r="AB411" s="35">
        <f t="shared" si="138"/>
        <v>16187866.050000001</v>
      </c>
      <c r="AC411" s="35" t="s">
        <v>172</v>
      </c>
      <c r="AD411" s="35" t="s">
        <v>172</v>
      </c>
      <c r="AE411" s="35">
        <f t="shared" si="139"/>
        <v>0</v>
      </c>
      <c r="AF411" s="35">
        <v>976830.79</v>
      </c>
      <c r="AG411" s="35" t="s">
        <v>172</v>
      </c>
      <c r="AH411" s="35">
        <f t="shared" si="140"/>
        <v>976830.79</v>
      </c>
      <c r="AI411" s="35">
        <v>139173.85999999999</v>
      </c>
      <c r="AJ411" s="35" t="s">
        <v>172</v>
      </c>
      <c r="AK411" s="35">
        <f t="shared" si="141"/>
        <v>139173.85999999999</v>
      </c>
      <c r="AM411" s="102" t="s">
        <v>6</v>
      </c>
    </row>
    <row r="412" spans="1:39" x14ac:dyDescent="0.4">
      <c r="A412" s="102" t="str">
        <f t="shared" si="127"/>
        <v>JulioConfederación del Canadá Dominicana, S. A.</v>
      </c>
      <c r="B412" s="37" t="s">
        <v>128</v>
      </c>
      <c r="C412" s="44">
        <f t="shared" si="129"/>
        <v>8531678.0899999999</v>
      </c>
      <c r="D412" s="44">
        <f t="shared" si="130"/>
        <v>0</v>
      </c>
      <c r="E412" s="35">
        <v>28014.959999999999</v>
      </c>
      <c r="F412" s="35" t="s">
        <v>172</v>
      </c>
      <c r="G412" s="35">
        <f t="shared" si="131"/>
        <v>28014.959999999999</v>
      </c>
      <c r="H412" s="35">
        <v>3637.4</v>
      </c>
      <c r="I412" s="35" t="s">
        <v>172</v>
      </c>
      <c r="J412" s="35">
        <f t="shared" si="132"/>
        <v>3637.4</v>
      </c>
      <c r="K412" s="35" t="s">
        <v>172</v>
      </c>
      <c r="L412" s="35" t="s">
        <v>172</v>
      </c>
      <c r="M412" s="35">
        <f t="shared" si="133"/>
        <v>0</v>
      </c>
      <c r="N412" s="35">
        <v>11262.93</v>
      </c>
      <c r="O412" s="35" t="s">
        <v>172</v>
      </c>
      <c r="P412" s="35">
        <f t="shared" si="134"/>
        <v>11262.93</v>
      </c>
      <c r="Q412" s="35">
        <v>2908533.1</v>
      </c>
      <c r="R412" s="35" t="s">
        <v>172</v>
      </c>
      <c r="S412" s="35">
        <f t="shared" si="135"/>
        <v>2908533.1</v>
      </c>
      <c r="T412" s="35" t="s">
        <v>172</v>
      </c>
      <c r="U412" s="35" t="s">
        <v>172</v>
      </c>
      <c r="V412" s="35">
        <f t="shared" si="136"/>
        <v>0</v>
      </c>
      <c r="W412" s="35">
        <v>130594.39</v>
      </c>
      <c r="X412" s="35" t="s">
        <v>172</v>
      </c>
      <c r="Y412" s="35">
        <f t="shared" si="137"/>
        <v>130594.39</v>
      </c>
      <c r="Z412" s="35">
        <v>4075120.43</v>
      </c>
      <c r="AA412" s="35" t="s">
        <v>172</v>
      </c>
      <c r="AB412" s="35">
        <f t="shared" si="138"/>
        <v>4075120.43</v>
      </c>
      <c r="AC412" s="35" t="s">
        <v>172</v>
      </c>
      <c r="AD412" s="35" t="s">
        <v>172</v>
      </c>
      <c r="AE412" s="35">
        <f t="shared" si="139"/>
        <v>0</v>
      </c>
      <c r="AF412" s="35">
        <v>170292.75</v>
      </c>
      <c r="AG412" s="35" t="s">
        <v>172</v>
      </c>
      <c r="AH412" s="35">
        <f t="shared" si="140"/>
        <v>170292.75</v>
      </c>
      <c r="AI412" s="35">
        <v>1204222.1299999999</v>
      </c>
      <c r="AJ412" s="35" t="s">
        <v>172</v>
      </c>
      <c r="AK412" s="35">
        <f t="shared" si="141"/>
        <v>1204222.1299999999</v>
      </c>
      <c r="AM412" s="102" t="s">
        <v>6</v>
      </c>
    </row>
    <row r="413" spans="1:39" x14ac:dyDescent="0.4">
      <c r="A413" s="102" t="str">
        <f t="shared" si="127"/>
        <v>JulioAutoseguro, S. A.</v>
      </c>
      <c r="B413" s="37" t="s">
        <v>79</v>
      </c>
      <c r="C413" s="44">
        <f t="shared" si="129"/>
        <v>4896154.9000000004</v>
      </c>
      <c r="D413" s="44">
        <f t="shared" si="130"/>
        <v>0</v>
      </c>
      <c r="E413" s="35" t="s">
        <v>172</v>
      </c>
      <c r="F413" s="35" t="s">
        <v>172</v>
      </c>
      <c r="G413" s="35">
        <f t="shared" si="131"/>
        <v>0</v>
      </c>
      <c r="H413" s="35" t="s">
        <v>172</v>
      </c>
      <c r="I413" s="35" t="s">
        <v>172</v>
      </c>
      <c r="J413" s="35">
        <f t="shared" si="132"/>
        <v>0</v>
      </c>
      <c r="K413" s="35" t="s">
        <v>172</v>
      </c>
      <c r="L413" s="35" t="s">
        <v>172</v>
      </c>
      <c r="M413" s="35">
        <f t="shared" si="133"/>
        <v>0</v>
      </c>
      <c r="N413" s="35" t="s">
        <v>172</v>
      </c>
      <c r="O413" s="35" t="s">
        <v>172</v>
      </c>
      <c r="P413" s="35">
        <f t="shared" si="134"/>
        <v>0</v>
      </c>
      <c r="Q413" s="35" t="s">
        <v>172</v>
      </c>
      <c r="R413" s="35" t="s">
        <v>172</v>
      </c>
      <c r="S413" s="35">
        <f t="shared" si="135"/>
        <v>0</v>
      </c>
      <c r="T413" s="35" t="s">
        <v>172</v>
      </c>
      <c r="U413" s="35" t="s">
        <v>172</v>
      </c>
      <c r="V413" s="35">
        <f t="shared" si="136"/>
        <v>0</v>
      </c>
      <c r="W413" s="35" t="s">
        <v>172</v>
      </c>
      <c r="X413" s="35" t="s">
        <v>172</v>
      </c>
      <c r="Y413" s="35">
        <f t="shared" si="137"/>
        <v>0</v>
      </c>
      <c r="Z413" s="35">
        <v>4896154.9000000004</v>
      </c>
      <c r="AA413" s="35" t="s">
        <v>172</v>
      </c>
      <c r="AB413" s="35">
        <f t="shared" si="138"/>
        <v>4896154.9000000004</v>
      </c>
      <c r="AC413" s="35" t="s">
        <v>172</v>
      </c>
      <c r="AD413" s="35" t="s">
        <v>172</v>
      </c>
      <c r="AE413" s="35">
        <f t="shared" si="139"/>
        <v>0</v>
      </c>
      <c r="AF413" s="35" t="s">
        <v>172</v>
      </c>
      <c r="AG413" s="35" t="s">
        <v>172</v>
      </c>
      <c r="AH413" s="35">
        <f t="shared" si="140"/>
        <v>0</v>
      </c>
      <c r="AI413" s="35" t="s">
        <v>172</v>
      </c>
      <c r="AJ413" s="35" t="s">
        <v>172</v>
      </c>
      <c r="AK413" s="35">
        <f t="shared" si="141"/>
        <v>0</v>
      </c>
      <c r="AM413" s="102" t="s">
        <v>6</v>
      </c>
    </row>
    <row r="414" spans="1:39" x14ac:dyDescent="0.4">
      <c r="A414" s="102" t="str">
        <f t="shared" ref="A414:A472" si="142">AM414&amp;B414</f>
        <v>JulioSeguros Yunen, S.A.</v>
      </c>
      <c r="B414" s="37" t="s">
        <v>129</v>
      </c>
      <c r="C414" s="44">
        <f t="shared" si="129"/>
        <v>176040.21000000002</v>
      </c>
      <c r="D414" s="44">
        <f t="shared" si="130"/>
        <v>8651374.7200000007</v>
      </c>
      <c r="E414" s="35" t="s">
        <v>172</v>
      </c>
      <c r="F414" s="35" t="s">
        <v>172</v>
      </c>
      <c r="G414" s="35">
        <f t="shared" si="131"/>
        <v>0</v>
      </c>
      <c r="H414" s="35">
        <v>64098.51</v>
      </c>
      <c r="I414" s="35" t="s">
        <v>172</v>
      </c>
      <c r="J414" s="35">
        <f t="shared" si="132"/>
        <v>64098.51</v>
      </c>
      <c r="K414" s="35">
        <v>3338.02</v>
      </c>
      <c r="L414" s="35">
        <v>8651374.7200000007</v>
      </c>
      <c r="M414" s="35">
        <f t="shared" si="133"/>
        <v>8654712.7400000002</v>
      </c>
      <c r="N414" s="35">
        <v>48978.35</v>
      </c>
      <c r="O414" s="35" t="s">
        <v>172</v>
      </c>
      <c r="P414" s="35">
        <f t="shared" si="134"/>
        <v>48978.35</v>
      </c>
      <c r="Q414" s="35" t="s">
        <v>172</v>
      </c>
      <c r="R414" s="35" t="s">
        <v>172</v>
      </c>
      <c r="S414" s="35">
        <f t="shared" si="135"/>
        <v>0</v>
      </c>
      <c r="T414" s="35" t="s">
        <v>172</v>
      </c>
      <c r="U414" s="35" t="s">
        <v>172</v>
      </c>
      <c r="V414" s="35">
        <f t="shared" si="136"/>
        <v>0</v>
      </c>
      <c r="W414" s="35" t="s">
        <v>172</v>
      </c>
      <c r="X414" s="35" t="s">
        <v>172</v>
      </c>
      <c r="Y414" s="35">
        <f t="shared" si="137"/>
        <v>0</v>
      </c>
      <c r="Z414" s="35" t="s">
        <v>172</v>
      </c>
      <c r="AA414" s="35" t="s">
        <v>172</v>
      </c>
      <c r="AB414" s="35">
        <f t="shared" si="138"/>
        <v>0</v>
      </c>
      <c r="AC414" s="35" t="s">
        <v>172</v>
      </c>
      <c r="AD414" s="35" t="s">
        <v>172</v>
      </c>
      <c r="AE414" s="35">
        <f t="shared" si="139"/>
        <v>0</v>
      </c>
      <c r="AF414" s="35" t="s">
        <v>172</v>
      </c>
      <c r="AG414" s="35" t="s">
        <v>172</v>
      </c>
      <c r="AH414" s="35">
        <f t="shared" si="140"/>
        <v>0</v>
      </c>
      <c r="AI414" s="35">
        <v>59625.33</v>
      </c>
      <c r="AJ414" s="35" t="s">
        <v>172</v>
      </c>
      <c r="AK414" s="35">
        <f t="shared" si="141"/>
        <v>59625.33</v>
      </c>
      <c r="AM414" s="102" t="s">
        <v>6</v>
      </c>
    </row>
    <row r="415" spans="1:39" x14ac:dyDescent="0.4">
      <c r="A415" s="102" t="str">
        <f t="shared" si="142"/>
        <v>JulioHylseg Seguros S.A</v>
      </c>
      <c r="B415" s="37" t="s">
        <v>130</v>
      </c>
      <c r="C415" s="44">
        <f t="shared" si="129"/>
        <v>4544865.8499999996</v>
      </c>
      <c r="D415" s="44">
        <f t="shared" si="130"/>
        <v>121098.15</v>
      </c>
      <c r="E415" s="35" t="s">
        <v>172</v>
      </c>
      <c r="F415" s="35" t="s">
        <v>172</v>
      </c>
      <c r="G415" s="35">
        <f t="shared" si="131"/>
        <v>0</v>
      </c>
      <c r="H415" s="35" t="s">
        <v>172</v>
      </c>
      <c r="I415" s="35" t="s">
        <v>172</v>
      </c>
      <c r="J415" s="35">
        <f t="shared" si="132"/>
        <v>0</v>
      </c>
      <c r="K415" s="35" t="s">
        <v>172</v>
      </c>
      <c r="L415" s="35" t="s">
        <v>172</v>
      </c>
      <c r="M415" s="35">
        <f t="shared" si="133"/>
        <v>0</v>
      </c>
      <c r="N415" s="35" t="s">
        <v>172</v>
      </c>
      <c r="O415" s="35" t="s">
        <v>172</v>
      </c>
      <c r="P415" s="35">
        <f t="shared" si="134"/>
        <v>0</v>
      </c>
      <c r="Q415" s="35" t="s">
        <v>172</v>
      </c>
      <c r="R415" s="35" t="s">
        <v>172</v>
      </c>
      <c r="S415" s="35">
        <f t="shared" si="135"/>
        <v>0</v>
      </c>
      <c r="T415" s="35" t="s">
        <v>172</v>
      </c>
      <c r="U415" s="35" t="s">
        <v>172</v>
      </c>
      <c r="V415" s="35">
        <f t="shared" si="136"/>
        <v>0</v>
      </c>
      <c r="W415" s="35" t="s">
        <v>172</v>
      </c>
      <c r="X415" s="35" t="s">
        <v>172</v>
      </c>
      <c r="Y415" s="35">
        <f t="shared" si="137"/>
        <v>0</v>
      </c>
      <c r="Z415" s="35">
        <v>1616678.99</v>
      </c>
      <c r="AA415" s="35" t="s">
        <v>172</v>
      </c>
      <c r="AB415" s="35">
        <f t="shared" si="138"/>
        <v>1616678.99</v>
      </c>
      <c r="AC415" s="35" t="s">
        <v>172</v>
      </c>
      <c r="AD415" s="35" t="s">
        <v>172</v>
      </c>
      <c r="AE415" s="35">
        <f t="shared" si="139"/>
        <v>0</v>
      </c>
      <c r="AF415" s="35">
        <v>2928186.86</v>
      </c>
      <c r="AG415" s="35">
        <v>121098.15</v>
      </c>
      <c r="AH415" s="35">
        <f t="shared" si="140"/>
        <v>3049285.01</v>
      </c>
      <c r="AI415" s="35" t="s">
        <v>172</v>
      </c>
      <c r="AJ415" s="35" t="s">
        <v>172</v>
      </c>
      <c r="AK415" s="35">
        <f t="shared" si="141"/>
        <v>0</v>
      </c>
      <c r="AM415" s="102" t="s">
        <v>6</v>
      </c>
    </row>
    <row r="416" spans="1:39" x14ac:dyDescent="0.4">
      <c r="A416" s="102" t="str">
        <f t="shared" si="142"/>
        <v>JulioMidas Seguros, S.A.</v>
      </c>
      <c r="B416" s="37" t="s">
        <v>131</v>
      </c>
      <c r="C416" s="44">
        <f t="shared" si="129"/>
        <v>130769.51000000001</v>
      </c>
      <c r="D416" s="44">
        <f t="shared" si="130"/>
        <v>2465822.29</v>
      </c>
      <c r="E416" s="35" t="s">
        <v>172</v>
      </c>
      <c r="F416" s="35" t="s">
        <v>172</v>
      </c>
      <c r="G416" s="35">
        <f t="shared" si="131"/>
        <v>0</v>
      </c>
      <c r="H416" s="35" t="s">
        <v>172</v>
      </c>
      <c r="I416" s="35">
        <v>2465822.29</v>
      </c>
      <c r="J416" s="35">
        <f t="shared" si="132"/>
        <v>2465822.29</v>
      </c>
      <c r="K416" s="35" t="s">
        <v>172</v>
      </c>
      <c r="L416" s="35" t="s">
        <v>172</v>
      </c>
      <c r="M416" s="35">
        <f t="shared" si="133"/>
        <v>0</v>
      </c>
      <c r="N416" s="35" t="s">
        <v>172</v>
      </c>
      <c r="O416" s="35" t="s">
        <v>172</v>
      </c>
      <c r="P416" s="35">
        <f t="shared" si="134"/>
        <v>0</v>
      </c>
      <c r="Q416" s="35">
        <v>14657.5</v>
      </c>
      <c r="R416" s="35" t="s">
        <v>172</v>
      </c>
      <c r="S416" s="35">
        <f t="shared" si="135"/>
        <v>14657.5</v>
      </c>
      <c r="T416" s="35" t="s">
        <v>172</v>
      </c>
      <c r="U416" s="35" t="s">
        <v>172</v>
      </c>
      <c r="V416" s="35">
        <f t="shared" si="136"/>
        <v>0</v>
      </c>
      <c r="W416" s="35" t="s">
        <v>172</v>
      </c>
      <c r="X416" s="35" t="s">
        <v>172</v>
      </c>
      <c r="Y416" s="35">
        <f t="shared" si="137"/>
        <v>0</v>
      </c>
      <c r="Z416" s="35">
        <v>20483.740000000002</v>
      </c>
      <c r="AA416" s="35" t="s">
        <v>172</v>
      </c>
      <c r="AB416" s="35">
        <f t="shared" si="138"/>
        <v>20483.740000000002</v>
      </c>
      <c r="AC416" s="35" t="s">
        <v>172</v>
      </c>
      <c r="AD416" s="35" t="s">
        <v>172</v>
      </c>
      <c r="AE416" s="35">
        <f t="shared" si="139"/>
        <v>0</v>
      </c>
      <c r="AF416" s="35">
        <v>83635.77</v>
      </c>
      <c r="AG416" s="35" t="s">
        <v>172</v>
      </c>
      <c r="AH416" s="35">
        <f t="shared" si="140"/>
        <v>83635.77</v>
      </c>
      <c r="AI416" s="35">
        <v>11992.5</v>
      </c>
      <c r="AJ416" s="35" t="s">
        <v>172</v>
      </c>
      <c r="AK416" s="35">
        <f t="shared" si="141"/>
        <v>11992.5</v>
      </c>
      <c r="AM416" s="102" t="s">
        <v>6</v>
      </c>
    </row>
    <row r="417" spans="1:39" ht="13" thickBot="1" x14ac:dyDescent="0.45">
      <c r="A417" s="102" t="str">
        <f t="shared" si="142"/>
        <v>JulioUnit, S.A.</v>
      </c>
      <c r="B417" s="37" t="s">
        <v>132</v>
      </c>
      <c r="C417" s="44">
        <f t="shared" si="129"/>
        <v>2835079.6799999997</v>
      </c>
      <c r="D417" s="44">
        <f t="shared" si="130"/>
        <v>44745.94</v>
      </c>
      <c r="E417" s="35">
        <v>46950.87</v>
      </c>
      <c r="F417" s="35">
        <v>1238.8</v>
      </c>
      <c r="G417" s="35">
        <f t="shared" si="131"/>
        <v>48189.670000000006</v>
      </c>
      <c r="H417" s="35" t="s">
        <v>172</v>
      </c>
      <c r="I417" s="35" t="s">
        <v>172</v>
      </c>
      <c r="J417" s="35">
        <f t="shared" si="132"/>
        <v>0</v>
      </c>
      <c r="K417" s="35" t="s">
        <v>172</v>
      </c>
      <c r="L417" s="35">
        <v>39005</v>
      </c>
      <c r="M417" s="35">
        <f t="shared" si="133"/>
        <v>39005</v>
      </c>
      <c r="N417" s="35">
        <v>6199.08</v>
      </c>
      <c r="O417" s="35" t="s">
        <v>172</v>
      </c>
      <c r="P417" s="35">
        <f t="shared" si="134"/>
        <v>6199.08</v>
      </c>
      <c r="Q417" s="35" t="s">
        <v>172</v>
      </c>
      <c r="R417" s="35" t="s">
        <v>172</v>
      </c>
      <c r="S417" s="35">
        <f t="shared" si="135"/>
        <v>0</v>
      </c>
      <c r="T417" s="35" t="s">
        <v>172</v>
      </c>
      <c r="U417" s="35" t="s">
        <v>172</v>
      </c>
      <c r="V417" s="35">
        <f t="shared" si="136"/>
        <v>0</v>
      </c>
      <c r="W417" s="35" t="s">
        <v>172</v>
      </c>
      <c r="X417" s="35" t="s">
        <v>172</v>
      </c>
      <c r="Y417" s="35">
        <f t="shared" si="137"/>
        <v>0</v>
      </c>
      <c r="Z417" s="35">
        <v>1296138.8500000001</v>
      </c>
      <c r="AA417" s="35" t="s">
        <v>172</v>
      </c>
      <c r="AB417" s="35">
        <f t="shared" si="138"/>
        <v>1296138.8500000001</v>
      </c>
      <c r="AC417" s="35" t="s">
        <v>172</v>
      </c>
      <c r="AD417" s="35" t="s">
        <v>172</v>
      </c>
      <c r="AE417" s="35">
        <f t="shared" si="139"/>
        <v>0</v>
      </c>
      <c r="AF417" s="35" t="s">
        <v>172</v>
      </c>
      <c r="AG417" s="35" t="s">
        <v>172</v>
      </c>
      <c r="AH417" s="35">
        <f t="shared" si="140"/>
        <v>0</v>
      </c>
      <c r="AI417" s="35">
        <v>1485790.88</v>
      </c>
      <c r="AJ417" s="35">
        <v>4502.1400000000003</v>
      </c>
      <c r="AK417" s="35">
        <f t="shared" si="141"/>
        <v>1490293.0199999998</v>
      </c>
      <c r="AM417" s="102" t="s">
        <v>6</v>
      </c>
    </row>
    <row r="418" spans="1:39" ht="13.35" thickTop="1" thickBot="1" x14ac:dyDescent="0.45">
      <c r="A418" s="102" t="str">
        <f t="shared" si="142"/>
        <v>Total General</v>
      </c>
      <c r="B418" s="39" t="s">
        <v>19</v>
      </c>
      <c r="C418" s="46">
        <f t="shared" ref="C418:AJ418" si="143">SUM(C385:C417)</f>
        <v>5322100960.7200012</v>
      </c>
      <c r="D418" s="46">
        <f t="shared" si="143"/>
        <v>3023506723.5500002</v>
      </c>
      <c r="E418" s="46">
        <f t="shared" si="143"/>
        <v>34904540</v>
      </c>
      <c r="F418" s="46">
        <f t="shared" si="143"/>
        <v>3569.46</v>
      </c>
      <c r="G418" s="46">
        <f t="shared" si="143"/>
        <v>34908109.460000001</v>
      </c>
      <c r="H418" s="46">
        <f t="shared" si="143"/>
        <v>544129738.12999988</v>
      </c>
      <c r="I418" s="46">
        <f t="shared" si="143"/>
        <v>714739542.08999991</v>
      </c>
      <c r="J418" s="46">
        <f t="shared" si="143"/>
        <v>1258869280.2199998</v>
      </c>
      <c r="K418" s="46">
        <f t="shared" si="143"/>
        <v>3788245.27</v>
      </c>
      <c r="L418" s="46">
        <f t="shared" si="143"/>
        <v>2054797780.2299998</v>
      </c>
      <c r="M418" s="46">
        <f t="shared" si="143"/>
        <v>2058586025.4999998</v>
      </c>
      <c r="N418" s="46">
        <f t="shared" si="143"/>
        <v>58648556.030000009</v>
      </c>
      <c r="O418" s="46">
        <f t="shared" si="143"/>
        <v>439841.49</v>
      </c>
      <c r="P418" s="46">
        <f t="shared" si="143"/>
        <v>59088397.520000003</v>
      </c>
      <c r="Q418" s="46">
        <f t="shared" si="143"/>
        <v>2045367570.5399995</v>
      </c>
      <c r="R418" s="46">
        <f t="shared" si="143"/>
        <v>94827707.329999983</v>
      </c>
      <c r="S418" s="46">
        <f t="shared" si="143"/>
        <v>2140195277.8699996</v>
      </c>
      <c r="T418" s="46">
        <f t="shared" si="143"/>
        <v>54096328.100000001</v>
      </c>
      <c r="U418" s="46">
        <f t="shared" si="143"/>
        <v>0.55000000000000004</v>
      </c>
      <c r="V418" s="46">
        <f t="shared" si="143"/>
        <v>54096328.649999999</v>
      </c>
      <c r="W418" s="46">
        <f t="shared" si="143"/>
        <v>157064579.29999998</v>
      </c>
      <c r="X418" s="46">
        <f t="shared" si="143"/>
        <v>670835.70000000007</v>
      </c>
      <c r="Y418" s="46">
        <f t="shared" si="143"/>
        <v>157735415.00000003</v>
      </c>
      <c r="Z418" s="46">
        <f t="shared" si="143"/>
        <v>1815220973.5500007</v>
      </c>
      <c r="AA418" s="46">
        <f t="shared" si="143"/>
        <v>20647903.630000003</v>
      </c>
      <c r="AB418" s="46">
        <f t="shared" si="143"/>
        <v>1835868877.1800003</v>
      </c>
      <c r="AC418" s="46">
        <f t="shared" si="143"/>
        <v>0</v>
      </c>
      <c r="AD418" s="46">
        <f t="shared" si="143"/>
        <v>121288450.16</v>
      </c>
      <c r="AE418" s="46">
        <f t="shared" si="143"/>
        <v>121288450.16</v>
      </c>
      <c r="AF418" s="46">
        <f t="shared" si="143"/>
        <v>117572151.90000002</v>
      </c>
      <c r="AG418" s="46">
        <f t="shared" si="143"/>
        <v>590550.99</v>
      </c>
      <c r="AH418" s="46">
        <f t="shared" si="143"/>
        <v>118162702.89000002</v>
      </c>
      <c r="AI418" s="46">
        <f t="shared" si="143"/>
        <v>491308277.9000001</v>
      </c>
      <c r="AJ418" s="46">
        <f t="shared" si="143"/>
        <v>15500541.920000002</v>
      </c>
      <c r="AK418" s="65"/>
    </row>
    <row r="419" spans="1:39" ht="13" thickTop="1" x14ac:dyDescent="0.4">
      <c r="A419" s="102" t="str">
        <f t="shared" si="142"/>
        <v/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4">
      <c r="A420" s="102" t="str">
        <f>AM420&amp;B420</f>
        <v>% de Primas Exoneradas de Impuestos</v>
      </c>
      <c r="B420" s="4" t="s">
        <v>38</v>
      </c>
      <c r="C420" s="145">
        <f>IFERROR(D418/C421*100,0)</f>
        <v>36.228718601867385</v>
      </c>
      <c r="D420" s="145"/>
      <c r="E420" s="145">
        <f>IFERROR(F418/E421*100,0)</f>
        <v>1.0225303103538509E-2</v>
      </c>
      <c r="F420" s="145"/>
      <c r="G420" s="28"/>
      <c r="H420" s="145">
        <f>IFERROR(I418/H421*100,0)</f>
        <v>56.776311354987719</v>
      </c>
      <c r="I420" s="145"/>
      <c r="J420" s="28"/>
      <c r="K420" s="145">
        <f>IFERROR(L418/K421*100,0)</f>
        <v>99.815978286888452</v>
      </c>
      <c r="L420" s="145"/>
      <c r="M420" s="28"/>
      <c r="N420" s="145">
        <f>IFERROR(O418/N421*100,0)</f>
        <v>0.74437877563209276</v>
      </c>
      <c r="O420" s="145"/>
      <c r="P420" s="28"/>
      <c r="Q420" s="145">
        <f>IFERROR(R418/Q421*100,0)</f>
        <v>4.4307969609378812</v>
      </c>
      <c r="R420" s="145"/>
      <c r="S420" s="28"/>
      <c r="T420" s="145">
        <f>IFERROR(U418/T421*100,0)</f>
        <v>1.016704855441239E-6</v>
      </c>
      <c r="U420" s="145"/>
      <c r="V420" s="28"/>
      <c r="W420" s="145">
        <f>IFERROR(X418/W421*100,0)</f>
        <v>0.42529174567423567</v>
      </c>
      <c r="X420" s="145"/>
      <c r="Y420" s="28"/>
      <c r="Z420" s="145">
        <f>IFERROR(AA418/Z421*100,0)</f>
        <v>1.1246938104706234</v>
      </c>
      <c r="AA420" s="145"/>
      <c r="AB420" s="28"/>
      <c r="AC420" s="145">
        <f>IFERROR(AD418/AC421*100,0)</f>
        <v>100</v>
      </c>
      <c r="AD420" s="145"/>
      <c r="AE420" s="28"/>
      <c r="AF420" s="145">
        <f>IFERROR(AG418/AF421*100,0)</f>
        <v>0.49977782799176113</v>
      </c>
      <c r="AG420" s="145"/>
      <c r="AH420" s="28"/>
      <c r="AI420" s="145">
        <f>IFERROR(AJ418/AI421*100,0)</f>
        <v>3.0584593862248144</v>
      </c>
      <c r="AJ420" s="145"/>
      <c r="AK420" s="28"/>
    </row>
    <row r="421" spans="1:39" x14ac:dyDescent="0.4">
      <c r="A421" s="102" t="str">
        <f>AM421&amp;B421</f>
        <v>Primas Netas Totales</v>
      </c>
      <c r="B421" s="4" t="s">
        <v>39</v>
      </c>
      <c r="C421" s="143">
        <f>IFERROR(C418+D418,0)</f>
        <v>8345607684.2700014</v>
      </c>
      <c r="D421" s="144"/>
      <c r="E421" s="143">
        <f>IFERROR(E418+F418,0)</f>
        <v>34908109.460000001</v>
      </c>
      <c r="F421" s="144"/>
      <c r="G421" s="29"/>
      <c r="H421" s="143">
        <f>IFERROR(H418+I418,0)</f>
        <v>1258869280.2199998</v>
      </c>
      <c r="I421" s="144"/>
      <c r="J421" s="29"/>
      <c r="K421" s="143">
        <f>IFERROR(K418+L418,0)</f>
        <v>2058586025.4999998</v>
      </c>
      <c r="L421" s="144"/>
      <c r="M421" s="29"/>
      <c r="N421" s="143">
        <f>IFERROR(N418+O418,0)</f>
        <v>59088397.520000011</v>
      </c>
      <c r="O421" s="144"/>
      <c r="P421" s="29"/>
      <c r="Q421" s="143">
        <f>IFERROR(Q418+R418,0)</f>
        <v>2140195277.8699994</v>
      </c>
      <c r="R421" s="144"/>
      <c r="S421" s="29"/>
      <c r="T421" s="143">
        <f>IFERROR(T418+U418,0)</f>
        <v>54096328.649999999</v>
      </c>
      <c r="U421" s="144"/>
      <c r="V421" s="29"/>
      <c r="W421" s="143">
        <f>IFERROR(W418+X418,0)</f>
        <v>157735414.99999997</v>
      </c>
      <c r="X421" s="144"/>
      <c r="Y421" s="29"/>
      <c r="Z421" s="143">
        <f>IFERROR(Z418+AA418,0)</f>
        <v>1835868877.1800008</v>
      </c>
      <c r="AA421" s="144"/>
      <c r="AB421" s="29"/>
      <c r="AC421" s="143">
        <f>IFERROR(AC418+AD418,0)</f>
        <v>121288450.16</v>
      </c>
      <c r="AD421" s="144"/>
      <c r="AE421" s="29"/>
      <c r="AF421" s="143">
        <f>IFERROR(AF418+AG418,0)</f>
        <v>118162702.89000002</v>
      </c>
      <c r="AG421" s="144"/>
      <c r="AH421" s="29"/>
      <c r="AI421" s="143">
        <f>IFERROR(AI418+AJ418,0)</f>
        <v>506808819.82000011</v>
      </c>
      <c r="AJ421" s="144"/>
      <c r="AK421" s="29"/>
    </row>
    <row r="422" spans="1:39" x14ac:dyDescent="0.4">
      <c r="A422" s="102" t="str">
        <f>AM422&amp;B422</f>
        <v>% Por Ramos Primas Netas Cobradas</v>
      </c>
      <c r="B422" s="4" t="s">
        <v>40</v>
      </c>
      <c r="C422" s="145">
        <f>SUM(E422:AJ422,0)</f>
        <v>99.999999999999986</v>
      </c>
      <c r="D422" s="144"/>
      <c r="E422" s="145">
        <f>IFERROR(E421/C421*100,0)</f>
        <v>0.418281217865005</v>
      </c>
      <c r="F422" s="145"/>
      <c r="G422" s="28"/>
      <c r="H422" s="145">
        <f>IFERROR(H421/C421*100,0)</f>
        <v>15.084213491040879</v>
      </c>
      <c r="I422" s="145"/>
      <c r="J422" s="28"/>
      <c r="K422" s="145">
        <f>IFERROR(K421/C421*100,0)</f>
        <v>24.666700177868069</v>
      </c>
      <c r="L422" s="145"/>
      <c r="M422" s="28"/>
      <c r="N422" s="145">
        <f>IFERROR(N421/C421*100,0)</f>
        <v>0.7080179149970256</v>
      </c>
      <c r="O422" s="145"/>
      <c r="P422" s="28"/>
      <c r="Q422" s="145">
        <f>IFERROR(Q421/C421*100,0)</f>
        <v>25.644570878929407</v>
      </c>
      <c r="R422" s="145"/>
      <c r="S422" s="28"/>
      <c r="T422" s="145">
        <f>IFERROR(T421/C421*100,0)</f>
        <v>0.64820119392817899</v>
      </c>
      <c r="U422" s="145"/>
      <c r="V422" s="28"/>
      <c r="W422" s="145">
        <f>IFERROR(W421/C421*100,0)</f>
        <v>1.8900410966753614</v>
      </c>
      <c r="X422" s="145"/>
      <c r="Y422" s="28"/>
      <c r="Z422" s="145">
        <f>IFERROR(Z421/C421*100,0)</f>
        <v>21.998025148489663</v>
      </c>
      <c r="AA422" s="145"/>
      <c r="AB422" s="28"/>
      <c r="AC422" s="145">
        <f>IFERROR(AC421/C421*100,0)</f>
        <v>1.4533207736161302</v>
      </c>
      <c r="AD422" s="145"/>
      <c r="AE422" s="28"/>
      <c r="AF422" s="145">
        <f>IFERROR(AF421/C421*100,0)</f>
        <v>1.4158669729073878</v>
      </c>
      <c r="AG422" s="145"/>
      <c r="AH422" s="28"/>
      <c r="AI422" s="145">
        <f>IFERROR(AI421/C421*100,0)</f>
        <v>6.0727611336828753</v>
      </c>
      <c r="AJ422" s="145"/>
      <c r="AK422" s="28"/>
    </row>
    <row r="423" spans="1:39" x14ac:dyDescent="0.4">
      <c r="A423" s="102" t="str">
        <f t="shared" si="142"/>
        <v>Fuente: Superintendencia de Seguros, Dirección de Análisis Financiero y Estadísticas</v>
      </c>
      <c r="B423" s="52" t="s">
        <v>108</v>
      </c>
    </row>
    <row r="424" spans="1:39" x14ac:dyDescent="0.4">
      <c r="A424" s="102" t="str">
        <f t="shared" si="142"/>
        <v/>
      </c>
      <c r="B424" s="3"/>
    </row>
    <row r="425" spans="1:39" x14ac:dyDescent="0.4">
      <c r="A425" s="102" t="str">
        <f t="shared" si="142"/>
        <v/>
      </c>
      <c r="B425" s="3"/>
    </row>
    <row r="426" spans="1:39" x14ac:dyDescent="0.4">
      <c r="A426" s="102" t="str">
        <f t="shared" si="142"/>
        <v/>
      </c>
      <c r="B426" s="3"/>
    </row>
    <row r="427" spans="1:39" x14ac:dyDescent="0.4">
      <c r="A427" s="102" t="str">
        <f t="shared" si="142"/>
        <v/>
      </c>
      <c r="B427" s="3"/>
    </row>
    <row r="428" spans="1:39" x14ac:dyDescent="0.4">
      <c r="A428" s="102" t="str">
        <f t="shared" si="142"/>
        <v/>
      </c>
    </row>
    <row r="429" spans="1:39" x14ac:dyDescent="0.4">
      <c r="A429" s="102" t="str">
        <f t="shared" si="142"/>
        <v/>
      </c>
    </row>
    <row r="430" spans="1:39" ht="20.25" customHeight="1" x14ac:dyDescent="0.6">
      <c r="A430" s="102" t="str">
        <f t="shared" si="142"/>
        <v>Superintendencia de Seguros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4">
      <c r="A431" s="102" t="str">
        <f t="shared" si="142"/>
        <v>Primas Netas Cobradas por Compañías, Según Ramos</v>
      </c>
      <c r="B431" s="134" t="s">
        <v>56</v>
      </c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</row>
    <row r="432" spans="1:39" ht="12.75" customHeight="1" x14ac:dyDescent="0.4">
      <c r="A432" s="102" t="str">
        <f t="shared" si="142"/>
        <v>Agosto, 2022</v>
      </c>
      <c r="B432" s="136" t="s">
        <v>165</v>
      </c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</row>
    <row r="433" spans="1:39" ht="12.75" customHeight="1" x14ac:dyDescent="0.4">
      <c r="A433" s="102" t="str">
        <f t="shared" si="142"/>
        <v>(Valores en RD$)</v>
      </c>
      <c r="B433" s="134" t="s">
        <v>91</v>
      </c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/>
      <c r="AF433" s="134"/>
      <c r="AG433" s="134"/>
      <c r="AH433" s="134"/>
      <c r="AI433" s="134"/>
      <c r="AJ433" s="134"/>
    </row>
    <row r="434" spans="1:39" x14ac:dyDescent="0.4">
      <c r="A434" s="102" t="str">
        <f t="shared" si="142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" thickBot="1" x14ac:dyDescent="0.45">
      <c r="A435" s="102" t="str">
        <f t="shared" si="142"/>
        <v/>
      </c>
    </row>
    <row r="436" spans="1:39" ht="13.35" thickTop="1" thickBot="1" x14ac:dyDescent="0.45">
      <c r="A436" s="102" t="str">
        <f t="shared" si="142"/>
        <v>Compañías</v>
      </c>
      <c r="B436" s="137" t="s">
        <v>33</v>
      </c>
      <c r="C436" s="142" t="s">
        <v>0</v>
      </c>
      <c r="D436" s="142"/>
      <c r="E436" s="142" t="s">
        <v>12</v>
      </c>
      <c r="F436" s="142"/>
      <c r="G436" s="67"/>
      <c r="H436" s="142" t="s">
        <v>13</v>
      </c>
      <c r="I436" s="142"/>
      <c r="J436" s="67"/>
      <c r="K436" s="142" t="s">
        <v>14</v>
      </c>
      <c r="L436" s="142"/>
      <c r="M436" s="67"/>
      <c r="N436" s="142" t="s">
        <v>15</v>
      </c>
      <c r="O436" s="142"/>
      <c r="P436" s="67"/>
      <c r="Q436" s="142" t="s">
        <v>27</v>
      </c>
      <c r="R436" s="142"/>
      <c r="S436" s="67"/>
      <c r="T436" s="142" t="s">
        <v>35</v>
      </c>
      <c r="U436" s="142"/>
      <c r="V436" s="67"/>
      <c r="W436" s="142" t="s">
        <v>16</v>
      </c>
      <c r="X436" s="142"/>
      <c r="Y436" s="67"/>
      <c r="Z436" s="142" t="s">
        <v>67</v>
      </c>
      <c r="AA436" s="142"/>
      <c r="AB436" s="67"/>
      <c r="AC436" s="142" t="s">
        <v>34</v>
      </c>
      <c r="AD436" s="142"/>
      <c r="AE436" s="67"/>
      <c r="AF436" s="142" t="s">
        <v>17</v>
      </c>
      <c r="AG436" s="142"/>
      <c r="AH436" s="67"/>
      <c r="AI436" s="142" t="s">
        <v>18</v>
      </c>
      <c r="AJ436" s="142"/>
      <c r="AK436" s="49"/>
    </row>
    <row r="437" spans="1:39" ht="13.35" thickTop="1" thickBot="1" x14ac:dyDescent="0.45">
      <c r="A437" s="102" t="str">
        <f t="shared" si="142"/>
        <v/>
      </c>
      <c r="B437" s="146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" thickTop="1" x14ac:dyDescent="0.4">
      <c r="A438" s="102" t="str">
        <f t="shared" si="142"/>
        <v>AgostoSeguros Universal, S. A.</v>
      </c>
      <c r="B438" s="35" t="s">
        <v>84</v>
      </c>
      <c r="C438" s="44">
        <f t="shared" ref="C438:C470" si="144">SUMIF($E$62:$AJ$62,$C$62,$E438:$AJ438)</f>
        <v>1063913785.4800001</v>
      </c>
      <c r="D438" s="44">
        <f t="shared" ref="D438:D470" si="145">SUMIF($E$62:$AJ$62,$D$62,$E438:$AJ438)</f>
        <v>631191153.57999992</v>
      </c>
      <c r="E438" s="35">
        <v>6618245.8099999996</v>
      </c>
      <c r="F438" s="35">
        <v>7093.96</v>
      </c>
      <c r="G438" s="35">
        <f>SUBTOTAL(109,E438:F438)</f>
        <v>6625339.7699999996</v>
      </c>
      <c r="H438" s="35">
        <v>101441726.78</v>
      </c>
      <c r="I438" s="35">
        <v>178704993.47</v>
      </c>
      <c r="J438" s="35">
        <f>SUBTOTAL(109,H438:I438)</f>
        <v>280146720.25</v>
      </c>
      <c r="K438" s="35" t="s">
        <v>172</v>
      </c>
      <c r="L438" s="35">
        <v>396010049.30000001</v>
      </c>
      <c r="M438" s="35">
        <f>SUBTOTAL(109,K438:L438)</f>
        <v>396010049.30000001</v>
      </c>
      <c r="N438" s="35">
        <v>32226474.809999999</v>
      </c>
      <c r="O438" s="35" t="s">
        <v>172</v>
      </c>
      <c r="P438" s="35">
        <f>SUBTOTAL(109,N438:O438)</f>
        <v>32226474.809999999</v>
      </c>
      <c r="Q438" s="35">
        <v>620579206.95000005</v>
      </c>
      <c r="R438" s="35">
        <v>12737844.800000001</v>
      </c>
      <c r="S438" s="35">
        <f>SUBTOTAL(109,Q438:R438)</f>
        <v>633317051.75</v>
      </c>
      <c r="T438" s="35">
        <v>2466269.08</v>
      </c>
      <c r="U438" s="35" t="s">
        <v>172</v>
      </c>
      <c r="V438" s="35">
        <f>SUBTOTAL(109,T438:U438)</f>
        <v>2466269.08</v>
      </c>
      <c r="W438" s="35">
        <v>36920969.210000001</v>
      </c>
      <c r="X438" s="35">
        <v>8483458.0199999996</v>
      </c>
      <c r="Y438" s="35">
        <f>SUBTOTAL(109,W438:X438)</f>
        <v>45404427.230000004</v>
      </c>
      <c r="Z438" s="35">
        <v>187428078.41999999</v>
      </c>
      <c r="AA438" s="35">
        <v>3114710.86</v>
      </c>
      <c r="AB438" s="35">
        <f>SUBTOTAL(109,Z438:AA438)</f>
        <v>190542789.28</v>
      </c>
      <c r="AC438" s="35" t="s">
        <v>172</v>
      </c>
      <c r="AD438" s="35" t="s">
        <v>172</v>
      </c>
      <c r="AE438" s="35">
        <f>SUBTOTAL(109,AC438:AD438)</f>
        <v>0</v>
      </c>
      <c r="AF438" s="35">
        <v>8352353.6900000004</v>
      </c>
      <c r="AG438" s="35">
        <v>25906466.25</v>
      </c>
      <c r="AH438" s="35">
        <f>SUBTOTAL(109,AF438:AG438)</f>
        <v>34258819.939999998</v>
      </c>
      <c r="AI438" s="35">
        <v>67880460.730000004</v>
      </c>
      <c r="AJ438" s="35">
        <v>6226536.9199999999</v>
      </c>
      <c r="AK438" s="35">
        <f>SUBTOTAL(109,AI438:AJ438)</f>
        <v>74106997.650000006</v>
      </c>
      <c r="AM438" s="102" t="s">
        <v>7</v>
      </c>
    </row>
    <row r="439" spans="1:39" x14ac:dyDescent="0.4">
      <c r="A439" s="102" t="str">
        <f t="shared" si="142"/>
        <v>AgostoHumano Seguros, S. A.</v>
      </c>
      <c r="B439" s="37" t="s">
        <v>92</v>
      </c>
      <c r="C439" s="44">
        <f t="shared" si="144"/>
        <v>170981817.12</v>
      </c>
      <c r="D439" s="44">
        <f t="shared" si="145"/>
        <v>1233147785.4499998</v>
      </c>
      <c r="E439" s="35">
        <v>4928704.72</v>
      </c>
      <c r="F439" s="35">
        <v>-0.1</v>
      </c>
      <c r="G439" s="35">
        <f t="shared" ref="G439:G470" si="146">SUBTOTAL(109,E439:F439)</f>
        <v>4928704.62</v>
      </c>
      <c r="H439" s="35">
        <v>27484440.93</v>
      </c>
      <c r="I439" s="35">
        <v>1283460.8400000001</v>
      </c>
      <c r="J439" s="35">
        <f t="shared" ref="J439:J470" si="147">SUBTOTAL(109,H439:I439)</f>
        <v>28767901.77</v>
      </c>
      <c r="K439" s="35" t="s">
        <v>172</v>
      </c>
      <c r="L439" s="35">
        <v>1227688252.3499999</v>
      </c>
      <c r="M439" s="35">
        <f t="shared" ref="M439:M470" si="148">SUBTOTAL(109,K439:L439)</f>
        <v>1227688252.3499999</v>
      </c>
      <c r="N439" s="35">
        <v>488308.47999999998</v>
      </c>
      <c r="O439" s="35">
        <v>-3.17</v>
      </c>
      <c r="P439" s="35">
        <f t="shared" ref="P439:P470" si="149">SUBTOTAL(109,N439:O439)</f>
        <v>488305.31</v>
      </c>
      <c r="Q439" s="35">
        <v>44699431.880000003</v>
      </c>
      <c r="R439" s="35">
        <v>784077.24</v>
      </c>
      <c r="S439" s="35">
        <f t="shared" ref="S439:S470" si="150">SUBTOTAL(109,Q439:R439)</f>
        <v>45483509.120000005</v>
      </c>
      <c r="T439" s="35">
        <v>483724.35</v>
      </c>
      <c r="U439" s="35" t="s">
        <v>172</v>
      </c>
      <c r="V439" s="35">
        <f t="shared" ref="V439:V470" si="151">SUBTOTAL(109,T439:U439)</f>
        <v>483724.35</v>
      </c>
      <c r="W439" s="35">
        <v>1854338.88</v>
      </c>
      <c r="X439" s="35">
        <v>0.01</v>
      </c>
      <c r="Y439" s="35">
        <f t="shared" ref="Y439:Y470" si="152">SUBTOTAL(109,W439:X439)</f>
        <v>1854338.89</v>
      </c>
      <c r="Z439" s="35">
        <v>78681379.620000005</v>
      </c>
      <c r="AA439" s="35">
        <v>68934.740000000005</v>
      </c>
      <c r="AB439" s="35">
        <f t="shared" ref="AB439:AB470" si="153">SUBTOTAL(109,Z439:AA439)</f>
        <v>78750314.359999999</v>
      </c>
      <c r="AC439" s="35" t="s">
        <v>172</v>
      </c>
      <c r="AD439" s="35" t="s">
        <v>172</v>
      </c>
      <c r="AE439" s="35">
        <f t="shared" ref="AE439:AE470" si="154">SUBTOTAL(109,AC439:AD439)</f>
        <v>0</v>
      </c>
      <c r="AF439" s="35">
        <v>4410050.78</v>
      </c>
      <c r="AG439" s="35">
        <v>3000.04</v>
      </c>
      <c r="AH439" s="35">
        <f t="shared" ref="AH439:AH470" si="155">SUBTOTAL(109,AF439:AG439)</f>
        <v>4413050.82</v>
      </c>
      <c r="AI439" s="35">
        <v>7951437.4800000004</v>
      </c>
      <c r="AJ439" s="35">
        <v>3320063.5</v>
      </c>
      <c r="AK439" s="35">
        <f t="shared" ref="AK439:AK470" si="156">SUBTOTAL(109,AI439:AJ439)</f>
        <v>11271500.98</v>
      </c>
      <c r="AM439" s="102" t="s">
        <v>7</v>
      </c>
    </row>
    <row r="440" spans="1:39" x14ac:dyDescent="0.4">
      <c r="A440" s="102" t="str">
        <f t="shared" si="142"/>
        <v>AgostoSeguros Reservas, S. A.</v>
      </c>
      <c r="B440" s="37" t="s">
        <v>93</v>
      </c>
      <c r="C440" s="44">
        <f t="shared" si="144"/>
        <v>892535118.58999991</v>
      </c>
      <c r="D440" s="44">
        <f t="shared" si="145"/>
        <v>282910305.23000002</v>
      </c>
      <c r="E440" s="35">
        <v>6312752.04</v>
      </c>
      <c r="F440" s="35" t="s">
        <v>172</v>
      </c>
      <c r="G440" s="35">
        <f t="shared" si="146"/>
        <v>6312752.04</v>
      </c>
      <c r="H440" s="35">
        <v>161556387.97999999</v>
      </c>
      <c r="I440" s="35">
        <v>78154332.120000005</v>
      </c>
      <c r="J440" s="35">
        <f t="shared" si="147"/>
        <v>239710720.09999999</v>
      </c>
      <c r="K440" s="35" t="s">
        <v>172</v>
      </c>
      <c r="L440" s="35">
        <v>198226166</v>
      </c>
      <c r="M440" s="35">
        <f t="shared" si="148"/>
        <v>198226166</v>
      </c>
      <c r="N440" s="35">
        <v>3717108.57</v>
      </c>
      <c r="O440" s="35" t="s">
        <v>172</v>
      </c>
      <c r="P440" s="35">
        <f t="shared" si="149"/>
        <v>3717108.57</v>
      </c>
      <c r="Q440" s="35">
        <v>315656379.94</v>
      </c>
      <c r="R440" s="35">
        <v>5315928.76</v>
      </c>
      <c r="S440" s="35">
        <f t="shared" si="150"/>
        <v>320972308.69999999</v>
      </c>
      <c r="T440" s="35">
        <v>37204189.07</v>
      </c>
      <c r="U440" s="35">
        <v>870892.47</v>
      </c>
      <c r="V440" s="35">
        <f t="shared" si="151"/>
        <v>38075081.539999999</v>
      </c>
      <c r="W440" s="35">
        <v>9475049.9399999995</v>
      </c>
      <c r="X440" s="35">
        <v>3450.82</v>
      </c>
      <c r="Y440" s="35">
        <f t="shared" si="152"/>
        <v>9478500.7599999998</v>
      </c>
      <c r="Z440" s="35">
        <v>304762702.39999998</v>
      </c>
      <c r="AA440" s="35">
        <v>185304.98</v>
      </c>
      <c r="AB440" s="35">
        <f t="shared" si="153"/>
        <v>304948007.38</v>
      </c>
      <c r="AC440" s="35" t="s">
        <v>172</v>
      </c>
      <c r="AD440" s="35" t="s">
        <v>172</v>
      </c>
      <c r="AE440" s="35">
        <f t="shared" si="154"/>
        <v>0</v>
      </c>
      <c r="AF440" s="35">
        <v>9911062.2799999993</v>
      </c>
      <c r="AG440" s="35">
        <v>2950</v>
      </c>
      <c r="AH440" s="35">
        <f t="shared" si="155"/>
        <v>9914012.2799999993</v>
      </c>
      <c r="AI440" s="35">
        <v>43939486.369999997</v>
      </c>
      <c r="AJ440" s="35">
        <v>151280.07999999999</v>
      </c>
      <c r="AK440" s="35">
        <f t="shared" si="156"/>
        <v>44090766.449999996</v>
      </c>
      <c r="AM440" s="102" t="s">
        <v>7</v>
      </c>
    </row>
    <row r="441" spans="1:39" x14ac:dyDescent="0.4">
      <c r="A441" s="102" t="str">
        <f t="shared" si="142"/>
        <v>AgostoMapfre BHD Compañía de Seguros</v>
      </c>
      <c r="B441" s="37" t="s">
        <v>111</v>
      </c>
      <c r="C441" s="44">
        <f t="shared" si="144"/>
        <v>758103272.62</v>
      </c>
      <c r="D441" s="44">
        <f t="shared" si="145"/>
        <v>191184401.78999999</v>
      </c>
      <c r="E441" s="35">
        <v>2338930.02</v>
      </c>
      <c r="F441" s="35" t="s">
        <v>172</v>
      </c>
      <c r="G441" s="35">
        <f t="shared" si="146"/>
        <v>2338930.02</v>
      </c>
      <c r="H441" s="35">
        <v>110372713.13</v>
      </c>
      <c r="I441" s="35">
        <v>109569189.04000001</v>
      </c>
      <c r="J441" s="35">
        <f t="shared" si="147"/>
        <v>219941902.17000002</v>
      </c>
      <c r="K441" s="35" t="s">
        <v>172</v>
      </c>
      <c r="L441" s="35">
        <v>25364283.460000001</v>
      </c>
      <c r="M441" s="35">
        <f t="shared" si="148"/>
        <v>25364283.460000001</v>
      </c>
      <c r="N441" s="35">
        <v>19623857.59</v>
      </c>
      <c r="O441" s="35">
        <v>245386.5</v>
      </c>
      <c r="P441" s="35">
        <f t="shared" si="149"/>
        <v>19869244.09</v>
      </c>
      <c r="Q441" s="35">
        <v>361017644.10000002</v>
      </c>
      <c r="R441" s="35">
        <v>44489706.060000002</v>
      </c>
      <c r="S441" s="35">
        <f t="shared" si="150"/>
        <v>405507350.16000003</v>
      </c>
      <c r="T441" s="35">
        <v>551899</v>
      </c>
      <c r="U441" s="35" t="s">
        <v>172</v>
      </c>
      <c r="V441" s="35">
        <f t="shared" si="151"/>
        <v>551899</v>
      </c>
      <c r="W441" s="35">
        <v>5328365.83</v>
      </c>
      <c r="X441" s="35">
        <v>4251006.4800000004</v>
      </c>
      <c r="Y441" s="35">
        <f t="shared" si="152"/>
        <v>9579372.3100000005</v>
      </c>
      <c r="Z441" s="35">
        <v>210345671.90000001</v>
      </c>
      <c r="AA441" s="35">
        <v>251194.43</v>
      </c>
      <c r="AB441" s="35">
        <f t="shared" si="153"/>
        <v>210596866.33000001</v>
      </c>
      <c r="AC441" s="35" t="s">
        <v>172</v>
      </c>
      <c r="AD441" s="35" t="s">
        <v>172</v>
      </c>
      <c r="AE441" s="35">
        <f t="shared" si="154"/>
        <v>0</v>
      </c>
      <c r="AF441" s="35">
        <v>12431524.91</v>
      </c>
      <c r="AG441" s="35">
        <v>311848.90999999997</v>
      </c>
      <c r="AH441" s="35">
        <f t="shared" si="155"/>
        <v>12743373.82</v>
      </c>
      <c r="AI441" s="35">
        <v>36092666.140000001</v>
      </c>
      <c r="AJ441" s="35">
        <v>6701786.9100000001</v>
      </c>
      <c r="AK441" s="35">
        <f t="shared" si="156"/>
        <v>42794453.049999997</v>
      </c>
      <c r="AM441" s="102" t="s">
        <v>7</v>
      </c>
    </row>
    <row r="442" spans="1:39" x14ac:dyDescent="0.4">
      <c r="A442" s="102" t="str">
        <f t="shared" si="142"/>
        <v>AgostoLa Colonial, S. A., Compañia De Seguros</v>
      </c>
      <c r="B442" s="37" t="s">
        <v>112</v>
      </c>
      <c r="C442" s="44">
        <f t="shared" si="144"/>
        <v>509002081.24000001</v>
      </c>
      <c r="D442" s="44">
        <f t="shared" si="145"/>
        <v>249313115.09</v>
      </c>
      <c r="E442" s="35">
        <v>299170.48</v>
      </c>
      <c r="F442" s="35" t="s">
        <v>172</v>
      </c>
      <c r="G442" s="35">
        <f t="shared" si="146"/>
        <v>299170.48</v>
      </c>
      <c r="H442" s="35">
        <v>20827487.140000001</v>
      </c>
      <c r="I442" s="35" t="s">
        <v>172</v>
      </c>
      <c r="J442" s="35">
        <f t="shared" si="147"/>
        <v>20827487.140000001</v>
      </c>
      <c r="K442" s="35">
        <v>1021255.61</v>
      </c>
      <c r="L442" s="35">
        <v>226069221.11000001</v>
      </c>
      <c r="M442" s="35">
        <f t="shared" si="148"/>
        <v>227090476.72000003</v>
      </c>
      <c r="N442" s="35">
        <v>2200566.2599999998</v>
      </c>
      <c r="O442" s="35" t="s">
        <v>172</v>
      </c>
      <c r="P442" s="35">
        <f t="shared" si="149"/>
        <v>2200566.2599999998</v>
      </c>
      <c r="Q442" s="35">
        <v>199754373.71000001</v>
      </c>
      <c r="R442" s="35">
        <v>10743300.67</v>
      </c>
      <c r="S442" s="35">
        <f t="shared" si="150"/>
        <v>210497674.38</v>
      </c>
      <c r="T442" s="35">
        <v>5708568.7199999997</v>
      </c>
      <c r="U442" s="35" t="s">
        <v>172</v>
      </c>
      <c r="V442" s="35">
        <f t="shared" si="151"/>
        <v>5708568.7199999997</v>
      </c>
      <c r="W442" s="35">
        <v>19476874.100000001</v>
      </c>
      <c r="X442" s="35">
        <v>1003200.49</v>
      </c>
      <c r="Y442" s="35">
        <f t="shared" si="152"/>
        <v>20480074.59</v>
      </c>
      <c r="Z442" s="35">
        <v>204005942.43000001</v>
      </c>
      <c r="AA442" s="35">
        <v>416420.91</v>
      </c>
      <c r="AB442" s="35">
        <f t="shared" si="153"/>
        <v>204422363.34</v>
      </c>
      <c r="AC442" s="35" t="s">
        <v>172</v>
      </c>
      <c r="AD442" s="35" t="s">
        <v>172</v>
      </c>
      <c r="AE442" s="35">
        <f t="shared" si="154"/>
        <v>0</v>
      </c>
      <c r="AF442" s="35">
        <v>5606516.6299999999</v>
      </c>
      <c r="AG442" s="35">
        <v>214411.64</v>
      </c>
      <c r="AH442" s="35">
        <f t="shared" si="155"/>
        <v>5820928.2699999996</v>
      </c>
      <c r="AI442" s="35">
        <v>50101326.159999996</v>
      </c>
      <c r="AJ442" s="35">
        <v>10866560.27</v>
      </c>
      <c r="AK442" s="35">
        <f t="shared" si="156"/>
        <v>60967886.429999992</v>
      </c>
      <c r="AM442" s="102" t="s">
        <v>7</v>
      </c>
    </row>
    <row r="443" spans="1:39" x14ac:dyDescent="0.4">
      <c r="A443" s="102" t="str">
        <f t="shared" si="142"/>
        <v>AgostoSeguros Sura, S.A.</v>
      </c>
      <c r="B443" s="37" t="s">
        <v>113</v>
      </c>
      <c r="C443" s="44">
        <f t="shared" si="144"/>
        <v>455947546.94999993</v>
      </c>
      <c r="D443" s="44">
        <f t="shared" si="145"/>
        <v>45195878.760000005</v>
      </c>
      <c r="E443" s="35">
        <v>1436257</v>
      </c>
      <c r="F443" s="35" t="s">
        <v>172</v>
      </c>
      <c r="G443" s="35">
        <f t="shared" si="146"/>
        <v>1436257</v>
      </c>
      <c r="H443" s="35">
        <v>18698572.899999999</v>
      </c>
      <c r="I443" s="35">
        <v>189696.44</v>
      </c>
      <c r="J443" s="35">
        <f t="shared" si="147"/>
        <v>18888269.34</v>
      </c>
      <c r="K443" s="35">
        <v>620312.69999999995</v>
      </c>
      <c r="L443" s="35">
        <v>21616294.800000001</v>
      </c>
      <c r="M443" s="35">
        <f t="shared" si="148"/>
        <v>22236607.5</v>
      </c>
      <c r="N443" s="35">
        <v>2501496.2200000002</v>
      </c>
      <c r="O443" s="35" t="s">
        <v>172</v>
      </c>
      <c r="P443" s="35">
        <f t="shared" si="149"/>
        <v>2501496.2200000002</v>
      </c>
      <c r="Q443" s="35">
        <v>171327461.5</v>
      </c>
      <c r="R443" s="35">
        <v>20720041.27</v>
      </c>
      <c r="S443" s="35">
        <f t="shared" si="150"/>
        <v>192047502.77000001</v>
      </c>
      <c r="T443" s="35">
        <v>7433106.2800000003</v>
      </c>
      <c r="U443" s="35" t="s">
        <v>172</v>
      </c>
      <c r="V443" s="35">
        <f t="shared" si="151"/>
        <v>7433106.2800000003</v>
      </c>
      <c r="W443" s="35">
        <v>15654979.26</v>
      </c>
      <c r="X443" s="35">
        <v>601809.86</v>
      </c>
      <c r="Y443" s="35">
        <f t="shared" si="152"/>
        <v>16256789.119999999</v>
      </c>
      <c r="Z443" s="35">
        <v>153352637.78999999</v>
      </c>
      <c r="AA443" s="35">
        <v>937117.92</v>
      </c>
      <c r="AB443" s="35">
        <f t="shared" si="153"/>
        <v>154289755.70999998</v>
      </c>
      <c r="AC443" s="35" t="s">
        <v>172</v>
      </c>
      <c r="AD443" s="35" t="s">
        <v>172</v>
      </c>
      <c r="AE443" s="35">
        <f t="shared" si="154"/>
        <v>0</v>
      </c>
      <c r="AF443" s="35">
        <v>16737950.27</v>
      </c>
      <c r="AG443" s="35">
        <v>363811.3</v>
      </c>
      <c r="AH443" s="35">
        <f t="shared" si="155"/>
        <v>17101761.57</v>
      </c>
      <c r="AI443" s="35">
        <v>68184773.030000001</v>
      </c>
      <c r="AJ443" s="35">
        <v>767107.17</v>
      </c>
      <c r="AK443" s="35">
        <f t="shared" si="156"/>
        <v>68951880.200000003</v>
      </c>
      <c r="AM443" s="102" t="s">
        <v>7</v>
      </c>
    </row>
    <row r="444" spans="1:39" x14ac:dyDescent="0.4">
      <c r="A444" s="102" t="str">
        <f t="shared" si="142"/>
        <v>AgostoSeguros Crecer, S. A.</v>
      </c>
      <c r="B444" s="37" t="s">
        <v>94</v>
      </c>
      <c r="C444" s="44">
        <f t="shared" si="144"/>
        <v>63841992.049999997</v>
      </c>
      <c r="D444" s="44">
        <f t="shared" si="145"/>
        <v>219433552.35000002</v>
      </c>
      <c r="E444" s="35" t="s">
        <v>172</v>
      </c>
      <c r="F444" s="35" t="s">
        <v>172</v>
      </c>
      <c r="G444" s="35">
        <f t="shared" si="146"/>
        <v>0</v>
      </c>
      <c r="H444" s="35">
        <v>23674415.879999999</v>
      </c>
      <c r="I444" s="35">
        <v>219019456.33000001</v>
      </c>
      <c r="J444" s="35">
        <f t="shared" si="147"/>
        <v>242693872.21000001</v>
      </c>
      <c r="K444" s="35" t="s">
        <v>172</v>
      </c>
      <c r="L444" s="35" t="s">
        <v>172</v>
      </c>
      <c r="M444" s="35">
        <f t="shared" si="148"/>
        <v>0</v>
      </c>
      <c r="N444" s="35">
        <v>101560.35</v>
      </c>
      <c r="O444" s="35" t="s">
        <v>172</v>
      </c>
      <c r="P444" s="35">
        <f t="shared" si="149"/>
        <v>101560.35</v>
      </c>
      <c r="Q444" s="35">
        <v>23247685.829999998</v>
      </c>
      <c r="R444" s="35" t="s">
        <v>172</v>
      </c>
      <c r="S444" s="35">
        <f t="shared" si="150"/>
        <v>23247685.829999998</v>
      </c>
      <c r="T444" s="35" t="s">
        <v>172</v>
      </c>
      <c r="U444" s="35" t="s">
        <v>172</v>
      </c>
      <c r="V444" s="35">
        <f t="shared" si="151"/>
        <v>0</v>
      </c>
      <c r="W444" s="35">
        <v>33547.14</v>
      </c>
      <c r="X444" s="35" t="s">
        <v>172</v>
      </c>
      <c r="Y444" s="35">
        <f t="shared" si="152"/>
        <v>33547.14</v>
      </c>
      <c r="Z444" s="35">
        <v>215759.91</v>
      </c>
      <c r="AA444" s="35" t="s">
        <v>172</v>
      </c>
      <c r="AB444" s="35">
        <f t="shared" si="153"/>
        <v>215759.91</v>
      </c>
      <c r="AC444" s="35" t="s">
        <v>172</v>
      </c>
      <c r="AD444" s="35" t="s">
        <v>172</v>
      </c>
      <c r="AE444" s="35">
        <f t="shared" si="154"/>
        <v>0</v>
      </c>
      <c r="AF444" s="35">
        <v>158937.79999999999</v>
      </c>
      <c r="AG444" s="35" t="s">
        <v>172</v>
      </c>
      <c r="AH444" s="35">
        <f t="shared" si="155"/>
        <v>158937.79999999999</v>
      </c>
      <c r="AI444" s="35">
        <v>16410085.140000001</v>
      </c>
      <c r="AJ444" s="35">
        <v>414096.02</v>
      </c>
      <c r="AK444" s="35">
        <f t="shared" si="156"/>
        <v>16824181.16</v>
      </c>
      <c r="AM444" s="102" t="s">
        <v>7</v>
      </c>
    </row>
    <row r="445" spans="1:39" x14ac:dyDescent="0.4">
      <c r="A445" s="102" t="str">
        <f t="shared" si="142"/>
        <v>AgostoWorldwide Seguros, S. A.</v>
      </c>
      <c r="B445" s="37" t="s">
        <v>114</v>
      </c>
      <c r="C445" s="44">
        <f t="shared" si="144"/>
        <v>10989898.02</v>
      </c>
      <c r="D445" s="44">
        <f t="shared" si="145"/>
        <v>191068784.00999999</v>
      </c>
      <c r="E445" s="35">
        <v>10435272.109999999</v>
      </c>
      <c r="F445" s="35" t="s">
        <v>172</v>
      </c>
      <c r="G445" s="35">
        <f t="shared" si="146"/>
        <v>10435272.109999999</v>
      </c>
      <c r="H445" s="35">
        <v>554625.91</v>
      </c>
      <c r="I445" s="35">
        <v>162850.63</v>
      </c>
      <c r="J445" s="35">
        <f t="shared" si="147"/>
        <v>717476.54</v>
      </c>
      <c r="K445" s="35" t="s">
        <v>172</v>
      </c>
      <c r="L445" s="35">
        <v>190905933.38</v>
      </c>
      <c r="M445" s="35">
        <f t="shared" si="148"/>
        <v>190905933.38</v>
      </c>
      <c r="N445" s="35" t="s">
        <v>172</v>
      </c>
      <c r="O445" s="35" t="s">
        <v>172</v>
      </c>
      <c r="P445" s="35">
        <f t="shared" si="149"/>
        <v>0</v>
      </c>
      <c r="Q445" s="35" t="s">
        <v>172</v>
      </c>
      <c r="R445" s="35" t="s">
        <v>172</v>
      </c>
      <c r="S445" s="35">
        <f t="shared" si="150"/>
        <v>0</v>
      </c>
      <c r="T445" s="35" t="s">
        <v>172</v>
      </c>
      <c r="U445" s="35" t="s">
        <v>172</v>
      </c>
      <c r="V445" s="35">
        <f t="shared" si="151"/>
        <v>0</v>
      </c>
      <c r="W445" s="35" t="s">
        <v>172</v>
      </c>
      <c r="X445" s="35" t="s">
        <v>172</v>
      </c>
      <c r="Y445" s="35">
        <f t="shared" si="152"/>
        <v>0</v>
      </c>
      <c r="Z445" s="35" t="s">
        <v>172</v>
      </c>
      <c r="AA445" s="35" t="s">
        <v>172</v>
      </c>
      <c r="AB445" s="35">
        <f t="shared" si="153"/>
        <v>0</v>
      </c>
      <c r="AC445" s="35" t="s">
        <v>172</v>
      </c>
      <c r="AD445" s="35" t="s">
        <v>172</v>
      </c>
      <c r="AE445" s="35">
        <f t="shared" si="154"/>
        <v>0</v>
      </c>
      <c r="AF445" s="35" t="s">
        <v>172</v>
      </c>
      <c r="AG445" s="35" t="s">
        <v>172</v>
      </c>
      <c r="AH445" s="35">
        <f t="shared" si="155"/>
        <v>0</v>
      </c>
      <c r="AI445" s="35" t="s">
        <v>172</v>
      </c>
      <c r="AJ445" s="35" t="s">
        <v>172</v>
      </c>
      <c r="AK445" s="35">
        <f t="shared" si="156"/>
        <v>0</v>
      </c>
      <c r="AM445" s="102" t="s">
        <v>7</v>
      </c>
    </row>
    <row r="446" spans="1:39" x14ac:dyDescent="0.4">
      <c r="A446" s="102" t="str">
        <f t="shared" si="142"/>
        <v>AgostoGeneral de Seguros, S. A.</v>
      </c>
      <c r="B446" s="37" t="s">
        <v>77</v>
      </c>
      <c r="C446" s="44">
        <f t="shared" si="144"/>
        <v>49891347.649999999</v>
      </c>
      <c r="D446" s="44">
        <f t="shared" si="145"/>
        <v>124332768.66</v>
      </c>
      <c r="E446" s="35">
        <v>56868.34</v>
      </c>
      <c r="F446" s="35" t="s">
        <v>172</v>
      </c>
      <c r="G446" s="35">
        <f t="shared" si="146"/>
        <v>56868.34</v>
      </c>
      <c r="H446" s="35">
        <v>2080848.13</v>
      </c>
      <c r="I446" s="35">
        <v>123263565.02</v>
      </c>
      <c r="J446" s="35">
        <f t="shared" si="147"/>
        <v>125344413.14999999</v>
      </c>
      <c r="K446" s="35" t="s">
        <v>172</v>
      </c>
      <c r="L446" s="35">
        <v>181744.64000000001</v>
      </c>
      <c r="M446" s="35">
        <f t="shared" si="148"/>
        <v>181744.64000000001</v>
      </c>
      <c r="N446" s="35">
        <v>27789.66</v>
      </c>
      <c r="O446" s="35">
        <v>94568.8</v>
      </c>
      <c r="P446" s="35">
        <f t="shared" si="149"/>
        <v>122358.46</v>
      </c>
      <c r="Q446" s="35">
        <v>5228340.6399999997</v>
      </c>
      <c r="R446" s="35">
        <v>729831.93</v>
      </c>
      <c r="S446" s="35">
        <f t="shared" si="150"/>
        <v>5958172.5699999994</v>
      </c>
      <c r="T446" s="35">
        <v>7069575.2800000003</v>
      </c>
      <c r="U446" s="35" t="s">
        <v>172</v>
      </c>
      <c r="V446" s="35">
        <f t="shared" si="151"/>
        <v>7069575.2800000003</v>
      </c>
      <c r="W446" s="35">
        <v>158441.66</v>
      </c>
      <c r="X446" s="35" t="s">
        <v>172</v>
      </c>
      <c r="Y446" s="35">
        <f t="shared" si="152"/>
        <v>158441.66</v>
      </c>
      <c r="Z446" s="35">
        <v>20522060.219999999</v>
      </c>
      <c r="AA446" s="35">
        <v>63058.27</v>
      </c>
      <c r="AB446" s="35">
        <f t="shared" si="153"/>
        <v>20585118.489999998</v>
      </c>
      <c r="AC446" s="35" t="s">
        <v>172</v>
      </c>
      <c r="AD446" s="35" t="s">
        <v>172</v>
      </c>
      <c r="AE446" s="35">
        <f t="shared" si="154"/>
        <v>0</v>
      </c>
      <c r="AF446" s="35">
        <v>10294151.58</v>
      </c>
      <c r="AG446" s="35" t="s">
        <v>172</v>
      </c>
      <c r="AH446" s="35">
        <f t="shared" si="155"/>
        <v>10294151.58</v>
      </c>
      <c r="AI446" s="35">
        <v>4453272.1399999997</v>
      </c>
      <c r="AJ446" s="35" t="s">
        <v>172</v>
      </c>
      <c r="AK446" s="35">
        <f t="shared" si="156"/>
        <v>4453272.1399999997</v>
      </c>
      <c r="AM446" s="102" t="s">
        <v>7</v>
      </c>
    </row>
    <row r="447" spans="1:39" x14ac:dyDescent="0.4">
      <c r="A447" s="102" t="str">
        <f t="shared" si="142"/>
        <v>AgostoSeguros Pepín, S. A.</v>
      </c>
      <c r="B447" s="37" t="s">
        <v>115</v>
      </c>
      <c r="C447" s="44">
        <f t="shared" si="144"/>
        <v>126026239.53999999</v>
      </c>
      <c r="D447" s="44">
        <f t="shared" si="145"/>
        <v>19718.43</v>
      </c>
      <c r="E447" s="35" t="s">
        <v>172</v>
      </c>
      <c r="F447" s="35" t="s">
        <v>172</v>
      </c>
      <c r="G447" s="35">
        <f t="shared" si="146"/>
        <v>0</v>
      </c>
      <c r="H447" s="35">
        <v>35097.519999999997</v>
      </c>
      <c r="I447" s="35" t="s">
        <v>172</v>
      </c>
      <c r="J447" s="35">
        <f t="shared" si="147"/>
        <v>35097.519999999997</v>
      </c>
      <c r="K447" s="35" t="s">
        <v>172</v>
      </c>
      <c r="L447" s="35" t="s">
        <v>172</v>
      </c>
      <c r="M447" s="35">
        <f t="shared" si="148"/>
        <v>0</v>
      </c>
      <c r="N447" s="35">
        <v>23294.959999999999</v>
      </c>
      <c r="O447" s="35" t="s">
        <v>172</v>
      </c>
      <c r="P447" s="35">
        <f t="shared" si="149"/>
        <v>23294.959999999999</v>
      </c>
      <c r="Q447" s="35">
        <v>130420.46</v>
      </c>
      <c r="R447" s="35" t="s">
        <v>172</v>
      </c>
      <c r="S447" s="35">
        <f t="shared" si="150"/>
        <v>130420.46</v>
      </c>
      <c r="T447" s="35">
        <v>5172.41</v>
      </c>
      <c r="U447" s="35" t="s">
        <v>172</v>
      </c>
      <c r="V447" s="35">
        <f t="shared" si="151"/>
        <v>5172.41</v>
      </c>
      <c r="W447" s="35">
        <v>2639235.2799999998</v>
      </c>
      <c r="X447" s="35" t="s">
        <v>172</v>
      </c>
      <c r="Y447" s="35">
        <f t="shared" si="152"/>
        <v>2639235.2799999998</v>
      </c>
      <c r="Z447" s="35">
        <v>122024874.8</v>
      </c>
      <c r="AA447" s="35">
        <v>19718.43</v>
      </c>
      <c r="AB447" s="35">
        <f t="shared" si="153"/>
        <v>122044593.23</v>
      </c>
      <c r="AC447" s="35" t="s">
        <v>172</v>
      </c>
      <c r="AD447" s="35" t="s">
        <v>172</v>
      </c>
      <c r="AE447" s="35">
        <f t="shared" si="154"/>
        <v>0</v>
      </c>
      <c r="AF447" s="35">
        <v>1044545.79</v>
      </c>
      <c r="AG447" s="35" t="s">
        <v>172</v>
      </c>
      <c r="AH447" s="35">
        <f t="shared" si="155"/>
        <v>1044545.79</v>
      </c>
      <c r="AI447" s="35">
        <v>123598.32</v>
      </c>
      <c r="AJ447" s="35" t="s">
        <v>172</v>
      </c>
      <c r="AK447" s="35">
        <f t="shared" si="156"/>
        <v>123598.32</v>
      </c>
      <c r="AM447" s="102" t="s">
        <v>7</v>
      </c>
    </row>
    <row r="448" spans="1:39" x14ac:dyDescent="0.4">
      <c r="A448" s="102" t="str">
        <f t="shared" si="142"/>
        <v>AgostoLa Monumental de Seguros, S. A.</v>
      </c>
      <c r="B448" s="37" t="s">
        <v>85</v>
      </c>
      <c r="C448" s="44">
        <f t="shared" si="144"/>
        <v>107640201.22</v>
      </c>
      <c r="D448" s="44">
        <f t="shared" si="145"/>
        <v>497936.82999999996</v>
      </c>
      <c r="E448" s="35" t="s">
        <v>172</v>
      </c>
      <c r="F448" s="35" t="s">
        <v>172</v>
      </c>
      <c r="G448" s="35">
        <f t="shared" si="146"/>
        <v>0</v>
      </c>
      <c r="H448" s="35">
        <v>1854366.55</v>
      </c>
      <c r="I448" s="35" t="s">
        <v>172</v>
      </c>
      <c r="J448" s="35">
        <f t="shared" si="147"/>
        <v>1854366.55</v>
      </c>
      <c r="K448" s="35" t="s">
        <v>172</v>
      </c>
      <c r="L448" s="35" t="s">
        <v>172</v>
      </c>
      <c r="M448" s="35">
        <f t="shared" si="148"/>
        <v>0</v>
      </c>
      <c r="N448" s="35">
        <v>20191.55</v>
      </c>
      <c r="O448" s="35">
        <v>0.01</v>
      </c>
      <c r="P448" s="35">
        <f t="shared" si="149"/>
        <v>20191.559999999998</v>
      </c>
      <c r="Q448" s="35">
        <v>8381913.54</v>
      </c>
      <c r="R448" s="35">
        <v>441230.12</v>
      </c>
      <c r="S448" s="35">
        <f t="shared" si="150"/>
        <v>8823143.6600000001</v>
      </c>
      <c r="T448" s="35">
        <v>240430.59</v>
      </c>
      <c r="U448" s="35" t="s">
        <v>172</v>
      </c>
      <c r="V448" s="35">
        <f t="shared" si="151"/>
        <v>240430.59</v>
      </c>
      <c r="W448" s="35">
        <v>20173.740000000002</v>
      </c>
      <c r="X448" s="35" t="s">
        <v>172</v>
      </c>
      <c r="Y448" s="35">
        <f t="shared" si="152"/>
        <v>20173.740000000002</v>
      </c>
      <c r="Z448" s="35">
        <v>91738738.090000004</v>
      </c>
      <c r="AA448" s="35">
        <v>28514.22</v>
      </c>
      <c r="AB448" s="35">
        <f t="shared" si="153"/>
        <v>91767252.310000002</v>
      </c>
      <c r="AC448" s="35" t="s">
        <v>172</v>
      </c>
      <c r="AD448" s="35" t="s">
        <v>172</v>
      </c>
      <c r="AE448" s="35">
        <f t="shared" si="154"/>
        <v>0</v>
      </c>
      <c r="AF448" s="35">
        <v>1246508.19</v>
      </c>
      <c r="AG448" s="35" t="s">
        <v>172</v>
      </c>
      <c r="AH448" s="35">
        <f t="shared" si="155"/>
        <v>1246508.19</v>
      </c>
      <c r="AI448" s="35">
        <v>4137878.97</v>
      </c>
      <c r="AJ448" s="35">
        <v>28192.48</v>
      </c>
      <c r="AK448" s="35">
        <f t="shared" si="156"/>
        <v>4166071.45</v>
      </c>
      <c r="AM448" s="102" t="s">
        <v>7</v>
      </c>
    </row>
    <row r="449" spans="1:39" x14ac:dyDescent="0.4">
      <c r="A449" s="102" t="str">
        <f t="shared" si="142"/>
        <v>AgostoCompañía Dominicana de Seguros, C. por A.</v>
      </c>
      <c r="B449" s="37" t="s">
        <v>116</v>
      </c>
      <c r="C449" s="44">
        <f t="shared" si="144"/>
        <v>94992754.819999993</v>
      </c>
      <c r="D449" s="44">
        <f t="shared" si="145"/>
        <v>1508502.97</v>
      </c>
      <c r="E449" s="35">
        <v>350817.47</v>
      </c>
      <c r="F449" s="35" t="s">
        <v>172</v>
      </c>
      <c r="G449" s="35">
        <f t="shared" si="146"/>
        <v>350817.47</v>
      </c>
      <c r="H449" s="35">
        <v>9309.8700000000008</v>
      </c>
      <c r="I449" s="35" t="s">
        <v>172</v>
      </c>
      <c r="J449" s="35">
        <f t="shared" si="147"/>
        <v>9309.8700000000008</v>
      </c>
      <c r="K449" s="35" t="s">
        <v>172</v>
      </c>
      <c r="L449" s="35">
        <v>1412329.72</v>
      </c>
      <c r="M449" s="35">
        <f t="shared" si="148"/>
        <v>1412329.72</v>
      </c>
      <c r="N449" s="35">
        <v>41723.339999999997</v>
      </c>
      <c r="O449" s="35" t="s">
        <v>172</v>
      </c>
      <c r="P449" s="35">
        <f t="shared" si="149"/>
        <v>41723.339999999997</v>
      </c>
      <c r="Q449" s="35">
        <v>469364.31</v>
      </c>
      <c r="R449" s="35" t="s">
        <v>172</v>
      </c>
      <c r="S449" s="35">
        <f t="shared" si="150"/>
        <v>469364.31</v>
      </c>
      <c r="T449" s="35">
        <v>63678.1</v>
      </c>
      <c r="U449" s="35" t="s">
        <v>172</v>
      </c>
      <c r="V449" s="35">
        <f t="shared" si="151"/>
        <v>63678.1</v>
      </c>
      <c r="W449" s="35">
        <v>200542.26</v>
      </c>
      <c r="X449" s="35" t="s">
        <v>172</v>
      </c>
      <c r="Y449" s="35">
        <f t="shared" si="152"/>
        <v>200542.26</v>
      </c>
      <c r="Z449" s="35">
        <v>63370190.409999996</v>
      </c>
      <c r="AA449" s="35">
        <v>96173.25</v>
      </c>
      <c r="AB449" s="35">
        <f t="shared" si="153"/>
        <v>63466363.659999996</v>
      </c>
      <c r="AC449" s="35" t="s">
        <v>172</v>
      </c>
      <c r="AD449" s="35" t="s">
        <v>172</v>
      </c>
      <c r="AE449" s="35">
        <f t="shared" si="154"/>
        <v>0</v>
      </c>
      <c r="AF449" s="35">
        <v>23001141.960000001</v>
      </c>
      <c r="AG449" s="35" t="s">
        <v>172</v>
      </c>
      <c r="AH449" s="35">
        <f t="shared" si="155"/>
        <v>23001141.960000001</v>
      </c>
      <c r="AI449" s="35">
        <v>7485987.0999999996</v>
      </c>
      <c r="AJ449" s="35" t="s">
        <v>172</v>
      </c>
      <c r="AK449" s="35">
        <f t="shared" si="156"/>
        <v>7485987.0999999996</v>
      </c>
      <c r="AM449" s="102" t="s">
        <v>7</v>
      </c>
    </row>
    <row r="450" spans="1:39" x14ac:dyDescent="0.4">
      <c r="A450" s="102" t="str">
        <f t="shared" si="142"/>
        <v>AgostoPatria, S. A., Compañía de Seguros</v>
      </c>
      <c r="B450" s="37" t="s">
        <v>117</v>
      </c>
      <c r="C450" s="44">
        <f t="shared" si="144"/>
        <v>64202110.129999995</v>
      </c>
      <c r="D450" s="44">
        <f t="shared" si="145"/>
        <v>0</v>
      </c>
      <c r="E450" s="35" t="s">
        <v>172</v>
      </c>
      <c r="F450" s="35" t="s">
        <v>172</v>
      </c>
      <c r="G450" s="35">
        <f t="shared" si="146"/>
        <v>0</v>
      </c>
      <c r="H450" s="35">
        <v>14312.93</v>
      </c>
      <c r="I450" s="35" t="s">
        <v>172</v>
      </c>
      <c r="J450" s="35">
        <f t="shared" si="147"/>
        <v>14312.93</v>
      </c>
      <c r="K450" s="35" t="s">
        <v>172</v>
      </c>
      <c r="L450" s="35" t="s">
        <v>172</v>
      </c>
      <c r="M450" s="35">
        <f t="shared" si="148"/>
        <v>0</v>
      </c>
      <c r="N450" s="35" t="s">
        <v>172</v>
      </c>
      <c r="O450" s="35" t="s">
        <v>172</v>
      </c>
      <c r="P450" s="35">
        <f t="shared" si="149"/>
        <v>0</v>
      </c>
      <c r="Q450" s="35">
        <v>109571.54</v>
      </c>
      <c r="R450" s="35" t="s">
        <v>172</v>
      </c>
      <c r="S450" s="35">
        <f t="shared" si="150"/>
        <v>109571.54</v>
      </c>
      <c r="T450" s="35" t="s">
        <v>172</v>
      </c>
      <c r="U450" s="35" t="s">
        <v>172</v>
      </c>
      <c r="V450" s="35">
        <f t="shared" si="151"/>
        <v>0</v>
      </c>
      <c r="W450" s="35">
        <v>329338.82</v>
      </c>
      <c r="X450" s="35" t="s">
        <v>172</v>
      </c>
      <c r="Y450" s="35">
        <f t="shared" si="152"/>
        <v>329338.82</v>
      </c>
      <c r="Z450" s="35">
        <v>60228207.909999996</v>
      </c>
      <c r="AA450" s="35" t="s">
        <v>172</v>
      </c>
      <c r="AB450" s="35">
        <f t="shared" si="153"/>
        <v>60228207.909999996</v>
      </c>
      <c r="AC450" s="35" t="s">
        <v>172</v>
      </c>
      <c r="AD450" s="35" t="s">
        <v>172</v>
      </c>
      <c r="AE450" s="35">
        <f t="shared" si="154"/>
        <v>0</v>
      </c>
      <c r="AF450" s="35">
        <v>3232893.04</v>
      </c>
      <c r="AG450" s="35" t="s">
        <v>172</v>
      </c>
      <c r="AH450" s="35">
        <f t="shared" si="155"/>
        <v>3232893.04</v>
      </c>
      <c r="AI450" s="35">
        <v>287785.89</v>
      </c>
      <c r="AJ450" s="35" t="s">
        <v>172</v>
      </c>
      <c r="AK450" s="35">
        <f t="shared" si="156"/>
        <v>287785.89</v>
      </c>
      <c r="AM450" s="102" t="s">
        <v>7</v>
      </c>
    </row>
    <row r="451" spans="1:39" x14ac:dyDescent="0.4">
      <c r="A451" s="102" t="str">
        <f t="shared" si="142"/>
        <v>AgostoAseguradora Agropecuaria Dominicana, S. A.</v>
      </c>
      <c r="B451" s="37" t="s">
        <v>118</v>
      </c>
      <c r="C451" s="44">
        <f t="shared" si="144"/>
        <v>3844266.5100000002</v>
      </c>
      <c r="D451" s="44">
        <f t="shared" si="145"/>
        <v>73494033.879999995</v>
      </c>
      <c r="E451" s="35" t="s">
        <v>172</v>
      </c>
      <c r="F451" s="35" t="s">
        <v>172</v>
      </c>
      <c r="G451" s="35">
        <f t="shared" si="146"/>
        <v>0</v>
      </c>
      <c r="H451" s="35">
        <v>3383728.7</v>
      </c>
      <c r="I451" s="35" t="s">
        <v>172</v>
      </c>
      <c r="J451" s="35">
        <f t="shared" si="147"/>
        <v>3383728.7</v>
      </c>
      <c r="K451" s="35" t="s">
        <v>172</v>
      </c>
      <c r="L451" s="35" t="s">
        <v>172</v>
      </c>
      <c r="M451" s="35">
        <f t="shared" si="148"/>
        <v>0</v>
      </c>
      <c r="N451" s="35" t="s">
        <v>172</v>
      </c>
      <c r="O451" s="35" t="s">
        <v>172</v>
      </c>
      <c r="P451" s="35">
        <f t="shared" si="149"/>
        <v>0</v>
      </c>
      <c r="Q451" s="35" t="s">
        <v>172</v>
      </c>
      <c r="R451" s="35" t="s">
        <v>172</v>
      </c>
      <c r="S451" s="35">
        <f t="shared" si="150"/>
        <v>0</v>
      </c>
      <c r="T451" s="35" t="s">
        <v>172</v>
      </c>
      <c r="U451" s="35" t="s">
        <v>172</v>
      </c>
      <c r="V451" s="35">
        <f t="shared" si="151"/>
        <v>0</v>
      </c>
      <c r="W451" s="35" t="s">
        <v>172</v>
      </c>
      <c r="X451" s="35" t="s">
        <v>172</v>
      </c>
      <c r="Y451" s="35">
        <f t="shared" si="152"/>
        <v>0</v>
      </c>
      <c r="Z451" s="35">
        <v>38851.5</v>
      </c>
      <c r="AA451" s="35" t="s">
        <v>172</v>
      </c>
      <c r="AB451" s="35">
        <f t="shared" si="153"/>
        <v>38851.5</v>
      </c>
      <c r="AC451" s="35" t="s">
        <v>172</v>
      </c>
      <c r="AD451" s="35">
        <v>73494033.879999995</v>
      </c>
      <c r="AE451" s="35">
        <f t="shared" si="154"/>
        <v>73494033.879999995</v>
      </c>
      <c r="AF451" s="35" t="s">
        <v>172</v>
      </c>
      <c r="AG451" s="35" t="s">
        <v>172</v>
      </c>
      <c r="AH451" s="35">
        <f t="shared" si="155"/>
        <v>0</v>
      </c>
      <c r="AI451" s="35">
        <v>421686.31</v>
      </c>
      <c r="AJ451" s="35" t="s">
        <v>172</v>
      </c>
      <c r="AK451" s="35">
        <f t="shared" si="156"/>
        <v>421686.31</v>
      </c>
      <c r="AM451" s="102" t="s">
        <v>7</v>
      </c>
    </row>
    <row r="452" spans="1:39" x14ac:dyDescent="0.4">
      <c r="A452" s="102" t="str">
        <f t="shared" si="142"/>
        <v>AgostoBanesco Seguros</v>
      </c>
      <c r="B452" s="37" t="s">
        <v>119</v>
      </c>
      <c r="C452" s="44">
        <f t="shared" si="144"/>
        <v>74683656.960000008</v>
      </c>
      <c r="D452" s="44">
        <f t="shared" si="145"/>
        <v>176028.37</v>
      </c>
      <c r="E452" s="35">
        <v>140429.88</v>
      </c>
      <c r="F452" s="35" t="s">
        <v>172</v>
      </c>
      <c r="G452" s="35">
        <f t="shared" si="146"/>
        <v>140429.88</v>
      </c>
      <c r="H452" s="35">
        <v>3297390.81</v>
      </c>
      <c r="I452" s="35" t="s">
        <v>172</v>
      </c>
      <c r="J452" s="35">
        <f t="shared" si="147"/>
        <v>3297390.81</v>
      </c>
      <c r="K452" s="35" t="s">
        <v>172</v>
      </c>
      <c r="L452" s="35" t="s">
        <v>172</v>
      </c>
      <c r="M452" s="35">
        <f t="shared" si="148"/>
        <v>0</v>
      </c>
      <c r="N452" s="35">
        <v>2385354.81</v>
      </c>
      <c r="O452" s="35" t="s">
        <v>172</v>
      </c>
      <c r="P452" s="35">
        <f t="shared" si="149"/>
        <v>2385354.81</v>
      </c>
      <c r="Q452" s="35">
        <v>29821066.82</v>
      </c>
      <c r="R452" s="35">
        <v>159695.01</v>
      </c>
      <c r="S452" s="35">
        <f t="shared" si="150"/>
        <v>29980761.830000002</v>
      </c>
      <c r="T452" s="35">
        <v>115175.63</v>
      </c>
      <c r="U452" s="35" t="s">
        <v>172</v>
      </c>
      <c r="V452" s="35">
        <f t="shared" si="151"/>
        <v>115175.63</v>
      </c>
      <c r="W452" s="35">
        <v>412502.69</v>
      </c>
      <c r="X452" s="35" t="s">
        <v>172</v>
      </c>
      <c r="Y452" s="35">
        <f t="shared" si="152"/>
        <v>412502.69</v>
      </c>
      <c r="Z452" s="35">
        <v>30887906.559999999</v>
      </c>
      <c r="AA452" s="35">
        <v>10000.030000000001</v>
      </c>
      <c r="AB452" s="35">
        <f t="shared" si="153"/>
        <v>30897906.59</v>
      </c>
      <c r="AC452" s="35" t="s">
        <v>172</v>
      </c>
      <c r="AD452" s="35" t="s">
        <v>172</v>
      </c>
      <c r="AE452" s="35">
        <f t="shared" si="154"/>
        <v>0</v>
      </c>
      <c r="AF452" s="35">
        <v>490386.94</v>
      </c>
      <c r="AG452" s="35">
        <v>6333.33</v>
      </c>
      <c r="AH452" s="35">
        <f t="shared" si="155"/>
        <v>496720.27</v>
      </c>
      <c r="AI452" s="35">
        <v>7133442.8200000003</v>
      </c>
      <c r="AJ452" s="35" t="s">
        <v>172</v>
      </c>
      <c r="AK452" s="35">
        <f t="shared" si="156"/>
        <v>7133442.8200000003</v>
      </c>
      <c r="AM452" s="102" t="s">
        <v>7</v>
      </c>
    </row>
    <row r="453" spans="1:39" x14ac:dyDescent="0.4">
      <c r="A453" s="102" t="str">
        <f t="shared" si="142"/>
        <v>AgostoAtlántica Seguros, S. A.</v>
      </c>
      <c r="B453" s="37" t="s">
        <v>120</v>
      </c>
      <c r="C453" s="44">
        <f t="shared" si="144"/>
        <v>66334413.289999999</v>
      </c>
      <c r="D453" s="44">
        <f t="shared" si="145"/>
        <v>0</v>
      </c>
      <c r="E453" s="35">
        <v>2205.09</v>
      </c>
      <c r="F453" s="35" t="s">
        <v>172</v>
      </c>
      <c r="G453" s="35">
        <f t="shared" si="146"/>
        <v>2205.09</v>
      </c>
      <c r="H453" s="35">
        <v>398926.44</v>
      </c>
      <c r="I453" s="35" t="s">
        <v>172</v>
      </c>
      <c r="J453" s="35">
        <f t="shared" si="147"/>
        <v>398926.44</v>
      </c>
      <c r="K453" s="35" t="s">
        <v>172</v>
      </c>
      <c r="L453" s="35" t="s">
        <v>172</v>
      </c>
      <c r="M453" s="35">
        <f t="shared" si="148"/>
        <v>0</v>
      </c>
      <c r="N453" s="35" t="s">
        <v>172</v>
      </c>
      <c r="O453" s="35" t="s">
        <v>172</v>
      </c>
      <c r="P453" s="35">
        <f t="shared" si="149"/>
        <v>0</v>
      </c>
      <c r="Q453" s="35">
        <v>619039.86</v>
      </c>
      <c r="R453" s="35" t="s">
        <v>172</v>
      </c>
      <c r="S453" s="35">
        <f t="shared" si="150"/>
        <v>619039.86</v>
      </c>
      <c r="T453" s="35" t="s">
        <v>172</v>
      </c>
      <c r="U453" s="35" t="s">
        <v>172</v>
      </c>
      <c r="V453" s="35">
        <f t="shared" si="151"/>
        <v>0</v>
      </c>
      <c r="W453" s="35">
        <v>10950</v>
      </c>
      <c r="X453" s="35" t="s">
        <v>172</v>
      </c>
      <c r="Y453" s="35">
        <f t="shared" si="152"/>
        <v>10950</v>
      </c>
      <c r="Z453" s="35">
        <v>65156992.299999997</v>
      </c>
      <c r="AA453" s="35" t="s">
        <v>172</v>
      </c>
      <c r="AB453" s="35">
        <f t="shared" si="153"/>
        <v>65156992.299999997</v>
      </c>
      <c r="AC453" s="35" t="s">
        <v>172</v>
      </c>
      <c r="AD453" s="35" t="s">
        <v>172</v>
      </c>
      <c r="AE453" s="35">
        <f t="shared" si="154"/>
        <v>0</v>
      </c>
      <c r="AF453" s="35">
        <v>18209.009999999998</v>
      </c>
      <c r="AG453" s="35" t="s">
        <v>172</v>
      </c>
      <c r="AH453" s="35">
        <f t="shared" si="155"/>
        <v>18209.009999999998</v>
      </c>
      <c r="AI453" s="35">
        <v>128090.59</v>
      </c>
      <c r="AJ453" s="35" t="s">
        <v>172</v>
      </c>
      <c r="AK453" s="35">
        <f t="shared" si="156"/>
        <v>128090.59</v>
      </c>
      <c r="AM453" s="102" t="s">
        <v>7</v>
      </c>
    </row>
    <row r="454" spans="1:39" x14ac:dyDescent="0.4">
      <c r="A454" s="102" t="str">
        <f t="shared" si="142"/>
        <v>AgostoSeguros La Internacional, S. A.</v>
      </c>
      <c r="B454" s="37" t="s">
        <v>80</v>
      </c>
      <c r="C454" s="44">
        <f t="shared" si="144"/>
        <v>50536924.719999999</v>
      </c>
      <c r="D454" s="44">
        <f t="shared" si="145"/>
        <v>0</v>
      </c>
      <c r="E454" s="35" t="s">
        <v>172</v>
      </c>
      <c r="F454" s="35" t="s">
        <v>172</v>
      </c>
      <c r="G454" s="35">
        <f t="shared" si="146"/>
        <v>0</v>
      </c>
      <c r="H454" s="35" t="s">
        <v>172</v>
      </c>
      <c r="I454" s="35" t="s">
        <v>172</v>
      </c>
      <c r="J454" s="35">
        <f t="shared" si="147"/>
        <v>0</v>
      </c>
      <c r="K454" s="35" t="s">
        <v>172</v>
      </c>
      <c r="L454" s="35" t="s">
        <v>172</v>
      </c>
      <c r="M454" s="35">
        <f t="shared" si="148"/>
        <v>0</v>
      </c>
      <c r="N454" s="35" t="s">
        <v>172</v>
      </c>
      <c r="O454" s="35" t="s">
        <v>172</v>
      </c>
      <c r="P454" s="35">
        <f t="shared" si="149"/>
        <v>0</v>
      </c>
      <c r="Q454" s="35" t="s">
        <v>172</v>
      </c>
      <c r="R454" s="35" t="s">
        <v>172</v>
      </c>
      <c r="S454" s="35">
        <f t="shared" si="150"/>
        <v>0</v>
      </c>
      <c r="T454" s="35" t="s">
        <v>172</v>
      </c>
      <c r="U454" s="35" t="s">
        <v>172</v>
      </c>
      <c r="V454" s="35">
        <f t="shared" si="151"/>
        <v>0</v>
      </c>
      <c r="W454" s="35" t="s">
        <v>172</v>
      </c>
      <c r="X454" s="35" t="s">
        <v>172</v>
      </c>
      <c r="Y454" s="35">
        <f t="shared" si="152"/>
        <v>0</v>
      </c>
      <c r="Z454" s="35">
        <v>50536924.719999999</v>
      </c>
      <c r="AA454" s="35" t="s">
        <v>172</v>
      </c>
      <c r="AB454" s="35">
        <f t="shared" si="153"/>
        <v>50536924.719999999</v>
      </c>
      <c r="AC454" s="35" t="s">
        <v>172</v>
      </c>
      <c r="AD454" s="35" t="s">
        <v>172</v>
      </c>
      <c r="AE454" s="35">
        <f t="shared" si="154"/>
        <v>0</v>
      </c>
      <c r="AF454" s="35" t="s">
        <v>172</v>
      </c>
      <c r="AG454" s="35" t="s">
        <v>172</v>
      </c>
      <c r="AH454" s="35">
        <f t="shared" si="155"/>
        <v>0</v>
      </c>
      <c r="AI454" s="35" t="s">
        <v>172</v>
      </c>
      <c r="AJ454" s="35" t="s">
        <v>172</v>
      </c>
      <c r="AK454" s="35">
        <f t="shared" si="156"/>
        <v>0</v>
      </c>
      <c r="AM454" s="102" t="s">
        <v>7</v>
      </c>
    </row>
    <row r="455" spans="1:39" x14ac:dyDescent="0.4">
      <c r="A455" s="102" t="str">
        <f t="shared" si="142"/>
        <v xml:space="preserve">AgostoCooperativa Nacional De Seguros, Inc </v>
      </c>
      <c r="B455" s="37" t="s">
        <v>121</v>
      </c>
      <c r="C455" s="44">
        <f t="shared" si="144"/>
        <v>61602792.210000001</v>
      </c>
      <c r="D455" s="44">
        <f t="shared" si="145"/>
        <v>43197.329999999994</v>
      </c>
      <c r="E455" s="35" t="s">
        <v>172</v>
      </c>
      <c r="F455" s="35" t="s">
        <v>172</v>
      </c>
      <c r="G455" s="35">
        <f t="shared" si="146"/>
        <v>0</v>
      </c>
      <c r="H455" s="35">
        <v>18981840.300000001</v>
      </c>
      <c r="I455" s="35">
        <v>36603.839999999997</v>
      </c>
      <c r="J455" s="35">
        <f t="shared" si="147"/>
        <v>19018444.140000001</v>
      </c>
      <c r="K455" s="35" t="s">
        <v>172</v>
      </c>
      <c r="L455" s="35" t="s">
        <v>172</v>
      </c>
      <c r="M455" s="35">
        <f t="shared" si="148"/>
        <v>0</v>
      </c>
      <c r="N455" s="35" t="s">
        <v>172</v>
      </c>
      <c r="O455" s="35" t="s">
        <v>172</v>
      </c>
      <c r="P455" s="35">
        <f t="shared" si="149"/>
        <v>0</v>
      </c>
      <c r="Q455" s="35">
        <v>6812183.1299999999</v>
      </c>
      <c r="R455" s="35" t="s">
        <v>172</v>
      </c>
      <c r="S455" s="35">
        <f t="shared" si="150"/>
        <v>6812183.1299999999</v>
      </c>
      <c r="T455" s="35" t="s">
        <v>172</v>
      </c>
      <c r="U455" s="35" t="s">
        <v>172</v>
      </c>
      <c r="V455" s="35">
        <f t="shared" si="151"/>
        <v>0</v>
      </c>
      <c r="W455" s="35">
        <v>31515.599999999999</v>
      </c>
      <c r="X455" s="35" t="s">
        <v>172</v>
      </c>
      <c r="Y455" s="35">
        <f t="shared" si="152"/>
        <v>31515.599999999999</v>
      </c>
      <c r="Z455" s="35">
        <v>26070231.710000001</v>
      </c>
      <c r="AA455" s="35">
        <v>6593.49</v>
      </c>
      <c r="AB455" s="35">
        <f t="shared" si="153"/>
        <v>26076825.199999999</v>
      </c>
      <c r="AC455" s="35" t="s">
        <v>172</v>
      </c>
      <c r="AD455" s="35" t="s">
        <v>172</v>
      </c>
      <c r="AE455" s="35">
        <f t="shared" si="154"/>
        <v>0</v>
      </c>
      <c r="AF455" s="35">
        <v>8785539.3699999992</v>
      </c>
      <c r="AG455" s="35" t="s">
        <v>172</v>
      </c>
      <c r="AH455" s="35">
        <f t="shared" si="155"/>
        <v>8785539.3699999992</v>
      </c>
      <c r="AI455" s="35">
        <v>921482.1</v>
      </c>
      <c r="AJ455" s="35" t="s">
        <v>172</v>
      </c>
      <c r="AK455" s="35">
        <f t="shared" si="156"/>
        <v>921482.1</v>
      </c>
      <c r="AM455" s="102" t="s">
        <v>7</v>
      </c>
    </row>
    <row r="456" spans="1:39" x14ac:dyDescent="0.4">
      <c r="A456" s="102" t="str">
        <f t="shared" si="142"/>
        <v>AgostoAngloamericana de Seguros, S. A.</v>
      </c>
      <c r="B456" s="37" t="s">
        <v>78</v>
      </c>
      <c r="C456" s="44">
        <f t="shared" si="144"/>
        <v>35482301.539999999</v>
      </c>
      <c r="D456" s="44">
        <f t="shared" si="145"/>
        <v>79424.649999999994</v>
      </c>
      <c r="E456" s="35">
        <v>3448.27</v>
      </c>
      <c r="F456" s="35" t="s">
        <v>172</v>
      </c>
      <c r="G456" s="35">
        <f t="shared" si="146"/>
        <v>3448.27</v>
      </c>
      <c r="H456" s="35">
        <v>3958779.44</v>
      </c>
      <c r="I456" s="35" t="s">
        <v>172</v>
      </c>
      <c r="J456" s="35">
        <f t="shared" si="147"/>
        <v>3958779.44</v>
      </c>
      <c r="K456" s="35" t="s">
        <v>172</v>
      </c>
      <c r="L456" s="35" t="s">
        <v>172</v>
      </c>
      <c r="M456" s="35">
        <f t="shared" si="148"/>
        <v>0</v>
      </c>
      <c r="N456" s="35" t="s">
        <v>172</v>
      </c>
      <c r="O456" s="35" t="s">
        <v>172</v>
      </c>
      <c r="P456" s="35">
        <f t="shared" si="149"/>
        <v>0</v>
      </c>
      <c r="Q456" s="35">
        <v>2680264.27</v>
      </c>
      <c r="R456" s="35">
        <v>79424.649999999994</v>
      </c>
      <c r="S456" s="35">
        <f t="shared" si="150"/>
        <v>2759688.92</v>
      </c>
      <c r="T456" s="35">
        <v>59863.99</v>
      </c>
      <c r="U456" s="35" t="s">
        <v>172</v>
      </c>
      <c r="V456" s="35">
        <f t="shared" si="151"/>
        <v>59863.99</v>
      </c>
      <c r="W456" s="35">
        <v>16758.939999999999</v>
      </c>
      <c r="X456" s="35" t="s">
        <v>172</v>
      </c>
      <c r="Y456" s="35">
        <f t="shared" si="152"/>
        <v>16758.939999999999</v>
      </c>
      <c r="Z456" s="35">
        <v>24667714.579999998</v>
      </c>
      <c r="AA456" s="35" t="s">
        <v>172</v>
      </c>
      <c r="AB456" s="35">
        <f t="shared" si="153"/>
        <v>24667714.579999998</v>
      </c>
      <c r="AC456" s="35" t="s">
        <v>172</v>
      </c>
      <c r="AD456" s="35" t="s">
        <v>172</v>
      </c>
      <c r="AE456" s="35">
        <f t="shared" si="154"/>
        <v>0</v>
      </c>
      <c r="AF456" s="35">
        <v>1673242.27</v>
      </c>
      <c r="AG456" s="35" t="s">
        <v>172</v>
      </c>
      <c r="AH456" s="35">
        <f t="shared" si="155"/>
        <v>1673242.27</v>
      </c>
      <c r="AI456" s="35">
        <v>2422229.7799999998</v>
      </c>
      <c r="AJ456" s="35" t="s">
        <v>172</v>
      </c>
      <c r="AK456" s="35">
        <f t="shared" si="156"/>
        <v>2422229.7799999998</v>
      </c>
      <c r="AM456" s="102" t="s">
        <v>7</v>
      </c>
    </row>
    <row r="457" spans="1:39" x14ac:dyDescent="0.4">
      <c r="A457" s="102" t="str">
        <f t="shared" si="142"/>
        <v>AgostoAtrio Seguros S. A.</v>
      </c>
      <c r="B457" s="37" t="s">
        <v>122</v>
      </c>
      <c r="C457" s="44">
        <f t="shared" si="144"/>
        <v>26864276.589999996</v>
      </c>
      <c r="D457" s="44">
        <f t="shared" si="145"/>
        <v>25102459.100000001</v>
      </c>
      <c r="E457" s="35" t="s">
        <v>172</v>
      </c>
      <c r="F457" s="35" t="s">
        <v>172</v>
      </c>
      <c r="G457" s="35">
        <f t="shared" si="146"/>
        <v>0</v>
      </c>
      <c r="H457" s="35">
        <v>205285.66</v>
      </c>
      <c r="I457" s="35">
        <v>22007569.140000001</v>
      </c>
      <c r="J457" s="35">
        <f t="shared" si="147"/>
        <v>22212854.800000001</v>
      </c>
      <c r="K457" s="35" t="s">
        <v>172</v>
      </c>
      <c r="L457" s="35">
        <v>3017018.05</v>
      </c>
      <c r="M457" s="35">
        <f t="shared" si="148"/>
        <v>3017018.05</v>
      </c>
      <c r="N457" s="35">
        <v>23347.03</v>
      </c>
      <c r="O457" s="35" t="s">
        <v>172</v>
      </c>
      <c r="P457" s="35">
        <f t="shared" si="149"/>
        <v>23347.03</v>
      </c>
      <c r="Q457" s="35">
        <v>1465067.39</v>
      </c>
      <c r="R457" s="35" t="s">
        <v>172</v>
      </c>
      <c r="S457" s="35">
        <f t="shared" si="150"/>
        <v>1465067.39</v>
      </c>
      <c r="T457" s="35">
        <v>4156798.69</v>
      </c>
      <c r="U457" s="35" t="s">
        <v>172</v>
      </c>
      <c r="V457" s="35">
        <f t="shared" si="151"/>
        <v>4156798.69</v>
      </c>
      <c r="W457" s="35">
        <v>62843.57</v>
      </c>
      <c r="X457" s="35" t="s">
        <v>172</v>
      </c>
      <c r="Y457" s="35">
        <f t="shared" si="152"/>
        <v>62843.57</v>
      </c>
      <c r="Z457" s="35">
        <v>16654534.699999999</v>
      </c>
      <c r="AA457" s="35">
        <v>77871.91</v>
      </c>
      <c r="AB457" s="35">
        <f t="shared" si="153"/>
        <v>16732406.609999999</v>
      </c>
      <c r="AC457" s="35" t="s">
        <v>172</v>
      </c>
      <c r="AD457" s="35" t="s">
        <v>172</v>
      </c>
      <c r="AE457" s="35">
        <f t="shared" si="154"/>
        <v>0</v>
      </c>
      <c r="AF457" s="35">
        <v>2373805.38</v>
      </c>
      <c r="AG457" s="35" t="s">
        <v>172</v>
      </c>
      <c r="AH457" s="35">
        <f t="shared" si="155"/>
        <v>2373805.38</v>
      </c>
      <c r="AI457" s="35">
        <v>1922594.17</v>
      </c>
      <c r="AJ457" s="35" t="s">
        <v>172</v>
      </c>
      <c r="AK457" s="35">
        <f t="shared" si="156"/>
        <v>1922594.17</v>
      </c>
      <c r="AM457" s="102" t="s">
        <v>7</v>
      </c>
    </row>
    <row r="458" spans="1:39" x14ac:dyDescent="0.4">
      <c r="A458" s="102" t="str">
        <f t="shared" si="142"/>
        <v>AgostoCuna Mutual Insurance Society Dominicana</v>
      </c>
      <c r="B458" s="37" t="s">
        <v>123</v>
      </c>
      <c r="C458" s="44">
        <f t="shared" si="144"/>
        <v>46749885.030000001</v>
      </c>
      <c r="D458" s="44">
        <f t="shared" si="145"/>
        <v>0</v>
      </c>
      <c r="E458" s="35" t="s">
        <v>172</v>
      </c>
      <c r="F458" s="35" t="s">
        <v>172</v>
      </c>
      <c r="G458" s="35">
        <f t="shared" si="146"/>
        <v>0</v>
      </c>
      <c r="H458" s="35">
        <v>46743120.380000003</v>
      </c>
      <c r="I458" s="35" t="s">
        <v>172</v>
      </c>
      <c r="J458" s="35">
        <f t="shared" si="147"/>
        <v>46743120.380000003</v>
      </c>
      <c r="K458" s="35" t="s">
        <v>172</v>
      </c>
      <c r="L458" s="35" t="s">
        <v>172</v>
      </c>
      <c r="M458" s="35">
        <f t="shared" si="148"/>
        <v>0</v>
      </c>
      <c r="N458" s="35" t="s">
        <v>172</v>
      </c>
      <c r="O458" s="35" t="s">
        <v>172</v>
      </c>
      <c r="P458" s="35">
        <f t="shared" si="149"/>
        <v>0</v>
      </c>
      <c r="Q458" s="35" t="s">
        <v>172</v>
      </c>
      <c r="R458" s="35" t="s">
        <v>172</v>
      </c>
      <c r="S458" s="35">
        <f t="shared" si="150"/>
        <v>0</v>
      </c>
      <c r="T458" s="35" t="s">
        <v>172</v>
      </c>
      <c r="U458" s="35" t="s">
        <v>172</v>
      </c>
      <c r="V458" s="35">
        <f t="shared" si="151"/>
        <v>0</v>
      </c>
      <c r="W458" s="35" t="s">
        <v>172</v>
      </c>
      <c r="X458" s="35" t="s">
        <v>172</v>
      </c>
      <c r="Y458" s="35">
        <f t="shared" si="152"/>
        <v>0</v>
      </c>
      <c r="Z458" s="35" t="s">
        <v>172</v>
      </c>
      <c r="AA458" s="35" t="s">
        <v>172</v>
      </c>
      <c r="AB458" s="35">
        <f t="shared" si="153"/>
        <v>0</v>
      </c>
      <c r="AC458" s="35" t="s">
        <v>172</v>
      </c>
      <c r="AD458" s="35" t="s">
        <v>172</v>
      </c>
      <c r="AE458" s="35">
        <f t="shared" si="154"/>
        <v>0</v>
      </c>
      <c r="AF458" s="35">
        <v>6764.65</v>
      </c>
      <c r="AG458" s="35" t="s">
        <v>172</v>
      </c>
      <c r="AH458" s="35">
        <f t="shared" si="155"/>
        <v>6764.65</v>
      </c>
      <c r="AI458" s="35" t="s">
        <v>172</v>
      </c>
      <c r="AJ458" s="35" t="s">
        <v>172</v>
      </c>
      <c r="AK458" s="35">
        <f t="shared" si="156"/>
        <v>0</v>
      </c>
      <c r="AM458" s="102" t="s">
        <v>7</v>
      </c>
    </row>
    <row r="459" spans="1:39" x14ac:dyDescent="0.4">
      <c r="A459" s="102" t="str">
        <f t="shared" si="142"/>
        <v>AgostoBMI Compañía de Seguros, S. A.</v>
      </c>
      <c r="B459" s="37" t="s">
        <v>87</v>
      </c>
      <c r="C459" s="44">
        <f t="shared" si="144"/>
        <v>76993.509999999995</v>
      </c>
      <c r="D459" s="44">
        <f t="shared" si="145"/>
        <v>31084700.140000001</v>
      </c>
      <c r="E459" s="35" t="s">
        <v>172</v>
      </c>
      <c r="F459" s="35" t="s">
        <v>172</v>
      </c>
      <c r="G459" s="35">
        <f t="shared" si="146"/>
        <v>0</v>
      </c>
      <c r="H459" s="35">
        <v>76993.509999999995</v>
      </c>
      <c r="I459" s="35" t="s">
        <v>172</v>
      </c>
      <c r="J459" s="35">
        <f t="shared" si="147"/>
        <v>76993.509999999995</v>
      </c>
      <c r="K459" s="35" t="s">
        <v>172</v>
      </c>
      <c r="L459" s="35">
        <v>31084700.140000001</v>
      </c>
      <c r="M459" s="35">
        <f t="shared" si="148"/>
        <v>31084700.140000001</v>
      </c>
      <c r="N459" s="35" t="s">
        <v>172</v>
      </c>
      <c r="O459" s="35" t="s">
        <v>172</v>
      </c>
      <c r="P459" s="35">
        <f t="shared" si="149"/>
        <v>0</v>
      </c>
      <c r="Q459" s="35" t="s">
        <v>172</v>
      </c>
      <c r="R459" s="35" t="s">
        <v>172</v>
      </c>
      <c r="S459" s="35">
        <f t="shared" si="150"/>
        <v>0</v>
      </c>
      <c r="T459" s="35" t="s">
        <v>172</v>
      </c>
      <c r="U459" s="35" t="s">
        <v>172</v>
      </c>
      <c r="V459" s="35">
        <f t="shared" si="151"/>
        <v>0</v>
      </c>
      <c r="W459" s="35" t="s">
        <v>172</v>
      </c>
      <c r="X459" s="35" t="s">
        <v>172</v>
      </c>
      <c r="Y459" s="35">
        <f t="shared" si="152"/>
        <v>0</v>
      </c>
      <c r="Z459" s="35" t="s">
        <v>172</v>
      </c>
      <c r="AA459" s="35" t="s">
        <v>172</v>
      </c>
      <c r="AB459" s="35">
        <f t="shared" si="153"/>
        <v>0</v>
      </c>
      <c r="AC459" s="35" t="s">
        <v>172</v>
      </c>
      <c r="AD459" s="35" t="s">
        <v>172</v>
      </c>
      <c r="AE459" s="35">
        <f t="shared" si="154"/>
        <v>0</v>
      </c>
      <c r="AF459" s="35" t="s">
        <v>172</v>
      </c>
      <c r="AG459" s="35" t="s">
        <v>172</v>
      </c>
      <c r="AH459" s="35">
        <f t="shared" si="155"/>
        <v>0</v>
      </c>
      <c r="AI459" s="35" t="s">
        <v>172</v>
      </c>
      <c r="AJ459" s="35" t="s">
        <v>172</v>
      </c>
      <c r="AK459" s="35">
        <f t="shared" si="156"/>
        <v>0</v>
      </c>
      <c r="AM459" s="102" t="s">
        <v>7</v>
      </c>
    </row>
    <row r="460" spans="1:39" x14ac:dyDescent="0.4">
      <c r="A460" s="102" t="str">
        <f t="shared" si="142"/>
        <v>AgostoBupa Dominicana, S. A.</v>
      </c>
      <c r="B460" s="37" t="s">
        <v>124</v>
      </c>
      <c r="C460" s="44">
        <f t="shared" si="144"/>
        <v>0</v>
      </c>
      <c r="D460" s="44">
        <f t="shared" si="145"/>
        <v>34032952.539999999</v>
      </c>
      <c r="E460" s="35" t="s">
        <v>172</v>
      </c>
      <c r="F460" s="35" t="s">
        <v>172</v>
      </c>
      <c r="G460" s="35">
        <f t="shared" si="146"/>
        <v>0</v>
      </c>
      <c r="H460" s="35" t="s">
        <v>172</v>
      </c>
      <c r="I460" s="35" t="s">
        <v>172</v>
      </c>
      <c r="J460" s="35">
        <f t="shared" si="147"/>
        <v>0</v>
      </c>
      <c r="K460" s="35" t="s">
        <v>172</v>
      </c>
      <c r="L460" s="35">
        <v>34032952.539999999</v>
      </c>
      <c r="M460" s="35">
        <f t="shared" si="148"/>
        <v>34032952.539999999</v>
      </c>
      <c r="N460" s="35" t="s">
        <v>172</v>
      </c>
      <c r="O460" s="35" t="s">
        <v>172</v>
      </c>
      <c r="P460" s="35">
        <f t="shared" si="149"/>
        <v>0</v>
      </c>
      <c r="Q460" s="35" t="s">
        <v>172</v>
      </c>
      <c r="R460" s="35" t="s">
        <v>172</v>
      </c>
      <c r="S460" s="35">
        <f t="shared" si="150"/>
        <v>0</v>
      </c>
      <c r="T460" s="35" t="s">
        <v>172</v>
      </c>
      <c r="U460" s="35" t="s">
        <v>172</v>
      </c>
      <c r="V460" s="35">
        <f t="shared" si="151"/>
        <v>0</v>
      </c>
      <c r="W460" s="35" t="s">
        <v>172</v>
      </c>
      <c r="X460" s="35" t="s">
        <v>172</v>
      </c>
      <c r="Y460" s="35">
        <f t="shared" si="152"/>
        <v>0</v>
      </c>
      <c r="Z460" s="35" t="s">
        <v>172</v>
      </c>
      <c r="AA460" s="35" t="s">
        <v>172</v>
      </c>
      <c r="AB460" s="35">
        <f t="shared" si="153"/>
        <v>0</v>
      </c>
      <c r="AC460" s="35" t="s">
        <v>172</v>
      </c>
      <c r="AD460" s="35" t="s">
        <v>172</v>
      </c>
      <c r="AE460" s="35">
        <f t="shared" si="154"/>
        <v>0</v>
      </c>
      <c r="AF460" s="35" t="s">
        <v>172</v>
      </c>
      <c r="AG460" s="35" t="s">
        <v>172</v>
      </c>
      <c r="AH460" s="35">
        <f t="shared" si="155"/>
        <v>0</v>
      </c>
      <c r="AI460" s="35" t="s">
        <v>172</v>
      </c>
      <c r="AJ460" s="35" t="s">
        <v>172</v>
      </c>
      <c r="AK460" s="35">
        <f t="shared" si="156"/>
        <v>0</v>
      </c>
      <c r="AM460" s="102" t="s">
        <v>7</v>
      </c>
    </row>
    <row r="461" spans="1:39" x14ac:dyDescent="0.4">
      <c r="A461" s="102" t="str">
        <f t="shared" si="142"/>
        <v>AgostoSeguros APS, S.R.L.</v>
      </c>
      <c r="B461" s="37" t="s">
        <v>125</v>
      </c>
      <c r="C461" s="44">
        <f t="shared" si="144"/>
        <v>43261486.450000003</v>
      </c>
      <c r="D461" s="44">
        <f t="shared" si="145"/>
        <v>359604.06</v>
      </c>
      <c r="E461" s="35" t="s">
        <v>172</v>
      </c>
      <c r="F461" s="35" t="s">
        <v>172</v>
      </c>
      <c r="G461" s="35">
        <f t="shared" si="146"/>
        <v>0</v>
      </c>
      <c r="H461" s="35">
        <v>1870463.58</v>
      </c>
      <c r="I461" s="35" t="s">
        <v>172</v>
      </c>
      <c r="J461" s="35">
        <f t="shared" si="147"/>
        <v>1870463.58</v>
      </c>
      <c r="K461" s="35" t="s">
        <v>172</v>
      </c>
      <c r="L461" s="35">
        <v>359604.06</v>
      </c>
      <c r="M461" s="35">
        <f t="shared" si="148"/>
        <v>359604.06</v>
      </c>
      <c r="N461" s="35">
        <v>42090</v>
      </c>
      <c r="O461" s="35" t="s">
        <v>172</v>
      </c>
      <c r="P461" s="35">
        <f t="shared" si="149"/>
        <v>42090</v>
      </c>
      <c r="Q461" s="35">
        <v>42447.42</v>
      </c>
      <c r="R461" s="35" t="s">
        <v>172</v>
      </c>
      <c r="S461" s="35">
        <f t="shared" si="150"/>
        <v>42447.42</v>
      </c>
      <c r="T461" s="35" t="s">
        <v>172</v>
      </c>
      <c r="U461" s="35" t="s">
        <v>172</v>
      </c>
      <c r="V461" s="35">
        <f t="shared" si="151"/>
        <v>0</v>
      </c>
      <c r="W461" s="35">
        <v>96049.73</v>
      </c>
      <c r="X461" s="35" t="s">
        <v>172</v>
      </c>
      <c r="Y461" s="35">
        <f t="shared" si="152"/>
        <v>96049.73</v>
      </c>
      <c r="Z461" s="35">
        <v>4786570.62</v>
      </c>
      <c r="AA461" s="35" t="s">
        <v>172</v>
      </c>
      <c r="AB461" s="35">
        <f t="shared" si="153"/>
        <v>4786570.62</v>
      </c>
      <c r="AC461" s="35" t="s">
        <v>172</v>
      </c>
      <c r="AD461" s="35" t="s">
        <v>172</v>
      </c>
      <c r="AE461" s="35">
        <f t="shared" si="154"/>
        <v>0</v>
      </c>
      <c r="AF461" s="35">
        <v>35968568.899999999</v>
      </c>
      <c r="AG461" s="35" t="s">
        <v>172</v>
      </c>
      <c r="AH461" s="35">
        <f t="shared" si="155"/>
        <v>35968568.899999999</v>
      </c>
      <c r="AI461" s="35">
        <v>455296.2</v>
      </c>
      <c r="AJ461" s="35" t="s">
        <v>172</v>
      </c>
      <c r="AK461" s="35">
        <f t="shared" si="156"/>
        <v>455296.2</v>
      </c>
      <c r="AM461" s="102" t="s">
        <v>7</v>
      </c>
    </row>
    <row r="462" spans="1:39" x14ac:dyDescent="0.4">
      <c r="A462" s="102" t="str">
        <f t="shared" si="142"/>
        <v>AgostoMultiseguros Su, S.A.</v>
      </c>
      <c r="B462" s="37" t="s">
        <v>126</v>
      </c>
      <c r="C462" s="44">
        <f t="shared" si="144"/>
        <v>26847481.509999998</v>
      </c>
      <c r="D462" s="44">
        <f t="shared" si="145"/>
        <v>393.65</v>
      </c>
      <c r="E462" s="35" t="s">
        <v>172</v>
      </c>
      <c r="F462" s="35">
        <v>393.65</v>
      </c>
      <c r="G462" s="35">
        <f t="shared" si="146"/>
        <v>393.65</v>
      </c>
      <c r="H462" s="35" t="s">
        <v>172</v>
      </c>
      <c r="I462" s="35" t="s">
        <v>172</v>
      </c>
      <c r="J462" s="35">
        <f t="shared" si="147"/>
        <v>0</v>
      </c>
      <c r="K462" s="35" t="s">
        <v>172</v>
      </c>
      <c r="L462" s="35" t="s">
        <v>172</v>
      </c>
      <c r="M462" s="35">
        <f t="shared" si="148"/>
        <v>0</v>
      </c>
      <c r="N462" s="35">
        <v>41182.559999999998</v>
      </c>
      <c r="O462" s="35" t="s">
        <v>172</v>
      </c>
      <c r="P462" s="35">
        <f t="shared" si="149"/>
        <v>41182.559999999998</v>
      </c>
      <c r="Q462" s="35">
        <v>660907.36</v>
      </c>
      <c r="R462" s="35" t="s">
        <v>172</v>
      </c>
      <c r="S462" s="35">
        <f t="shared" si="150"/>
        <v>660907.36</v>
      </c>
      <c r="T462" s="35">
        <v>267408.31</v>
      </c>
      <c r="U462" s="35" t="s">
        <v>172</v>
      </c>
      <c r="V462" s="35">
        <f t="shared" si="151"/>
        <v>267408.31</v>
      </c>
      <c r="W462" s="35">
        <v>15261.88</v>
      </c>
      <c r="X462" s="35" t="s">
        <v>172</v>
      </c>
      <c r="Y462" s="35">
        <f t="shared" si="152"/>
        <v>15261.88</v>
      </c>
      <c r="Z462" s="35">
        <v>18104401.469999999</v>
      </c>
      <c r="AA462" s="35" t="s">
        <v>172</v>
      </c>
      <c r="AB462" s="35">
        <f t="shared" si="153"/>
        <v>18104401.469999999</v>
      </c>
      <c r="AC462" s="35" t="s">
        <v>172</v>
      </c>
      <c r="AD462" s="35" t="s">
        <v>172</v>
      </c>
      <c r="AE462" s="35">
        <f t="shared" si="154"/>
        <v>0</v>
      </c>
      <c r="AF462" s="35">
        <v>6901978.2999999998</v>
      </c>
      <c r="AG462" s="35" t="s">
        <v>172</v>
      </c>
      <c r="AH462" s="35">
        <f t="shared" si="155"/>
        <v>6901978.2999999998</v>
      </c>
      <c r="AI462" s="35">
        <v>856341.63</v>
      </c>
      <c r="AJ462" s="35" t="s">
        <v>172</v>
      </c>
      <c r="AK462" s="35">
        <f t="shared" si="156"/>
        <v>856341.63</v>
      </c>
      <c r="AM462" s="102" t="s">
        <v>7</v>
      </c>
    </row>
    <row r="463" spans="1:39" x14ac:dyDescent="0.4">
      <c r="A463" s="102" t="str">
        <f t="shared" si="142"/>
        <v>AgostoSeguros Ademi, S.A.</v>
      </c>
      <c r="B463" s="37" t="s">
        <v>127</v>
      </c>
      <c r="C463" s="44">
        <f t="shared" si="144"/>
        <v>20485273.75</v>
      </c>
      <c r="D463" s="44">
        <f t="shared" si="145"/>
        <v>262765.07</v>
      </c>
      <c r="E463" s="35" t="s">
        <v>172</v>
      </c>
      <c r="F463" s="35" t="s">
        <v>172</v>
      </c>
      <c r="G463" s="35">
        <f t="shared" si="146"/>
        <v>0</v>
      </c>
      <c r="H463" s="35">
        <v>17801706.420000002</v>
      </c>
      <c r="I463" s="35" t="s">
        <v>172</v>
      </c>
      <c r="J463" s="35">
        <f t="shared" si="147"/>
        <v>17801706.420000002</v>
      </c>
      <c r="K463" s="35" t="s">
        <v>172</v>
      </c>
      <c r="L463" s="35" t="s">
        <v>172</v>
      </c>
      <c r="M463" s="35">
        <f t="shared" si="148"/>
        <v>0</v>
      </c>
      <c r="N463" s="35" t="s">
        <v>172</v>
      </c>
      <c r="O463" s="35" t="s">
        <v>172</v>
      </c>
      <c r="P463" s="35">
        <f t="shared" si="149"/>
        <v>0</v>
      </c>
      <c r="Q463" s="35">
        <v>2632295</v>
      </c>
      <c r="R463" s="35">
        <v>246991.33</v>
      </c>
      <c r="S463" s="35">
        <f t="shared" si="150"/>
        <v>2879286.33</v>
      </c>
      <c r="T463" s="35" t="s">
        <v>172</v>
      </c>
      <c r="U463" s="35" t="s">
        <v>172</v>
      </c>
      <c r="V463" s="35">
        <f t="shared" si="151"/>
        <v>0</v>
      </c>
      <c r="W463" s="35">
        <v>569.88</v>
      </c>
      <c r="X463" s="35" t="s">
        <v>172</v>
      </c>
      <c r="Y463" s="35">
        <f t="shared" si="152"/>
        <v>569.88</v>
      </c>
      <c r="Z463" s="35" t="s">
        <v>172</v>
      </c>
      <c r="AA463" s="35">
        <v>13572.23</v>
      </c>
      <c r="AB463" s="35">
        <f t="shared" si="153"/>
        <v>13572.23</v>
      </c>
      <c r="AC463" s="35" t="s">
        <v>172</v>
      </c>
      <c r="AD463" s="35" t="s">
        <v>172</v>
      </c>
      <c r="AE463" s="35">
        <f t="shared" si="154"/>
        <v>0</v>
      </c>
      <c r="AF463" s="35">
        <v>29210.82</v>
      </c>
      <c r="AG463" s="35">
        <v>1189.31</v>
      </c>
      <c r="AH463" s="35">
        <f t="shared" si="155"/>
        <v>30400.13</v>
      </c>
      <c r="AI463" s="35">
        <v>21491.63</v>
      </c>
      <c r="AJ463" s="35">
        <v>1012.2</v>
      </c>
      <c r="AK463" s="35">
        <f t="shared" si="156"/>
        <v>22503.83</v>
      </c>
      <c r="AM463" s="102" t="s">
        <v>7</v>
      </c>
    </row>
    <row r="464" spans="1:39" x14ac:dyDescent="0.4">
      <c r="A464" s="102" t="str">
        <f t="shared" si="142"/>
        <v>AgostoFuturo Seguros</v>
      </c>
      <c r="B464" s="37" t="s">
        <v>110</v>
      </c>
      <c r="C464" s="44">
        <f t="shared" si="144"/>
        <v>22086316.909999996</v>
      </c>
      <c r="D464" s="44">
        <f t="shared" si="145"/>
        <v>2500000</v>
      </c>
      <c r="E464" s="35">
        <v>92116.3</v>
      </c>
      <c r="F464" s="35" t="s">
        <v>172</v>
      </c>
      <c r="G464" s="35">
        <f t="shared" si="146"/>
        <v>92116.3</v>
      </c>
      <c r="H464" s="35">
        <v>480166.16</v>
      </c>
      <c r="I464" s="35" t="s">
        <v>172</v>
      </c>
      <c r="J464" s="35">
        <f t="shared" si="147"/>
        <v>480166.16</v>
      </c>
      <c r="K464" s="35" t="s">
        <v>172</v>
      </c>
      <c r="L464" s="35">
        <v>2500000</v>
      </c>
      <c r="M464" s="35">
        <f t="shared" si="148"/>
        <v>2500000</v>
      </c>
      <c r="N464" s="35" t="s">
        <v>172</v>
      </c>
      <c r="O464" s="35" t="s">
        <v>172</v>
      </c>
      <c r="P464" s="35">
        <f t="shared" si="149"/>
        <v>0</v>
      </c>
      <c r="Q464" s="35">
        <v>12983.68</v>
      </c>
      <c r="R464" s="35" t="s">
        <v>172</v>
      </c>
      <c r="S464" s="35">
        <f t="shared" si="150"/>
        <v>12983.68</v>
      </c>
      <c r="T464" s="35">
        <v>349671.15</v>
      </c>
      <c r="U464" s="35" t="s">
        <v>172</v>
      </c>
      <c r="V464" s="35">
        <f t="shared" si="151"/>
        <v>349671.15</v>
      </c>
      <c r="W464" s="35" t="s">
        <v>172</v>
      </c>
      <c r="X464" s="35" t="s">
        <v>172</v>
      </c>
      <c r="Y464" s="35">
        <f t="shared" si="152"/>
        <v>0</v>
      </c>
      <c r="Z464" s="35">
        <v>16679969.91</v>
      </c>
      <c r="AA464" s="35" t="s">
        <v>172</v>
      </c>
      <c r="AB464" s="35">
        <f t="shared" si="153"/>
        <v>16679969.91</v>
      </c>
      <c r="AC464" s="35" t="s">
        <v>172</v>
      </c>
      <c r="AD464" s="35" t="s">
        <v>172</v>
      </c>
      <c r="AE464" s="35">
        <f t="shared" si="154"/>
        <v>0</v>
      </c>
      <c r="AF464" s="35">
        <v>4360801.99</v>
      </c>
      <c r="AG464" s="35" t="s">
        <v>172</v>
      </c>
      <c r="AH464" s="35">
        <f t="shared" si="155"/>
        <v>4360801.99</v>
      </c>
      <c r="AI464" s="35">
        <v>110607.72</v>
      </c>
      <c r="AJ464" s="35" t="s">
        <v>172</v>
      </c>
      <c r="AK464" s="35">
        <f t="shared" si="156"/>
        <v>110607.72</v>
      </c>
      <c r="AM464" s="102" t="s">
        <v>7</v>
      </c>
    </row>
    <row r="465" spans="1:39" x14ac:dyDescent="0.4">
      <c r="A465" s="102" t="str">
        <f t="shared" si="142"/>
        <v>AgostoConfederación del Canadá Dominicana, S. A.</v>
      </c>
      <c r="B465" s="37" t="s">
        <v>128</v>
      </c>
      <c r="C465" s="44">
        <f t="shared" si="144"/>
        <v>8058918.1399999997</v>
      </c>
      <c r="D465" s="44">
        <f t="shared" si="145"/>
        <v>0</v>
      </c>
      <c r="E465" s="35">
        <v>56100</v>
      </c>
      <c r="F465" s="35" t="s">
        <v>172</v>
      </c>
      <c r="G465" s="35">
        <f t="shared" si="146"/>
        <v>56100</v>
      </c>
      <c r="H465" s="35" t="s">
        <v>172</v>
      </c>
      <c r="I465" s="35" t="s">
        <v>172</v>
      </c>
      <c r="J465" s="35">
        <f t="shared" si="147"/>
        <v>0</v>
      </c>
      <c r="K465" s="35" t="s">
        <v>172</v>
      </c>
      <c r="L465" s="35" t="s">
        <v>172</v>
      </c>
      <c r="M465" s="35">
        <f t="shared" si="148"/>
        <v>0</v>
      </c>
      <c r="N465" s="35">
        <v>20197.349999999999</v>
      </c>
      <c r="O465" s="35" t="s">
        <v>172</v>
      </c>
      <c r="P465" s="35">
        <f t="shared" si="149"/>
        <v>20197.349999999999</v>
      </c>
      <c r="Q465" s="35">
        <v>2489372.2000000002</v>
      </c>
      <c r="R465" s="35" t="s">
        <v>172</v>
      </c>
      <c r="S465" s="35">
        <f t="shared" si="150"/>
        <v>2489372.2000000002</v>
      </c>
      <c r="T465" s="35" t="s">
        <v>172</v>
      </c>
      <c r="U465" s="35" t="s">
        <v>172</v>
      </c>
      <c r="V465" s="35">
        <f t="shared" si="151"/>
        <v>0</v>
      </c>
      <c r="W465" s="35">
        <v>45761.49</v>
      </c>
      <c r="X465" s="35" t="s">
        <v>172</v>
      </c>
      <c r="Y465" s="35">
        <f t="shared" si="152"/>
        <v>45761.49</v>
      </c>
      <c r="Z465" s="35">
        <v>3950209.87</v>
      </c>
      <c r="AA465" s="35" t="s">
        <v>172</v>
      </c>
      <c r="AB465" s="35">
        <f t="shared" si="153"/>
        <v>3950209.87</v>
      </c>
      <c r="AC465" s="35" t="s">
        <v>172</v>
      </c>
      <c r="AD465" s="35" t="s">
        <v>172</v>
      </c>
      <c r="AE465" s="35">
        <f t="shared" si="154"/>
        <v>0</v>
      </c>
      <c r="AF465" s="35">
        <v>104581.89</v>
      </c>
      <c r="AG465" s="35" t="s">
        <v>172</v>
      </c>
      <c r="AH465" s="35">
        <f t="shared" si="155"/>
        <v>104581.89</v>
      </c>
      <c r="AI465" s="35">
        <v>1392695.34</v>
      </c>
      <c r="AJ465" s="35" t="s">
        <v>172</v>
      </c>
      <c r="AK465" s="35">
        <f t="shared" si="156"/>
        <v>1392695.34</v>
      </c>
      <c r="AM465" s="102" t="s">
        <v>7</v>
      </c>
    </row>
    <row r="466" spans="1:39" x14ac:dyDescent="0.4">
      <c r="A466" s="102" t="str">
        <f t="shared" si="142"/>
        <v>AgostoAutoseguro, S. A.</v>
      </c>
      <c r="B466" s="37" t="s">
        <v>79</v>
      </c>
      <c r="C466" s="44">
        <f t="shared" si="144"/>
        <v>4978181.68</v>
      </c>
      <c r="D466" s="44">
        <f t="shared" si="145"/>
        <v>0</v>
      </c>
      <c r="E466" s="35" t="s">
        <v>172</v>
      </c>
      <c r="F466" s="35" t="s">
        <v>172</v>
      </c>
      <c r="G466" s="35">
        <f t="shared" si="146"/>
        <v>0</v>
      </c>
      <c r="H466" s="35" t="s">
        <v>172</v>
      </c>
      <c r="I466" s="35" t="s">
        <v>172</v>
      </c>
      <c r="J466" s="35">
        <f t="shared" si="147"/>
        <v>0</v>
      </c>
      <c r="K466" s="35" t="s">
        <v>172</v>
      </c>
      <c r="L466" s="35" t="s">
        <v>172</v>
      </c>
      <c r="M466" s="35">
        <f t="shared" si="148"/>
        <v>0</v>
      </c>
      <c r="N466" s="35" t="s">
        <v>172</v>
      </c>
      <c r="O466" s="35" t="s">
        <v>172</v>
      </c>
      <c r="P466" s="35">
        <f t="shared" si="149"/>
        <v>0</v>
      </c>
      <c r="Q466" s="35" t="s">
        <v>172</v>
      </c>
      <c r="R466" s="35" t="s">
        <v>172</v>
      </c>
      <c r="S466" s="35">
        <f t="shared" si="150"/>
        <v>0</v>
      </c>
      <c r="T466" s="35" t="s">
        <v>172</v>
      </c>
      <c r="U466" s="35" t="s">
        <v>172</v>
      </c>
      <c r="V466" s="35">
        <f t="shared" si="151"/>
        <v>0</v>
      </c>
      <c r="W466" s="35" t="s">
        <v>172</v>
      </c>
      <c r="X466" s="35" t="s">
        <v>172</v>
      </c>
      <c r="Y466" s="35">
        <f t="shared" si="152"/>
        <v>0</v>
      </c>
      <c r="Z466" s="35">
        <v>4978181.68</v>
      </c>
      <c r="AA466" s="35" t="s">
        <v>172</v>
      </c>
      <c r="AB466" s="35">
        <f t="shared" si="153"/>
        <v>4978181.68</v>
      </c>
      <c r="AC466" s="35" t="s">
        <v>172</v>
      </c>
      <c r="AD466" s="35" t="s">
        <v>172</v>
      </c>
      <c r="AE466" s="35">
        <f t="shared" si="154"/>
        <v>0</v>
      </c>
      <c r="AF466" s="35" t="s">
        <v>172</v>
      </c>
      <c r="AG466" s="35" t="s">
        <v>172</v>
      </c>
      <c r="AH466" s="35">
        <f t="shared" si="155"/>
        <v>0</v>
      </c>
      <c r="AI466" s="35" t="s">
        <v>172</v>
      </c>
      <c r="AJ466" s="35" t="s">
        <v>172</v>
      </c>
      <c r="AK466" s="35">
        <f t="shared" si="156"/>
        <v>0</v>
      </c>
      <c r="AM466" s="102" t="s">
        <v>7</v>
      </c>
    </row>
    <row r="467" spans="1:39" x14ac:dyDescent="0.4">
      <c r="A467" s="102" t="str">
        <f t="shared" si="142"/>
        <v>AgostoSeguros Yunen, S.A.</v>
      </c>
      <c r="B467" s="37" t="s">
        <v>129</v>
      </c>
      <c r="C467" s="44">
        <f t="shared" si="144"/>
        <v>38630.300000000003</v>
      </c>
      <c r="D467" s="44">
        <f t="shared" si="145"/>
        <v>5065871.45</v>
      </c>
      <c r="E467" s="35" t="s">
        <v>172</v>
      </c>
      <c r="F467" s="35" t="s">
        <v>172</v>
      </c>
      <c r="G467" s="35">
        <f t="shared" si="146"/>
        <v>0</v>
      </c>
      <c r="H467" s="35">
        <v>15002.56</v>
      </c>
      <c r="I467" s="35" t="s">
        <v>172</v>
      </c>
      <c r="J467" s="35">
        <f t="shared" si="147"/>
        <v>15002.56</v>
      </c>
      <c r="K467" s="35" t="s">
        <v>172</v>
      </c>
      <c r="L467" s="35">
        <v>5065857.45</v>
      </c>
      <c r="M467" s="35">
        <f t="shared" si="148"/>
        <v>5065857.45</v>
      </c>
      <c r="N467" s="35">
        <v>6259.44</v>
      </c>
      <c r="O467" s="35" t="s">
        <v>172</v>
      </c>
      <c r="P467" s="35">
        <f t="shared" si="149"/>
        <v>6259.44</v>
      </c>
      <c r="Q467" s="35" t="s">
        <v>172</v>
      </c>
      <c r="R467" s="35" t="s">
        <v>172</v>
      </c>
      <c r="S467" s="35">
        <f t="shared" si="150"/>
        <v>0</v>
      </c>
      <c r="T467" s="35" t="s">
        <v>172</v>
      </c>
      <c r="U467" s="35" t="s">
        <v>172</v>
      </c>
      <c r="V467" s="35">
        <f t="shared" si="151"/>
        <v>0</v>
      </c>
      <c r="W467" s="35" t="s">
        <v>172</v>
      </c>
      <c r="X467" s="35" t="s">
        <v>172</v>
      </c>
      <c r="Y467" s="35">
        <f t="shared" si="152"/>
        <v>0</v>
      </c>
      <c r="Z467" s="35" t="s">
        <v>172</v>
      </c>
      <c r="AA467" s="35" t="s">
        <v>172</v>
      </c>
      <c r="AB467" s="35">
        <f t="shared" si="153"/>
        <v>0</v>
      </c>
      <c r="AC467" s="35" t="s">
        <v>172</v>
      </c>
      <c r="AD467" s="35" t="s">
        <v>172</v>
      </c>
      <c r="AE467" s="35">
        <f t="shared" si="154"/>
        <v>0</v>
      </c>
      <c r="AF467" s="35" t="s">
        <v>172</v>
      </c>
      <c r="AG467" s="35" t="s">
        <v>172</v>
      </c>
      <c r="AH467" s="35">
        <f t="shared" si="155"/>
        <v>0</v>
      </c>
      <c r="AI467" s="35">
        <v>17368.3</v>
      </c>
      <c r="AJ467" s="35">
        <v>14</v>
      </c>
      <c r="AK467" s="35">
        <f t="shared" si="156"/>
        <v>17382.3</v>
      </c>
      <c r="AM467" s="102" t="s">
        <v>7</v>
      </c>
    </row>
    <row r="468" spans="1:39" x14ac:dyDescent="0.4">
      <c r="A468" s="102" t="str">
        <f t="shared" si="142"/>
        <v>AgostoHylseg Seguros S.A</v>
      </c>
      <c r="B468" s="37" t="s">
        <v>130</v>
      </c>
      <c r="C468" s="44">
        <f t="shared" si="144"/>
        <v>699685.35</v>
      </c>
      <c r="D468" s="44">
        <f t="shared" si="145"/>
        <v>0</v>
      </c>
      <c r="E468" s="35" t="s">
        <v>172</v>
      </c>
      <c r="F468" s="35" t="s">
        <v>172</v>
      </c>
      <c r="G468" s="35">
        <f t="shared" si="146"/>
        <v>0</v>
      </c>
      <c r="H468" s="35" t="s">
        <v>172</v>
      </c>
      <c r="I468" s="35" t="s">
        <v>172</v>
      </c>
      <c r="J468" s="35">
        <f t="shared" si="147"/>
        <v>0</v>
      </c>
      <c r="K468" s="35" t="s">
        <v>172</v>
      </c>
      <c r="L468" s="35" t="s">
        <v>172</v>
      </c>
      <c r="M468" s="35">
        <f t="shared" si="148"/>
        <v>0</v>
      </c>
      <c r="N468" s="35" t="s">
        <v>172</v>
      </c>
      <c r="O468" s="35" t="s">
        <v>172</v>
      </c>
      <c r="P468" s="35">
        <f t="shared" si="149"/>
        <v>0</v>
      </c>
      <c r="Q468" s="35" t="s">
        <v>172</v>
      </c>
      <c r="R468" s="35" t="s">
        <v>172</v>
      </c>
      <c r="S468" s="35">
        <f t="shared" si="150"/>
        <v>0</v>
      </c>
      <c r="T468" s="35" t="s">
        <v>172</v>
      </c>
      <c r="U468" s="35" t="s">
        <v>172</v>
      </c>
      <c r="V468" s="35">
        <f t="shared" si="151"/>
        <v>0</v>
      </c>
      <c r="W468" s="35" t="s">
        <v>172</v>
      </c>
      <c r="X468" s="35" t="s">
        <v>172</v>
      </c>
      <c r="Y468" s="35">
        <f t="shared" si="152"/>
        <v>0</v>
      </c>
      <c r="Z468" s="35">
        <v>674894.83</v>
      </c>
      <c r="AA468" s="35" t="s">
        <v>172</v>
      </c>
      <c r="AB468" s="35">
        <f t="shared" si="153"/>
        <v>674894.83</v>
      </c>
      <c r="AC468" s="35" t="s">
        <v>172</v>
      </c>
      <c r="AD468" s="35" t="s">
        <v>172</v>
      </c>
      <c r="AE468" s="35">
        <f t="shared" si="154"/>
        <v>0</v>
      </c>
      <c r="AF468" s="35">
        <v>24790.52</v>
      </c>
      <c r="AG468" s="35" t="s">
        <v>172</v>
      </c>
      <c r="AH468" s="35">
        <f t="shared" si="155"/>
        <v>24790.52</v>
      </c>
      <c r="AI468" s="35" t="s">
        <v>172</v>
      </c>
      <c r="AJ468" s="35" t="s">
        <v>172</v>
      </c>
      <c r="AK468" s="35">
        <f t="shared" si="156"/>
        <v>0</v>
      </c>
      <c r="AM468" s="102" t="s">
        <v>7</v>
      </c>
    </row>
    <row r="469" spans="1:39" x14ac:dyDescent="0.4">
      <c r="A469" s="102" t="str">
        <f t="shared" si="142"/>
        <v>AgostoMidas Seguros, S.A.</v>
      </c>
      <c r="B469" s="37" t="s">
        <v>131</v>
      </c>
      <c r="C469" s="44">
        <f t="shared" si="144"/>
        <v>1682973.3599999999</v>
      </c>
      <c r="D469" s="44">
        <f t="shared" si="145"/>
        <v>2218722.08</v>
      </c>
      <c r="E469" s="35" t="s">
        <v>172</v>
      </c>
      <c r="F469" s="35" t="s">
        <v>172</v>
      </c>
      <c r="G469" s="35">
        <f t="shared" si="146"/>
        <v>0</v>
      </c>
      <c r="H469" s="35">
        <v>506250</v>
      </c>
      <c r="I469" s="35">
        <v>2218722.08</v>
      </c>
      <c r="J469" s="35">
        <f t="shared" si="147"/>
        <v>2724972.08</v>
      </c>
      <c r="K469" s="35" t="s">
        <v>172</v>
      </c>
      <c r="L469" s="35" t="s">
        <v>172</v>
      </c>
      <c r="M469" s="35">
        <f t="shared" si="148"/>
        <v>0</v>
      </c>
      <c r="N469" s="35" t="s">
        <v>172</v>
      </c>
      <c r="O469" s="35" t="s">
        <v>172</v>
      </c>
      <c r="P469" s="35">
        <f t="shared" si="149"/>
        <v>0</v>
      </c>
      <c r="Q469" s="35">
        <v>1973.02</v>
      </c>
      <c r="R469" s="35" t="s">
        <v>172</v>
      </c>
      <c r="S469" s="35">
        <f t="shared" si="150"/>
        <v>1973.02</v>
      </c>
      <c r="T469" s="35" t="s">
        <v>172</v>
      </c>
      <c r="U469" s="35" t="s">
        <v>172</v>
      </c>
      <c r="V469" s="35">
        <f t="shared" si="151"/>
        <v>0</v>
      </c>
      <c r="W469" s="35" t="s">
        <v>172</v>
      </c>
      <c r="X469" s="35" t="s">
        <v>172</v>
      </c>
      <c r="Y469" s="35">
        <f t="shared" si="152"/>
        <v>0</v>
      </c>
      <c r="Z469" s="35">
        <v>450167.43</v>
      </c>
      <c r="AA469" s="35" t="s">
        <v>172</v>
      </c>
      <c r="AB469" s="35">
        <f t="shared" si="153"/>
        <v>450167.43</v>
      </c>
      <c r="AC469" s="35" t="s">
        <v>172</v>
      </c>
      <c r="AD469" s="35" t="s">
        <v>172</v>
      </c>
      <c r="AE469" s="35">
        <f t="shared" si="154"/>
        <v>0</v>
      </c>
      <c r="AF469" s="35">
        <v>677430.52</v>
      </c>
      <c r="AG469" s="35" t="s">
        <v>172</v>
      </c>
      <c r="AH469" s="35">
        <f t="shared" si="155"/>
        <v>677430.52</v>
      </c>
      <c r="AI469" s="35">
        <v>47152.39</v>
      </c>
      <c r="AJ469" s="35" t="s">
        <v>172</v>
      </c>
      <c r="AK469" s="35">
        <f t="shared" si="156"/>
        <v>47152.39</v>
      </c>
      <c r="AM469" s="102" t="s">
        <v>7</v>
      </c>
    </row>
    <row r="470" spans="1:39" ht="13" thickBot="1" x14ac:dyDescent="0.45">
      <c r="A470" s="102" t="str">
        <f t="shared" si="142"/>
        <v>AgostoUnit, S.A.</v>
      </c>
      <c r="B470" s="37" t="s">
        <v>132</v>
      </c>
      <c r="C470" s="44">
        <f t="shared" si="144"/>
        <v>3162434.76</v>
      </c>
      <c r="D470" s="44">
        <f t="shared" si="145"/>
        <v>61161.42</v>
      </c>
      <c r="E470" s="35">
        <v>54273.27</v>
      </c>
      <c r="F470" s="35">
        <v>1173.28</v>
      </c>
      <c r="G470" s="35">
        <f t="shared" si="146"/>
        <v>55446.549999999996</v>
      </c>
      <c r="H470" s="35" t="s">
        <v>172</v>
      </c>
      <c r="I470" s="35" t="s">
        <v>172</v>
      </c>
      <c r="J470" s="35">
        <f t="shared" si="147"/>
        <v>0</v>
      </c>
      <c r="K470" s="35" t="s">
        <v>172</v>
      </c>
      <c r="L470" s="35">
        <v>55486</v>
      </c>
      <c r="M470" s="35">
        <f t="shared" si="148"/>
        <v>55486</v>
      </c>
      <c r="N470" s="35">
        <v>8021.49</v>
      </c>
      <c r="O470" s="35" t="s">
        <v>172</v>
      </c>
      <c r="P470" s="35">
        <f t="shared" si="149"/>
        <v>8021.49</v>
      </c>
      <c r="Q470" s="35" t="s">
        <v>172</v>
      </c>
      <c r="R470" s="35" t="s">
        <v>172</v>
      </c>
      <c r="S470" s="35">
        <f t="shared" si="150"/>
        <v>0</v>
      </c>
      <c r="T470" s="35" t="s">
        <v>172</v>
      </c>
      <c r="U470" s="35" t="s">
        <v>172</v>
      </c>
      <c r="V470" s="35">
        <f t="shared" si="151"/>
        <v>0</v>
      </c>
      <c r="W470" s="35" t="s">
        <v>172</v>
      </c>
      <c r="X470" s="35" t="s">
        <v>172</v>
      </c>
      <c r="Y470" s="35">
        <f t="shared" si="152"/>
        <v>0</v>
      </c>
      <c r="Z470" s="35">
        <v>1374943.2</v>
      </c>
      <c r="AA470" s="35" t="s">
        <v>172</v>
      </c>
      <c r="AB470" s="35">
        <f t="shared" si="153"/>
        <v>1374943.2</v>
      </c>
      <c r="AC470" s="35" t="s">
        <v>172</v>
      </c>
      <c r="AD470" s="35" t="s">
        <v>172</v>
      </c>
      <c r="AE470" s="35">
        <f t="shared" si="154"/>
        <v>0</v>
      </c>
      <c r="AF470" s="35" t="s">
        <v>172</v>
      </c>
      <c r="AG470" s="35" t="s">
        <v>172</v>
      </c>
      <c r="AH470" s="35">
        <f t="shared" si="155"/>
        <v>0</v>
      </c>
      <c r="AI470" s="35">
        <v>1725196.8</v>
      </c>
      <c r="AJ470" s="35">
        <v>4502.1400000000003</v>
      </c>
      <c r="AK470" s="35">
        <f t="shared" si="156"/>
        <v>1729698.94</v>
      </c>
      <c r="AM470" s="102" t="s">
        <v>7</v>
      </c>
    </row>
    <row r="471" spans="1:39" ht="13.35" thickTop="1" thickBot="1" x14ac:dyDescent="0.45">
      <c r="A471" s="102" t="str">
        <f t="shared" si="142"/>
        <v>Total General</v>
      </c>
      <c r="B471" s="39" t="s">
        <v>19</v>
      </c>
      <c r="C471" s="46">
        <f t="shared" ref="C471:AJ471" si="157">SUM(C438:C470)</f>
        <v>4865545058.0000019</v>
      </c>
      <c r="D471" s="46">
        <f t="shared" si="157"/>
        <v>3344285216.8899994</v>
      </c>
      <c r="E471" s="46">
        <f t="shared" si="157"/>
        <v>33125590.799999997</v>
      </c>
      <c r="F471" s="46">
        <f t="shared" si="157"/>
        <v>8660.7899999999991</v>
      </c>
      <c r="G471" s="46">
        <f t="shared" si="157"/>
        <v>33134251.589999996</v>
      </c>
      <c r="H471" s="46">
        <f t="shared" si="157"/>
        <v>566323959.6099999</v>
      </c>
      <c r="I471" s="46">
        <f t="shared" si="157"/>
        <v>734610438.95000005</v>
      </c>
      <c r="J471" s="46">
        <f t="shared" si="157"/>
        <v>1300934398.5600002</v>
      </c>
      <c r="K471" s="46">
        <f t="shared" si="157"/>
        <v>1641568.31</v>
      </c>
      <c r="L471" s="46">
        <f t="shared" si="157"/>
        <v>2363589892.999999</v>
      </c>
      <c r="M471" s="46">
        <f t="shared" si="157"/>
        <v>2365231461.3099995</v>
      </c>
      <c r="N471" s="46">
        <f t="shared" si="157"/>
        <v>63498824.470000006</v>
      </c>
      <c r="O471" s="46">
        <f t="shared" si="157"/>
        <v>339952.14</v>
      </c>
      <c r="P471" s="46">
        <f t="shared" si="157"/>
        <v>63838776.610000014</v>
      </c>
      <c r="Q471" s="46">
        <f t="shared" si="157"/>
        <v>1797839394.55</v>
      </c>
      <c r="R471" s="46">
        <f t="shared" si="157"/>
        <v>96448071.840000018</v>
      </c>
      <c r="S471" s="46">
        <f t="shared" si="157"/>
        <v>1894287466.3900001</v>
      </c>
      <c r="T471" s="46">
        <f t="shared" si="157"/>
        <v>66175530.650000006</v>
      </c>
      <c r="U471" s="46">
        <f t="shared" si="157"/>
        <v>870892.47</v>
      </c>
      <c r="V471" s="46">
        <f t="shared" si="157"/>
        <v>67046423.120000005</v>
      </c>
      <c r="W471" s="46">
        <f t="shared" si="157"/>
        <v>92784069.899999976</v>
      </c>
      <c r="X471" s="46">
        <f t="shared" si="157"/>
        <v>14342925.68</v>
      </c>
      <c r="Y471" s="46">
        <f t="shared" si="157"/>
        <v>107126995.57999997</v>
      </c>
      <c r="Z471" s="46">
        <f t="shared" si="157"/>
        <v>1761688738.98</v>
      </c>
      <c r="AA471" s="46">
        <f t="shared" si="157"/>
        <v>5289185.6700000009</v>
      </c>
      <c r="AB471" s="46">
        <f t="shared" si="157"/>
        <v>1766977924.6500001</v>
      </c>
      <c r="AC471" s="46">
        <f t="shared" si="157"/>
        <v>0</v>
      </c>
      <c r="AD471" s="46">
        <f t="shared" si="157"/>
        <v>73494033.879999995</v>
      </c>
      <c r="AE471" s="46">
        <f t="shared" si="157"/>
        <v>73494033.879999995</v>
      </c>
      <c r="AF471" s="46">
        <f t="shared" si="157"/>
        <v>157842947.48000002</v>
      </c>
      <c r="AG471" s="46">
        <f t="shared" si="157"/>
        <v>26810010.779999997</v>
      </c>
      <c r="AH471" s="46">
        <f t="shared" si="157"/>
        <v>184652958.26000002</v>
      </c>
      <c r="AI471" s="46">
        <f t="shared" si="157"/>
        <v>324624433.25</v>
      </c>
      <c r="AJ471" s="46">
        <f t="shared" si="157"/>
        <v>28481151.690000001</v>
      </c>
      <c r="AK471" s="65"/>
    </row>
    <row r="472" spans="1:39" ht="13" thickTop="1" x14ac:dyDescent="0.4">
      <c r="A472" s="102" t="str">
        <f t="shared" si="142"/>
        <v/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4">
      <c r="A473" s="102" t="str">
        <f>AM473&amp;B473</f>
        <v>% de Primas Exoneradas de Impuestos</v>
      </c>
      <c r="B473" s="4" t="s">
        <v>38</v>
      </c>
      <c r="C473" s="145">
        <f>IFERROR(D471/C474*100,0)</f>
        <v>40.735132212398966</v>
      </c>
      <c r="D473" s="145"/>
      <c r="E473" s="145">
        <f>IFERROR(F471/E474*100,0)</f>
        <v>2.6138480829951349E-2</v>
      </c>
      <c r="F473" s="145"/>
      <c r="G473" s="28"/>
      <c r="H473" s="145">
        <f>IFERROR(I471/H474*100,0)</f>
        <v>56.467907971619312</v>
      </c>
      <c r="I473" s="145"/>
      <c r="J473" s="28"/>
      <c r="K473" s="145">
        <f>IFERROR(L471/K474*100,0)</f>
        <v>99.930595870347048</v>
      </c>
      <c r="L473" s="145"/>
      <c r="M473" s="28"/>
      <c r="N473" s="145">
        <f>IFERROR(O471/N474*100,0)</f>
        <v>0.53251668978059385</v>
      </c>
      <c r="O473" s="145"/>
      <c r="P473" s="28"/>
      <c r="Q473" s="145">
        <f>IFERROR(R471/Q474*100,0)</f>
        <v>5.0915224616781103</v>
      </c>
      <c r="R473" s="145"/>
      <c r="S473" s="28"/>
      <c r="T473" s="145">
        <f>IFERROR(U471/T474*100,0)</f>
        <v>1.2989394951633326</v>
      </c>
      <c r="U473" s="145"/>
      <c r="V473" s="28"/>
      <c r="W473" s="145">
        <f>IFERROR(X471/W474*100,0)</f>
        <v>13.388712716477736</v>
      </c>
      <c r="X473" s="145"/>
      <c r="Y473" s="28"/>
      <c r="Z473" s="145">
        <f>IFERROR(AA471/Z474*100,0)</f>
        <v>0.29933513012323987</v>
      </c>
      <c r="AA473" s="145"/>
      <c r="AB473" s="28"/>
      <c r="AC473" s="145">
        <f>IFERROR(AD471/AC474*100,0)</f>
        <v>100</v>
      </c>
      <c r="AD473" s="145"/>
      <c r="AE473" s="28"/>
      <c r="AF473" s="145">
        <f>IFERROR(AG471/AF474*100,0)</f>
        <v>14.519134181565748</v>
      </c>
      <c r="AG473" s="145"/>
      <c r="AH473" s="28"/>
      <c r="AI473" s="145">
        <f>IFERROR(AJ471/AI474*100,0)</f>
        <v>8.0659023546284452</v>
      </c>
      <c r="AJ473" s="145"/>
      <c r="AK473" s="28"/>
    </row>
    <row r="474" spans="1:39" x14ac:dyDescent="0.4">
      <c r="A474" s="102" t="str">
        <f>AM474&amp;B474</f>
        <v>Primas Netas Totales</v>
      </c>
      <c r="B474" s="4" t="s">
        <v>39</v>
      </c>
      <c r="C474" s="143">
        <f>IFERROR(C471+D471,0)</f>
        <v>8209830274.8900013</v>
      </c>
      <c r="D474" s="144"/>
      <c r="E474" s="143">
        <f>IFERROR(E471+F471,0)</f>
        <v>33134251.589999996</v>
      </c>
      <c r="F474" s="144"/>
      <c r="G474" s="29"/>
      <c r="H474" s="143">
        <f>IFERROR(H471+I471,0)</f>
        <v>1300934398.5599999</v>
      </c>
      <c r="I474" s="144"/>
      <c r="J474" s="29"/>
      <c r="K474" s="143">
        <f>IFERROR(K471+L471,0)</f>
        <v>2365231461.309999</v>
      </c>
      <c r="L474" s="144"/>
      <c r="M474" s="29"/>
      <c r="N474" s="143">
        <f>IFERROR(N471+O471,0)</f>
        <v>63838776.610000007</v>
      </c>
      <c r="O474" s="144"/>
      <c r="P474" s="29"/>
      <c r="Q474" s="143">
        <f>IFERROR(Q471+R471,0)</f>
        <v>1894287466.3899999</v>
      </c>
      <c r="R474" s="144"/>
      <c r="S474" s="29"/>
      <c r="T474" s="143">
        <f>IFERROR(T471+U471,0)</f>
        <v>67046423.120000005</v>
      </c>
      <c r="U474" s="144"/>
      <c r="V474" s="29"/>
      <c r="W474" s="143">
        <f>IFERROR(W471+X471,0)</f>
        <v>107126995.57999998</v>
      </c>
      <c r="X474" s="144"/>
      <c r="Y474" s="29"/>
      <c r="Z474" s="143">
        <f>IFERROR(Z471+AA471,0)</f>
        <v>1766977924.6500001</v>
      </c>
      <c r="AA474" s="144"/>
      <c r="AB474" s="29"/>
      <c r="AC474" s="143">
        <f>IFERROR(AC471+AD471,0)</f>
        <v>73494033.879999995</v>
      </c>
      <c r="AD474" s="144"/>
      <c r="AE474" s="29"/>
      <c r="AF474" s="143">
        <f>IFERROR(AF471+AG471,0)</f>
        <v>184652958.26000002</v>
      </c>
      <c r="AG474" s="144"/>
      <c r="AH474" s="29"/>
      <c r="AI474" s="143">
        <f>IFERROR(AI471+AJ471,0)</f>
        <v>353105584.94</v>
      </c>
      <c r="AJ474" s="144"/>
      <c r="AK474" s="29"/>
    </row>
    <row r="475" spans="1:39" x14ac:dyDescent="0.4">
      <c r="A475" s="102" t="str">
        <f>AM475&amp;B475</f>
        <v>% Por Ramos Primas Netas Cobradas</v>
      </c>
      <c r="B475" s="4" t="s">
        <v>40</v>
      </c>
      <c r="C475" s="145">
        <f>SUM(E475:AJ475,0)</f>
        <v>99.999999999999957</v>
      </c>
      <c r="D475" s="144"/>
      <c r="E475" s="145">
        <f>IFERROR(E474/C474*100,0)</f>
        <v>0.40359240667059887</v>
      </c>
      <c r="F475" s="145"/>
      <c r="G475" s="28"/>
      <c r="H475" s="145">
        <f>IFERROR(H474/C474*100,0)</f>
        <v>15.846057165626734</v>
      </c>
      <c r="I475" s="145"/>
      <c r="J475" s="28"/>
      <c r="K475" s="145">
        <f>IFERROR(K474/C474*100,0)</f>
        <v>28.809748583282246</v>
      </c>
      <c r="L475" s="145"/>
      <c r="M475" s="28"/>
      <c r="N475" s="145">
        <f>IFERROR(N474/C474*100,0)</f>
        <v>0.77758948081122592</v>
      </c>
      <c r="O475" s="145"/>
      <c r="P475" s="28"/>
      <c r="Q475" s="145">
        <f>IFERROR(Q474/C474*100,0)</f>
        <v>23.073405940969714</v>
      </c>
      <c r="R475" s="145"/>
      <c r="S475" s="28"/>
      <c r="T475" s="145">
        <f>IFERROR(T474/C474*100,0)</f>
        <v>0.81666028255253198</v>
      </c>
      <c r="U475" s="145"/>
      <c r="V475" s="28"/>
      <c r="W475" s="145">
        <f>IFERROR(W474/C474*100,0)</f>
        <v>1.3048624879329227</v>
      </c>
      <c r="X475" s="145"/>
      <c r="Y475" s="28"/>
      <c r="Z475" s="145">
        <f>IFERROR(Z474/C474*100,0)</f>
        <v>21.522709550456266</v>
      </c>
      <c r="AA475" s="145"/>
      <c r="AB475" s="28"/>
      <c r="AC475" s="145">
        <f>IFERROR(AC474/C474*100,0)</f>
        <v>0.89519553290624765</v>
      </c>
      <c r="AD475" s="145"/>
      <c r="AE475" s="28"/>
      <c r="AF475" s="145">
        <f>IFERROR(AF474/C474*100,0)</f>
        <v>2.2491690093127299</v>
      </c>
      <c r="AG475" s="145"/>
      <c r="AH475" s="28"/>
      <c r="AI475" s="145">
        <f>IFERROR(AI474/C474*100,0)</f>
        <v>4.3010095594787563</v>
      </c>
      <c r="AJ475" s="145"/>
      <c r="AK475" s="28"/>
    </row>
    <row r="476" spans="1:39" x14ac:dyDescent="0.4">
      <c r="A476" s="102" t="str">
        <f t="shared" ref="A476:A531" si="158">AM476&amp;B476</f>
        <v>Fuente: Superintendencia de Seguros, Dirección de Análisis Financiero y Estadísticas</v>
      </c>
      <c r="B476" s="52" t="s">
        <v>108</v>
      </c>
    </row>
    <row r="477" spans="1:39" x14ac:dyDescent="0.4">
      <c r="A477" s="102" t="str">
        <f t="shared" si="158"/>
        <v/>
      </c>
      <c r="B477" s="3"/>
    </row>
    <row r="478" spans="1:39" x14ac:dyDescent="0.4">
      <c r="A478" s="102" t="str">
        <f t="shared" si="158"/>
        <v/>
      </c>
      <c r="B478" s="3"/>
    </row>
    <row r="479" spans="1:39" x14ac:dyDescent="0.4">
      <c r="A479" s="102" t="str">
        <f t="shared" si="158"/>
        <v/>
      </c>
      <c r="B479" s="3"/>
    </row>
    <row r="480" spans="1:39" x14ac:dyDescent="0.4">
      <c r="A480" s="102" t="str">
        <f t="shared" si="158"/>
        <v/>
      </c>
      <c r="B480" s="3"/>
    </row>
    <row r="481" spans="1:50" x14ac:dyDescent="0.4">
      <c r="A481" s="102" t="str">
        <f t="shared" si="158"/>
        <v/>
      </c>
      <c r="B481" s="3"/>
    </row>
    <row r="482" spans="1:50" x14ac:dyDescent="0.4">
      <c r="A482" s="102" t="str">
        <f t="shared" si="158"/>
        <v/>
      </c>
      <c r="B482" s="3"/>
    </row>
    <row r="483" spans="1:50" ht="20.25" customHeight="1" x14ac:dyDescent="0.6">
      <c r="A483" s="102" t="str">
        <f t="shared" si="158"/>
        <v>Superintendencia de Seguros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4">
      <c r="A484" s="102" t="str">
        <f t="shared" si="158"/>
        <v>Primas Netas Cobradas por Compañías, Según Ramos</v>
      </c>
      <c r="B484" s="134" t="s">
        <v>56</v>
      </c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/>
      <c r="AF484" s="134"/>
      <c r="AG484" s="134"/>
      <c r="AH484" s="134"/>
      <c r="AI484" s="134"/>
      <c r="AJ484" s="134"/>
    </row>
    <row r="485" spans="1:50" ht="12.75" customHeight="1" x14ac:dyDescent="0.4">
      <c r="A485" s="102" t="str">
        <f t="shared" si="158"/>
        <v>Septiembre. 2022</v>
      </c>
      <c r="B485" s="136" t="s">
        <v>142</v>
      </c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/>
      <c r="AF485" s="134"/>
      <c r="AG485" s="134"/>
      <c r="AH485" s="134"/>
      <c r="AI485" s="134"/>
      <c r="AJ485" s="134"/>
    </row>
    <row r="486" spans="1:50" ht="12.75" customHeight="1" x14ac:dyDescent="0.4">
      <c r="A486" s="102" t="str">
        <f t="shared" si="158"/>
        <v>(Valores en RD$)</v>
      </c>
      <c r="B486" s="134" t="s">
        <v>91</v>
      </c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  <c r="AA486" s="134"/>
      <c r="AB486" s="134"/>
      <c r="AC486" s="134"/>
      <c r="AD486" s="134"/>
      <c r="AE486" s="134"/>
      <c r="AF486" s="134"/>
      <c r="AG486" s="134"/>
      <c r="AH486" s="134"/>
      <c r="AI486" s="134"/>
      <c r="AJ486" s="134"/>
    </row>
    <row r="487" spans="1:50" x14ac:dyDescent="0.4">
      <c r="A487" s="102" t="str">
        <f t="shared" si="158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" thickBot="1" x14ac:dyDescent="0.45">
      <c r="A488" s="102" t="str">
        <f t="shared" si="158"/>
        <v/>
      </c>
      <c r="E488" s="102">
        <v>2</v>
      </c>
      <c r="F488" s="102">
        <v>3</v>
      </c>
      <c r="G488" s="102"/>
      <c r="H488" s="102">
        <v>4</v>
      </c>
      <c r="I488" s="102">
        <v>5</v>
      </c>
      <c r="J488" s="102"/>
      <c r="K488" s="102">
        <v>6</v>
      </c>
      <c r="L488" s="102">
        <v>7</v>
      </c>
      <c r="M488" s="102"/>
      <c r="N488" s="102">
        <v>8</v>
      </c>
      <c r="O488" s="102">
        <v>9</v>
      </c>
      <c r="P488" s="102"/>
      <c r="Q488" s="102">
        <v>10</v>
      </c>
      <c r="R488" s="102">
        <v>11</v>
      </c>
      <c r="S488" s="102"/>
      <c r="T488" s="102">
        <v>12</v>
      </c>
      <c r="U488" s="102">
        <v>13</v>
      </c>
      <c r="V488" s="102"/>
      <c r="W488" s="102">
        <v>14</v>
      </c>
      <c r="X488" s="102">
        <v>15</v>
      </c>
      <c r="Y488" s="102"/>
      <c r="Z488" s="102">
        <v>16</v>
      </c>
      <c r="AA488" s="102">
        <v>17</v>
      </c>
      <c r="AB488" s="102"/>
      <c r="AC488" s="102">
        <v>18</v>
      </c>
      <c r="AD488" s="102">
        <v>19</v>
      </c>
      <c r="AE488" s="102"/>
      <c r="AF488" s="102">
        <v>20</v>
      </c>
      <c r="AG488" s="102">
        <v>21</v>
      </c>
      <c r="AH488" s="102"/>
      <c r="AI488" s="102">
        <v>22</v>
      </c>
      <c r="AJ488" s="102">
        <v>23</v>
      </c>
    </row>
    <row r="489" spans="1:50" ht="23.25" customHeight="1" thickTop="1" thickBot="1" x14ac:dyDescent="0.45">
      <c r="A489" s="102" t="str">
        <f t="shared" si="158"/>
        <v>Compañías</v>
      </c>
      <c r="B489" s="137" t="s">
        <v>33</v>
      </c>
      <c r="C489" s="142" t="s">
        <v>0</v>
      </c>
      <c r="D489" s="142"/>
      <c r="E489" s="142" t="s">
        <v>12</v>
      </c>
      <c r="F489" s="142"/>
      <c r="G489" s="67"/>
      <c r="H489" s="142" t="s">
        <v>13</v>
      </c>
      <c r="I489" s="142"/>
      <c r="J489" s="67"/>
      <c r="K489" s="142" t="s">
        <v>14</v>
      </c>
      <c r="L489" s="142"/>
      <c r="M489" s="67"/>
      <c r="N489" s="142" t="s">
        <v>15</v>
      </c>
      <c r="O489" s="142"/>
      <c r="P489" s="67"/>
      <c r="Q489" s="142" t="s">
        <v>27</v>
      </c>
      <c r="R489" s="142"/>
      <c r="S489" s="67"/>
      <c r="T489" s="142" t="s">
        <v>35</v>
      </c>
      <c r="U489" s="142"/>
      <c r="V489" s="67"/>
      <c r="W489" s="142" t="s">
        <v>16</v>
      </c>
      <c r="X489" s="142"/>
      <c r="Y489" s="67"/>
      <c r="Z489" s="142" t="s">
        <v>67</v>
      </c>
      <c r="AA489" s="142"/>
      <c r="AB489" s="67"/>
      <c r="AC489" s="142" t="s">
        <v>34</v>
      </c>
      <c r="AD489" s="142"/>
      <c r="AE489" s="67"/>
      <c r="AF489" s="142" t="s">
        <v>17</v>
      </c>
      <c r="AG489" s="142"/>
      <c r="AH489" s="67"/>
      <c r="AI489" s="142" t="s">
        <v>18</v>
      </c>
      <c r="AJ489" s="142"/>
      <c r="AK489" s="49"/>
    </row>
    <row r="490" spans="1:50" ht="13.35" thickTop="1" thickBot="1" x14ac:dyDescent="0.45">
      <c r="A490" s="102" t="str">
        <f t="shared" si="158"/>
        <v/>
      </c>
      <c r="B490" s="146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5" customHeight="1" thickTop="1" x14ac:dyDescent="0.4">
      <c r="A491" s="102" t="str">
        <f t="shared" si="158"/>
        <v>SeptiembreSeguros Universal, S. A.</v>
      </c>
      <c r="B491" s="35" t="s">
        <v>84</v>
      </c>
      <c r="C491" s="44">
        <f t="shared" ref="C491:C523" si="159">SUMIF($E$62:$AJ$62,$C$62,$E491:$AJ491)</f>
        <v>975626981.84000003</v>
      </c>
      <c r="D491" s="44">
        <f t="shared" ref="D491:D523" si="160">SUMIF($E$62:$AJ$62,$D$62,$E491:$AJ491)</f>
        <v>593363664.35000002</v>
      </c>
      <c r="E491" s="35">
        <v>5879980.8300000001</v>
      </c>
      <c r="F491" s="35" t="s">
        <v>172</v>
      </c>
      <c r="G491" s="35">
        <f>SUBTOTAL(109,E491:F491)</f>
        <v>5879980.8300000001</v>
      </c>
      <c r="H491" s="35">
        <v>99755327.489999995</v>
      </c>
      <c r="I491" s="35">
        <v>180436386.34999999</v>
      </c>
      <c r="J491" s="35">
        <f>SUBTOTAL(109,H491:I491)</f>
        <v>280191713.83999997</v>
      </c>
      <c r="K491" s="35">
        <v>0.01</v>
      </c>
      <c r="L491" s="35">
        <v>379528240.97000003</v>
      </c>
      <c r="M491" s="35">
        <f>SUBTOTAL(109,K491:L491)</f>
        <v>379528240.98000002</v>
      </c>
      <c r="N491" s="35">
        <v>24023187.23</v>
      </c>
      <c r="O491" s="35">
        <v>717</v>
      </c>
      <c r="P491" s="35">
        <f>SUBTOTAL(109,N491:O491)</f>
        <v>24023904.23</v>
      </c>
      <c r="Q491" s="35">
        <v>511655573.81999999</v>
      </c>
      <c r="R491" s="35">
        <v>28369169.699999999</v>
      </c>
      <c r="S491" s="35">
        <f>SUBTOTAL(109,Q491:R491)</f>
        <v>540024743.51999998</v>
      </c>
      <c r="T491" s="35">
        <v>5662163.29</v>
      </c>
      <c r="U491" s="35" t="s">
        <v>172</v>
      </c>
      <c r="V491" s="35">
        <f>SUBTOTAL(109,T491:U491)</f>
        <v>5662163.29</v>
      </c>
      <c r="W491" s="35">
        <v>32405256.079999998</v>
      </c>
      <c r="X491" s="35">
        <v>2842068.78</v>
      </c>
      <c r="Y491" s="35">
        <f>SUBTOTAL(109,W491:X491)</f>
        <v>35247324.859999999</v>
      </c>
      <c r="Z491" s="35">
        <v>183758797.06999999</v>
      </c>
      <c r="AA491" s="35">
        <v>116419.12</v>
      </c>
      <c r="AB491" s="35">
        <f>SUBTOTAL(109,Z491:AA491)</f>
        <v>183875216.19</v>
      </c>
      <c r="AC491" s="35" t="s">
        <v>172</v>
      </c>
      <c r="AD491" s="35" t="s">
        <v>172</v>
      </c>
      <c r="AE491" s="35">
        <f>SUBTOTAL(109,AC491:AD491)</f>
        <v>0</v>
      </c>
      <c r="AF491" s="35">
        <v>8865757.4399999995</v>
      </c>
      <c r="AG491" s="35" t="s">
        <v>172</v>
      </c>
      <c r="AH491" s="35">
        <f>SUBTOTAL(109,AF491:AG491)</f>
        <v>8865757.4399999995</v>
      </c>
      <c r="AI491" s="35">
        <v>103620938.58</v>
      </c>
      <c r="AJ491" s="35">
        <v>2070662.43</v>
      </c>
      <c r="AK491" s="35">
        <f>SUBTOTAL(109,AI491:AJ491)</f>
        <v>105691601.01000001</v>
      </c>
      <c r="AM491" s="102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5" customHeight="1" x14ac:dyDescent="0.4">
      <c r="A492" s="102" t="str">
        <f t="shared" si="158"/>
        <v>SeptiembreHumano Seguros, S. A.</v>
      </c>
      <c r="B492" s="37" t="s">
        <v>92</v>
      </c>
      <c r="C492" s="44">
        <f t="shared" si="159"/>
        <v>157008253.67999998</v>
      </c>
      <c r="D492" s="44">
        <f t="shared" si="160"/>
        <v>1132419176.26</v>
      </c>
      <c r="E492" s="35">
        <v>4892114.62</v>
      </c>
      <c r="F492" s="35" t="s">
        <v>172</v>
      </c>
      <c r="G492" s="35">
        <f t="shared" ref="G492:G523" si="161">SUBTOTAL(109,E492:F492)</f>
        <v>4892114.62</v>
      </c>
      <c r="H492" s="35">
        <v>23510789.579999998</v>
      </c>
      <c r="I492" s="35">
        <v>1247145.26</v>
      </c>
      <c r="J492" s="35">
        <f t="shared" ref="J492:J523" si="162">SUBTOTAL(109,H492:I492)</f>
        <v>24757934.84</v>
      </c>
      <c r="K492" s="35" t="s">
        <v>172</v>
      </c>
      <c r="L492" s="35">
        <v>1127540040.4000001</v>
      </c>
      <c r="M492" s="35">
        <f t="shared" ref="M492:M523" si="163">SUBTOTAL(109,K492:L492)</f>
        <v>1127540040.4000001</v>
      </c>
      <c r="N492" s="35">
        <v>2865858.16</v>
      </c>
      <c r="O492" s="35">
        <v>0.1</v>
      </c>
      <c r="P492" s="35">
        <f t="shared" ref="P492:P523" si="164">SUBTOTAL(109,N492:O492)</f>
        <v>2865858.2600000002</v>
      </c>
      <c r="Q492" s="35">
        <v>38950987.770000003</v>
      </c>
      <c r="R492" s="35">
        <v>501637.44</v>
      </c>
      <c r="S492" s="35">
        <f t="shared" ref="S492:S523" si="165">SUBTOTAL(109,Q492:R492)</f>
        <v>39452625.210000001</v>
      </c>
      <c r="T492" s="35">
        <v>157546.32999999999</v>
      </c>
      <c r="U492" s="35" t="s">
        <v>172</v>
      </c>
      <c r="V492" s="35">
        <f t="shared" ref="V492:V523" si="166">SUBTOTAL(109,T492:U492)</f>
        <v>157546.32999999999</v>
      </c>
      <c r="W492" s="35">
        <v>1105960.55</v>
      </c>
      <c r="X492" s="35">
        <v>1.0900000000000001</v>
      </c>
      <c r="Y492" s="35">
        <f t="shared" ref="Y492:Y523" si="167">SUBTOTAL(109,W492:X492)</f>
        <v>1105961.6400000001</v>
      </c>
      <c r="Z492" s="35">
        <v>77658355.659999996</v>
      </c>
      <c r="AA492" s="35">
        <v>-213627.02</v>
      </c>
      <c r="AB492" s="35">
        <f t="shared" ref="AB492:AB523" si="168">SUBTOTAL(109,Z492:AA492)</f>
        <v>77444728.640000001</v>
      </c>
      <c r="AC492" s="35" t="s">
        <v>172</v>
      </c>
      <c r="AD492" s="35" t="s">
        <v>172</v>
      </c>
      <c r="AE492" s="35">
        <f t="shared" ref="AE492:AE523" si="169">SUBTOTAL(109,AC492:AD492)</f>
        <v>0</v>
      </c>
      <c r="AF492" s="35">
        <v>1005765.32</v>
      </c>
      <c r="AG492" s="35" t="s">
        <v>172</v>
      </c>
      <c r="AH492" s="35">
        <f t="shared" ref="AH492:AH523" si="170">SUBTOTAL(109,AF492:AG492)</f>
        <v>1005765.32</v>
      </c>
      <c r="AI492" s="35">
        <v>6860875.6900000004</v>
      </c>
      <c r="AJ492" s="35">
        <v>3343978.99</v>
      </c>
      <c r="AK492" s="35">
        <f t="shared" ref="AK492:AK523" si="171">SUBTOTAL(109,AI492:AJ492)</f>
        <v>10204854.68</v>
      </c>
      <c r="AM492" s="102" t="s">
        <v>8</v>
      </c>
    </row>
    <row r="493" spans="1:50" ht="15.95" customHeight="1" x14ac:dyDescent="0.4">
      <c r="A493" s="102" t="str">
        <f t="shared" si="158"/>
        <v>SeptiembreSeguros Reservas, S. A.</v>
      </c>
      <c r="B493" s="37" t="s">
        <v>93</v>
      </c>
      <c r="C493" s="44">
        <f t="shared" si="159"/>
        <v>896752833.75</v>
      </c>
      <c r="D493" s="44">
        <f t="shared" si="160"/>
        <v>244776431.60999998</v>
      </c>
      <c r="E493" s="35">
        <v>6985155.4299999997</v>
      </c>
      <c r="F493" s="35">
        <v>-9968.9500000000007</v>
      </c>
      <c r="G493" s="35">
        <f t="shared" si="161"/>
        <v>6975186.4799999995</v>
      </c>
      <c r="H493" s="35">
        <v>178041805.02000001</v>
      </c>
      <c r="I493" s="35">
        <v>80803598.239999995</v>
      </c>
      <c r="J493" s="35">
        <f t="shared" si="162"/>
        <v>258845403.25999999</v>
      </c>
      <c r="K493" s="35" t="s">
        <v>172</v>
      </c>
      <c r="L493" s="35">
        <v>130547616.09</v>
      </c>
      <c r="M493" s="35">
        <f t="shared" si="163"/>
        <v>130547616.09</v>
      </c>
      <c r="N493" s="35">
        <v>2611319.21</v>
      </c>
      <c r="O493" s="35">
        <v>-2081.31</v>
      </c>
      <c r="P493" s="35">
        <f t="shared" si="164"/>
        <v>2609237.9</v>
      </c>
      <c r="Q493" s="35">
        <v>305709525.08999997</v>
      </c>
      <c r="R493" s="35">
        <v>31008419.66</v>
      </c>
      <c r="S493" s="35">
        <f t="shared" si="165"/>
        <v>336717944.75</v>
      </c>
      <c r="T493" s="35">
        <v>3860289.04</v>
      </c>
      <c r="U493" s="35" t="s">
        <v>172</v>
      </c>
      <c r="V493" s="35">
        <f t="shared" si="166"/>
        <v>3860289.04</v>
      </c>
      <c r="W493" s="35">
        <v>11684561.310000001</v>
      </c>
      <c r="X493" s="35">
        <v>6.35</v>
      </c>
      <c r="Y493" s="35">
        <f t="shared" si="167"/>
        <v>11684567.66</v>
      </c>
      <c r="Z493" s="35">
        <v>311069228.25</v>
      </c>
      <c r="AA493" s="35">
        <v>1781729.98</v>
      </c>
      <c r="AB493" s="35">
        <f t="shared" si="168"/>
        <v>312850958.23000002</v>
      </c>
      <c r="AC493" s="35" t="s">
        <v>172</v>
      </c>
      <c r="AD493" s="35" t="s">
        <v>172</v>
      </c>
      <c r="AE493" s="35">
        <f t="shared" si="169"/>
        <v>0</v>
      </c>
      <c r="AF493" s="35">
        <v>12915665.859999999</v>
      </c>
      <c r="AG493" s="35" t="s">
        <v>172</v>
      </c>
      <c r="AH493" s="35">
        <f t="shared" si="170"/>
        <v>12915665.859999999</v>
      </c>
      <c r="AI493" s="35">
        <v>63875284.539999999</v>
      </c>
      <c r="AJ493" s="35">
        <v>647111.55000000005</v>
      </c>
      <c r="AK493" s="35">
        <f t="shared" si="171"/>
        <v>64522396.089999996</v>
      </c>
      <c r="AM493" s="102" t="s">
        <v>8</v>
      </c>
    </row>
    <row r="494" spans="1:50" ht="15.95" customHeight="1" x14ac:dyDescent="0.4">
      <c r="A494" s="102" t="str">
        <f t="shared" si="158"/>
        <v>SeptiembreMapfre BHD Compañía de Seguros</v>
      </c>
      <c r="B494" s="37" t="s">
        <v>111</v>
      </c>
      <c r="C494" s="44">
        <f t="shared" si="159"/>
        <v>829744243.53999996</v>
      </c>
      <c r="D494" s="44">
        <f t="shared" si="160"/>
        <v>151962965.58000004</v>
      </c>
      <c r="E494" s="35">
        <v>2895269.86</v>
      </c>
      <c r="F494" s="35" t="s">
        <v>172</v>
      </c>
      <c r="G494" s="35">
        <f t="shared" si="161"/>
        <v>2895269.86</v>
      </c>
      <c r="H494" s="35">
        <v>112438391.68000001</v>
      </c>
      <c r="I494" s="35">
        <v>106961583.98999999</v>
      </c>
      <c r="J494" s="35">
        <f t="shared" si="162"/>
        <v>219399975.67000002</v>
      </c>
      <c r="K494" s="35" t="s">
        <v>172</v>
      </c>
      <c r="L494" s="35">
        <v>29486359.550000001</v>
      </c>
      <c r="M494" s="35">
        <f t="shared" si="163"/>
        <v>29486359.550000001</v>
      </c>
      <c r="N494" s="35">
        <v>17982687.949999999</v>
      </c>
      <c r="O494" s="35">
        <v>731999.11</v>
      </c>
      <c r="P494" s="35">
        <f t="shared" si="164"/>
        <v>18714687.059999999</v>
      </c>
      <c r="Q494" s="35">
        <v>391882313.25999999</v>
      </c>
      <c r="R494" s="35">
        <v>12197458.16</v>
      </c>
      <c r="S494" s="35">
        <f t="shared" si="165"/>
        <v>404079771.42000002</v>
      </c>
      <c r="T494" s="35">
        <v>3156537.95</v>
      </c>
      <c r="U494" s="35" t="s">
        <v>172</v>
      </c>
      <c r="V494" s="35">
        <f t="shared" si="166"/>
        <v>3156537.95</v>
      </c>
      <c r="W494" s="35">
        <v>6859849.6500000004</v>
      </c>
      <c r="X494" s="35">
        <v>1209705.52</v>
      </c>
      <c r="Y494" s="35">
        <f t="shared" si="167"/>
        <v>8069555.1699999999</v>
      </c>
      <c r="Z494" s="35">
        <v>203991616.59</v>
      </c>
      <c r="AA494" s="35">
        <v>1161845.02</v>
      </c>
      <c r="AB494" s="35">
        <f t="shared" si="168"/>
        <v>205153461.61000001</v>
      </c>
      <c r="AC494" s="35" t="s">
        <v>172</v>
      </c>
      <c r="AD494" s="35" t="s">
        <v>172</v>
      </c>
      <c r="AE494" s="35">
        <f t="shared" si="169"/>
        <v>0</v>
      </c>
      <c r="AF494" s="35">
        <v>14991491.4</v>
      </c>
      <c r="AG494" s="35">
        <v>102951.77</v>
      </c>
      <c r="AH494" s="35">
        <f t="shared" si="170"/>
        <v>15094443.17</v>
      </c>
      <c r="AI494" s="35">
        <v>75546085.200000003</v>
      </c>
      <c r="AJ494" s="35">
        <v>111062.46</v>
      </c>
      <c r="AK494" s="35">
        <f t="shared" si="171"/>
        <v>75657147.659999996</v>
      </c>
      <c r="AM494" s="102" t="s">
        <v>8</v>
      </c>
    </row>
    <row r="495" spans="1:50" ht="15.95" customHeight="1" x14ac:dyDescent="0.4">
      <c r="A495" s="102" t="str">
        <f t="shared" si="158"/>
        <v>SeptiembreLa Colonial, S. A., Compañia De Seguros</v>
      </c>
      <c r="B495" s="37" t="s">
        <v>112</v>
      </c>
      <c r="C495" s="44">
        <f t="shared" si="159"/>
        <v>458940925.11000001</v>
      </c>
      <c r="D495" s="44">
        <f t="shared" si="160"/>
        <v>343647647.93000001</v>
      </c>
      <c r="E495" s="35">
        <v>96383.66</v>
      </c>
      <c r="F495" s="35" t="s">
        <v>172</v>
      </c>
      <c r="G495" s="35">
        <f t="shared" si="161"/>
        <v>96383.66</v>
      </c>
      <c r="H495" s="35">
        <v>22673511.780000001</v>
      </c>
      <c r="I495" s="35" t="s">
        <v>172</v>
      </c>
      <c r="J495" s="35">
        <f t="shared" si="162"/>
        <v>22673511.780000001</v>
      </c>
      <c r="K495" s="35">
        <v>480670.35</v>
      </c>
      <c r="L495" s="35">
        <v>206755518.18000001</v>
      </c>
      <c r="M495" s="35">
        <f t="shared" si="163"/>
        <v>207236188.53</v>
      </c>
      <c r="N495" s="35">
        <v>5254363.5599999996</v>
      </c>
      <c r="O495" s="35" t="s">
        <v>172</v>
      </c>
      <c r="P495" s="35">
        <f t="shared" si="164"/>
        <v>5254363.5599999996</v>
      </c>
      <c r="Q495" s="35">
        <v>150211924.99000001</v>
      </c>
      <c r="R495" s="35">
        <v>135186447.25999999</v>
      </c>
      <c r="S495" s="35">
        <f t="shared" si="165"/>
        <v>285398372.25</v>
      </c>
      <c r="T495" s="35">
        <v>12925092.51</v>
      </c>
      <c r="U495" s="35" t="s">
        <v>172</v>
      </c>
      <c r="V495" s="35">
        <f t="shared" si="166"/>
        <v>12925092.51</v>
      </c>
      <c r="W495" s="35">
        <v>12545816.220000001</v>
      </c>
      <c r="X495" s="35">
        <v>1212310.67</v>
      </c>
      <c r="Y495" s="35">
        <f t="shared" si="167"/>
        <v>13758126.890000001</v>
      </c>
      <c r="Z495" s="35">
        <v>203884209.77000001</v>
      </c>
      <c r="AA495" s="35">
        <v>138998.53</v>
      </c>
      <c r="AB495" s="35">
        <f t="shared" si="168"/>
        <v>204023208.30000001</v>
      </c>
      <c r="AC495" s="35" t="s">
        <v>172</v>
      </c>
      <c r="AD495" s="35" t="s">
        <v>172</v>
      </c>
      <c r="AE495" s="35">
        <f t="shared" si="169"/>
        <v>0</v>
      </c>
      <c r="AF495" s="35">
        <v>9810023.6400000006</v>
      </c>
      <c r="AG495" s="35">
        <v>9628.81</v>
      </c>
      <c r="AH495" s="35">
        <f t="shared" si="170"/>
        <v>9819652.4500000011</v>
      </c>
      <c r="AI495" s="35">
        <v>41058928.630000003</v>
      </c>
      <c r="AJ495" s="35">
        <v>344744.48</v>
      </c>
      <c r="AK495" s="35">
        <f t="shared" si="171"/>
        <v>41403673.109999999</v>
      </c>
      <c r="AM495" s="102" t="s">
        <v>8</v>
      </c>
    </row>
    <row r="496" spans="1:50" ht="15.95" customHeight="1" x14ac:dyDescent="0.4">
      <c r="A496" s="102" t="str">
        <f t="shared" si="158"/>
        <v>SeptiembreSeguros Sura, S.A.</v>
      </c>
      <c r="B496" s="37" t="s">
        <v>113</v>
      </c>
      <c r="C496" s="44">
        <f t="shared" si="159"/>
        <v>430053512.17000008</v>
      </c>
      <c r="D496" s="44">
        <f t="shared" si="160"/>
        <v>26964204.629999999</v>
      </c>
      <c r="E496" s="35">
        <v>1284865.9099999999</v>
      </c>
      <c r="F496" s="35" t="s">
        <v>172</v>
      </c>
      <c r="G496" s="35">
        <f t="shared" si="161"/>
        <v>1284865.9099999999</v>
      </c>
      <c r="H496" s="35">
        <v>20361025.449999999</v>
      </c>
      <c r="I496" s="35">
        <v>8465</v>
      </c>
      <c r="J496" s="35">
        <f t="shared" si="162"/>
        <v>20369490.449999999</v>
      </c>
      <c r="K496" s="35">
        <v>303482.63</v>
      </c>
      <c r="L496" s="35">
        <v>18877812.039999999</v>
      </c>
      <c r="M496" s="35">
        <f t="shared" si="163"/>
        <v>19181294.669999998</v>
      </c>
      <c r="N496" s="35">
        <v>2300100.9700000002</v>
      </c>
      <c r="O496" s="35" t="s">
        <v>172</v>
      </c>
      <c r="P496" s="35">
        <f t="shared" si="164"/>
        <v>2300100.9700000002</v>
      </c>
      <c r="Q496" s="35">
        <v>169845377.09</v>
      </c>
      <c r="R496" s="35">
        <v>5237104.51</v>
      </c>
      <c r="S496" s="35">
        <f t="shared" si="165"/>
        <v>175082481.59999999</v>
      </c>
      <c r="T496" s="35">
        <v>13348140.210000001</v>
      </c>
      <c r="U496" s="35" t="s">
        <v>172</v>
      </c>
      <c r="V496" s="35">
        <f t="shared" si="166"/>
        <v>13348140.210000001</v>
      </c>
      <c r="W496" s="35">
        <v>11052536.99</v>
      </c>
      <c r="X496" s="35">
        <v>682785.57</v>
      </c>
      <c r="Y496" s="35">
        <f t="shared" si="167"/>
        <v>11735322.560000001</v>
      </c>
      <c r="Z496" s="35">
        <v>129016861.45</v>
      </c>
      <c r="AA496" s="35">
        <v>1364554.32</v>
      </c>
      <c r="AB496" s="35">
        <f t="shared" si="168"/>
        <v>130381415.77</v>
      </c>
      <c r="AC496" s="35" t="s">
        <v>172</v>
      </c>
      <c r="AD496" s="35" t="s">
        <v>172</v>
      </c>
      <c r="AE496" s="35">
        <f t="shared" si="169"/>
        <v>0</v>
      </c>
      <c r="AF496" s="35">
        <v>18561412.050000001</v>
      </c>
      <c r="AG496" s="35">
        <v>11500</v>
      </c>
      <c r="AH496" s="35">
        <f t="shared" si="170"/>
        <v>18572912.050000001</v>
      </c>
      <c r="AI496" s="35">
        <v>63979709.420000002</v>
      </c>
      <c r="AJ496" s="35">
        <v>781983.19</v>
      </c>
      <c r="AK496" s="35">
        <f t="shared" si="171"/>
        <v>64761692.609999999</v>
      </c>
      <c r="AM496" s="102" t="s">
        <v>8</v>
      </c>
    </row>
    <row r="497" spans="1:39" ht="15.95" customHeight="1" x14ac:dyDescent="0.4">
      <c r="A497" s="102" t="str">
        <f t="shared" si="158"/>
        <v>SeptiembreSeguros Crecer, S. A.</v>
      </c>
      <c r="B497" s="37" t="s">
        <v>94</v>
      </c>
      <c r="C497" s="44">
        <f t="shared" si="159"/>
        <v>74186455.75</v>
      </c>
      <c r="D497" s="44">
        <f t="shared" si="160"/>
        <v>249958216.01000002</v>
      </c>
      <c r="E497" s="35" t="s">
        <v>172</v>
      </c>
      <c r="F497" s="35" t="s">
        <v>172</v>
      </c>
      <c r="G497" s="35">
        <f t="shared" si="161"/>
        <v>0</v>
      </c>
      <c r="H497" s="35">
        <v>28138490.489999998</v>
      </c>
      <c r="I497" s="35">
        <v>249678638.24000001</v>
      </c>
      <c r="J497" s="35">
        <f t="shared" si="162"/>
        <v>277817128.73000002</v>
      </c>
      <c r="K497" s="35" t="s">
        <v>172</v>
      </c>
      <c r="L497" s="35" t="s">
        <v>172</v>
      </c>
      <c r="M497" s="35">
        <f t="shared" si="163"/>
        <v>0</v>
      </c>
      <c r="N497" s="35">
        <v>2176944.8199999998</v>
      </c>
      <c r="O497" s="35" t="s">
        <v>172</v>
      </c>
      <c r="P497" s="35">
        <f t="shared" si="164"/>
        <v>2176944.8199999998</v>
      </c>
      <c r="Q497" s="35">
        <v>19349448.390000001</v>
      </c>
      <c r="R497" s="35" t="s">
        <v>172</v>
      </c>
      <c r="S497" s="35">
        <f t="shared" si="165"/>
        <v>19349448.390000001</v>
      </c>
      <c r="T497" s="35" t="s">
        <v>172</v>
      </c>
      <c r="U497" s="35" t="s">
        <v>172</v>
      </c>
      <c r="V497" s="35">
        <f t="shared" si="166"/>
        <v>0</v>
      </c>
      <c r="W497" s="35">
        <v>43388.29</v>
      </c>
      <c r="X497" s="35" t="s">
        <v>172</v>
      </c>
      <c r="Y497" s="35">
        <f t="shared" si="167"/>
        <v>43388.29</v>
      </c>
      <c r="Z497" s="35">
        <v>163689.95000000001</v>
      </c>
      <c r="AA497" s="35" t="s">
        <v>172</v>
      </c>
      <c r="AB497" s="35">
        <f t="shared" si="168"/>
        <v>163689.95000000001</v>
      </c>
      <c r="AC497" s="35" t="s">
        <v>172</v>
      </c>
      <c r="AD497" s="35" t="s">
        <v>172</v>
      </c>
      <c r="AE497" s="35">
        <f t="shared" si="169"/>
        <v>0</v>
      </c>
      <c r="AF497" s="35">
        <v>6169623.1500000004</v>
      </c>
      <c r="AG497" s="35" t="s">
        <v>172</v>
      </c>
      <c r="AH497" s="35">
        <f t="shared" si="170"/>
        <v>6169623.1500000004</v>
      </c>
      <c r="AI497" s="35">
        <v>18144870.66</v>
      </c>
      <c r="AJ497" s="35">
        <v>279577.77</v>
      </c>
      <c r="AK497" s="35">
        <f t="shared" si="171"/>
        <v>18424448.43</v>
      </c>
      <c r="AM497" s="102" t="s">
        <v>8</v>
      </c>
    </row>
    <row r="498" spans="1:39" ht="15.95" customHeight="1" x14ac:dyDescent="0.4">
      <c r="A498" s="102" t="str">
        <f t="shared" si="158"/>
        <v>SeptiembreWorldwide Seguros, S. A.</v>
      </c>
      <c r="B498" s="37" t="s">
        <v>114</v>
      </c>
      <c r="C498" s="44">
        <f t="shared" si="159"/>
        <v>15323698.359999999</v>
      </c>
      <c r="D498" s="44">
        <f t="shared" si="160"/>
        <v>211755095</v>
      </c>
      <c r="E498" s="35">
        <v>10398947.550000001</v>
      </c>
      <c r="F498" s="35" t="s">
        <v>172</v>
      </c>
      <c r="G498" s="35">
        <f t="shared" si="161"/>
        <v>10398947.550000001</v>
      </c>
      <c r="H498" s="35">
        <v>4924750.8099999996</v>
      </c>
      <c r="I498" s="35">
        <v>146038.70000000001</v>
      </c>
      <c r="J498" s="35">
        <f t="shared" si="162"/>
        <v>5070789.51</v>
      </c>
      <c r="K498" s="35" t="s">
        <v>172</v>
      </c>
      <c r="L498" s="35">
        <v>211609056.30000001</v>
      </c>
      <c r="M498" s="35">
        <f t="shared" si="163"/>
        <v>211609056.30000001</v>
      </c>
      <c r="N498" s="35" t="s">
        <v>172</v>
      </c>
      <c r="O498" s="35" t="s">
        <v>172</v>
      </c>
      <c r="P498" s="35">
        <f t="shared" si="164"/>
        <v>0</v>
      </c>
      <c r="Q498" s="35" t="s">
        <v>172</v>
      </c>
      <c r="R498" s="35" t="s">
        <v>172</v>
      </c>
      <c r="S498" s="35">
        <f t="shared" si="165"/>
        <v>0</v>
      </c>
      <c r="T498" s="35" t="s">
        <v>172</v>
      </c>
      <c r="U498" s="35" t="s">
        <v>172</v>
      </c>
      <c r="V498" s="35">
        <f t="shared" si="166"/>
        <v>0</v>
      </c>
      <c r="W498" s="35" t="s">
        <v>172</v>
      </c>
      <c r="X498" s="35" t="s">
        <v>172</v>
      </c>
      <c r="Y498" s="35">
        <f t="shared" si="167"/>
        <v>0</v>
      </c>
      <c r="Z498" s="35" t="s">
        <v>172</v>
      </c>
      <c r="AA498" s="35" t="s">
        <v>172</v>
      </c>
      <c r="AB498" s="35">
        <f t="shared" si="168"/>
        <v>0</v>
      </c>
      <c r="AC498" s="35" t="s">
        <v>172</v>
      </c>
      <c r="AD498" s="35" t="s">
        <v>172</v>
      </c>
      <c r="AE498" s="35">
        <f t="shared" si="169"/>
        <v>0</v>
      </c>
      <c r="AF498" s="35" t="s">
        <v>172</v>
      </c>
      <c r="AG498" s="35" t="s">
        <v>172</v>
      </c>
      <c r="AH498" s="35">
        <f t="shared" si="170"/>
        <v>0</v>
      </c>
      <c r="AI498" s="35" t="s">
        <v>172</v>
      </c>
      <c r="AJ498" s="35" t="s">
        <v>172</v>
      </c>
      <c r="AK498" s="35">
        <f t="shared" si="171"/>
        <v>0</v>
      </c>
      <c r="AM498" s="102" t="s">
        <v>8</v>
      </c>
    </row>
    <row r="499" spans="1:39" ht="15.95" customHeight="1" x14ac:dyDescent="0.4">
      <c r="A499" s="102" t="str">
        <f t="shared" si="158"/>
        <v>SeptiembreGeneral de Seguros, S. A.</v>
      </c>
      <c r="B499" s="37" t="s">
        <v>77</v>
      </c>
      <c r="C499" s="44">
        <f t="shared" si="159"/>
        <v>45507185.839999996</v>
      </c>
      <c r="D499" s="44">
        <f t="shared" si="160"/>
        <v>123983780.86999999</v>
      </c>
      <c r="E499" s="35">
        <v>254530.03</v>
      </c>
      <c r="F499" s="35" t="s">
        <v>172</v>
      </c>
      <c r="G499" s="35">
        <f t="shared" si="161"/>
        <v>254530.03</v>
      </c>
      <c r="H499" s="35">
        <v>2245588.1800000002</v>
      </c>
      <c r="I499" s="35">
        <v>123553122.23999999</v>
      </c>
      <c r="J499" s="35">
        <f t="shared" si="162"/>
        <v>125798710.42</v>
      </c>
      <c r="K499" s="35" t="s">
        <v>172</v>
      </c>
      <c r="L499" s="35">
        <v>100903.69</v>
      </c>
      <c r="M499" s="35">
        <f t="shared" si="163"/>
        <v>100903.69</v>
      </c>
      <c r="N499" s="35">
        <v>34184.300000000003</v>
      </c>
      <c r="O499" s="35">
        <v>94208</v>
      </c>
      <c r="P499" s="35">
        <f t="shared" si="164"/>
        <v>128392.3</v>
      </c>
      <c r="Q499" s="35">
        <v>4987459.71</v>
      </c>
      <c r="R499" s="35" t="s">
        <v>172</v>
      </c>
      <c r="S499" s="35">
        <f t="shared" si="165"/>
        <v>4987459.71</v>
      </c>
      <c r="T499" s="35">
        <v>1477805.39</v>
      </c>
      <c r="U499" s="35" t="s">
        <v>172</v>
      </c>
      <c r="V499" s="35">
        <f t="shared" si="166"/>
        <v>1477805.39</v>
      </c>
      <c r="W499" s="35">
        <v>297856.82</v>
      </c>
      <c r="X499" s="35" t="s">
        <v>172</v>
      </c>
      <c r="Y499" s="35">
        <f t="shared" si="167"/>
        <v>297856.82</v>
      </c>
      <c r="Z499" s="35">
        <v>18895110.75</v>
      </c>
      <c r="AA499" s="35">
        <v>235546.94</v>
      </c>
      <c r="AB499" s="35">
        <f t="shared" si="168"/>
        <v>19130657.690000001</v>
      </c>
      <c r="AC499" s="35" t="s">
        <v>172</v>
      </c>
      <c r="AD499" s="35" t="s">
        <v>172</v>
      </c>
      <c r="AE499" s="35">
        <f t="shared" si="169"/>
        <v>0</v>
      </c>
      <c r="AF499" s="35">
        <v>14199844.98</v>
      </c>
      <c r="AG499" s="35" t="s">
        <v>172</v>
      </c>
      <c r="AH499" s="35">
        <f t="shared" si="170"/>
        <v>14199844.98</v>
      </c>
      <c r="AI499" s="35">
        <v>3114805.68</v>
      </c>
      <c r="AJ499" s="35" t="s">
        <v>172</v>
      </c>
      <c r="AK499" s="35">
        <f t="shared" si="171"/>
        <v>3114805.68</v>
      </c>
      <c r="AM499" s="102" t="s">
        <v>8</v>
      </c>
    </row>
    <row r="500" spans="1:39" ht="15.95" customHeight="1" x14ac:dyDescent="0.4">
      <c r="A500" s="102" t="str">
        <f t="shared" si="158"/>
        <v>SeptiembreSeguros Pepín, S. A.</v>
      </c>
      <c r="B500" s="37" t="s">
        <v>115</v>
      </c>
      <c r="C500" s="44">
        <f t="shared" si="159"/>
        <v>115647066.62</v>
      </c>
      <c r="D500" s="44">
        <f t="shared" si="160"/>
        <v>2000</v>
      </c>
      <c r="E500" s="35" t="s">
        <v>172</v>
      </c>
      <c r="F500" s="35" t="s">
        <v>172</v>
      </c>
      <c r="G500" s="35">
        <f t="shared" si="161"/>
        <v>0</v>
      </c>
      <c r="H500" s="35">
        <v>35421.56</v>
      </c>
      <c r="I500" s="35" t="s">
        <v>172</v>
      </c>
      <c r="J500" s="35">
        <f t="shared" si="162"/>
        <v>35421.56</v>
      </c>
      <c r="K500" s="35" t="s">
        <v>172</v>
      </c>
      <c r="L500" s="35" t="s">
        <v>172</v>
      </c>
      <c r="M500" s="35">
        <f t="shared" si="163"/>
        <v>0</v>
      </c>
      <c r="N500" s="35">
        <v>30641.09</v>
      </c>
      <c r="O500" s="35" t="s">
        <v>172</v>
      </c>
      <c r="P500" s="35">
        <f t="shared" si="164"/>
        <v>30641.09</v>
      </c>
      <c r="Q500" s="35">
        <v>131018.13</v>
      </c>
      <c r="R500" s="35" t="s">
        <v>172</v>
      </c>
      <c r="S500" s="35">
        <f t="shared" si="165"/>
        <v>131018.13</v>
      </c>
      <c r="T500" s="35">
        <v>74190.97</v>
      </c>
      <c r="U500" s="35" t="s">
        <v>172</v>
      </c>
      <c r="V500" s="35">
        <f t="shared" si="166"/>
        <v>74190.97</v>
      </c>
      <c r="W500" s="35">
        <v>2966405.48</v>
      </c>
      <c r="X500" s="35" t="s">
        <v>172</v>
      </c>
      <c r="Y500" s="35">
        <f t="shared" si="167"/>
        <v>2966405.48</v>
      </c>
      <c r="Z500" s="35">
        <v>111786733.73</v>
      </c>
      <c r="AA500" s="35">
        <v>2000</v>
      </c>
      <c r="AB500" s="35">
        <f t="shared" si="168"/>
        <v>111788733.73</v>
      </c>
      <c r="AC500" s="35" t="s">
        <v>172</v>
      </c>
      <c r="AD500" s="35" t="s">
        <v>172</v>
      </c>
      <c r="AE500" s="35">
        <f t="shared" si="169"/>
        <v>0</v>
      </c>
      <c r="AF500" s="35">
        <v>497796.5</v>
      </c>
      <c r="AG500" s="35" t="s">
        <v>172</v>
      </c>
      <c r="AH500" s="35">
        <f t="shared" si="170"/>
        <v>497796.5</v>
      </c>
      <c r="AI500" s="35">
        <v>124859.16</v>
      </c>
      <c r="AJ500" s="35" t="s">
        <v>172</v>
      </c>
      <c r="AK500" s="35">
        <f t="shared" si="171"/>
        <v>124859.16</v>
      </c>
      <c r="AM500" s="102" t="s">
        <v>8</v>
      </c>
    </row>
    <row r="501" spans="1:39" ht="15.95" customHeight="1" x14ac:dyDescent="0.4">
      <c r="A501" s="102" t="str">
        <f t="shared" si="158"/>
        <v>SeptiembreLa Monumental de Seguros, S. A.</v>
      </c>
      <c r="B501" s="37" t="s">
        <v>85</v>
      </c>
      <c r="C501" s="44">
        <f t="shared" si="159"/>
        <v>116649127.96000001</v>
      </c>
      <c r="D501" s="44">
        <f t="shared" si="160"/>
        <v>2129973.6399999997</v>
      </c>
      <c r="E501" s="35" t="s">
        <v>172</v>
      </c>
      <c r="F501" s="35" t="s">
        <v>172</v>
      </c>
      <c r="G501" s="35">
        <f t="shared" si="161"/>
        <v>0</v>
      </c>
      <c r="H501" s="35">
        <v>38368.79</v>
      </c>
      <c r="I501" s="35" t="s">
        <v>172</v>
      </c>
      <c r="J501" s="35">
        <f t="shared" si="162"/>
        <v>38368.79</v>
      </c>
      <c r="K501" s="35" t="s">
        <v>172</v>
      </c>
      <c r="L501" s="35" t="s">
        <v>172</v>
      </c>
      <c r="M501" s="35">
        <f t="shared" si="163"/>
        <v>0</v>
      </c>
      <c r="N501" s="35">
        <v>10970.7</v>
      </c>
      <c r="O501" s="35" t="s">
        <v>172</v>
      </c>
      <c r="P501" s="35">
        <f t="shared" si="164"/>
        <v>10970.7</v>
      </c>
      <c r="Q501" s="35">
        <v>18602966.899999999</v>
      </c>
      <c r="R501" s="35">
        <v>2067246.2</v>
      </c>
      <c r="S501" s="35">
        <f t="shared" si="165"/>
        <v>20670213.099999998</v>
      </c>
      <c r="T501" s="35">
        <v>40048.04</v>
      </c>
      <c r="U501" s="35" t="s">
        <v>172</v>
      </c>
      <c r="V501" s="35">
        <f t="shared" si="166"/>
        <v>40048.04</v>
      </c>
      <c r="W501" s="35">
        <v>52355.03</v>
      </c>
      <c r="X501" s="35" t="s">
        <v>172</v>
      </c>
      <c r="Y501" s="35">
        <f t="shared" si="167"/>
        <v>52355.03</v>
      </c>
      <c r="Z501" s="35">
        <v>89401052.090000004</v>
      </c>
      <c r="AA501" s="35">
        <v>45107.519999999997</v>
      </c>
      <c r="AB501" s="35">
        <f t="shared" si="168"/>
        <v>89446159.609999999</v>
      </c>
      <c r="AC501" s="35" t="s">
        <v>172</v>
      </c>
      <c r="AD501" s="35" t="s">
        <v>172</v>
      </c>
      <c r="AE501" s="35">
        <f t="shared" si="169"/>
        <v>0</v>
      </c>
      <c r="AF501" s="35">
        <v>2437809.0099999998</v>
      </c>
      <c r="AG501" s="35" t="s">
        <v>172</v>
      </c>
      <c r="AH501" s="35">
        <f t="shared" si="170"/>
        <v>2437809.0099999998</v>
      </c>
      <c r="AI501" s="35">
        <v>6065557.4000000004</v>
      </c>
      <c r="AJ501" s="35">
        <v>17619.919999999998</v>
      </c>
      <c r="AK501" s="35">
        <f t="shared" si="171"/>
        <v>6083177.3200000003</v>
      </c>
      <c r="AM501" s="102" t="s">
        <v>8</v>
      </c>
    </row>
    <row r="502" spans="1:39" ht="15.95" customHeight="1" x14ac:dyDescent="0.4">
      <c r="A502" s="102" t="str">
        <f t="shared" si="158"/>
        <v>SeptiembreCompañía Dominicana de Seguros, C. por A.</v>
      </c>
      <c r="B502" s="37" t="s">
        <v>116</v>
      </c>
      <c r="C502" s="44">
        <f t="shared" si="159"/>
        <v>84206307.190000013</v>
      </c>
      <c r="D502" s="44">
        <f t="shared" si="160"/>
        <v>0.02</v>
      </c>
      <c r="E502" s="35">
        <v>489771.03</v>
      </c>
      <c r="F502" s="35" t="s">
        <v>172</v>
      </c>
      <c r="G502" s="35">
        <f t="shared" si="161"/>
        <v>489771.03</v>
      </c>
      <c r="H502" s="35">
        <v>18615.59</v>
      </c>
      <c r="I502" s="35" t="s">
        <v>172</v>
      </c>
      <c r="J502" s="35">
        <f t="shared" si="162"/>
        <v>18615.59</v>
      </c>
      <c r="K502" s="35" t="s">
        <v>172</v>
      </c>
      <c r="L502" s="35" t="s">
        <v>172</v>
      </c>
      <c r="M502" s="35">
        <f t="shared" si="163"/>
        <v>0</v>
      </c>
      <c r="N502" s="35">
        <v>65867.98</v>
      </c>
      <c r="O502" s="35" t="s">
        <v>172</v>
      </c>
      <c r="P502" s="35">
        <f t="shared" si="164"/>
        <v>65867.98</v>
      </c>
      <c r="Q502" s="35">
        <v>1345951.59</v>
      </c>
      <c r="R502" s="35" t="s">
        <v>172</v>
      </c>
      <c r="S502" s="35">
        <f t="shared" si="165"/>
        <v>1345951.59</v>
      </c>
      <c r="T502" s="35">
        <v>225007.97</v>
      </c>
      <c r="U502" s="35" t="s">
        <v>172</v>
      </c>
      <c r="V502" s="35">
        <f t="shared" si="166"/>
        <v>225007.97</v>
      </c>
      <c r="W502" s="35">
        <v>146463.18</v>
      </c>
      <c r="X502" s="35" t="s">
        <v>172</v>
      </c>
      <c r="Y502" s="35">
        <f t="shared" si="167"/>
        <v>146463.18</v>
      </c>
      <c r="Z502" s="35">
        <v>51861950.869999997</v>
      </c>
      <c r="AA502" s="35">
        <v>0.02</v>
      </c>
      <c r="AB502" s="35">
        <f t="shared" si="168"/>
        <v>51861950.890000001</v>
      </c>
      <c r="AC502" s="35" t="s">
        <v>172</v>
      </c>
      <c r="AD502" s="35" t="s">
        <v>172</v>
      </c>
      <c r="AE502" s="35">
        <f t="shared" si="169"/>
        <v>0</v>
      </c>
      <c r="AF502" s="35">
        <v>29255394.969999999</v>
      </c>
      <c r="AG502" s="35" t="s">
        <v>172</v>
      </c>
      <c r="AH502" s="35">
        <f t="shared" si="170"/>
        <v>29255394.969999999</v>
      </c>
      <c r="AI502" s="35">
        <v>797284.01</v>
      </c>
      <c r="AJ502" s="35" t="s">
        <v>172</v>
      </c>
      <c r="AK502" s="35">
        <f t="shared" si="171"/>
        <v>797284.01</v>
      </c>
      <c r="AM502" s="102" t="s">
        <v>8</v>
      </c>
    </row>
    <row r="503" spans="1:39" ht="15.95" customHeight="1" x14ac:dyDescent="0.4">
      <c r="A503" s="102" t="str">
        <f t="shared" si="158"/>
        <v>SeptiembrePatria, S. A., Compañía de Seguros</v>
      </c>
      <c r="B503" s="37" t="s">
        <v>117</v>
      </c>
      <c r="C503" s="44">
        <f t="shared" si="159"/>
        <v>43752664.07</v>
      </c>
      <c r="D503" s="44">
        <f t="shared" si="160"/>
        <v>0</v>
      </c>
      <c r="E503" s="35" t="s">
        <v>172</v>
      </c>
      <c r="F503" s="35" t="s">
        <v>172</v>
      </c>
      <c r="G503" s="35">
        <f t="shared" si="161"/>
        <v>0</v>
      </c>
      <c r="H503" s="35">
        <v>14453.45</v>
      </c>
      <c r="I503" s="35" t="s">
        <v>172</v>
      </c>
      <c r="J503" s="35">
        <f t="shared" si="162"/>
        <v>14453.45</v>
      </c>
      <c r="K503" s="35" t="s">
        <v>172</v>
      </c>
      <c r="L503" s="35" t="s">
        <v>172</v>
      </c>
      <c r="M503" s="35">
        <f t="shared" si="163"/>
        <v>0</v>
      </c>
      <c r="N503" s="35" t="s">
        <v>172</v>
      </c>
      <c r="O503" s="35" t="s">
        <v>172</v>
      </c>
      <c r="P503" s="35">
        <f t="shared" si="164"/>
        <v>0</v>
      </c>
      <c r="Q503" s="35">
        <v>26517.24</v>
      </c>
      <c r="R503" s="35" t="s">
        <v>172</v>
      </c>
      <c r="S503" s="35">
        <f t="shared" si="165"/>
        <v>26517.24</v>
      </c>
      <c r="T503" s="35" t="s">
        <v>172</v>
      </c>
      <c r="U503" s="35" t="s">
        <v>172</v>
      </c>
      <c r="V503" s="35">
        <f t="shared" si="166"/>
        <v>0</v>
      </c>
      <c r="W503" s="35">
        <v>384943.49</v>
      </c>
      <c r="X503" s="35" t="s">
        <v>172</v>
      </c>
      <c r="Y503" s="35">
        <f t="shared" si="167"/>
        <v>384943.49</v>
      </c>
      <c r="Z503" s="35">
        <v>41046879.469999999</v>
      </c>
      <c r="AA503" s="35" t="s">
        <v>172</v>
      </c>
      <c r="AB503" s="35">
        <f t="shared" si="168"/>
        <v>41046879.469999999</v>
      </c>
      <c r="AC503" s="35" t="s">
        <v>172</v>
      </c>
      <c r="AD503" s="35" t="s">
        <v>172</v>
      </c>
      <c r="AE503" s="35">
        <f t="shared" si="169"/>
        <v>0</v>
      </c>
      <c r="AF503" s="35">
        <v>2164374.8199999998</v>
      </c>
      <c r="AG503" s="35" t="s">
        <v>172</v>
      </c>
      <c r="AH503" s="35">
        <f t="shared" si="170"/>
        <v>2164374.8199999998</v>
      </c>
      <c r="AI503" s="35">
        <v>115495.6</v>
      </c>
      <c r="AJ503" s="35" t="s">
        <v>172</v>
      </c>
      <c r="AK503" s="35">
        <f t="shared" si="171"/>
        <v>115495.6</v>
      </c>
      <c r="AM503" s="102" t="s">
        <v>8</v>
      </c>
    </row>
    <row r="504" spans="1:39" ht="15.95" customHeight="1" x14ac:dyDescent="0.4">
      <c r="A504" s="102" t="str">
        <f t="shared" si="158"/>
        <v>SeptiembreAseguradora Agropecuaria Dominicana, S. A.</v>
      </c>
      <c r="B504" s="37" t="s">
        <v>118</v>
      </c>
      <c r="C504" s="44">
        <f t="shared" si="159"/>
        <v>2855784.84</v>
      </c>
      <c r="D504" s="44">
        <f t="shared" si="160"/>
        <v>44430928.280000001</v>
      </c>
      <c r="E504" s="35" t="s">
        <v>172</v>
      </c>
      <c r="F504" s="35" t="s">
        <v>172</v>
      </c>
      <c r="G504" s="35">
        <f t="shared" si="161"/>
        <v>0</v>
      </c>
      <c r="H504" s="35">
        <v>2512974.67</v>
      </c>
      <c r="I504" s="35" t="s">
        <v>172</v>
      </c>
      <c r="J504" s="35">
        <f t="shared" si="162"/>
        <v>2512974.67</v>
      </c>
      <c r="K504" s="35" t="s">
        <v>172</v>
      </c>
      <c r="L504" s="35" t="s">
        <v>172</v>
      </c>
      <c r="M504" s="35">
        <f t="shared" si="163"/>
        <v>0</v>
      </c>
      <c r="N504" s="35" t="s">
        <v>172</v>
      </c>
      <c r="O504" s="35" t="s">
        <v>172</v>
      </c>
      <c r="P504" s="35">
        <f t="shared" si="164"/>
        <v>0</v>
      </c>
      <c r="Q504" s="35" t="s">
        <v>172</v>
      </c>
      <c r="R504" s="35" t="s">
        <v>172</v>
      </c>
      <c r="S504" s="35">
        <f t="shared" si="165"/>
        <v>0</v>
      </c>
      <c r="T504" s="35" t="s">
        <v>172</v>
      </c>
      <c r="U504" s="35" t="s">
        <v>172</v>
      </c>
      <c r="V504" s="35">
        <f t="shared" si="166"/>
        <v>0</v>
      </c>
      <c r="W504" s="35" t="s">
        <v>172</v>
      </c>
      <c r="X504" s="35" t="s">
        <v>172</v>
      </c>
      <c r="Y504" s="35">
        <f t="shared" si="167"/>
        <v>0</v>
      </c>
      <c r="Z504" s="35">
        <v>31815</v>
      </c>
      <c r="AA504" s="35" t="s">
        <v>172</v>
      </c>
      <c r="AB504" s="35">
        <f t="shared" si="168"/>
        <v>31815</v>
      </c>
      <c r="AC504" s="35" t="s">
        <v>172</v>
      </c>
      <c r="AD504" s="35">
        <v>44430928.280000001</v>
      </c>
      <c r="AE504" s="35">
        <f t="shared" si="169"/>
        <v>44430928.280000001</v>
      </c>
      <c r="AF504" s="35" t="s">
        <v>172</v>
      </c>
      <c r="AG504" s="35" t="s">
        <v>172</v>
      </c>
      <c r="AH504" s="35">
        <f t="shared" si="170"/>
        <v>0</v>
      </c>
      <c r="AI504" s="35">
        <v>310995.17</v>
      </c>
      <c r="AJ504" s="35" t="s">
        <v>172</v>
      </c>
      <c r="AK504" s="35">
        <f t="shared" si="171"/>
        <v>310995.17</v>
      </c>
      <c r="AM504" s="102" t="s">
        <v>8</v>
      </c>
    </row>
    <row r="505" spans="1:39" ht="15.95" customHeight="1" x14ac:dyDescent="0.4">
      <c r="A505" s="102" t="str">
        <f t="shared" si="158"/>
        <v>SeptiembreBanesco Seguros</v>
      </c>
      <c r="B505" s="37" t="s">
        <v>119</v>
      </c>
      <c r="C505" s="44">
        <f t="shared" si="159"/>
        <v>83607787</v>
      </c>
      <c r="D505" s="44">
        <f t="shared" si="160"/>
        <v>166028.44999999998</v>
      </c>
      <c r="E505" s="35">
        <v>118813.63</v>
      </c>
      <c r="F505" s="35" t="s">
        <v>172</v>
      </c>
      <c r="G505" s="35">
        <f t="shared" si="161"/>
        <v>118813.63</v>
      </c>
      <c r="H505" s="35">
        <v>391548.13</v>
      </c>
      <c r="I505" s="35" t="s">
        <v>172</v>
      </c>
      <c r="J505" s="35">
        <f t="shared" si="162"/>
        <v>391548.13</v>
      </c>
      <c r="K505" s="35" t="s">
        <v>172</v>
      </c>
      <c r="L505" s="35" t="s">
        <v>172</v>
      </c>
      <c r="M505" s="35">
        <f t="shared" si="163"/>
        <v>0</v>
      </c>
      <c r="N505" s="35">
        <v>1410494</v>
      </c>
      <c r="O505" s="35" t="s">
        <v>172</v>
      </c>
      <c r="P505" s="35">
        <f t="shared" si="164"/>
        <v>1410494</v>
      </c>
      <c r="Q505" s="35">
        <v>47054698.439999998</v>
      </c>
      <c r="R505" s="35">
        <v>159695.12</v>
      </c>
      <c r="S505" s="35">
        <f t="shared" si="165"/>
        <v>47214393.559999995</v>
      </c>
      <c r="T505" s="35">
        <v>194317.06</v>
      </c>
      <c r="U505" s="35" t="s">
        <v>172</v>
      </c>
      <c r="V505" s="35">
        <f t="shared" si="166"/>
        <v>194317.06</v>
      </c>
      <c r="W505" s="35">
        <v>283002</v>
      </c>
      <c r="X505" s="35" t="s">
        <v>172</v>
      </c>
      <c r="Y505" s="35">
        <f t="shared" si="167"/>
        <v>283002</v>
      </c>
      <c r="Z505" s="35">
        <v>31125478.559999999</v>
      </c>
      <c r="AA505" s="35" t="s">
        <v>172</v>
      </c>
      <c r="AB505" s="35">
        <f t="shared" si="168"/>
        <v>31125478.559999999</v>
      </c>
      <c r="AC505" s="35" t="s">
        <v>172</v>
      </c>
      <c r="AD505" s="35" t="s">
        <v>172</v>
      </c>
      <c r="AE505" s="35">
        <f t="shared" si="169"/>
        <v>0</v>
      </c>
      <c r="AF505" s="35">
        <v>186608.06</v>
      </c>
      <c r="AG505" s="35">
        <v>6333.33</v>
      </c>
      <c r="AH505" s="35">
        <f t="shared" si="170"/>
        <v>192941.38999999998</v>
      </c>
      <c r="AI505" s="35">
        <v>2842827.12</v>
      </c>
      <c r="AJ505" s="35" t="s">
        <v>172</v>
      </c>
      <c r="AK505" s="35">
        <f t="shared" si="171"/>
        <v>2842827.12</v>
      </c>
      <c r="AM505" s="102" t="s">
        <v>8</v>
      </c>
    </row>
    <row r="506" spans="1:39" ht="15.95" customHeight="1" x14ac:dyDescent="0.4">
      <c r="A506" s="102" t="str">
        <f t="shared" si="158"/>
        <v>SeptiembreAtlántica Seguros, S. A.</v>
      </c>
      <c r="B506" s="37" t="s">
        <v>120</v>
      </c>
      <c r="C506" s="44">
        <f t="shared" si="159"/>
        <v>60534833.530000001</v>
      </c>
      <c r="D506" s="44">
        <f t="shared" si="160"/>
        <v>0</v>
      </c>
      <c r="E506" s="35">
        <v>2828.89</v>
      </c>
      <c r="F506" s="35" t="s">
        <v>172</v>
      </c>
      <c r="G506" s="35">
        <f t="shared" si="161"/>
        <v>2828.89</v>
      </c>
      <c r="H506" s="35">
        <v>279688.15000000002</v>
      </c>
      <c r="I506" s="35" t="s">
        <v>172</v>
      </c>
      <c r="J506" s="35">
        <f t="shared" si="162"/>
        <v>279688.15000000002</v>
      </c>
      <c r="K506" s="35" t="s">
        <v>172</v>
      </c>
      <c r="L506" s="35" t="s">
        <v>172</v>
      </c>
      <c r="M506" s="35">
        <f t="shared" si="163"/>
        <v>0</v>
      </c>
      <c r="N506" s="35" t="s">
        <v>172</v>
      </c>
      <c r="O506" s="35" t="s">
        <v>172</v>
      </c>
      <c r="P506" s="35">
        <f t="shared" si="164"/>
        <v>0</v>
      </c>
      <c r="Q506" s="35">
        <v>1107941.23</v>
      </c>
      <c r="R506" s="35" t="s">
        <v>172</v>
      </c>
      <c r="S506" s="35">
        <f t="shared" si="165"/>
        <v>1107941.23</v>
      </c>
      <c r="T506" s="35" t="s">
        <v>172</v>
      </c>
      <c r="U506" s="35" t="s">
        <v>172</v>
      </c>
      <c r="V506" s="35">
        <f t="shared" si="166"/>
        <v>0</v>
      </c>
      <c r="W506" s="35">
        <v>4200</v>
      </c>
      <c r="X506" s="35" t="s">
        <v>172</v>
      </c>
      <c r="Y506" s="35">
        <f t="shared" si="167"/>
        <v>4200</v>
      </c>
      <c r="Z506" s="35">
        <v>58962650.020000003</v>
      </c>
      <c r="AA506" s="35" t="s">
        <v>172</v>
      </c>
      <c r="AB506" s="35">
        <f t="shared" si="168"/>
        <v>58962650.020000003</v>
      </c>
      <c r="AC506" s="35" t="s">
        <v>172</v>
      </c>
      <c r="AD506" s="35" t="s">
        <v>172</v>
      </c>
      <c r="AE506" s="35">
        <f t="shared" si="169"/>
        <v>0</v>
      </c>
      <c r="AF506" s="35">
        <v>55769.41</v>
      </c>
      <c r="AG506" s="35" t="s">
        <v>172</v>
      </c>
      <c r="AH506" s="35">
        <f t="shared" si="170"/>
        <v>55769.41</v>
      </c>
      <c r="AI506" s="35">
        <v>121755.83</v>
      </c>
      <c r="AJ506" s="35" t="s">
        <v>172</v>
      </c>
      <c r="AK506" s="35">
        <f t="shared" si="171"/>
        <v>121755.83</v>
      </c>
      <c r="AM506" s="102" t="s">
        <v>8</v>
      </c>
    </row>
    <row r="507" spans="1:39" ht="15.95" customHeight="1" x14ac:dyDescent="0.4">
      <c r="A507" s="102" t="str">
        <f t="shared" si="158"/>
        <v>SeptiembreSeguros La Internacional, S. A.</v>
      </c>
      <c r="B507" s="37" t="s">
        <v>80</v>
      </c>
      <c r="C507" s="44">
        <f t="shared" si="159"/>
        <v>48040766.290000007</v>
      </c>
      <c r="D507" s="44">
        <f t="shared" si="160"/>
        <v>0</v>
      </c>
      <c r="E507" s="35" t="s">
        <v>172</v>
      </c>
      <c r="F507" s="35" t="s">
        <v>172</v>
      </c>
      <c r="G507" s="35">
        <f t="shared" si="161"/>
        <v>0</v>
      </c>
      <c r="H507" s="35" t="s">
        <v>172</v>
      </c>
      <c r="I507" s="35" t="s">
        <v>172</v>
      </c>
      <c r="J507" s="35">
        <f t="shared" si="162"/>
        <v>0</v>
      </c>
      <c r="K507" s="35" t="s">
        <v>172</v>
      </c>
      <c r="L507" s="35" t="s">
        <v>172</v>
      </c>
      <c r="M507" s="35">
        <f t="shared" si="163"/>
        <v>0</v>
      </c>
      <c r="N507" s="35" t="s">
        <v>172</v>
      </c>
      <c r="O507" s="35" t="s">
        <v>172</v>
      </c>
      <c r="P507" s="35">
        <f t="shared" si="164"/>
        <v>0</v>
      </c>
      <c r="Q507" s="35">
        <v>6600</v>
      </c>
      <c r="R507" s="35" t="s">
        <v>172</v>
      </c>
      <c r="S507" s="35">
        <f t="shared" si="165"/>
        <v>6600</v>
      </c>
      <c r="T507" s="35" t="s">
        <v>172</v>
      </c>
      <c r="U507" s="35" t="s">
        <v>172</v>
      </c>
      <c r="V507" s="35">
        <f t="shared" si="166"/>
        <v>0</v>
      </c>
      <c r="W507" s="35" t="s">
        <v>172</v>
      </c>
      <c r="X507" s="35" t="s">
        <v>172</v>
      </c>
      <c r="Y507" s="35">
        <f t="shared" si="167"/>
        <v>0</v>
      </c>
      <c r="Z507" s="35">
        <v>48028821.450000003</v>
      </c>
      <c r="AA507" s="35" t="s">
        <v>172</v>
      </c>
      <c r="AB507" s="35">
        <f t="shared" si="168"/>
        <v>48028821.450000003</v>
      </c>
      <c r="AC507" s="35" t="s">
        <v>172</v>
      </c>
      <c r="AD507" s="35" t="s">
        <v>172</v>
      </c>
      <c r="AE507" s="35">
        <f t="shared" si="169"/>
        <v>0</v>
      </c>
      <c r="AF507" s="35">
        <v>5344.84</v>
      </c>
      <c r="AG507" s="35" t="s">
        <v>172</v>
      </c>
      <c r="AH507" s="35">
        <f t="shared" si="170"/>
        <v>5344.84</v>
      </c>
      <c r="AI507" s="35" t="s">
        <v>172</v>
      </c>
      <c r="AJ507" s="35" t="s">
        <v>172</v>
      </c>
      <c r="AK507" s="35">
        <f t="shared" si="171"/>
        <v>0</v>
      </c>
      <c r="AM507" s="102" t="s">
        <v>8</v>
      </c>
    </row>
    <row r="508" spans="1:39" ht="15.95" customHeight="1" x14ac:dyDescent="0.4">
      <c r="A508" s="102" t="str">
        <f t="shared" si="158"/>
        <v xml:space="preserve">SeptiembreCooperativa Nacional De Seguros, Inc </v>
      </c>
      <c r="B508" s="37" t="s">
        <v>121</v>
      </c>
      <c r="C508" s="44">
        <f t="shared" si="159"/>
        <v>61602792.210000001</v>
      </c>
      <c r="D508" s="44">
        <f t="shared" si="160"/>
        <v>43197.329999999994</v>
      </c>
      <c r="E508" s="35" t="s">
        <v>172</v>
      </c>
      <c r="F508" s="35" t="s">
        <v>172</v>
      </c>
      <c r="G508" s="35">
        <f t="shared" si="161"/>
        <v>0</v>
      </c>
      <c r="H508" s="35">
        <v>18981840.300000001</v>
      </c>
      <c r="I508" s="35">
        <v>36603.839999999997</v>
      </c>
      <c r="J508" s="35">
        <f t="shared" si="162"/>
        <v>19018444.140000001</v>
      </c>
      <c r="K508" s="35" t="s">
        <v>172</v>
      </c>
      <c r="L508" s="35" t="s">
        <v>172</v>
      </c>
      <c r="M508" s="35">
        <f t="shared" si="163"/>
        <v>0</v>
      </c>
      <c r="N508" s="35" t="s">
        <v>172</v>
      </c>
      <c r="O508" s="35" t="s">
        <v>172</v>
      </c>
      <c r="P508" s="35">
        <f t="shared" si="164"/>
        <v>0</v>
      </c>
      <c r="Q508" s="35">
        <v>6812183.1299999999</v>
      </c>
      <c r="R508" s="35" t="s">
        <v>172</v>
      </c>
      <c r="S508" s="35">
        <f t="shared" si="165"/>
        <v>6812183.1299999999</v>
      </c>
      <c r="T508" s="35" t="s">
        <v>172</v>
      </c>
      <c r="U508" s="35" t="s">
        <v>172</v>
      </c>
      <c r="V508" s="35">
        <f t="shared" si="166"/>
        <v>0</v>
      </c>
      <c r="W508" s="35">
        <v>31515.599999999999</v>
      </c>
      <c r="X508" s="35" t="s">
        <v>172</v>
      </c>
      <c r="Y508" s="35">
        <f t="shared" si="167"/>
        <v>31515.599999999999</v>
      </c>
      <c r="Z508" s="35">
        <v>26070231.710000001</v>
      </c>
      <c r="AA508" s="35">
        <v>6593.49</v>
      </c>
      <c r="AB508" s="35">
        <f t="shared" si="168"/>
        <v>26076825.199999999</v>
      </c>
      <c r="AC508" s="35" t="s">
        <v>172</v>
      </c>
      <c r="AD508" s="35" t="s">
        <v>172</v>
      </c>
      <c r="AE508" s="35">
        <f t="shared" si="169"/>
        <v>0</v>
      </c>
      <c r="AF508" s="35">
        <v>8785539.3699999992</v>
      </c>
      <c r="AG508" s="35" t="s">
        <v>172</v>
      </c>
      <c r="AH508" s="35">
        <f t="shared" si="170"/>
        <v>8785539.3699999992</v>
      </c>
      <c r="AI508" s="35">
        <v>921482.1</v>
      </c>
      <c r="AJ508" s="35" t="s">
        <v>172</v>
      </c>
      <c r="AK508" s="35">
        <f t="shared" si="171"/>
        <v>921482.1</v>
      </c>
      <c r="AM508" s="102" t="s">
        <v>8</v>
      </c>
    </row>
    <row r="509" spans="1:39" ht="15.95" customHeight="1" x14ac:dyDescent="0.4">
      <c r="A509" s="102" t="str">
        <f t="shared" si="158"/>
        <v>SeptiembreAngloamericana de Seguros, S. A.</v>
      </c>
      <c r="B509" s="37" t="s">
        <v>78</v>
      </c>
      <c r="C509" s="44">
        <f t="shared" si="159"/>
        <v>32417623.179999996</v>
      </c>
      <c r="D509" s="44">
        <f t="shared" si="160"/>
        <v>79425.259999999995</v>
      </c>
      <c r="E509" s="35">
        <v>8341.59</v>
      </c>
      <c r="F509" s="35" t="s">
        <v>172</v>
      </c>
      <c r="G509" s="35">
        <f t="shared" si="161"/>
        <v>8341.59</v>
      </c>
      <c r="H509" s="35">
        <v>3170467.19</v>
      </c>
      <c r="I509" s="35" t="s">
        <v>172</v>
      </c>
      <c r="J509" s="35">
        <f t="shared" si="162"/>
        <v>3170467.19</v>
      </c>
      <c r="K509" s="35" t="s">
        <v>172</v>
      </c>
      <c r="L509" s="35" t="s">
        <v>172</v>
      </c>
      <c r="M509" s="35">
        <f t="shared" si="163"/>
        <v>0</v>
      </c>
      <c r="N509" s="35" t="s">
        <v>172</v>
      </c>
      <c r="O509" s="35" t="s">
        <v>172</v>
      </c>
      <c r="P509" s="35">
        <f t="shared" si="164"/>
        <v>0</v>
      </c>
      <c r="Q509" s="35">
        <v>2337413.56</v>
      </c>
      <c r="R509" s="35">
        <v>79425.259999999995</v>
      </c>
      <c r="S509" s="35">
        <f t="shared" si="165"/>
        <v>2416838.8199999998</v>
      </c>
      <c r="T509" s="35">
        <v>26135.200000000001</v>
      </c>
      <c r="U509" s="35" t="s">
        <v>172</v>
      </c>
      <c r="V509" s="35">
        <f t="shared" si="166"/>
        <v>26135.200000000001</v>
      </c>
      <c r="W509" s="35">
        <v>14251.18</v>
      </c>
      <c r="X509" s="35" t="s">
        <v>172</v>
      </c>
      <c r="Y509" s="35">
        <f t="shared" si="167"/>
        <v>14251.18</v>
      </c>
      <c r="Z509" s="35">
        <v>22609974.129999999</v>
      </c>
      <c r="AA509" s="35" t="s">
        <v>172</v>
      </c>
      <c r="AB509" s="35">
        <f t="shared" si="168"/>
        <v>22609974.129999999</v>
      </c>
      <c r="AC509" s="35" t="s">
        <v>172</v>
      </c>
      <c r="AD509" s="35" t="s">
        <v>172</v>
      </c>
      <c r="AE509" s="35">
        <f t="shared" si="169"/>
        <v>0</v>
      </c>
      <c r="AF509" s="35">
        <v>1500039.9</v>
      </c>
      <c r="AG509" s="35" t="s">
        <v>172</v>
      </c>
      <c r="AH509" s="35">
        <f t="shared" si="170"/>
        <v>1500039.9</v>
      </c>
      <c r="AI509" s="35">
        <v>2751000.43</v>
      </c>
      <c r="AJ509" s="35" t="s">
        <v>172</v>
      </c>
      <c r="AK509" s="35">
        <f t="shared" si="171"/>
        <v>2751000.43</v>
      </c>
      <c r="AM509" s="102" t="s">
        <v>8</v>
      </c>
    </row>
    <row r="510" spans="1:39" ht="15.95" customHeight="1" x14ac:dyDescent="0.4">
      <c r="A510" s="102" t="str">
        <f t="shared" si="158"/>
        <v>SeptiembreAtrio Seguros S. A.</v>
      </c>
      <c r="B510" s="37" t="s">
        <v>122</v>
      </c>
      <c r="C510" s="44">
        <f t="shared" si="159"/>
        <v>28464800.590000004</v>
      </c>
      <c r="D510" s="44">
        <f t="shared" si="160"/>
        <v>24449983.530000001</v>
      </c>
      <c r="E510" s="35" t="s">
        <v>172</v>
      </c>
      <c r="F510" s="35" t="s">
        <v>172</v>
      </c>
      <c r="G510" s="35">
        <f t="shared" si="161"/>
        <v>0</v>
      </c>
      <c r="H510" s="35">
        <v>565722.1</v>
      </c>
      <c r="I510" s="35">
        <v>18830866.190000001</v>
      </c>
      <c r="J510" s="35">
        <f t="shared" si="162"/>
        <v>19396588.290000003</v>
      </c>
      <c r="K510" s="35" t="s">
        <v>172</v>
      </c>
      <c r="L510" s="35">
        <v>5507092.5899999999</v>
      </c>
      <c r="M510" s="35">
        <f t="shared" si="163"/>
        <v>5507092.5899999999</v>
      </c>
      <c r="N510" s="35">
        <v>32356.75</v>
      </c>
      <c r="O510" s="35" t="s">
        <v>172</v>
      </c>
      <c r="P510" s="35">
        <f t="shared" si="164"/>
        <v>32356.75</v>
      </c>
      <c r="Q510" s="35">
        <v>2220745.8199999998</v>
      </c>
      <c r="R510" s="35">
        <v>17453.5</v>
      </c>
      <c r="S510" s="35">
        <f t="shared" si="165"/>
        <v>2238199.3199999998</v>
      </c>
      <c r="T510" s="35">
        <v>991349.88</v>
      </c>
      <c r="U510" s="35" t="s">
        <v>172</v>
      </c>
      <c r="V510" s="35">
        <f t="shared" si="166"/>
        <v>991349.88</v>
      </c>
      <c r="W510" s="35">
        <v>72872.39</v>
      </c>
      <c r="X510" s="35" t="s">
        <v>172</v>
      </c>
      <c r="Y510" s="35">
        <f t="shared" si="167"/>
        <v>72872.39</v>
      </c>
      <c r="Z510" s="35">
        <v>18920774.670000002</v>
      </c>
      <c r="AA510" s="35">
        <v>90000.09</v>
      </c>
      <c r="AB510" s="35">
        <f t="shared" si="168"/>
        <v>19010774.760000002</v>
      </c>
      <c r="AC510" s="35" t="s">
        <v>172</v>
      </c>
      <c r="AD510" s="35" t="s">
        <v>172</v>
      </c>
      <c r="AE510" s="35">
        <f t="shared" si="169"/>
        <v>0</v>
      </c>
      <c r="AF510" s="35">
        <v>1939555.13</v>
      </c>
      <c r="AG510" s="35">
        <v>4571.16</v>
      </c>
      <c r="AH510" s="35">
        <f t="shared" si="170"/>
        <v>1944126.2899999998</v>
      </c>
      <c r="AI510" s="35">
        <v>3721423.85</v>
      </c>
      <c r="AJ510" s="35" t="s">
        <v>172</v>
      </c>
      <c r="AK510" s="35">
        <f t="shared" si="171"/>
        <v>3721423.85</v>
      </c>
      <c r="AM510" s="102" t="s">
        <v>8</v>
      </c>
    </row>
    <row r="511" spans="1:39" ht="15.95" customHeight="1" x14ac:dyDescent="0.4">
      <c r="A511" s="102" t="str">
        <f t="shared" si="158"/>
        <v>SeptiembreCuna Mutual Insurance Society Dominicana</v>
      </c>
      <c r="B511" s="37" t="s">
        <v>123</v>
      </c>
      <c r="C511" s="44">
        <f t="shared" si="159"/>
        <v>39857385.230000004</v>
      </c>
      <c r="D511" s="44">
        <f t="shared" si="160"/>
        <v>0</v>
      </c>
      <c r="E511" s="35" t="s">
        <v>172</v>
      </c>
      <c r="F511" s="35" t="s">
        <v>172</v>
      </c>
      <c r="G511" s="35">
        <f t="shared" si="161"/>
        <v>0</v>
      </c>
      <c r="H511" s="35">
        <v>39830635.060000002</v>
      </c>
      <c r="I511" s="35" t="s">
        <v>172</v>
      </c>
      <c r="J511" s="35">
        <f t="shared" si="162"/>
        <v>39830635.060000002</v>
      </c>
      <c r="K511" s="35" t="s">
        <v>172</v>
      </c>
      <c r="L511" s="35" t="s">
        <v>172</v>
      </c>
      <c r="M511" s="35">
        <f t="shared" si="163"/>
        <v>0</v>
      </c>
      <c r="N511" s="35" t="s">
        <v>172</v>
      </c>
      <c r="O511" s="35" t="s">
        <v>172</v>
      </c>
      <c r="P511" s="35">
        <f t="shared" si="164"/>
        <v>0</v>
      </c>
      <c r="Q511" s="35" t="s">
        <v>172</v>
      </c>
      <c r="R511" s="35" t="s">
        <v>172</v>
      </c>
      <c r="S511" s="35">
        <f t="shared" si="165"/>
        <v>0</v>
      </c>
      <c r="T511" s="35" t="s">
        <v>172</v>
      </c>
      <c r="U511" s="35" t="s">
        <v>172</v>
      </c>
      <c r="V511" s="35">
        <f t="shared" si="166"/>
        <v>0</v>
      </c>
      <c r="W511" s="35" t="s">
        <v>172</v>
      </c>
      <c r="X511" s="35" t="s">
        <v>172</v>
      </c>
      <c r="Y511" s="35">
        <f t="shared" si="167"/>
        <v>0</v>
      </c>
      <c r="Z511" s="35" t="s">
        <v>172</v>
      </c>
      <c r="AA511" s="35" t="s">
        <v>172</v>
      </c>
      <c r="AB511" s="35">
        <f t="shared" si="168"/>
        <v>0</v>
      </c>
      <c r="AC511" s="35" t="s">
        <v>172</v>
      </c>
      <c r="AD511" s="35" t="s">
        <v>172</v>
      </c>
      <c r="AE511" s="35">
        <f t="shared" si="169"/>
        <v>0</v>
      </c>
      <c r="AF511" s="35">
        <v>26750.17</v>
      </c>
      <c r="AG511" s="35" t="s">
        <v>172</v>
      </c>
      <c r="AH511" s="35">
        <f t="shared" si="170"/>
        <v>26750.17</v>
      </c>
      <c r="AI511" s="35" t="s">
        <v>172</v>
      </c>
      <c r="AJ511" s="35" t="s">
        <v>172</v>
      </c>
      <c r="AK511" s="35">
        <f t="shared" si="171"/>
        <v>0</v>
      </c>
      <c r="AM511" s="102" t="s">
        <v>8</v>
      </c>
    </row>
    <row r="512" spans="1:39" ht="15.95" customHeight="1" x14ac:dyDescent="0.4">
      <c r="A512" s="102" t="str">
        <f t="shared" si="158"/>
        <v>SeptiembreBMI Compañía de Seguros, S. A.</v>
      </c>
      <c r="B512" s="37" t="s">
        <v>87</v>
      </c>
      <c r="C512" s="44">
        <f t="shared" si="159"/>
        <v>219824.1</v>
      </c>
      <c r="D512" s="44">
        <f t="shared" si="160"/>
        <v>34695174.759999998</v>
      </c>
      <c r="E512" s="35" t="s">
        <v>172</v>
      </c>
      <c r="F512" s="35" t="s">
        <v>172</v>
      </c>
      <c r="G512" s="35">
        <f t="shared" si="161"/>
        <v>0</v>
      </c>
      <c r="H512" s="35">
        <v>219824.1</v>
      </c>
      <c r="I512" s="35" t="s">
        <v>172</v>
      </c>
      <c r="J512" s="35">
        <f t="shared" si="162"/>
        <v>219824.1</v>
      </c>
      <c r="K512" s="35" t="s">
        <v>172</v>
      </c>
      <c r="L512" s="35">
        <v>34695174.759999998</v>
      </c>
      <c r="M512" s="35">
        <f t="shared" si="163"/>
        <v>34695174.759999998</v>
      </c>
      <c r="N512" s="35" t="s">
        <v>172</v>
      </c>
      <c r="O512" s="35" t="s">
        <v>172</v>
      </c>
      <c r="P512" s="35">
        <f t="shared" si="164"/>
        <v>0</v>
      </c>
      <c r="Q512" s="35" t="s">
        <v>172</v>
      </c>
      <c r="R512" s="35" t="s">
        <v>172</v>
      </c>
      <c r="S512" s="35">
        <f t="shared" si="165"/>
        <v>0</v>
      </c>
      <c r="T512" s="35" t="s">
        <v>172</v>
      </c>
      <c r="U512" s="35" t="s">
        <v>172</v>
      </c>
      <c r="V512" s="35">
        <f t="shared" si="166"/>
        <v>0</v>
      </c>
      <c r="W512" s="35" t="s">
        <v>172</v>
      </c>
      <c r="X512" s="35" t="s">
        <v>172</v>
      </c>
      <c r="Y512" s="35">
        <f t="shared" si="167"/>
        <v>0</v>
      </c>
      <c r="Z512" s="35" t="s">
        <v>172</v>
      </c>
      <c r="AA512" s="35" t="s">
        <v>172</v>
      </c>
      <c r="AB512" s="35">
        <f t="shared" si="168"/>
        <v>0</v>
      </c>
      <c r="AC512" s="35" t="s">
        <v>172</v>
      </c>
      <c r="AD512" s="35" t="s">
        <v>172</v>
      </c>
      <c r="AE512" s="35">
        <f t="shared" si="169"/>
        <v>0</v>
      </c>
      <c r="AF512" s="35" t="s">
        <v>172</v>
      </c>
      <c r="AG512" s="35" t="s">
        <v>172</v>
      </c>
      <c r="AH512" s="35">
        <f t="shared" si="170"/>
        <v>0</v>
      </c>
      <c r="AI512" s="35" t="s">
        <v>172</v>
      </c>
      <c r="AJ512" s="35" t="s">
        <v>172</v>
      </c>
      <c r="AK512" s="35">
        <f t="shared" si="171"/>
        <v>0</v>
      </c>
      <c r="AM512" s="102" t="s">
        <v>8</v>
      </c>
    </row>
    <row r="513" spans="1:39" ht="15.95" customHeight="1" x14ac:dyDescent="0.4">
      <c r="A513" s="102" t="str">
        <f t="shared" si="158"/>
        <v>SeptiembreBupa Dominicana, S. A.</v>
      </c>
      <c r="B513" s="37" t="s">
        <v>124</v>
      </c>
      <c r="C513" s="44">
        <f t="shared" si="159"/>
        <v>0</v>
      </c>
      <c r="D513" s="44">
        <f t="shared" si="160"/>
        <v>38766252.789999999</v>
      </c>
      <c r="E513" s="35" t="s">
        <v>172</v>
      </c>
      <c r="F513" s="35" t="s">
        <v>172</v>
      </c>
      <c r="G513" s="35">
        <f t="shared" si="161"/>
        <v>0</v>
      </c>
      <c r="H513" s="35" t="s">
        <v>172</v>
      </c>
      <c r="I513" s="35" t="s">
        <v>172</v>
      </c>
      <c r="J513" s="35">
        <f t="shared" si="162"/>
        <v>0</v>
      </c>
      <c r="K513" s="35" t="s">
        <v>172</v>
      </c>
      <c r="L513" s="35">
        <v>38766252.789999999</v>
      </c>
      <c r="M513" s="35">
        <f t="shared" si="163"/>
        <v>38766252.789999999</v>
      </c>
      <c r="N513" s="35" t="s">
        <v>172</v>
      </c>
      <c r="O513" s="35" t="s">
        <v>172</v>
      </c>
      <c r="P513" s="35">
        <f t="shared" si="164"/>
        <v>0</v>
      </c>
      <c r="Q513" s="35" t="s">
        <v>172</v>
      </c>
      <c r="R513" s="35" t="s">
        <v>172</v>
      </c>
      <c r="S513" s="35">
        <f t="shared" si="165"/>
        <v>0</v>
      </c>
      <c r="T513" s="35" t="s">
        <v>172</v>
      </c>
      <c r="U513" s="35" t="s">
        <v>172</v>
      </c>
      <c r="V513" s="35">
        <f t="shared" si="166"/>
        <v>0</v>
      </c>
      <c r="W513" s="35" t="s">
        <v>172</v>
      </c>
      <c r="X513" s="35" t="s">
        <v>172</v>
      </c>
      <c r="Y513" s="35">
        <f t="shared" si="167"/>
        <v>0</v>
      </c>
      <c r="Z513" s="35" t="s">
        <v>172</v>
      </c>
      <c r="AA513" s="35" t="s">
        <v>172</v>
      </c>
      <c r="AB513" s="35">
        <f t="shared" si="168"/>
        <v>0</v>
      </c>
      <c r="AC513" s="35" t="s">
        <v>172</v>
      </c>
      <c r="AD513" s="35" t="s">
        <v>172</v>
      </c>
      <c r="AE513" s="35">
        <f t="shared" si="169"/>
        <v>0</v>
      </c>
      <c r="AF513" s="35" t="s">
        <v>172</v>
      </c>
      <c r="AG513" s="35" t="s">
        <v>172</v>
      </c>
      <c r="AH513" s="35">
        <f t="shared" si="170"/>
        <v>0</v>
      </c>
      <c r="AI513" s="35" t="s">
        <v>172</v>
      </c>
      <c r="AJ513" s="35" t="s">
        <v>172</v>
      </c>
      <c r="AK513" s="35">
        <f t="shared" si="171"/>
        <v>0</v>
      </c>
      <c r="AM513" s="102" t="s">
        <v>8</v>
      </c>
    </row>
    <row r="514" spans="1:39" ht="15.95" customHeight="1" x14ac:dyDescent="0.4">
      <c r="A514" s="102" t="str">
        <f t="shared" si="158"/>
        <v>SeptiembreSeguros APS, S.R.L.</v>
      </c>
      <c r="B514" s="37" t="s">
        <v>125</v>
      </c>
      <c r="C514" s="44">
        <f t="shared" si="159"/>
        <v>22075243.939999998</v>
      </c>
      <c r="D514" s="44">
        <f t="shared" si="160"/>
        <v>460146.28</v>
      </c>
      <c r="E514" s="35" t="s">
        <v>172</v>
      </c>
      <c r="F514" s="35" t="s">
        <v>172</v>
      </c>
      <c r="G514" s="35">
        <f t="shared" si="161"/>
        <v>0</v>
      </c>
      <c r="H514" s="35">
        <v>2026673.79</v>
      </c>
      <c r="I514" s="35" t="s">
        <v>172</v>
      </c>
      <c r="J514" s="35">
        <f t="shared" si="162"/>
        <v>2026673.79</v>
      </c>
      <c r="K514" s="35" t="s">
        <v>172</v>
      </c>
      <c r="L514" s="35">
        <v>460146.28</v>
      </c>
      <c r="M514" s="35">
        <f t="shared" si="163"/>
        <v>460146.28</v>
      </c>
      <c r="N514" s="35" t="s">
        <v>172</v>
      </c>
      <c r="O514" s="35" t="s">
        <v>172</v>
      </c>
      <c r="P514" s="35">
        <f t="shared" si="164"/>
        <v>0</v>
      </c>
      <c r="Q514" s="35">
        <v>189665.47</v>
      </c>
      <c r="R514" s="35" t="s">
        <v>172</v>
      </c>
      <c r="S514" s="35">
        <f t="shared" si="165"/>
        <v>189665.47</v>
      </c>
      <c r="T514" s="35" t="s">
        <v>172</v>
      </c>
      <c r="U514" s="35" t="s">
        <v>172</v>
      </c>
      <c r="V514" s="35">
        <f t="shared" si="166"/>
        <v>0</v>
      </c>
      <c r="W514" s="35">
        <v>138325.41</v>
      </c>
      <c r="X514" s="35" t="s">
        <v>172</v>
      </c>
      <c r="Y514" s="35">
        <f t="shared" si="167"/>
        <v>138325.41</v>
      </c>
      <c r="Z514" s="35">
        <v>3673353.78</v>
      </c>
      <c r="AA514" s="35" t="s">
        <v>172</v>
      </c>
      <c r="AB514" s="35">
        <f t="shared" si="168"/>
        <v>3673353.78</v>
      </c>
      <c r="AC514" s="35" t="s">
        <v>172</v>
      </c>
      <c r="AD514" s="35" t="s">
        <v>172</v>
      </c>
      <c r="AE514" s="35">
        <f t="shared" si="169"/>
        <v>0</v>
      </c>
      <c r="AF514" s="35">
        <v>15211001.66</v>
      </c>
      <c r="AG514" s="35" t="s">
        <v>172</v>
      </c>
      <c r="AH514" s="35">
        <f t="shared" si="170"/>
        <v>15211001.66</v>
      </c>
      <c r="AI514" s="35">
        <v>836223.83</v>
      </c>
      <c r="AJ514" s="35" t="s">
        <v>172</v>
      </c>
      <c r="AK514" s="35">
        <f t="shared" si="171"/>
        <v>836223.83</v>
      </c>
      <c r="AM514" s="102" t="s">
        <v>8</v>
      </c>
    </row>
    <row r="515" spans="1:39" ht="15.95" customHeight="1" x14ac:dyDescent="0.4">
      <c r="A515" s="102" t="str">
        <f t="shared" si="158"/>
        <v>SeptiembreMultiseguros Su, S.A.</v>
      </c>
      <c r="B515" s="37" t="s">
        <v>126</v>
      </c>
      <c r="C515" s="44">
        <f t="shared" si="159"/>
        <v>21611025.34</v>
      </c>
      <c r="D515" s="44">
        <f t="shared" si="160"/>
        <v>0</v>
      </c>
      <c r="E515" s="35" t="s">
        <v>172</v>
      </c>
      <c r="F515" s="35" t="s">
        <v>172</v>
      </c>
      <c r="G515" s="35">
        <f t="shared" si="161"/>
        <v>0</v>
      </c>
      <c r="H515" s="35">
        <v>237326.39</v>
      </c>
      <c r="I515" s="35" t="s">
        <v>172</v>
      </c>
      <c r="J515" s="35">
        <f t="shared" si="162"/>
        <v>237326.39</v>
      </c>
      <c r="K515" s="35" t="s">
        <v>172</v>
      </c>
      <c r="L515" s="35" t="s">
        <v>172</v>
      </c>
      <c r="M515" s="35">
        <f t="shared" si="163"/>
        <v>0</v>
      </c>
      <c r="N515" s="35">
        <v>18303.36</v>
      </c>
      <c r="O515" s="35" t="s">
        <v>172</v>
      </c>
      <c r="P515" s="35">
        <f t="shared" si="164"/>
        <v>18303.36</v>
      </c>
      <c r="Q515" s="35">
        <v>739767.7</v>
      </c>
      <c r="R515" s="35" t="s">
        <v>172</v>
      </c>
      <c r="S515" s="35">
        <f t="shared" si="165"/>
        <v>739767.7</v>
      </c>
      <c r="T515" s="35">
        <v>231523.06</v>
      </c>
      <c r="U515" s="35" t="s">
        <v>172</v>
      </c>
      <c r="V515" s="35">
        <f t="shared" si="166"/>
        <v>231523.06</v>
      </c>
      <c r="W515" s="35">
        <v>37045.03</v>
      </c>
      <c r="X515" s="35" t="s">
        <v>172</v>
      </c>
      <c r="Y515" s="35">
        <f t="shared" si="167"/>
        <v>37045.03</v>
      </c>
      <c r="Z515" s="35">
        <v>16300284.59</v>
      </c>
      <c r="AA515" s="35" t="s">
        <v>172</v>
      </c>
      <c r="AB515" s="35">
        <f t="shared" si="168"/>
        <v>16300284.59</v>
      </c>
      <c r="AC515" s="35" t="s">
        <v>172</v>
      </c>
      <c r="AD515" s="35" t="s">
        <v>172</v>
      </c>
      <c r="AE515" s="35">
        <f t="shared" si="169"/>
        <v>0</v>
      </c>
      <c r="AF515" s="35">
        <v>3161423.01</v>
      </c>
      <c r="AG515" s="35" t="s">
        <v>172</v>
      </c>
      <c r="AH515" s="35">
        <f t="shared" si="170"/>
        <v>3161423.01</v>
      </c>
      <c r="AI515" s="35">
        <v>885352.2</v>
      </c>
      <c r="AJ515" s="35" t="s">
        <v>172</v>
      </c>
      <c r="AK515" s="35">
        <f t="shared" si="171"/>
        <v>885352.2</v>
      </c>
      <c r="AM515" s="102" t="s">
        <v>8</v>
      </c>
    </row>
    <row r="516" spans="1:39" ht="15.95" customHeight="1" x14ac:dyDescent="0.4">
      <c r="A516" s="102" t="str">
        <f t="shared" si="158"/>
        <v>SeptiembreSeguros Ademi, S.A.</v>
      </c>
      <c r="B516" s="37" t="s">
        <v>127</v>
      </c>
      <c r="C516" s="44">
        <f t="shared" si="159"/>
        <v>20869008.549999997</v>
      </c>
      <c r="D516" s="44">
        <f t="shared" si="160"/>
        <v>263230.99</v>
      </c>
      <c r="E516" s="35" t="s">
        <v>172</v>
      </c>
      <c r="F516" s="35" t="s">
        <v>172</v>
      </c>
      <c r="G516" s="35">
        <f t="shared" si="161"/>
        <v>0</v>
      </c>
      <c r="H516" s="35">
        <v>18125694.93</v>
      </c>
      <c r="I516" s="35" t="s">
        <v>172</v>
      </c>
      <c r="J516" s="35">
        <f t="shared" si="162"/>
        <v>18125694.93</v>
      </c>
      <c r="K516" s="35" t="s">
        <v>172</v>
      </c>
      <c r="L516" s="35" t="s">
        <v>172</v>
      </c>
      <c r="M516" s="35">
        <f t="shared" si="163"/>
        <v>0</v>
      </c>
      <c r="N516" s="35" t="s">
        <v>172</v>
      </c>
      <c r="O516" s="35" t="s">
        <v>172</v>
      </c>
      <c r="P516" s="35">
        <f t="shared" si="164"/>
        <v>0</v>
      </c>
      <c r="Q516" s="35">
        <v>2632455.66</v>
      </c>
      <c r="R516" s="35">
        <v>256133.19</v>
      </c>
      <c r="S516" s="35">
        <f t="shared" si="165"/>
        <v>2888588.85</v>
      </c>
      <c r="T516" s="35" t="s">
        <v>172</v>
      </c>
      <c r="U516" s="35" t="s">
        <v>172</v>
      </c>
      <c r="V516" s="35">
        <f t="shared" si="166"/>
        <v>0</v>
      </c>
      <c r="W516" s="35">
        <v>511.97</v>
      </c>
      <c r="X516" s="35" t="s">
        <v>172</v>
      </c>
      <c r="Y516" s="35">
        <f t="shared" si="167"/>
        <v>511.97</v>
      </c>
      <c r="Z516" s="35" t="s">
        <v>172</v>
      </c>
      <c r="AA516" s="35">
        <v>7097.8</v>
      </c>
      <c r="AB516" s="35">
        <f t="shared" si="168"/>
        <v>7097.8</v>
      </c>
      <c r="AC516" s="35" t="s">
        <v>172</v>
      </c>
      <c r="AD516" s="35" t="s">
        <v>172</v>
      </c>
      <c r="AE516" s="35">
        <f t="shared" si="169"/>
        <v>0</v>
      </c>
      <c r="AF516" s="35">
        <v>72390.929999999993</v>
      </c>
      <c r="AG516" s="35" t="s">
        <v>172</v>
      </c>
      <c r="AH516" s="35">
        <f t="shared" si="170"/>
        <v>72390.929999999993</v>
      </c>
      <c r="AI516" s="35">
        <v>37955.06</v>
      </c>
      <c r="AJ516" s="35" t="s">
        <v>172</v>
      </c>
      <c r="AK516" s="35">
        <f t="shared" si="171"/>
        <v>37955.06</v>
      </c>
      <c r="AM516" s="102" t="s">
        <v>8</v>
      </c>
    </row>
    <row r="517" spans="1:39" ht="15.95" customHeight="1" x14ac:dyDescent="0.4">
      <c r="A517" s="102" t="str">
        <f t="shared" si="158"/>
        <v>SeptiembreFuturo Seguros</v>
      </c>
      <c r="B517" s="37" t="s">
        <v>110</v>
      </c>
      <c r="C517" s="44">
        <f t="shared" si="159"/>
        <v>16588071.970000003</v>
      </c>
      <c r="D517" s="44">
        <f t="shared" si="160"/>
        <v>0</v>
      </c>
      <c r="E517" s="35">
        <v>112025.74</v>
      </c>
      <c r="F517" s="35" t="s">
        <v>172</v>
      </c>
      <c r="G517" s="35">
        <f t="shared" si="161"/>
        <v>112025.74</v>
      </c>
      <c r="H517" s="35">
        <v>87603.24</v>
      </c>
      <c r="I517" s="35" t="s">
        <v>172</v>
      </c>
      <c r="J517" s="35">
        <f t="shared" si="162"/>
        <v>87603.24</v>
      </c>
      <c r="K517" s="35" t="s">
        <v>172</v>
      </c>
      <c r="L517" s="35" t="s">
        <v>172</v>
      </c>
      <c r="M517" s="35">
        <f t="shared" si="163"/>
        <v>0</v>
      </c>
      <c r="N517" s="35" t="s">
        <v>172</v>
      </c>
      <c r="O517" s="35" t="s">
        <v>172</v>
      </c>
      <c r="P517" s="35">
        <f t="shared" si="164"/>
        <v>0</v>
      </c>
      <c r="Q517" s="35">
        <v>17600.14</v>
      </c>
      <c r="R517" s="35" t="s">
        <v>172</v>
      </c>
      <c r="S517" s="35">
        <f t="shared" si="165"/>
        <v>17600.14</v>
      </c>
      <c r="T517" s="35">
        <v>152222.68</v>
      </c>
      <c r="U517" s="35" t="s">
        <v>172</v>
      </c>
      <c r="V517" s="35">
        <f t="shared" si="166"/>
        <v>152222.68</v>
      </c>
      <c r="W517" s="35" t="s">
        <v>172</v>
      </c>
      <c r="X517" s="35" t="s">
        <v>172</v>
      </c>
      <c r="Y517" s="35">
        <f t="shared" si="167"/>
        <v>0</v>
      </c>
      <c r="Z517" s="35">
        <v>15060322.460000001</v>
      </c>
      <c r="AA517" s="35" t="s">
        <v>172</v>
      </c>
      <c r="AB517" s="35">
        <f t="shared" si="168"/>
        <v>15060322.460000001</v>
      </c>
      <c r="AC517" s="35" t="s">
        <v>172</v>
      </c>
      <c r="AD517" s="35" t="s">
        <v>172</v>
      </c>
      <c r="AE517" s="35">
        <f t="shared" si="169"/>
        <v>0</v>
      </c>
      <c r="AF517" s="35">
        <v>1055967.22</v>
      </c>
      <c r="AG517" s="35" t="s">
        <v>172</v>
      </c>
      <c r="AH517" s="35">
        <f t="shared" si="170"/>
        <v>1055967.22</v>
      </c>
      <c r="AI517" s="35">
        <v>102330.49</v>
      </c>
      <c r="AJ517" s="35" t="s">
        <v>172</v>
      </c>
      <c r="AK517" s="35">
        <f t="shared" si="171"/>
        <v>102330.49</v>
      </c>
      <c r="AM517" s="102" t="s">
        <v>8</v>
      </c>
    </row>
    <row r="518" spans="1:39" ht="15.95" customHeight="1" x14ac:dyDescent="0.4">
      <c r="A518" s="102" t="str">
        <f t="shared" si="158"/>
        <v>SeptiembreConfederación del Canadá Dominicana, S. A.</v>
      </c>
      <c r="B518" s="37" t="s">
        <v>128</v>
      </c>
      <c r="C518" s="44">
        <f t="shared" si="159"/>
        <v>6410886.9500000002</v>
      </c>
      <c r="D518" s="44">
        <f t="shared" si="160"/>
        <v>0</v>
      </c>
      <c r="E518" s="35">
        <v>13144.12</v>
      </c>
      <c r="F518" s="35" t="s">
        <v>172</v>
      </c>
      <c r="G518" s="35">
        <f t="shared" si="161"/>
        <v>13144.12</v>
      </c>
      <c r="H518" s="35">
        <v>4866.21</v>
      </c>
      <c r="I518" s="35" t="s">
        <v>172</v>
      </c>
      <c r="J518" s="35">
        <f t="shared" si="162"/>
        <v>4866.21</v>
      </c>
      <c r="K518" s="35" t="s">
        <v>172</v>
      </c>
      <c r="L518" s="35" t="s">
        <v>172</v>
      </c>
      <c r="M518" s="35">
        <f t="shared" si="163"/>
        <v>0</v>
      </c>
      <c r="N518" s="35">
        <v>12357.52</v>
      </c>
      <c r="O518" s="35" t="s">
        <v>172</v>
      </c>
      <c r="P518" s="35">
        <f t="shared" si="164"/>
        <v>12357.52</v>
      </c>
      <c r="Q518" s="35">
        <v>1728629.49</v>
      </c>
      <c r="R518" s="35" t="s">
        <v>172</v>
      </c>
      <c r="S518" s="35">
        <f t="shared" si="165"/>
        <v>1728629.49</v>
      </c>
      <c r="T518" s="35" t="s">
        <v>172</v>
      </c>
      <c r="U518" s="35" t="s">
        <v>172</v>
      </c>
      <c r="V518" s="35">
        <f t="shared" si="166"/>
        <v>0</v>
      </c>
      <c r="W518" s="35">
        <v>131438.35999999999</v>
      </c>
      <c r="X518" s="35" t="s">
        <v>172</v>
      </c>
      <c r="Y518" s="35">
        <f t="shared" si="167"/>
        <v>131438.35999999999</v>
      </c>
      <c r="Z518" s="35">
        <v>3617452.38</v>
      </c>
      <c r="AA518" s="35" t="s">
        <v>172</v>
      </c>
      <c r="AB518" s="35">
        <f t="shared" si="168"/>
        <v>3617452.38</v>
      </c>
      <c r="AC518" s="35" t="s">
        <v>172</v>
      </c>
      <c r="AD518" s="35" t="s">
        <v>172</v>
      </c>
      <c r="AE518" s="35">
        <f t="shared" si="169"/>
        <v>0</v>
      </c>
      <c r="AF518" s="35">
        <v>129141.75999999999</v>
      </c>
      <c r="AG518" s="35" t="s">
        <v>172</v>
      </c>
      <c r="AH518" s="35">
        <f t="shared" si="170"/>
        <v>129141.75999999999</v>
      </c>
      <c r="AI518" s="35">
        <v>773857.11</v>
      </c>
      <c r="AJ518" s="35" t="s">
        <v>172</v>
      </c>
      <c r="AK518" s="35">
        <f t="shared" si="171"/>
        <v>773857.11</v>
      </c>
      <c r="AM518" s="102" t="s">
        <v>8</v>
      </c>
    </row>
    <row r="519" spans="1:39" ht="15.95" customHeight="1" x14ac:dyDescent="0.4">
      <c r="A519" s="102" t="str">
        <f t="shared" si="158"/>
        <v>SeptiembreAutoseguro, S. A.</v>
      </c>
      <c r="B519" s="37" t="s">
        <v>79</v>
      </c>
      <c r="C519" s="44">
        <f t="shared" si="159"/>
        <v>4179299.25</v>
      </c>
      <c r="D519" s="44">
        <f t="shared" si="160"/>
        <v>0</v>
      </c>
      <c r="E519" s="35" t="s">
        <v>172</v>
      </c>
      <c r="F519" s="35" t="s">
        <v>172</v>
      </c>
      <c r="G519" s="35">
        <f t="shared" si="161"/>
        <v>0</v>
      </c>
      <c r="H519" s="35" t="s">
        <v>172</v>
      </c>
      <c r="I519" s="35" t="s">
        <v>172</v>
      </c>
      <c r="J519" s="35">
        <f t="shared" si="162"/>
        <v>0</v>
      </c>
      <c r="K519" s="35" t="s">
        <v>172</v>
      </c>
      <c r="L519" s="35" t="s">
        <v>172</v>
      </c>
      <c r="M519" s="35">
        <f t="shared" si="163"/>
        <v>0</v>
      </c>
      <c r="N519" s="35" t="s">
        <v>172</v>
      </c>
      <c r="O519" s="35" t="s">
        <v>172</v>
      </c>
      <c r="P519" s="35">
        <f t="shared" si="164"/>
        <v>0</v>
      </c>
      <c r="Q519" s="35" t="s">
        <v>172</v>
      </c>
      <c r="R519" s="35" t="s">
        <v>172</v>
      </c>
      <c r="S519" s="35">
        <f t="shared" si="165"/>
        <v>0</v>
      </c>
      <c r="T519" s="35" t="s">
        <v>172</v>
      </c>
      <c r="U519" s="35" t="s">
        <v>172</v>
      </c>
      <c r="V519" s="35">
        <f t="shared" si="166"/>
        <v>0</v>
      </c>
      <c r="W519" s="35" t="s">
        <v>172</v>
      </c>
      <c r="X519" s="35" t="s">
        <v>172</v>
      </c>
      <c r="Y519" s="35">
        <f t="shared" si="167"/>
        <v>0</v>
      </c>
      <c r="Z519" s="35">
        <v>4179299.25</v>
      </c>
      <c r="AA519" s="35" t="s">
        <v>172</v>
      </c>
      <c r="AB519" s="35">
        <f t="shared" si="168"/>
        <v>4179299.25</v>
      </c>
      <c r="AC519" s="35" t="s">
        <v>172</v>
      </c>
      <c r="AD519" s="35" t="s">
        <v>172</v>
      </c>
      <c r="AE519" s="35">
        <f t="shared" si="169"/>
        <v>0</v>
      </c>
      <c r="AF519" s="35" t="s">
        <v>172</v>
      </c>
      <c r="AG519" s="35" t="s">
        <v>172</v>
      </c>
      <c r="AH519" s="35">
        <f t="shared" si="170"/>
        <v>0</v>
      </c>
      <c r="AI519" s="35" t="s">
        <v>172</v>
      </c>
      <c r="AJ519" s="35" t="s">
        <v>172</v>
      </c>
      <c r="AK519" s="35">
        <f t="shared" si="171"/>
        <v>0</v>
      </c>
      <c r="AM519" s="102" t="s">
        <v>8</v>
      </c>
    </row>
    <row r="520" spans="1:39" ht="15.95" customHeight="1" x14ac:dyDescent="0.4">
      <c r="A520" s="102" t="str">
        <f t="shared" si="158"/>
        <v>SeptiembreSeguros Yunen, S.A.</v>
      </c>
      <c r="B520" s="37" t="s">
        <v>129</v>
      </c>
      <c r="C520" s="44">
        <f t="shared" si="159"/>
        <v>50676.44</v>
      </c>
      <c r="D520" s="44">
        <f t="shared" si="160"/>
        <v>6448040.4500000002</v>
      </c>
      <c r="E520" s="35" t="s">
        <v>172</v>
      </c>
      <c r="F520" s="35" t="s">
        <v>172</v>
      </c>
      <c r="G520" s="35">
        <f t="shared" si="161"/>
        <v>0</v>
      </c>
      <c r="H520" s="35">
        <v>5241.8999999999996</v>
      </c>
      <c r="I520" s="35" t="s">
        <v>172</v>
      </c>
      <c r="J520" s="35">
        <f t="shared" si="162"/>
        <v>5241.8999999999996</v>
      </c>
      <c r="K520" s="35" t="s">
        <v>172</v>
      </c>
      <c r="L520" s="35">
        <v>6452743.79</v>
      </c>
      <c r="M520" s="35">
        <f t="shared" si="163"/>
        <v>6452743.79</v>
      </c>
      <c r="N520" s="35">
        <v>36654.769999999997</v>
      </c>
      <c r="O520" s="35" t="s">
        <v>172</v>
      </c>
      <c r="P520" s="35">
        <f t="shared" si="164"/>
        <v>36654.769999999997</v>
      </c>
      <c r="Q520" s="35" t="s">
        <v>172</v>
      </c>
      <c r="R520" s="35" t="s">
        <v>172</v>
      </c>
      <c r="S520" s="35">
        <f t="shared" si="165"/>
        <v>0</v>
      </c>
      <c r="T520" s="35" t="s">
        <v>172</v>
      </c>
      <c r="U520" s="35" t="s">
        <v>172</v>
      </c>
      <c r="V520" s="35">
        <f t="shared" si="166"/>
        <v>0</v>
      </c>
      <c r="W520" s="35" t="s">
        <v>172</v>
      </c>
      <c r="X520" s="35" t="s">
        <v>172</v>
      </c>
      <c r="Y520" s="35">
        <f t="shared" si="167"/>
        <v>0</v>
      </c>
      <c r="Z520" s="35" t="s">
        <v>172</v>
      </c>
      <c r="AA520" s="35" t="s">
        <v>172</v>
      </c>
      <c r="AB520" s="35">
        <f t="shared" si="168"/>
        <v>0</v>
      </c>
      <c r="AC520" s="35" t="s">
        <v>172</v>
      </c>
      <c r="AD520" s="35" t="s">
        <v>172</v>
      </c>
      <c r="AE520" s="35">
        <f t="shared" si="169"/>
        <v>0</v>
      </c>
      <c r="AF520" s="35" t="s">
        <v>172</v>
      </c>
      <c r="AG520" s="35" t="s">
        <v>172</v>
      </c>
      <c r="AH520" s="35">
        <f t="shared" si="170"/>
        <v>0</v>
      </c>
      <c r="AI520" s="35">
        <v>8779.77</v>
      </c>
      <c r="AJ520" s="35">
        <v>-4703.34</v>
      </c>
      <c r="AK520" s="35">
        <f t="shared" si="171"/>
        <v>4076.4300000000003</v>
      </c>
      <c r="AM520" s="102" t="s">
        <v>8</v>
      </c>
    </row>
    <row r="521" spans="1:39" ht="15.95" customHeight="1" x14ac:dyDescent="0.4">
      <c r="A521" s="102" t="str">
        <f t="shared" si="158"/>
        <v>SeptiembreHylseg Seguros S.A</v>
      </c>
      <c r="B521" s="37" t="s">
        <v>130</v>
      </c>
      <c r="C521" s="44">
        <f t="shared" si="159"/>
        <v>2068235.35</v>
      </c>
      <c r="D521" s="44">
        <f t="shared" si="160"/>
        <v>0</v>
      </c>
      <c r="E521" s="35" t="s">
        <v>172</v>
      </c>
      <c r="F521" s="35" t="s">
        <v>172</v>
      </c>
      <c r="G521" s="35">
        <f t="shared" si="161"/>
        <v>0</v>
      </c>
      <c r="H521" s="35" t="s">
        <v>172</v>
      </c>
      <c r="I521" s="35" t="s">
        <v>172</v>
      </c>
      <c r="J521" s="35">
        <f t="shared" si="162"/>
        <v>0</v>
      </c>
      <c r="K521" s="35" t="s">
        <v>172</v>
      </c>
      <c r="L521" s="35" t="s">
        <v>172</v>
      </c>
      <c r="M521" s="35">
        <f t="shared" si="163"/>
        <v>0</v>
      </c>
      <c r="N521" s="35" t="s">
        <v>172</v>
      </c>
      <c r="O521" s="35" t="s">
        <v>172</v>
      </c>
      <c r="P521" s="35">
        <f t="shared" si="164"/>
        <v>0</v>
      </c>
      <c r="Q521" s="35" t="s">
        <v>172</v>
      </c>
      <c r="R521" s="35" t="s">
        <v>172</v>
      </c>
      <c r="S521" s="35">
        <f t="shared" si="165"/>
        <v>0</v>
      </c>
      <c r="T521" s="35" t="s">
        <v>172</v>
      </c>
      <c r="U521" s="35" t="s">
        <v>172</v>
      </c>
      <c r="V521" s="35">
        <f t="shared" si="166"/>
        <v>0</v>
      </c>
      <c r="W521" s="35" t="s">
        <v>172</v>
      </c>
      <c r="X521" s="35" t="s">
        <v>172</v>
      </c>
      <c r="Y521" s="35">
        <f t="shared" si="167"/>
        <v>0</v>
      </c>
      <c r="Z521" s="35">
        <v>725716.38</v>
      </c>
      <c r="AA521" s="35" t="s">
        <v>172</v>
      </c>
      <c r="AB521" s="35">
        <f t="shared" si="168"/>
        <v>725716.38</v>
      </c>
      <c r="AC521" s="35" t="s">
        <v>172</v>
      </c>
      <c r="AD521" s="35" t="s">
        <v>172</v>
      </c>
      <c r="AE521" s="35">
        <f t="shared" si="169"/>
        <v>0</v>
      </c>
      <c r="AF521" s="35">
        <v>1342518.97</v>
      </c>
      <c r="AG521" s="35" t="s">
        <v>172</v>
      </c>
      <c r="AH521" s="35">
        <f t="shared" si="170"/>
        <v>1342518.97</v>
      </c>
      <c r="AI521" s="35" t="s">
        <v>172</v>
      </c>
      <c r="AJ521" s="35" t="s">
        <v>172</v>
      </c>
      <c r="AK521" s="35">
        <f t="shared" si="171"/>
        <v>0</v>
      </c>
      <c r="AM521" s="102" t="s">
        <v>8</v>
      </c>
    </row>
    <row r="522" spans="1:39" ht="15.95" customHeight="1" x14ac:dyDescent="0.4">
      <c r="A522" s="102" t="str">
        <f t="shared" si="158"/>
        <v>SeptiembreMidas Seguros, S.A.</v>
      </c>
      <c r="B522" s="37" t="s">
        <v>131</v>
      </c>
      <c r="C522" s="44">
        <f t="shared" si="159"/>
        <v>1426589</v>
      </c>
      <c r="D522" s="44">
        <f t="shared" si="160"/>
        <v>5005280.75</v>
      </c>
      <c r="E522" s="35" t="s">
        <v>172</v>
      </c>
      <c r="F522" s="35" t="s">
        <v>172</v>
      </c>
      <c r="G522" s="35">
        <f t="shared" si="161"/>
        <v>0</v>
      </c>
      <c r="H522" s="35" t="s">
        <v>172</v>
      </c>
      <c r="I522" s="35">
        <v>5005280.75</v>
      </c>
      <c r="J522" s="35">
        <f t="shared" si="162"/>
        <v>5005280.75</v>
      </c>
      <c r="K522" s="35" t="s">
        <v>172</v>
      </c>
      <c r="L522" s="35" t="s">
        <v>172</v>
      </c>
      <c r="M522" s="35">
        <f t="shared" si="163"/>
        <v>0</v>
      </c>
      <c r="N522" s="35" t="s">
        <v>172</v>
      </c>
      <c r="O522" s="35" t="s">
        <v>172</v>
      </c>
      <c r="P522" s="35">
        <f t="shared" si="164"/>
        <v>0</v>
      </c>
      <c r="Q522" s="35">
        <v>342871.59</v>
      </c>
      <c r="R522" s="35" t="s">
        <v>172</v>
      </c>
      <c r="S522" s="35">
        <f t="shared" si="165"/>
        <v>342871.59</v>
      </c>
      <c r="T522" s="35" t="s">
        <v>172</v>
      </c>
      <c r="U522" s="35" t="s">
        <v>172</v>
      </c>
      <c r="V522" s="35">
        <f t="shared" si="166"/>
        <v>0</v>
      </c>
      <c r="W522" s="35" t="s">
        <v>172</v>
      </c>
      <c r="X522" s="35" t="s">
        <v>172</v>
      </c>
      <c r="Y522" s="35">
        <f t="shared" si="167"/>
        <v>0</v>
      </c>
      <c r="Z522" s="35">
        <v>139785.32</v>
      </c>
      <c r="AA522" s="35" t="s">
        <v>172</v>
      </c>
      <c r="AB522" s="35">
        <f t="shared" si="168"/>
        <v>139785.32</v>
      </c>
      <c r="AC522" s="35" t="s">
        <v>172</v>
      </c>
      <c r="AD522" s="35" t="s">
        <v>172</v>
      </c>
      <c r="AE522" s="35">
        <f t="shared" si="169"/>
        <v>0</v>
      </c>
      <c r="AF522" s="35">
        <v>943932.09</v>
      </c>
      <c r="AG522" s="35" t="s">
        <v>172</v>
      </c>
      <c r="AH522" s="35">
        <f t="shared" si="170"/>
        <v>943932.09</v>
      </c>
      <c r="AI522" s="35" t="s">
        <v>172</v>
      </c>
      <c r="AJ522" s="35" t="s">
        <v>172</v>
      </c>
      <c r="AK522" s="35">
        <f t="shared" si="171"/>
        <v>0</v>
      </c>
      <c r="AM522" s="102" t="s">
        <v>8</v>
      </c>
    </row>
    <row r="523" spans="1:39" ht="15.95" customHeight="1" x14ac:dyDescent="0.4">
      <c r="A523" s="102" t="str">
        <f t="shared" si="158"/>
        <v>SeptiembreUnit, S.A.</v>
      </c>
      <c r="B523" s="37" t="s">
        <v>132</v>
      </c>
      <c r="C523" s="44">
        <f t="shared" si="159"/>
        <v>3210191.3600000003</v>
      </c>
      <c r="D523" s="44">
        <f t="shared" si="160"/>
        <v>53695.11</v>
      </c>
      <c r="E523" s="35">
        <v>46185.37</v>
      </c>
      <c r="F523" s="35">
        <v>1173.28</v>
      </c>
      <c r="G523" s="35">
        <f t="shared" si="161"/>
        <v>47358.65</v>
      </c>
      <c r="H523" s="35" t="s">
        <v>172</v>
      </c>
      <c r="I523" s="35" t="s">
        <v>172</v>
      </c>
      <c r="J523" s="35">
        <f t="shared" si="162"/>
        <v>0</v>
      </c>
      <c r="K523" s="35" t="s">
        <v>172</v>
      </c>
      <c r="L523" s="35">
        <v>49424</v>
      </c>
      <c r="M523" s="35">
        <f t="shared" si="163"/>
        <v>49424</v>
      </c>
      <c r="N523" s="35">
        <v>8238.76</v>
      </c>
      <c r="O523" s="35" t="s">
        <v>172</v>
      </c>
      <c r="P523" s="35">
        <f t="shared" si="164"/>
        <v>8238.76</v>
      </c>
      <c r="Q523" s="35" t="s">
        <v>172</v>
      </c>
      <c r="R523" s="35" t="s">
        <v>172</v>
      </c>
      <c r="S523" s="35">
        <f t="shared" si="165"/>
        <v>0</v>
      </c>
      <c r="T523" s="35" t="s">
        <v>172</v>
      </c>
      <c r="U523" s="35" t="s">
        <v>172</v>
      </c>
      <c r="V523" s="35">
        <f t="shared" si="166"/>
        <v>0</v>
      </c>
      <c r="W523" s="35" t="s">
        <v>172</v>
      </c>
      <c r="X523" s="35" t="s">
        <v>172</v>
      </c>
      <c r="Y523" s="35">
        <f t="shared" si="167"/>
        <v>0</v>
      </c>
      <c r="Z523" s="35">
        <v>1320163.05</v>
      </c>
      <c r="AA523" s="35" t="s">
        <v>172</v>
      </c>
      <c r="AB523" s="35">
        <f t="shared" si="168"/>
        <v>1320163.05</v>
      </c>
      <c r="AC523" s="35" t="s">
        <v>172</v>
      </c>
      <c r="AD523" s="35" t="s">
        <v>172</v>
      </c>
      <c r="AE523" s="35">
        <f t="shared" si="169"/>
        <v>0</v>
      </c>
      <c r="AF523" s="35" t="s">
        <v>172</v>
      </c>
      <c r="AG523" s="35" t="s">
        <v>172</v>
      </c>
      <c r="AH523" s="35">
        <f t="shared" si="170"/>
        <v>0</v>
      </c>
      <c r="AI523" s="35">
        <v>1835604.18</v>
      </c>
      <c r="AJ523" s="35">
        <v>3097.83</v>
      </c>
      <c r="AK523" s="35">
        <f t="shared" si="171"/>
        <v>1838702.01</v>
      </c>
      <c r="AM523" s="102" t="s">
        <v>8</v>
      </c>
    </row>
    <row r="524" spans="1:39" ht="15.95" customHeight="1" x14ac:dyDescent="0.4">
      <c r="A524" s="102" t="str">
        <f t="shared" si="158"/>
        <v>Total General</v>
      </c>
      <c r="B524" s="39" t="s">
        <v>19</v>
      </c>
      <c r="C524" s="46">
        <f>SUM(C491:C523)</f>
        <v>4699490081.000001</v>
      </c>
      <c r="D524" s="46">
        <f>SUM(D491:D523)</f>
        <v>3235824539.8800006</v>
      </c>
      <c r="E524" s="46">
        <f>SUM(E491:E523)</f>
        <v>33478358.260000002</v>
      </c>
      <c r="F524" s="46">
        <f>SUM(F491:F523)</f>
        <v>-8795.67</v>
      </c>
      <c r="G524" s="46">
        <f t="shared" ref="G524" si="172">SUBTOTAL(109,E524:F524)</f>
        <v>33469562.59</v>
      </c>
      <c r="H524" s="46">
        <f>SUM(H491:H523)</f>
        <v>578636646.02999997</v>
      </c>
      <c r="I524" s="46">
        <f>SUM(I491:I523)</f>
        <v>766707728.80000007</v>
      </c>
      <c r="J524" s="46">
        <f t="shared" ref="J524" si="173">SUBTOTAL(109,H524:I524)</f>
        <v>1345344374.8299999</v>
      </c>
      <c r="K524" s="46">
        <f>SUM(K491:K523)</f>
        <v>784152.99</v>
      </c>
      <c r="L524" s="46">
        <f>SUM(L491:L523)</f>
        <v>2190376381.4300003</v>
      </c>
      <c r="M524" s="46">
        <f t="shared" ref="M524" si="174">SUBTOTAL(109,K524:L524)</f>
        <v>2191160534.4200001</v>
      </c>
      <c r="N524" s="46">
        <f>SUM(N491:N523)</f>
        <v>58874531.130000003</v>
      </c>
      <c r="O524" s="46">
        <f>SUM(O491:O523)</f>
        <v>824842.9</v>
      </c>
      <c r="P524" s="46">
        <f t="shared" ref="P524" si="175">SUBTOTAL(109,N524:O524)</f>
        <v>59699374.030000001</v>
      </c>
      <c r="Q524" s="46">
        <f>SUM(Q491:Q523)</f>
        <v>1677889636.2100005</v>
      </c>
      <c r="R524" s="46">
        <f>SUM(R491:R523)</f>
        <v>215080189.99999994</v>
      </c>
      <c r="S524" s="46">
        <f t="shared" ref="S524" si="176">SUBTOTAL(109,Q524:R524)</f>
        <v>1892969826.2100005</v>
      </c>
      <c r="T524" s="46">
        <f>SUM(T491:T523)</f>
        <v>42522369.580000006</v>
      </c>
      <c r="U524" s="46">
        <f>SUM(U491:U523)</f>
        <v>0</v>
      </c>
      <c r="V524" s="46">
        <f t="shared" ref="V524" si="177">SUBTOTAL(109,T524:U524)</f>
        <v>42522369.580000006</v>
      </c>
      <c r="W524" s="46">
        <f>SUM(W491:W523)</f>
        <v>80258555.030000001</v>
      </c>
      <c r="X524" s="46">
        <f>SUM(X491:X523)</f>
        <v>5946877.9800000004</v>
      </c>
      <c r="Y524" s="46">
        <f t="shared" ref="Y524" si="178">SUBTOTAL(109,W524:X524)</f>
        <v>86205433.010000005</v>
      </c>
      <c r="Z524" s="46">
        <f>SUM(Z491:Z523)</f>
        <v>1673300608.4000001</v>
      </c>
      <c r="AA524" s="46">
        <f>SUM(AA491:AA523)</f>
        <v>4736265.8099999996</v>
      </c>
      <c r="AB524" s="46">
        <f t="shared" ref="AB524" si="179">SUBTOTAL(109,Z524:AA524)</f>
        <v>1678036874.21</v>
      </c>
      <c r="AC524" s="46">
        <f>SUM(AC491:AC523)</f>
        <v>0</v>
      </c>
      <c r="AD524" s="46">
        <f>SUM(AD491:AD523)</f>
        <v>44430928.280000001</v>
      </c>
      <c r="AE524" s="46">
        <f t="shared" ref="AE524" si="180">SUBTOTAL(109,AC524:AD524)</f>
        <v>44430928.280000001</v>
      </c>
      <c r="AF524" s="46">
        <f>SUM(AF491:AF523)</f>
        <v>155290941.66</v>
      </c>
      <c r="AG524" s="46">
        <f>SUM(AG491:AG523)</f>
        <v>134985.07</v>
      </c>
      <c r="AH524" s="46">
        <f t="shared" ref="AH524" si="181">SUBTOTAL(109,AF524:AG524)</f>
        <v>155425926.72999999</v>
      </c>
      <c r="AI524" s="46">
        <f>SUM(AI491:AI523)</f>
        <v>398454281.7100001</v>
      </c>
      <c r="AJ524" s="46">
        <f>SUM(AJ491:AJ523)</f>
        <v>7595135.2799999993</v>
      </c>
      <c r="AK524" s="46">
        <f t="shared" ref="AK524" si="182">SUBTOTAL(109,AI524:AJ524)</f>
        <v>406049416.99000007</v>
      </c>
    </row>
    <row r="525" spans="1:39" x14ac:dyDescent="0.4">
      <c r="A525" s="102" t="str">
        <f t="shared" si="158"/>
        <v/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4">
      <c r="A526" s="102" t="str">
        <f>AM526&amp;B526</f>
        <v>% de Primas Exoneradas de Impuestos</v>
      </c>
      <c r="B526" s="4" t="s">
        <v>38</v>
      </c>
      <c r="C526" s="145">
        <f>IFERROR(D524/C527*100,0)</f>
        <v>40.777520419488525</v>
      </c>
      <c r="D526" s="145"/>
      <c r="E526" s="145">
        <f>IFERROR(F524/E527*100,0)</f>
        <v>-2.6279608454243618E-2</v>
      </c>
      <c r="F526" s="145"/>
      <c r="G526" s="28"/>
      <c r="H526" s="145">
        <f>IFERROR(I524/H527*100,0)</f>
        <v>56.989700417551646</v>
      </c>
      <c r="I526" s="145"/>
      <c r="J526" s="28"/>
      <c r="K526" s="145">
        <f>IFERROR(L524/K527*100,0)</f>
        <v>99.964212891858821</v>
      </c>
      <c r="L526" s="145"/>
      <c r="M526" s="28"/>
      <c r="N526" s="145">
        <f>IFERROR(O524/N527*100,0)</f>
        <v>1.3816608857330761</v>
      </c>
      <c r="O526" s="145"/>
      <c r="P526" s="28"/>
      <c r="Q526" s="145">
        <f>IFERROR(R524/Q527*100,0)</f>
        <v>11.362050626587198</v>
      </c>
      <c r="R526" s="145"/>
      <c r="S526" s="28"/>
      <c r="T526" s="145">
        <f>IFERROR(U524/T527*100,0)</f>
        <v>0</v>
      </c>
      <c r="U526" s="145"/>
      <c r="V526" s="28"/>
      <c r="W526" s="145">
        <f>IFERROR(X524/W527*100,0)</f>
        <v>6.8984955731388187</v>
      </c>
      <c r="X526" s="145"/>
      <c r="Y526" s="28"/>
      <c r="Z526" s="145">
        <f>IFERROR(AA524/Z527*100,0)</f>
        <v>0.28225040121539507</v>
      </c>
      <c r="AA526" s="145"/>
      <c r="AB526" s="28"/>
      <c r="AC526" s="145">
        <f>IFERROR(AD524/AC527*100,0)</f>
        <v>100</v>
      </c>
      <c r="AD526" s="145"/>
      <c r="AE526" s="28"/>
      <c r="AF526" s="145">
        <f>IFERROR(AG524/AF527*100,0)</f>
        <v>8.6848489721081695E-2</v>
      </c>
      <c r="AG526" s="145"/>
      <c r="AH526" s="28"/>
      <c r="AI526" s="145">
        <f>IFERROR(AJ524/AI527*100,0)</f>
        <v>1.8704953048084412</v>
      </c>
      <c r="AJ526" s="145"/>
      <c r="AK526" s="28"/>
    </row>
    <row r="527" spans="1:39" x14ac:dyDescent="0.4">
      <c r="A527" s="102" t="str">
        <f>AM527&amp;B527</f>
        <v>Primas Netas Totales</v>
      </c>
      <c r="B527" s="4" t="s">
        <v>39</v>
      </c>
      <c r="C527" s="143">
        <f>IFERROR(C524+D524,0)</f>
        <v>7935314620.8800011</v>
      </c>
      <c r="D527" s="144"/>
      <c r="E527" s="143">
        <f>IFERROR(E524+F524,0)</f>
        <v>33469562.59</v>
      </c>
      <c r="F527" s="144"/>
      <c r="G527" s="29"/>
      <c r="H527" s="143">
        <f>IFERROR(H524+I524,0)</f>
        <v>1345344374.8299999</v>
      </c>
      <c r="I527" s="144"/>
      <c r="J527" s="29"/>
      <c r="K527" s="143">
        <f>IFERROR(K524+L524,0)</f>
        <v>2191160534.4200001</v>
      </c>
      <c r="L527" s="144"/>
      <c r="M527" s="29"/>
      <c r="N527" s="143">
        <f>IFERROR(N524+O524,0)</f>
        <v>59699374.030000001</v>
      </c>
      <c r="O527" s="144"/>
      <c r="P527" s="29"/>
      <c r="Q527" s="143">
        <f>IFERROR(Q524+R524,0)</f>
        <v>1892969826.2100005</v>
      </c>
      <c r="R527" s="144"/>
      <c r="S527" s="29"/>
      <c r="T527" s="143">
        <f>IFERROR(T524+U524,0)</f>
        <v>42522369.580000006</v>
      </c>
      <c r="U527" s="144"/>
      <c r="V527" s="29"/>
      <c r="W527" s="143">
        <f>IFERROR(W524+X524,0)</f>
        <v>86205433.010000005</v>
      </c>
      <c r="X527" s="144"/>
      <c r="Y527" s="29"/>
      <c r="Z527" s="143">
        <f>IFERROR(Z524+AA524,0)</f>
        <v>1678036874.21</v>
      </c>
      <c r="AA527" s="144"/>
      <c r="AB527" s="29"/>
      <c r="AC527" s="143">
        <f>IFERROR(AC524+AD524,0)</f>
        <v>44430928.280000001</v>
      </c>
      <c r="AD527" s="144"/>
      <c r="AE527" s="29"/>
      <c r="AF527" s="143">
        <f>IFERROR(AF524+AG524,0)</f>
        <v>155425926.72999999</v>
      </c>
      <c r="AG527" s="144"/>
      <c r="AH527" s="29"/>
      <c r="AI527" s="143">
        <f>IFERROR(AI524+AJ524,0)</f>
        <v>406049416.99000007</v>
      </c>
      <c r="AJ527" s="144"/>
      <c r="AK527" s="29"/>
    </row>
    <row r="528" spans="1:39" x14ac:dyDescent="0.4">
      <c r="A528" s="102" t="str">
        <f>AM528&amp;B528</f>
        <v>% Por Ramos Primas Netas Cobradas</v>
      </c>
      <c r="B528" s="4" t="s">
        <v>40</v>
      </c>
      <c r="C528" s="145">
        <f>SUM(E528:AJ528,0)</f>
        <v>100</v>
      </c>
      <c r="D528" s="144"/>
      <c r="E528" s="145">
        <f>IFERROR(E527/C527*100,0)</f>
        <v>0.4217799065198039</v>
      </c>
      <c r="F528" s="145"/>
      <c r="G528" s="28"/>
      <c r="H528" s="145">
        <f>IFERROR(H527/C527*100,0)</f>
        <v>16.953888271676433</v>
      </c>
      <c r="I528" s="145"/>
      <c r="J528" s="28"/>
      <c r="K528" s="145">
        <f>IFERROR(K527/C527*100,0)</f>
        <v>27.612774528869373</v>
      </c>
      <c r="L528" s="145"/>
      <c r="M528" s="28"/>
      <c r="N528" s="145">
        <f>IFERROR(N527/C527*100,0)</f>
        <v>0.75232523072134394</v>
      </c>
      <c r="O528" s="145"/>
      <c r="P528" s="28"/>
      <c r="Q528" s="145">
        <f>IFERROR(Q527/C527*100,0)</f>
        <v>23.855006595820093</v>
      </c>
      <c r="R528" s="145"/>
      <c r="S528" s="28"/>
      <c r="T528" s="145">
        <f>IFERROR(T527/C527*100,0)</f>
        <v>0.53586242778719728</v>
      </c>
      <c r="U528" s="145"/>
      <c r="V528" s="28"/>
      <c r="W528" s="145">
        <f>IFERROR(W527/C527*100,0)</f>
        <v>1.0863517973587302</v>
      </c>
      <c r="X528" s="145"/>
      <c r="Y528" s="28"/>
      <c r="Z528" s="145">
        <f>IFERROR(Z527/C527*100,0)</f>
        <v>21.146444147212794</v>
      </c>
      <c r="AA528" s="145"/>
      <c r="AB528" s="28"/>
      <c r="AC528" s="145">
        <f>IFERROR(AC527/C527*100,0)</f>
        <v>0.55991388373045692</v>
      </c>
      <c r="AD528" s="145"/>
      <c r="AE528" s="28"/>
      <c r="AF528" s="145">
        <f>IFERROR(AF527/C527*100,0)</f>
        <v>1.9586611767229936</v>
      </c>
      <c r="AG528" s="145"/>
      <c r="AH528" s="28"/>
      <c r="AI528" s="145">
        <f>IFERROR(AI527/C527*100,0)</f>
        <v>5.1169920335807744</v>
      </c>
      <c r="AJ528" s="145"/>
      <c r="AK528" s="28"/>
    </row>
    <row r="529" spans="1:37" x14ac:dyDescent="0.4">
      <c r="A529" s="102" t="str">
        <f t="shared" si="158"/>
        <v>Fuente: Superintendencia de Seguros, Dirección de Análisis Financiero y Estadísticas</v>
      </c>
      <c r="B529" s="52" t="s">
        <v>108</v>
      </c>
    </row>
    <row r="530" spans="1:37" x14ac:dyDescent="0.4">
      <c r="A530" s="102" t="str">
        <f t="shared" si="158"/>
        <v/>
      </c>
      <c r="B530" s="3"/>
      <c r="K530" s="2"/>
    </row>
    <row r="531" spans="1:37" x14ac:dyDescent="0.4">
      <c r="A531" s="102" t="str">
        <f t="shared" si="158"/>
        <v/>
      </c>
      <c r="B531" s="3"/>
    </row>
    <row r="532" spans="1:37" x14ac:dyDescent="0.4">
      <c r="A532" s="102" t="str">
        <f t="shared" ref="A532:A590" si="183">AM532&amp;B532</f>
        <v/>
      </c>
      <c r="B532" s="3"/>
    </row>
    <row r="533" spans="1:37" x14ac:dyDescent="0.4">
      <c r="A533" s="102" t="str">
        <f t="shared" si="183"/>
        <v/>
      </c>
      <c r="B533" s="3"/>
    </row>
    <row r="534" spans="1:37" x14ac:dyDescent="0.4">
      <c r="A534" s="102" t="str">
        <f t="shared" si="183"/>
        <v/>
      </c>
      <c r="B534" s="3"/>
    </row>
    <row r="535" spans="1:37" x14ac:dyDescent="0.4">
      <c r="A535" s="102" t="str">
        <f t="shared" si="183"/>
        <v/>
      </c>
      <c r="B535" s="3"/>
    </row>
    <row r="536" spans="1:37" x14ac:dyDescent="0.4">
      <c r="A536" s="102" t="str">
        <f t="shared" si="183"/>
        <v/>
      </c>
    </row>
    <row r="537" spans="1:37" ht="20.25" customHeight="1" x14ac:dyDescent="0.6">
      <c r="A537" s="102" t="str">
        <f t="shared" si="183"/>
        <v>Superintendencia de Seguros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4">
      <c r="A538" s="102" t="str">
        <f t="shared" si="183"/>
        <v>Primas Netas Cobradas por Compañías, Según Ramos</v>
      </c>
      <c r="B538" s="134" t="s">
        <v>56</v>
      </c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  <c r="AA538" s="134"/>
      <c r="AB538" s="134"/>
      <c r="AC538" s="134"/>
      <c r="AD538" s="134"/>
      <c r="AE538" s="134"/>
      <c r="AF538" s="134"/>
      <c r="AG538" s="134"/>
      <c r="AH538" s="134"/>
      <c r="AI538" s="134"/>
      <c r="AJ538" s="134"/>
    </row>
    <row r="539" spans="1:37" ht="12.75" customHeight="1" x14ac:dyDescent="0.4">
      <c r="A539" s="102" t="str">
        <f t="shared" si="183"/>
        <v>Octubre. 2022</v>
      </c>
      <c r="B539" s="136" t="s">
        <v>143</v>
      </c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  <c r="AA539" s="134"/>
      <c r="AB539" s="134"/>
      <c r="AC539" s="134"/>
      <c r="AD539" s="134"/>
      <c r="AE539" s="134"/>
      <c r="AF539" s="134"/>
      <c r="AG539" s="134"/>
      <c r="AH539" s="134"/>
      <c r="AI539" s="134"/>
      <c r="AJ539" s="134"/>
    </row>
    <row r="540" spans="1:37" ht="12.75" customHeight="1" x14ac:dyDescent="0.4">
      <c r="A540" s="102" t="str">
        <f t="shared" si="183"/>
        <v>(Valores en RD$)</v>
      </c>
      <c r="B540" s="134" t="s">
        <v>91</v>
      </c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  <c r="AA540" s="134"/>
      <c r="AB540" s="134"/>
      <c r="AC540" s="134"/>
      <c r="AD540" s="134"/>
      <c r="AE540" s="134"/>
      <c r="AF540" s="134"/>
      <c r="AG540" s="134"/>
      <c r="AH540" s="134"/>
      <c r="AI540" s="134"/>
      <c r="AJ540" s="134"/>
    </row>
    <row r="541" spans="1:37" x14ac:dyDescent="0.4">
      <c r="A541" s="102" t="str">
        <f t="shared" si="183"/>
        <v/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" thickBot="1" x14ac:dyDescent="0.45">
      <c r="A542" s="102" t="str">
        <f t="shared" si="183"/>
        <v/>
      </c>
    </row>
    <row r="543" spans="1:37" ht="24" customHeight="1" thickTop="1" thickBot="1" x14ac:dyDescent="0.45">
      <c r="A543" s="102" t="str">
        <f t="shared" si="183"/>
        <v>Compañías</v>
      </c>
      <c r="B543" s="137" t="s">
        <v>33</v>
      </c>
      <c r="C543" s="142" t="s">
        <v>0</v>
      </c>
      <c r="D543" s="142"/>
      <c r="E543" s="142" t="s">
        <v>12</v>
      </c>
      <c r="F543" s="142"/>
      <c r="G543" s="67"/>
      <c r="H543" s="142" t="s">
        <v>13</v>
      </c>
      <c r="I543" s="142"/>
      <c r="J543" s="67"/>
      <c r="K543" s="142" t="s">
        <v>14</v>
      </c>
      <c r="L543" s="142"/>
      <c r="M543" s="67"/>
      <c r="N543" s="142" t="s">
        <v>15</v>
      </c>
      <c r="O543" s="142"/>
      <c r="P543" s="67"/>
      <c r="Q543" s="142" t="s">
        <v>27</v>
      </c>
      <c r="R543" s="142"/>
      <c r="S543" s="67"/>
      <c r="T543" s="142" t="s">
        <v>35</v>
      </c>
      <c r="U543" s="142"/>
      <c r="V543" s="67"/>
      <c r="W543" s="142" t="s">
        <v>16</v>
      </c>
      <c r="X543" s="142"/>
      <c r="Y543" s="67"/>
      <c r="Z543" s="142" t="s">
        <v>67</v>
      </c>
      <c r="AA543" s="142"/>
      <c r="AB543" s="67"/>
      <c r="AC543" s="142" t="s">
        <v>34</v>
      </c>
      <c r="AD543" s="142"/>
      <c r="AE543" s="67"/>
      <c r="AF543" s="142" t="s">
        <v>17</v>
      </c>
      <c r="AG543" s="142"/>
      <c r="AH543" s="67"/>
      <c r="AI543" s="142" t="s">
        <v>18</v>
      </c>
      <c r="AJ543" s="142"/>
      <c r="AK543" s="26"/>
    </row>
    <row r="544" spans="1:37" ht="13.35" thickTop="1" thickBot="1" x14ac:dyDescent="0.45">
      <c r="A544" s="102" t="str">
        <f t="shared" si="183"/>
        <v/>
      </c>
      <c r="B544" s="146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5" customHeight="1" thickTop="1" x14ac:dyDescent="0.4">
      <c r="A545" s="102" t="str">
        <f t="shared" si="183"/>
        <v>OctubreSeguros Universal, S. A.</v>
      </c>
      <c r="B545" s="35" t="s">
        <v>84</v>
      </c>
      <c r="C545" s="44">
        <f t="shared" ref="C545:C577" si="184">SUMIF($E$62:$AJ$62,$C$62,$E545:$AJ545)</f>
        <v>0</v>
      </c>
      <c r="D545" s="44">
        <f t="shared" ref="D545:D577" si="185">SUMIF($E$62:$AJ$62,$D$62,$E545:$AJ545)</f>
        <v>0</v>
      </c>
      <c r="E545" s="35" t="s">
        <v>172</v>
      </c>
      <c r="F545" s="35" t="s">
        <v>172</v>
      </c>
      <c r="G545" s="35">
        <f>SUBTOTAL(109,E545:F545)</f>
        <v>0</v>
      </c>
      <c r="H545" s="35" t="s">
        <v>172</v>
      </c>
      <c r="I545" s="35" t="s">
        <v>172</v>
      </c>
      <c r="J545" s="35">
        <f>SUBTOTAL(109,H545:I545)</f>
        <v>0</v>
      </c>
      <c r="K545" s="35" t="s">
        <v>172</v>
      </c>
      <c r="L545" s="35" t="s">
        <v>172</v>
      </c>
      <c r="M545" s="35">
        <f>SUBTOTAL(109,K545:L545)</f>
        <v>0</v>
      </c>
      <c r="N545" s="35" t="s">
        <v>172</v>
      </c>
      <c r="O545" s="35" t="s">
        <v>172</v>
      </c>
      <c r="P545" s="35">
        <f>SUBTOTAL(109,N545:O545)</f>
        <v>0</v>
      </c>
      <c r="Q545" s="35" t="s">
        <v>172</v>
      </c>
      <c r="R545" s="35" t="s">
        <v>172</v>
      </c>
      <c r="S545" s="35">
        <f>SUBTOTAL(109,Q545:R545)</f>
        <v>0</v>
      </c>
      <c r="T545" s="35" t="s">
        <v>172</v>
      </c>
      <c r="U545" s="35" t="s">
        <v>172</v>
      </c>
      <c r="V545" s="35">
        <f>SUBTOTAL(109,T545:U545)</f>
        <v>0</v>
      </c>
      <c r="W545" s="35" t="s">
        <v>172</v>
      </c>
      <c r="X545" s="35" t="s">
        <v>172</v>
      </c>
      <c r="Y545" s="35">
        <f>SUBTOTAL(109,W545:X545)</f>
        <v>0</v>
      </c>
      <c r="Z545" s="35" t="s">
        <v>172</v>
      </c>
      <c r="AA545" s="35" t="s">
        <v>172</v>
      </c>
      <c r="AB545" s="35">
        <f>SUBTOTAL(109,Z545:AA545)</f>
        <v>0</v>
      </c>
      <c r="AC545" s="35" t="s">
        <v>172</v>
      </c>
      <c r="AD545" s="35" t="s">
        <v>172</v>
      </c>
      <c r="AE545" s="35">
        <f>SUBTOTAL(109,AC545:AD545)</f>
        <v>0</v>
      </c>
      <c r="AF545" s="35" t="s">
        <v>172</v>
      </c>
      <c r="AG545" s="35" t="s">
        <v>172</v>
      </c>
      <c r="AH545" s="35">
        <f>SUBTOTAL(109,AF545:AG545)</f>
        <v>0</v>
      </c>
      <c r="AI545" s="35" t="s">
        <v>172</v>
      </c>
      <c r="AJ545" s="35" t="s">
        <v>172</v>
      </c>
      <c r="AK545" s="35">
        <f>SUBTOTAL(109,AI545:AJ545)</f>
        <v>0</v>
      </c>
      <c r="AM545" s="102" t="s">
        <v>9</v>
      </c>
    </row>
    <row r="546" spans="1:39" ht="15.95" customHeight="1" x14ac:dyDescent="0.4">
      <c r="A546" s="102" t="str">
        <f t="shared" si="183"/>
        <v>OctubreHumano Seguros, S. A.</v>
      </c>
      <c r="B546" s="37" t="s">
        <v>92</v>
      </c>
      <c r="C546" s="44">
        <f t="shared" si="184"/>
        <v>0</v>
      </c>
      <c r="D546" s="44">
        <f t="shared" si="185"/>
        <v>0</v>
      </c>
      <c r="E546" s="35" t="s">
        <v>172</v>
      </c>
      <c r="F546" s="35" t="s">
        <v>172</v>
      </c>
      <c r="G546" s="35">
        <f t="shared" ref="G546:G577" si="186">SUBTOTAL(109,E546:F546)</f>
        <v>0</v>
      </c>
      <c r="H546" s="35" t="s">
        <v>172</v>
      </c>
      <c r="I546" s="35" t="s">
        <v>172</v>
      </c>
      <c r="J546" s="35">
        <f t="shared" ref="J546:J577" si="187">SUBTOTAL(109,H546:I546)</f>
        <v>0</v>
      </c>
      <c r="K546" s="35" t="s">
        <v>172</v>
      </c>
      <c r="L546" s="35" t="s">
        <v>172</v>
      </c>
      <c r="M546" s="35">
        <f t="shared" ref="M546:M577" si="188">SUBTOTAL(109,K546:L546)</f>
        <v>0</v>
      </c>
      <c r="N546" s="35" t="s">
        <v>172</v>
      </c>
      <c r="O546" s="35" t="s">
        <v>172</v>
      </c>
      <c r="P546" s="35">
        <f t="shared" ref="P546:P577" si="189">SUBTOTAL(109,N546:O546)</f>
        <v>0</v>
      </c>
      <c r="Q546" s="35" t="s">
        <v>172</v>
      </c>
      <c r="R546" s="35" t="s">
        <v>172</v>
      </c>
      <c r="S546" s="35">
        <f t="shared" ref="S546:S577" si="190">SUBTOTAL(109,Q546:R546)</f>
        <v>0</v>
      </c>
      <c r="T546" s="35" t="s">
        <v>172</v>
      </c>
      <c r="U546" s="35" t="s">
        <v>172</v>
      </c>
      <c r="V546" s="35">
        <f t="shared" ref="V546:V577" si="191">SUBTOTAL(109,T546:U546)</f>
        <v>0</v>
      </c>
      <c r="W546" s="35" t="s">
        <v>172</v>
      </c>
      <c r="X546" s="35" t="s">
        <v>172</v>
      </c>
      <c r="Y546" s="35">
        <f t="shared" ref="Y546:Y577" si="192">SUBTOTAL(109,W546:X546)</f>
        <v>0</v>
      </c>
      <c r="Z546" s="35" t="s">
        <v>172</v>
      </c>
      <c r="AA546" s="35" t="s">
        <v>172</v>
      </c>
      <c r="AB546" s="35">
        <f t="shared" ref="AB546:AB577" si="193">SUBTOTAL(109,Z546:AA546)</f>
        <v>0</v>
      </c>
      <c r="AC546" s="35" t="s">
        <v>172</v>
      </c>
      <c r="AD546" s="35" t="s">
        <v>172</v>
      </c>
      <c r="AE546" s="35">
        <f t="shared" ref="AE546:AE577" si="194">SUBTOTAL(109,AC546:AD546)</f>
        <v>0</v>
      </c>
      <c r="AF546" s="35" t="s">
        <v>172</v>
      </c>
      <c r="AG546" s="35" t="s">
        <v>172</v>
      </c>
      <c r="AH546" s="35">
        <f t="shared" ref="AH546:AH577" si="195">SUBTOTAL(109,AF546:AG546)</f>
        <v>0</v>
      </c>
      <c r="AI546" s="35" t="s">
        <v>172</v>
      </c>
      <c r="AJ546" s="35" t="s">
        <v>172</v>
      </c>
      <c r="AK546" s="35">
        <f t="shared" ref="AK546:AK577" si="196">SUBTOTAL(109,AI546:AJ546)</f>
        <v>0</v>
      </c>
      <c r="AM546" s="102" t="s">
        <v>9</v>
      </c>
    </row>
    <row r="547" spans="1:39" ht="15.95" customHeight="1" x14ac:dyDescent="0.4">
      <c r="A547" s="102" t="str">
        <f t="shared" si="183"/>
        <v>OctubreSeguros Reservas, S. A.</v>
      </c>
      <c r="B547" s="37" t="s">
        <v>93</v>
      </c>
      <c r="C547" s="44">
        <f t="shared" si="184"/>
        <v>0</v>
      </c>
      <c r="D547" s="44">
        <f t="shared" si="185"/>
        <v>0</v>
      </c>
      <c r="E547" s="35" t="s">
        <v>172</v>
      </c>
      <c r="F547" s="35" t="s">
        <v>172</v>
      </c>
      <c r="G547" s="35">
        <f t="shared" si="186"/>
        <v>0</v>
      </c>
      <c r="H547" s="35" t="s">
        <v>172</v>
      </c>
      <c r="I547" s="35" t="s">
        <v>172</v>
      </c>
      <c r="J547" s="35">
        <f t="shared" si="187"/>
        <v>0</v>
      </c>
      <c r="K547" s="35" t="s">
        <v>172</v>
      </c>
      <c r="L547" s="35" t="s">
        <v>172</v>
      </c>
      <c r="M547" s="35">
        <f t="shared" si="188"/>
        <v>0</v>
      </c>
      <c r="N547" s="35" t="s">
        <v>172</v>
      </c>
      <c r="O547" s="35" t="s">
        <v>172</v>
      </c>
      <c r="P547" s="35">
        <f t="shared" si="189"/>
        <v>0</v>
      </c>
      <c r="Q547" s="35" t="s">
        <v>172</v>
      </c>
      <c r="R547" s="35" t="s">
        <v>172</v>
      </c>
      <c r="S547" s="35">
        <f t="shared" si="190"/>
        <v>0</v>
      </c>
      <c r="T547" s="35" t="s">
        <v>172</v>
      </c>
      <c r="U547" s="35" t="s">
        <v>172</v>
      </c>
      <c r="V547" s="35">
        <f t="shared" si="191"/>
        <v>0</v>
      </c>
      <c r="W547" s="35" t="s">
        <v>172</v>
      </c>
      <c r="X547" s="35" t="s">
        <v>172</v>
      </c>
      <c r="Y547" s="35">
        <f t="shared" si="192"/>
        <v>0</v>
      </c>
      <c r="Z547" s="35" t="s">
        <v>172</v>
      </c>
      <c r="AA547" s="35" t="s">
        <v>172</v>
      </c>
      <c r="AB547" s="35">
        <f t="shared" si="193"/>
        <v>0</v>
      </c>
      <c r="AC547" s="35" t="s">
        <v>172</v>
      </c>
      <c r="AD547" s="35" t="s">
        <v>172</v>
      </c>
      <c r="AE547" s="35">
        <f t="shared" si="194"/>
        <v>0</v>
      </c>
      <c r="AF547" s="35" t="s">
        <v>172</v>
      </c>
      <c r="AG547" s="35" t="s">
        <v>172</v>
      </c>
      <c r="AH547" s="35">
        <f t="shared" si="195"/>
        <v>0</v>
      </c>
      <c r="AI547" s="35" t="s">
        <v>172</v>
      </c>
      <c r="AJ547" s="35" t="s">
        <v>172</v>
      </c>
      <c r="AK547" s="35">
        <f t="shared" si="196"/>
        <v>0</v>
      </c>
      <c r="AM547" s="102" t="s">
        <v>9</v>
      </c>
    </row>
    <row r="548" spans="1:39" ht="15.95" customHeight="1" x14ac:dyDescent="0.4">
      <c r="A548" s="102" t="str">
        <f t="shared" si="183"/>
        <v>OctubreMapfre BHD Compañía de Seguros</v>
      </c>
      <c r="B548" s="37" t="s">
        <v>111</v>
      </c>
      <c r="C548" s="44">
        <f t="shared" si="184"/>
        <v>0</v>
      </c>
      <c r="D548" s="44">
        <f t="shared" si="185"/>
        <v>0</v>
      </c>
      <c r="E548" s="35" t="s">
        <v>172</v>
      </c>
      <c r="F548" s="35" t="s">
        <v>172</v>
      </c>
      <c r="G548" s="35">
        <f t="shared" si="186"/>
        <v>0</v>
      </c>
      <c r="H548" s="35" t="s">
        <v>172</v>
      </c>
      <c r="I548" s="35" t="s">
        <v>172</v>
      </c>
      <c r="J548" s="35">
        <f t="shared" si="187"/>
        <v>0</v>
      </c>
      <c r="K548" s="35" t="s">
        <v>172</v>
      </c>
      <c r="L548" s="35" t="s">
        <v>172</v>
      </c>
      <c r="M548" s="35">
        <f t="shared" si="188"/>
        <v>0</v>
      </c>
      <c r="N548" s="35" t="s">
        <v>172</v>
      </c>
      <c r="O548" s="35" t="s">
        <v>172</v>
      </c>
      <c r="P548" s="35">
        <f t="shared" si="189"/>
        <v>0</v>
      </c>
      <c r="Q548" s="35" t="s">
        <v>172</v>
      </c>
      <c r="R548" s="35" t="s">
        <v>172</v>
      </c>
      <c r="S548" s="35">
        <f t="shared" si="190"/>
        <v>0</v>
      </c>
      <c r="T548" s="35" t="s">
        <v>172</v>
      </c>
      <c r="U548" s="35" t="s">
        <v>172</v>
      </c>
      <c r="V548" s="35">
        <f t="shared" si="191"/>
        <v>0</v>
      </c>
      <c r="W548" s="35" t="s">
        <v>172</v>
      </c>
      <c r="X548" s="35" t="s">
        <v>172</v>
      </c>
      <c r="Y548" s="35">
        <f t="shared" si="192"/>
        <v>0</v>
      </c>
      <c r="Z548" s="35" t="s">
        <v>172</v>
      </c>
      <c r="AA548" s="35" t="s">
        <v>172</v>
      </c>
      <c r="AB548" s="35">
        <f t="shared" si="193"/>
        <v>0</v>
      </c>
      <c r="AC548" s="35" t="s">
        <v>172</v>
      </c>
      <c r="AD548" s="35" t="s">
        <v>172</v>
      </c>
      <c r="AE548" s="35">
        <f t="shared" si="194"/>
        <v>0</v>
      </c>
      <c r="AF548" s="35" t="s">
        <v>172</v>
      </c>
      <c r="AG548" s="35" t="s">
        <v>172</v>
      </c>
      <c r="AH548" s="35">
        <f t="shared" si="195"/>
        <v>0</v>
      </c>
      <c r="AI548" s="35" t="s">
        <v>172</v>
      </c>
      <c r="AJ548" s="35" t="s">
        <v>172</v>
      </c>
      <c r="AK548" s="35">
        <f t="shared" si="196"/>
        <v>0</v>
      </c>
      <c r="AM548" s="102" t="s">
        <v>9</v>
      </c>
    </row>
    <row r="549" spans="1:39" ht="15.95" customHeight="1" x14ac:dyDescent="0.4">
      <c r="A549" s="102" t="str">
        <f t="shared" si="183"/>
        <v>OctubreLa Colonial, S. A., Compañia De Seguros</v>
      </c>
      <c r="B549" s="37" t="s">
        <v>112</v>
      </c>
      <c r="C549" s="44">
        <f t="shared" si="184"/>
        <v>0</v>
      </c>
      <c r="D549" s="44">
        <f t="shared" si="185"/>
        <v>0</v>
      </c>
      <c r="E549" s="35" t="s">
        <v>172</v>
      </c>
      <c r="F549" s="35" t="s">
        <v>172</v>
      </c>
      <c r="G549" s="35">
        <f t="shared" si="186"/>
        <v>0</v>
      </c>
      <c r="H549" s="35" t="s">
        <v>172</v>
      </c>
      <c r="I549" s="35" t="s">
        <v>172</v>
      </c>
      <c r="J549" s="35">
        <f t="shared" si="187"/>
        <v>0</v>
      </c>
      <c r="K549" s="35" t="s">
        <v>172</v>
      </c>
      <c r="L549" s="35" t="s">
        <v>172</v>
      </c>
      <c r="M549" s="35">
        <f t="shared" si="188"/>
        <v>0</v>
      </c>
      <c r="N549" s="35" t="s">
        <v>172</v>
      </c>
      <c r="O549" s="35" t="s">
        <v>172</v>
      </c>
      <c r="P549" s="35">
        <f t="shared" si="189"/>
        <v>0</v>
      </c>
      <c r="Q549" s="35" t="s">
        <v>172</v>
      </c>
      <c r="R549" s="35" t="s">
        <v>172</v>
      </c>
      <c r="S549" s="35">
        <f t="shared" si="190"/>
        <v>0</v>
      </c>
      <c r="T549" s="35" t="s">
        <v>172</v>
      </c>
      <c r="U549" s="35" t="s">
        <v>172</v>
      </c>
      <c r="V549" s="35">
        <f t="shared" si="191"/>
        <v>0</v>
      </c>
      <c r="W549" s="35" t="s">
        <v>172</v>
      </c>
      <c r="X549" s="35" t="s">
        <v>172</v>
      </c>
      <c r="Y549" s="35">
        <f t="shared" si="192"/>
        <v>0</v>
      </c>
      <c r="Z549" s="35" t="s">
        <v>172</v>
      </c>
      <c r="AA549" s="35" t="s">
        <v>172</v>
      </c>
      <c r="AB549" s="35">
        <f t="shared" si="193"/>
        <v>0</v>
      </c>
      <c r="AC549" s="35" t="s">
        <v>172</v>
      </c>
      <c r="AD549" s="35" t="s">
        <v>172</v>
      </c>
      <c r="AE549" s="35">
        <f t="shared" si="194"/>
        <v>0</v>
      </c>
      <c r="AF549" s="35" t="s">
        <v>172</v>
      </c>
      <c r="AG549" s="35" t="s">
        <v>172</v>
      </c>
      <c r="AH549" s="35">
        <f t="shared" si="195"/>
        <v>0</v>
      </c>
      <c r="AI549" s="35" t="s">
        <v>172</v>
      </c>
      <c r="AJ549" s="35" t="s">
        <v>172</v>
      </c>
      <c r="AK549" s="35">
        <f t="shared" si="196"/>
        <v>0</v>
      </c>
      <c r="AM549" s="102" t="s">
        <v>9</v>
      </c>
    </row>
    <row r="550" spans="1:39" ht="15.95" customHeight="1" x14ac:dyDescent="0.4">
      <c r="A550" s="102" t="str">
        <f t="shared" si="183"/>
        <v>OctubreSeguros Sura, S.A.</v>
      </c>
      <c r="B550" s="37" t="s">
        <v>113</v>
      </c>
      <c r="C550" s="44">
        <f t="shared" si="184"/>
        <v>0</v>
      </c>
      <c r="D550" s="44">
        <f t="shared" si="185"/>
        <v>0</v>
      </c>
      <c r="E550" s="35" t="s">
        <v>172</v>
      </c>
      <c r="F550" s="35" t="s">
        <v>172</v>
      </c>
      <c r="G550" s="35">
        <f t="shared" si="186"/>
        <v>0</v>
      </c>
      <c r="H550" s="35" t="s">
        <v>172</v>
      </c>
      <c r="I550" s="35" t="s">
        <v>172</v>
      </c>
      <c r="J550" s="35">
        <f t="shared" si="187"/>
        <v>0</v>
      </c>
      <c r="K550" s="35" t="s">
        <v>172</v>
      </c>
      <c r="L550" s="35" t="s">
        <v>172</v>
      </c>
      <c r="M550" s="35">
        <f t="shared" si="188"/>
        <v>0</v>
      </c>
      <c r="N550" s="35" t="s">
        <v>172</v>
      </c>
      <c r="O550" s="35" t="s">
        <v>172</v>
      </c>
      <c r="P550" s="35">
        <f t="shared" si="189"/>
        <v>0</v>
      </c>
      <c r="Q550" s="35" t="s">
        <v>172</v>
      </c>
      <c r="R550" s="35" t="s">
        <v>172</v>
      </c>
      <c r="S550" s="35">
        <f t="shared" si="190"/>
        <v>0</v>
      </c>
      <c r="T550" s="35" t="s">
        <v>172</v>
      </c>
      <c r="U550" s="35" t="s">
        <v>172</v>
      </c>
      <c r="V550" s="35">
        <f t="shared" si="191"/>
        <v>0</v>
      </c>
      <c r="W550" s="35" t="s">
        <v>172</v>
      </c>
      <c r="X550" s="35" t="s">
        <v>172</v>
      </c>
      <c r="Y550" s="35">
        <f t="shared" si="192"/>
        <v>0</v>
      </c>
      <c r="Z550" s="35" t="s">
        <v>172</v>
      </c>
      <c r="AA550" s="35" t="s">
        <v>172</v>
      </c>
      <c r="AB550" s="35">
        <f t="shared" si="193"/>
        <v>0</v>
      </c>
      <c r="AC550" s="35" t="s">
        <v>172</v>
      </c>
      <c r="AD550" s="35" t="s">
        <v>172</v>
      </c>
      <c r="AE550" s="35">
        <f t="shared" si="194"/>
        <v>0</v>
      </c>
      <c r="AF550" s="35" t="s">
        <v>172</v>
      </c>
      <c r="AG550" s="35" t="s">
        <v>172</v>
      </c>
      <c r="AH550" s="35">
        <f t="shared" si="195"/>
        <v>0</v>
      </c>
      <c r="AI550" s="35" t="s">
        <v>172</v>
      </c>
      <c r="AJ550" s="35" t="s">
        <v>172</v>
      </c>
      <c r="AK550" s="35">
        <f t="shared" si="196"/>
        <v>0</v>
      </c>
      <c r="AM550" s="102" t="s">
        <v>9</v>
      </c>
    </row>
    <row r="551" spans="1:39" ht="15.95" customHeight="1" x14ac:dyDescent="0.4">
      <c r="A551" s="102" t="str">
        <f t="shared" si="183"/>
        <v>OctubreSeguros Crecer, S. A.</v>
      </c>
      <c r="B551" s="37" t="s">
        <v>94</v>
      </c>
      <c r="C551" s="44">
        <f t="shared" si="184"/>
        <v>0</v>
      </c>
      <c r="D551" s="44">
        <f t="shared" si="185"/>
        <v>0</v>
      </c>
      <c r="E551" s="35" t="s">
        <v>172</v>
      </c>
      <c r="F551" s="35" t="s">
        <v>172</v>
      </c>
      <c r="G551" s="35">
        <f t="shared" si="186"/>
        <v>0</v>
      </c>
      <c r="H551" s="35" t="s">
        <v>172</v>
      </c>
      <c r="I551" s="35" t="s">
        <v>172</v>
      </c>
      <c r="J551" s="35">
        <f t="shared" si="187"/>
        <v>0</v>
      </c>
      <c r="K551" s="35" t="s">
        <v>172</v>
      </c>
      <c r="L551" s="35" t="s">
        <v>172</v>
      </c>
      <c r="M551" s="35">
        <f t="shared" si="188"/>
        <v>0</v>
      </c>
      <c r="N551" s="35" t="s">
        <v>172</v>
      </c>
      <c r="O551" s="35" t="s">
        <v>172</v>
      </c>
      <c r="P551" s="35">
        <f t="shared" si="189"/>
        <v>0</v>
      </c>
      <c r="Q551" s="35" t="s">
        <v>172</v>
      </c>
      <c r="R551" s="35" t="s">
        <v>172</v>
      </c>
      <c r="S551" s="35">
        <f t="shared" si="190"/>
        <v>0</v>
      </c>
      <c r="T551" s="35" t="s">
        <v>172</v>
      </c>
      <c r="U551" s="35" t="s">
        <v>172</v>
      </c>
      <c r="V551" s="35">
        <f t="shared" si="191"/>
        <v>0</v>
      </c>
      <c r="W551" s="35" t="s">
        <v>172</v>
      </c>
      <c r="X551" s="35" t="s">
        <v>172</v>
      </c>
      <c r="Y551" s="35">
        <f t="shared" si="192"/>
        <v>0</v>
      </c>
      <c r="Z551" s="35" t="s">
        <v>172</v>
      </c>
      <c r="AA551" s="35" t="s">
        <v>172</v>
      </c>
      <c r="AB551" s="35">
        <f t="shared" si="193"/>
        <v>0</v>
      </c>
      <c r="AC551" s="35" t="s">
        <v>172</v>
      </c>
      <c r="AD551" s="35" t="s">
        <v>172</v>
      </c>
      <c r="AE551" s="35">
        <f t="shared" si="194"/>
        <v>0</v>
      </c>
      <c r="AF551" s="35" t="s">
        <v>172</v>
      </c>
      <c r="AG551" s="35" t="s">
        <v>172</v>
      </c>
      <c r="AH551" s="35">
        <f t="shared" si="195"/>
        <v>0</v>
      </c>
      <c r="AI551" s="35" t="s">
        <v>172</v>
      </c>
      <c r="AJ551" s="35" t="s">
        <v>172</v>
      </c>
      <c r="AK551" s="35">
        <f t="shared" si="196"/>
        <v>0</v>
      </c>
      <c r="AM551" s="102" t="s">
        <v>9</v>
      </c>
    </row>
    <row r="552" spans="1:39" ht="15.95" customHeight="1" x14ac:dyDescent="0.4">
      <c r="A552" s="102" t="str">
        <f t="shared" si="183"/>
        <v>OctubreWorldwide Seguros, S. A.</v>
      </c>
      <c r="B552" s="37" t="s">
        <v>114</v>
      </c>
      <c r="C552" s="44">
        <f t="shared" si="184"/>
        <v>0</v>
      </c>
      <c r="D552" s="44">
        <f t="shared" si="185"/>
        <v>0</v>
      </c>
      <c r="E552" s="35" t="s">
        <v>172</v>
      </c>
      <c r="F552" s="35" t="s">
        <v>172</v>
      </c>
      <c r="G552" s="35">
        <f t="shared" si="186"/>
        <v>0</v>
      </c>
      <c r="H552" s="35" t="s">
        <v>172</v>
      </c>
      <c r="I552" s="35" t="s">
        <v>172</v>
      </c>
      <c r="J552" s="35">
        <f t="shared" si="187"/>
        <v>0</v>
      </c>
      <c r="K552" s="35" t="s">
        <v>172</v>
      </c>
      <c r="L552" s="35" t="s">
        <v>172</v>
      </c>
      <c r="M552" s="35">
        <f t="shared" si="188"/>
        <v>0</v>
      </c>
      <c r="N552" s="35" t="s">
        <v>172</v>
      </c>
      <c r="O552" s="35" t="s">
        <v>172</v>
      </c>
      <c r="P552" s="35">
        <f t="shared" si="189"/>
        <v>0</v>
      </c>
      <c r="Q552" s="35" t="s">
        <v>172</v>
      </c>
      <c r="R552" s="35" t="s">
        <v>172</v>
      </c>
      <c r="S552" s="35">
        <f t="shared" si="190"/>
        <v>0</v>
      </c>
      <c r="T552" s="35" t="s">
        <v>172</v>
      </c>
      <c r="U552" s="35" t="s">
        <v>172</v>
      </c>
      <c r="V552" s="35">
        <f t="shared" si="191"/>
        <v>0</v>
      </c>
      <c r="W552" s="35" t="s">
        <v>172</v>
      </c>
      <c r="X552" s="35" t="s">
        <v>172</v>
      </c>
      <c r="Y552" s="35">
        <f t="shared" si="192"/>
        <v>0</v>
      </c>
      <c r="Z552" s="35" t="s">
        <v>172</v>
      </c>
      <c r="AA552" s="35" t="s">
        <v>172</v>
      </c>
      <c r="AB552" s="35">
        <f t="shared" si="193"/>
        <v>0</v>
      </c>
      <c r="AC552" s="35" t="s">
        <v>172</v>
      </c>
      <c r="AD552" s="35" t="s">
        <v>172</v>
      </c>
      <c r="AE552" s="35">
        <f t="shared" si="194"/>
        <v>0</v>
      </c>
      <c r="AF552" s="35" t="s">
        <v>172</v>
      </c>
      <c r="AG552" s="35" t="s">
        <v>172</v>
      </c>
      <c r="AH552" s="35">
        <f t="shared" si="195"/>
        <v>0</v>
      </c>
      <c r="AI552" s="35" t="s">
        <v>172</v>
      </c>
      <c r="AJ552" s="35" t="s">
        <v>172</v>
      </c>
      <c r="AK552" s="35">
        <f t="shared" si="196"/>
        <v>0</v>
      </c>
      <c r="AM552" s="102" t="s">
        <v>9</v>
      </c>
    </row>
    <row r="553" spans="1:39" ht="15.95" customHeight="1" x14ac:dyDescent="0.4">
      <c r="A553" s="102" t="str">
        <f t="shared" si="183"/>
        <v>OctubreGeneral de Seguros, S. A.</v>
      </c>
      <c r="B553" s="37" t="s">
        <v>77</v>
      </c>
      <c r="C553" s="44">
        <f t="shared" si="184"/>
        <v>0</v>
      </c>
      <c r="D553" s="44">
        <f t="shared" si="185"/>
        <v>0</v>
      </c>
      <c r="E553" s="35" t="s">
        <v>172</v>
      </c>
      <c r="F553" s="35" t="s">
        <v>172</v>
      </c>
      <c r="G553" s="35">
        <f t="shared" si="186"/>
        <v>0</v>
      </c>
      <c r="H553" s="35" t="s">
        <v>172</v>
      </c>
      <c r="I553" s="35" t="s">
        <v>172</v>
      </c>
      <c r="J553" s="35">
        <f t="shared" si="187"/>
        <v>0</v>
      </c>
      <c r="K553" s="35" t="s">
        <v>172</v>
      </c>
      <c r="L553" s="35" t="s">
        <v>172</v>
      </c>
      <c r="M553" s="35">
        <f t="shared" si="188"/>
        <v>0</v>
      </c>
      <c r="N553" s="35" t="s">
        <v>172</v>
      </c>
      <c r="O553" s="35" t="s">
        <v>172</v>
      </c>
      <c r="P553" s="35">
        <f t="shared" si="189"/>
        <v>0</v>
      </c>
      <c r="Q553" s="35" t="s">
        <v>172</v>
      </c>
      <c r="R553" s="35" t="s">
        <v>172</v>
      </c>
      <c r="S553" s="35">
        <f t="shared" si="190"/>
        <v>0</v>
      </c>
      <c r="T553" s="35" t="s">
        <v>172</v>
      </c>
      <c r="U553" s="35" t="s">
        <v>172</v>
      </c>
      <c r="V553" s="35">
        <f t="shared" si="191"/>
        <v>0</v>
      </c>
      <c r="W553" s="35" t="s">
        <v>172</v>
      </c>
      <c r="X553" s="35" t="s">
        <v>172</v>
      </c>
      <c r="Y553" s="35">
        <f t="shared" si="192"/>
        <v>0</v>
      </c>
      <c r="Z553" s="35" t="s">
        <v>172</v>
      </c>
      <c r="AA553" s="35" t="s">
        <v>172</v>
      </c>
      <c r="AB553" s="35">
        <f t="shared" si="193"/>
        <v>0</v>
      </c>
      <c r="AC553" s="35" t="s">
        <v>172</v>
      </c>
      <c r="AD553" s="35" t="s">
        <v>172</v>
      </c>
      <c r="AE553" s="35">
        <f t="shared" si="194"/>
        <v>0</v>
      </c>
      <c r="AF553" s="35" t="s">
        <v>172</v>
      </c>
      <c r="AG553" s="35" t="s">
        <v>172</v>
      </c>
      <c r="AH553" s="35">
        <f t="shared" si="195"/>
        <v>0</v>
      </c>
      <c r="AI553" s="35" t="s">
        <v>172</v>
      </c>
      <c r="AJ553" s="35" t="s">
        <v>172</v>
      </c>
      <c r="AK553" s="35">
        <f t="shared" si="196"/>
        <v>0</v>
      </c>
      <c r="AM553" s="102" t="s">
        <v>9</v>
      </c>
    </row>
    <row r="554" spans="1:39" ht="15.95" customHeight="1" x14ac:dyDescent="0.4">
      <c r="A554" s="102" t="str">
        <f t="shared" si="183"/>
        <v>OctubreSeguros Pepín, S. A.</v>
      </c>
      <c r="B554" s="37" t="s">
        <v>115</v>
      </c>
      <c r="C554" s="44">
        <f t="shared" si="184"/>
        <v>0</v>
      </c>
      <c r="D554" s="44">
        <f t="shared" si="185"/>
        <v>0</v>
      </c>
      <c r="E554" s="35" t="s">
        <v>172</v>
      </c>
      <c r="F554" s="35" t="s">
        <v>172</v>
      </c>
      <c r="G554" s="35">
        <f t="shared" si="186"/>
        <v>0</v>
      </c>
      <c r="H554" s="35" t="s">
        <v>172</v>
      </c>
      <c r="I554" s="35" t="s">
        <v>172</v>
      </c>
      <c r="J554" s="35">
        <f t="shared" si="187"/>
        <v>0</v>
      </c>
      <c r="K554" s="35" t="s">
        <v>172</v>
      </c>
      <c r="L554" s="35" t="s">
        <v>172</v>
      </c>
      <c r="M554" s="35">
        <f t="shared" si="188"/>
        <v>0</v>
      </c>
      <c r="N554" s="35" t="s">
        <v>172</v>
      </c>
      <c r="O554" s="35" t="s">
        <v>172</v>
      </c>
      <c r="P554" s="35">
        <f t="shared" si="189"/>
        <v>0</v>
      </c>
      <c r="Q554" s="35" t="s">
        <v>172</v>
      </c>
      <c r="R554" s="35" t="s">
        <v>172</v>
      </c>
      <c r="S554" s="35">
        <f t="shared" si="190"/>
        <v>0</v>
      </c>
      <c r="T554" s="35" t="s">
        <v>172</v>
      </c>
      <c r="U554" s="35" t="s">
        <v>172</v>
      </c>
      <c r="V554" s="35">
        <f t="shared" si="191"/>
        <v>0</v>
      </c>
      <c r="W554" s="35" t="s">
        <v>172</v>
      </c>
      <c r="X554" s="35" t="s">
        <v>172</v>
      </c>
      <c r="Y554" s="35">
        <f t="shared" si="192"/>
        <v>0</v>
      </c>
      <c r="Z554" s="35" t="s">
        <v>172</v>
      </c>
      <c r="AA554" s="35" t="s">
        <v>172</v>
      </c>
      <c r="AB554" s="35">
        <f t="shared" si="193"/>
        <v>0</v>
      </c>
      <c r="AC554" s="35" t="s">
        <v>172</v>
      </c>
      <c r="AD554" s="35" t="s">
        <v>172</v>
      </c>
      <c r="AE554" s="35">
        <f t="shared" si="194"/>
        <v>0</v>
      </c>
      <c r="AF554" s="35" t="s">
        <v>172</v>
      </c>
      <c r="AG554" s="35" t="s">
        <v>172</v>
      </c>
      <c r="AH554" s="35">
        <f t="shared" si="195"/>
        <v>0</v>
      </c>
      <c r="AI554" s="35" t="s">
        <v>172</v>
      </c>
      <c r="AJ554" s="35" t="s">
        <v>172</v>
      </c>
      <c r="AK554" s="35">
        <f t="shared" si="196"/>
        <v>0</v>
      </c>
      <c r="AM554" s="102" t="s">
        <v>9</v>
      </c>
    </row>
    <row r="555" spans="1:39" ht="15.95" customHeight="1" x14ac:dyDescent="0.4">
      <c r="A555" s="102" t="str">
        <f t="shared" si="183"/>
        <v>OctubreLa Monumental de Seguros, S. A.</v>
      </c>
      <c r="B555" s="37" t="s">
        <v>85</v>
      </c>
      <c r="C555" s="44">
        <f t="shared" si="184"/>
        <v>0</v>
      </c>
      <c r="D555" s="44">
        <f t="shared" si="185"/>
        <v>0</v>
      </c>
      <c r="E555" s="35" t="s">
        <v>172</v>
      </c>
      <c r="F555" s="35" t="s">
        <v>172</v>
      </c>
      <c r="G555" s="35">
        <f t="shared" si="186"/>
        <v>0</v>
      </c>
      <c r="H555" s="35" t="s">
        <v>172</v>
      </c>
      <c r="I555" s="35" t="s">
        <v>172</v>
      </c>
      <c r="J555" s="35">
        <f t="shared" si="187"/>
        <v>0</v>
      </c>
      <c r="K555" s="35" t="s">
        <v>172</v>
      </c>
      <c r="L555" s="35" t="s">
        <v>172</v>
      </c>
      <c r="M555" s="35">
        <f t="shared" si="188"/>
        <v>0</v>
      </c>
      <c r="N555" s="35" t="s">
        <v>172</v>
      </c>
      <c r="O555" s="35" t="s">
        <v>172</v>
      </c>
      <c r="P555" s="35">
        <f t="shared" si="189"/>
        <v>0</v>
      </c>
      <c r="Q555" s="35" t="s">
        <v>172</v>
      </c>
      <c r="R555" s="35" t="s">
        <v>172</v>
      </c>
      <c r="S555" s="35">
        <f t="shared" si="190"/>
        <v>0</v>
      </c>
      <c r="T555" s="35" t="s">
        <v>172</v>
      </c>
      <c r="U555" s="35" t="s">
        <v>172</v>
      </c>
      <c r="V555" s="35">
        <f t="shared" si="191"/>
        <v>0</v>
      </c>
      <c r="W555" s="35" t="s">
        <v>172</v>
      </c>
      <c r="X555" s="35" t="s">
        <v>172</v>
      </c>
      <c r="Y555" s="35">
        <f t="shared" si="192"/>
        <v>0</v>
      </c>
      <c r="Z555" s="35" t="s">
        <v>172</v>
      </c>
      <c r="AA555" s="35" t="s">
        <v>172</v>
      </c>
      <c r="AB555" s="35">
        <f t="shared" si="193"/>
        <v>0</v>
      </c>
      <c r="AC555" s="35" t="s">
        <v>172</v>
      </c>
      <c r="AD555" s="35" t="s">
        <v>172</v>
      </c>
      <c r="AE555" s="35">
        <f t="shared" si="194"/>
        <v>0</v>
      </c>
      <c r="AF555" s="35" t="s">
        <v>172</v>
      </c>
      <c r="AG555" s="35" t="s">
        <v>172</v>
      </c>
      <c r="AH555" s="35">
        <f t="shared" si="195"/>
        <v>0</v>
      </c>
      <c r="AI555" s="35" t="s">
        <v>172</v>
      </c>
      <c r="AJ555" s="35" t="s">
        <v>172</v>
      </c>
      <c r="AK555" s="35">
        <f t="shared" si="196"/>
        <v>0</v>
      </c>
      <c r="AM555" s="102" t="s">
        <v>9</v>
      </c>
    </row>
    <row r="556" spans="1:39" ht="15.95" customHeight="1" x14ac:dyDescent="0.4">
      <c r="A556" s="102" t="str">
        <f t="shared" si="183"/>
        <v>OctubreCompañía Dominicana de Seguros, C. por A.</v>
      </c>
      <c r="B556" s="37" t="s">
        <v>116</v>
      </c>
      <c r="C556" s="44">
        <f t="shared" si="184"/>
        <v>0</v>
      </c>
      <c r="D556" s="44">
        <f t="shared" si="185"/>
        <v>0</v>
      </c>
      <c r="E556" s="35" t="s">
        <v>172</v>
      </c>
      <c r="F556" s="35" t="s">
        <v>172</v>
      </c>
      <c r="G556" s="35">
        <f t="shared" si="186"/>
        <v>0</v>
      </c>
      <c r="H556" s="35" t="s">
        <v>172</v>
      </c>
      <c r="I556" s="35" t="s">
        <v>172</v>
      </c>
      <c r="J556" s="35">
        <f t="shared" si="187"/>
        <v>0</v>
      </c>
      <c r="K556" s="35" t="s">
        <v>172</v>
      </c>
      <c r="L556" s="35" t="s">
        <v>172</v>
      </c>
      <c r="M556" s="35">
        <f t="shared" si="188"/>
        <v>0</v>
      </c>
      <c r="N556" s="35" t="s">
        <v>172</v>
      </c>
      <c r="O556" s="35" t="s">
        <v>172</v>
      </c>
      <c r="P556" s="35">
        <f t="shared" si="189"/>
        <v>0</v>
      </c>
      <c r="Q556" s="35" t="s">
        <v>172</v>
      </c>
      <c r="R556" s="35" t="s">
        <v>172</v>
      </c>
      <c r="S556" s="35">
        <f t="shared" si="190"/>
        <v>0</v>
      </c>
      <c r="T556" s="35" t="s">
        <v>172</v>
      </c>
      <c r="U556" s="35" t="s">
        <v>172</v>
      </c>
      <c r="V556" s="35">
        <f t="shared" si="191"/>
        <v>0</v>
      </c>
      <c r="W556" s="35" t="s">
        <v>172</v>
      </c>
      <c r="X556" s="35" t="s">
        <v>172</v>
      </c>
      <c r="Y556" s="35">
        <f t="shared" si="192"/>
        <v>0</v>
      </c>
      <c r="Z556" s="35" t="s">
        <v>172</v>
      </c>
      <c r="AA556" s="35" t="s">
        <v>172</v>
      </c>
      <c r="AB556" s="35">
        <f t="shared" si="193"/>
        <v>0</v>
      </c>
      <c r="AC556" s="35" t="s">
        <v>172</v>
      </c>
      <c r="AD556" s="35" t="s">
        <v>172</v>
      </c>
      <c r="AE556" s="35">
        <f t="shared" si="194"/>
        <v>0</v>
      </c>
      <c r="AF556" s="35" t="s">
        <v>172</v>
      </c>
      <c r="AG556" s="35" t="s">
        <v>172</v>
      </c>
      <c r="AH556" s="35">
        <f t="shared" si="195"/>
        <v>0</v>
      </c>
      <c r="AI556" s="35" t="s">
        <v>172</v>
      </c>
      <c r="AJ556" s="35" t="s">
        <v>172</v>
      </c>
      <c r="AK556" s="35">
        <f t="shared" si="196"/>
        <v>0</v>
      </c>
      <c r="AM556" s="102" t="s">
        <v>9</v>
      </c>
    </row>
    <row r="557" spans="1:39" ht="15.95" customHeight="1" x14ac:dyDescent="0.4">
      <c r="A557" s="102" t="str">
        <f t="shared" si="183"/>
        <v>OctubrePatria, S. A., Compañía de Seguros</v>
      </c>
      <c r="B557" s="37" t="s">
        <v>117</v>
      </c>
      <c r="C557" s="44">
        <f t="shared" si="184"/>
        <v>0</v>
      </c>
      <c r="D557" s="44">
        <f t="shared" si="185"/>
        <v>0</v>
      </c>
      <c r="E557" s="35" t="s">
        <v>172</v>
      </c>
      <c r="F557" s="35" t="s">
        <v>172</v>
      </c>
      <c r="G557" s="35">
        <f t="shared" si="186"/>
        <v>0</v>
      </c>
      <c r="H557" s="35" t="s">
        <v>172</v>
      </c>
      <c r="I557" s="35" t="s">
        <v>172</v>
      </c>
      <c r="J557" s="35">
        <f t="shared" si="187"/>
        <v>0</v>
      </c>
      <c r="K557" s="35" t="s">
        <v>172</v>
      </c>
      <c r="L557" s="35" t="s">
        <v>172</v>
      </c>
      <c r="M557" s="35">
        <f t="shared" si="188"/>
        <v>0</v>
      </c>
      <c r="N557" s="35" t="s">
        <v>172</v>
      </c>
      <c r="O557" s="35" t="s">
        <v>172</v>
      </c>
      <c r="P557" s="35">
        <f t="shared" si="189"/>
        <v>0</v>
      </c>
      <c r="Q557" s="35" t="s">
        <v>172</v>
      </c>
      <c r="R557" s="35" t="s">
        <v>172</v>
      </c>
      <c r="S557" s="35">
        <f t="shared" si="190"/>
        <v>0</v>
      </c>
      <c r="T557" s="35" t="s">
        <v>172</v>
      </c>
      <c r="U557" s="35" t="s">
        <v>172</v>
      </c>
      <c r="V557" s="35">
        <f t="shared" si="191"/>
        <v>0</v>
      </c>
      <c r="W557" s="35" t="s">
        <v>172</v>
      </c>
      <c r="X557" s="35" t="s">
        <v>172</v>
      </c>
      <c r="Y557" s="35">
        <f t="shared" si="192"/>
        <v>0</v>
      </c>
      <c r="Z557" s="35" t="s">
        <v>172</v>
      </c>
      <c r="AA557" s="35" t="s">
        <v>172</v>
      </c>
      <c r="AB557" s="35">
        <f t="shared" si="193"/>
        <v>0</v>
      </c>
      <c r="AC557" s="35" t="s">
        <v>172</v>
      </c>
      <c r="AD557" s="35" t="s">
        <v>172</v>
      </c>
      <c r="AE557" s="35">
        <f t="shared" si="194"/>
        <v>0</v>
      </c>
      <c r="AF557" s="35" t="s">
        <v>172</v>
      </c>
      <c r="AG557" s="35" t="s">
        <v>172</v>
      </c>
      <c r="AH557" s="35">
        <f t="shared" si="195"/>
        <v>0</v>
      </c>
      <c r="AI557" s="35" t="s">
        <v>172</v>
      </c>
      <c r="AJ557" s="35" t="s">
        <v>172</v>
      </c>
      <c r="AK557" s="35">
        <f t="shared" si="196"/>
        <v>0</v>
      </c>
      <c r="AM557" s="102" t="s">
        <v>9</v>
      </c>
    </row>
    <row r="558" spans="1:39" ht="15.95" customHeight="1" x14ac:dyDescent="0.4">
      <c r="A558" s="102" t="str">
        <f t="shared" si="183"/>
        <v>OctubreAseguradora Agropecuaria Dominicana, S. A.</v>
      </c>
      <c r="B558" s="37" t="s">
        <v>118</v>
      </c>
      <c r="C558" s="44">
        <f t="shared" si="184"/>
        <v>0</v>
      </c>
      <c r="D558" s="44">
        <f t="shared" si="185"/>
        <v>0</v>
      </c>
      <c r="E558" s="35" t="s">
        <v>172</v>
      </c>
      <c r="F558" s="35" t="s">
        <v>172</v>
      </c>
      <c r="G558" s="35">
        <f t="shared" si="186"/>
        <v>0</v>
      </c>
      <c r="H558" s="35" t="s">
        <v>172</v>
      </c>
      <c r="I558" s="35" t="s">
        <v>172</v>
      </c>
      <c r="J558" s="35">
        <f t="shared" si="187"/>
        <v>0</v>
      </c>
      <c r="K558" s="35" t="s">
        <v>172</v>
      </c>
      <c r="L558" s="35" t="s">
        <v>172</v>
      </c>
      <c r="M558" s="35">
        <f t="shared" si="188"/>
        <v>0</v>
      </c>
      <c r="N558" s="35" t="s">
        <v>172</v>
      </c>
      <c r="O558" s="35" t="s">
        <v>172</v>
      </c>
      <c r="P558" s="35">
        <f t="shared" si="189"/>
        <v>0</v>
      </c>
      <c r="Q558" s="35" t="s">
        <v>172</v>
      </c>
      <c r="R558" s="35" t="s">
        <v>172</v>
      </c>
      <c r="S558" s="35">
        <f t="shared" si="190"/>
        <v>0</v>
      </c>
      <c r="T558" s="35" t="s">
        <v>172</v>
      </c>
      <c r="U558" s="35" t="s">
        <v>172</v>
      </c>
      <c r="V558" s="35">
        <f t="shared" si="191"/>
        <v>0</v>
      </c>
      <c r="W558" s="35" t="s">
        <v>172</v>
      </c>
      <c r="X558" s="35" t="s">
        <v>172</v>
      </c>
      <c r="Y558" s="35">
        <f t="shared" si="192"/>
        <v>0</v>
      </c>
      <c r="Z558" s="35" t="s">
        <v>172</v>
      </c>
      <c r="AA558" s="35" t="s">
        <v>172</v>
      </c>
      <c r="AB558" s="35">
        <f t="shared" si="193"/>
        <v>0</v>
      </c>
      <c r="AC558" s="35" t="s">
        <v>172</v>
      </c>
      <c r="AD558" s="35" t="s">
        <v>172</v>
      </c>
      <c r="AE558" s="35">
        <f t="shared" si="194"/>
        <v>0</v>
      </c>
      <c r="AF558" s="35" t="s">
        <v>172</v>
      </c>
      <c r="AG558" s="35" t="s">
        <v>172</v>
      </c>
      <c r="AH558" s="35">
        <f t="shared" si="195"/>
        <v>0</v>
      </c>
      <c r="AI558" s="35" t="s">
        <v>172</v>
      </c>
      <c r="AJ558" s="35" t="s">
        <v>172</v>
      </c>
      <c r="AK558" s="35">
        <f t="shared" si="196"/>
        <v>0</v>
      </c>
      <c r="AM558" s="102" t="s">
        <v>9</v>
      </c>
    </row>
    <row r="559" spans="1:39" ht="15.95" customHeight="1" x14ac:dyDescent="0.4">
      <c r="A559" s="102" t="str">
        <f t="shared" si="183"/>
        <v>OctubreBanesco Seguros</v>
      </c>
      <c r="B559" s="37" t="s">
        <v>119</v>
      </c>
      <c r="C559" s="44">
        <f t="shared" si="184"/>
        <v>0</v>
      </c>
      <c r="D559" s="44">
        <f t="shared" si="185"/>
        <v>0</v>
      </c>
      <c r="E559" s="35" t="s">
        <v>172</v>
      </c>
      <c r="F559" s="35" t="s">
        <v>172</v>
      </c>
      <c r="G559" s="35">
        <f t="shared" si="186"/>
        <v>0</v>
      </c>
      <c r="H559" s="35" t="s">
        <v>172</v>
      </c>
      <c r="I559" s="35" t="s">
        <v>172</v>
      </c>
      <c r="J559" s="35">
        <f t="shared" si="187"/>
        <v>0</v>
      </c>
      <c r="K559" s="35" t="s">
        <v>172</v>
      </c>
      <c r="L559" s="35" t="s">
        <v>172</v>
      </c>
      <c r="M559" s="35">
        <f t="shared" si="188"/>
        <v>0</v>
      </c>
      <c r="N559" s="35" t="s">
        <v>172</v>
      </c>
      <c r="O559" s="35" t="s">
        <v>172</v>
      </c>
      <c r="P559" s="35">
        <f t="shared" si="189"/>
        <v>0</v>
      </c>
      <c r="Q559" s="35" t="s">
        <v>172</v>
      </c>
      <c r="R559" s="35" t="s">
        <v>172</v>
      </c>
      <c r="S559" s="35">
        <f t="shared" si="190"/>
        <v>0</v>
      </c>
      <c r="T559" s="35" t="s">
        <v>172</v>
      </c>
      <c r="U559" s="35" t="s">
        <v>172</v>
      </c>
      <c r="V559" s="35">
        <f t="shared" si="191"/>
        <v>0</v>
      </c>
      <c r="W559" s="35" t="s">
        <v>172</v>
      </c>
      <c r="X559" s="35" t="s">
        <v>172</v>
      </c>
      <c r="Y559" s="35">
        <f t="shared" si="192"/>
        <v>0</v>
      </c>
      <c r="Z559" s="35" t="s">
        <v>172</v>
      </c>
      <c r="AA559" s="35" t="s">
        <v>172</v>
      </c>
      <c r="AB559" s="35">
        <f t="shared" si="193"/>
        <v>0</v>
      </c>
      <c r="AC559" s="35" t="s">
        <v>172</v>
      </c>
      <c r="AD559" s="35" t="s">
        <v>172</v>
      </c>
      <c r="AE559" s="35">
        <f t="shared" si="194"/>
        <v>0</v>
      </c>
      <c r="AF559" s="35" t="s">
        <v>172</v>
      </c>
      <c r="AG559" s="35" t="s">
        <v>172</v>
      </c>
      <c r="AH559" s="35">
        <f t="shared" si="195"/>
        <v>0</v>
      </c>
      <c r="AI559" s="35" t="s">
        <v>172</v>
      </c>
      <c r="AJ559" s="35" t="s">
        <v>172</v>
      </c>
      <c r="AK559" s="35">
        <f t="shared" si="196"/>
        <v>0</v>
      </c>
      <c r="AM559" s="102" t="s">
        <v>9</v>
      </c>
    </row>
    <row r="560" spans="1:39" ht="15.95" customHeight="1" x14ac:dyDescent="0.4">
      <c r="A560" s="102" t="str">
        <f t="shared" si="183"/>
        <v>OctubreAtlántica Seguros, S. A.</v>
      </c>
      <c r="B560" s="37" t="s">
        <v>120</v>
      </c>
      <c r="C560" s="44">
        <f t="shared" si="184"/>
        <v>0</v>
      </c>
      <c r="D560" s="44">
        <f t="shared" si="185"/>
        <v>0</v>
      </c>
      <c r="E560" s="35" t="s">
        <v>172</v>
      </c>
      <c r="F560" s="35" t="s">
        <v>172</v>
      </c>
      <c r="G560" s="35">
        <f t="shared" si="186"/>
        <v>0</v>
      </c>
      <c r="H560" s="35" t="s">
        <v>172</v>
      </c>
      <c r="I560" s="35" t="s">
        <v>172</v>
      </c>
      <c r="J560" s="35">
        <f t="shared" si="187"/>
        <v>0</v>
      </c>
      <c r="K560" s="35" t="s">
        <v>172</v>
      </c>
      <c r="L560" s="35" t="s">
        <v>172</v>
      </c>
      <c r="M560" s="35">
        <f t="shared" si="188"/>
        <v>0</v>
      </c>
      <c r="N560" s="35" t="s">
        <v>172</v>
      </c>
      <c r="O560" s="35" t="s">
        <v>172</v>
      </c>
      <c r="P560" s="35">
        <f t="shared" si="189"/>
        <v>0</v>
      </c>
      <c r="Q560" s="35" t="s">
        <v>172</v>
      </c>
      <c r="R560" s="35" t="s">
        <v>172</v>
      </c>
      <c r="S560" s="35">
        <f t="shared" si="190"/>
        <v>0</v>
      </c>
      <c r="T560" s="35" t="s">
        <v>172</v>
      </c>
      <c r="U560" s="35" t="s">
        <v>172</v>
      </c>
      <c r="V560" s="35">
        <f t="shared" si="191"/>
        <v>0</v>
      </c>
      <c r="W560" s="35" t="s">
        <v>172</v>
      </c>
      <c r="X560" s="35" t="s">
        <v>172</v>
      </c>
      <c r="Y560" s="35">
        <f t="shared" si="192"/>
        <v>0</v>
      </c>
      <c r="Z560" s="35" t="s">
        <v>172</v>
      </c>
      <c r="AA560" s="35" t="s">
        <v>172</v>
      </c>
      <c r="AB560" s="35">
        <f t="shared" si="193"/>
        <v>0</v>
      </c>
      <c r="AC560" s="35" t="s">
        <v>172</v>
      </c>
      <c r="AD560" s="35" t="s">
        <v>172</v>
      </c>
      <c r="AE560" s="35">
        <f t="shared" si="194"/>
        <v>0</v>
      </c>
      <c r="AF560" s="35" t="s">
        <v>172</v>
      </c>
      <c r="AG560" s="35" t="s">
        <v>172</v>
      </c>
      <c r="AH560" s="35">
        <f t="shared" si="195"/>
        <v>0</v>
      </c>
      <c r="AI560" s="35" t="s">
        <v>172</v>
      </c>
      <c r="AJ560" s="35" t="s">
        <v>172</v>
      </c>
      <c r="AK560" s="35">
        <f t="shared" si="196"/>
        <v>0</v>
      </c>
      <c r="AM560" s="102" t="s">
        <v>9</v>
      </c>
    </row>
    <row r="561" spans="1:39" ht="15.95" customHeight="1" x14ac:dyDescent="0.4">
      <c r="A561" s="102" t="str">
        <f t="shared" si="183"/>
        <v>OctubreSeguros La Internacional, S. A.</v>
      </c>
      <c r="B561" s="37" t="s">
        <v>80</v>
      </c>
      <c r="C561" s="44">
        <f t="shared" si="184"/>
        <v>0</v>
      </c>
      <c r="D561" s="44">
        <f t="shared" si="185"/>
        <v>0</v>
      </c>
      <c r="E561" s="35" t="s">
        <v>172</v>
      </c>
      <c r="F561" s="35" t="s">
        <v>172</v>
      </c>
      <c r="G561" s="35">
        <f t="shared" si="186"/>
        <v>0</v>
      </c>
      <c r="H561" s="35" t="s">
        <v>172</v>
      </c>
      <c r="I561" s="35" t="s">
        <v>172</v>
      </c>
      <c r="J561" s="35">
        <f t="shared" si="187"/>
        <v>0</v>
      </c>
      <c r="K561" s="35" t="s">
        <v>172</v>
      </c>
      <c r="L561" s="35" t="s">
        <v>172</v>
      </c>
      <c r="M561" s="35">
        <f t="shared" si="188"/>
        <v>0</v>
      </c>
      <c r="N561" s="35" t="s">
        <v>172</v>
      </c>
      <c r="O561" s="35" t="s">
        <v>172</v>
      </c>
      <c r="P561" s="35">
        <f t="shared" si="189"/>
        <v>0</v>
      </c>
      <c r="Q561" s="35" t="s">
        <v>172</v>
      </c>
      <c r="R561" s="35" t="s">
        <v>172</v>
      </c>
      <c r="S561" s="35">
        <f t="shared" si="190"/>
        <v>0</v>
      </c>
      <c r="T561" s="35" t="s">
        <v>172</v>
      </c>
      <c r="U561" s="35" t="s">
        <v>172</v>
      </c>
      <c r="V561" s="35">
        <f t="shared" si="191"/>
        <v>0</v>
      </c>
      <c r="W561" s="35" t="s">
        <v>172</v>
      </c>
      <c r="X561" s="35" t="s">
        <v>172</v>
      </c>
      <c r="Y561" s="35">
        <f t="shared" si="192"/>
        <v>0</v>
      </c>
      <c r="Z561" s="35" t="s">
        <v>172</v>
      </c>
      <c r="AA561" s="35" t="s">
        <v>172</v>
      </c>
      <c r="AB561" s="35">
        <f t="shared" si="193"/>
        <v>0</v>
      </c>
      <c r="AC561" s="35" t="s">
        <v>172</v>
      </c>
      <c r="AD561" s="35" t="s">
        <v>172</v>
      </c>
      <c r="AE561" s="35">
        <f t="shared" si="194"/>
        <v>0</v>
      </c>
      <c r="AF561" s="35" t="s">
        <v>172</v>
      </c>
      <c r="AG561" s="35" t="s">
        <v>172</v>
      </c>
      <c r="AH561" s="35">
        <f t="shared" si="195"/>
        <v>0</v>
      </c>
      <c r="AI561" s="35" t="s">
        <v>172</v>
      </c>
      <c r="AJ561" s="35" t="s">
        <v>172</v>
      </c>
      <c r="AK561" s="35">
        <f t="shared" si="196"/>
        <v>0</v>
      </c>
      <c r="AM561" s="102" t="s">
        <v>9</v>
      </c>
    </row>
    <row r="562" spans="1:39" ht="15.95" customHeight="1" x14ac:dyDescent="0.4">
      <c r="A562" s="102" t="str">
        <f t="shared" si="183"/>
        <v xml:space="preserve">OctubreCooperativa Nacional De Seguros, Inc </v>
      </c>
      <c r="B562" s="37" t="s">
        <v>121</v>
      </c>
      <c r="C562" s="44">
        <f t="shared" si="184"/>
        <v>0</v>
      </c>
      <c r="D562" s="44">
        <f t="shared" si="185"/>
        <v>0</v>
      </c>
      <c r="E562" s="35" t="s">
        <v>172</v>
      </c>
      <c r="F562" s="35" t="s">
        <v>172</v>
      </c>
      <c r="G562" s="35">
        <f t="shared" si="186"/>
        <v>0</v>
      </c>
      <c r="H562" s="35" t="s">
        <v>172</v>
      </c>
      <c r="I562" s="35" t="s">
        <v>172</v>
      </c>
      <c r="J562" s="35">
        <f t="shared" si="187"/>
        <v>0</v>
      </c>
      <c r="K562" s="35" t="s">
        <v>172</v>
      </c>
      <c r="L562" s="35" t="s">
        <v>172</v>
      </c>
      <c r="M562" s="35">
        <f t="shared" si="188"/>
        <v>0</v>
      </c>
      <c r="N562" s="35" t="s">
        <v>172</v>
      </c>
      <c r="O562" s="35" t="s">
        <v>172</v>
      </c>
      <c r="P562" s="35">
        <f t="shared" si="189"/>
        <v>0</v>
      </c>
      <c r="Q562" s="35" t="s">
        <v>172</v>
      </c>
      <c r="R562" s="35" t="s">
        <v>172</v>
      </c>
      <c r="S562" s="35">
        <f t="shared" si="190"/>
        <v>0</v>
      </c>
      <c r="T562" s="35" t="s">
        <v>172</v>
      </c>
      <c r="U562" s="35" t="s">
        <v>172</v>
      </c>
      <c r="V562" s="35">
        <f t="shared" si="191"/>
        <v>0</v>
      </c>
      <c r="W562" s="35" t="s">
        <v>172</v>
      </c>
      <c r="X562" s="35" t="s">
        <v>172</v>
      </c>
      <c r="Y562" s="35">
        <f t="shared" si="192"/>
        <v>0</v>
      </c>
      <c r="Z562" s="35" t="s">
        <v>172</v>
      </c>
      <c r="AA562" s="35" t="s">
        <v>172</v>
      </c>
      <c r="AB562" s="35">
        <f t="shared" si="193"/>
        <v>0</v>
      </c>
      <c r="AC562" s="35" t="s">
        <v>172</v>
      </c>
      <c r="AD562" s="35" t="s">
        <v>172</v>
      </c>
      <c r="AE562" s="35">
        <f t="shared" si="194"/>
        <v>0</v>
      </c>
      <c r="AF562" s="35" t="s">
        <v>172</v>
      </c>
      <c r="AG562" s="35" t="s">
        <v>172</v>
      </c>
      <c r="AH562" s="35">
        <f t="shared" si="195"/>
        <v>0</v>
      </c>
      <c r="AI562" s="35" t="s">
        <v>172</v>
      </c>
      <c r="AJ562" s="35" t="s">
        <v>172</v>
      </c>
      <c r="AK562" s="35">
        <f t="shared" si="196"/>
        <v>0</v>
      </c>
      <c r="AM562" s="102" t="s">
        <v>9</v>
      </c>
    </row>
    <row r="563" spans="1:39" ht="15.95" customHeight="1" x14ac:dyDescent="0.4">
      <c r="A563" s="102" t="str">
        <f t="shared" si="183"/>
        <v>OctubreAngloamericana de Seguros, S. A.</v>
      </c>
      <c r="B563" s="37" t="s">
        <v>78</v>
      </c>
      <c r="C563" s="44">
        <f t="shared" si="184"/>
        <v>0</v>
      </c>
      <c r="D563" s="44">
        <f t="shared" si="185"/>
        <v>0</v>
      </c>
      <c r="E563" s="35" t="s">
        <v>172</v>
      </c>
      <c r="F563" s="35" t="s">
        <v>172</v>
      </c>
      <c r="G563" s="35">
        <f t="shared" si="186"/>
        <v>0</v>
      </c>
      <c r="H563" s="35" t="s">
        <v>172</v>
      </c>
      <c r="I563" s="35" t="s">
        <v>172</v>
      </c>
      <c r="J563" s="35">
        <f t="shared" si="187"/>
        <v>0</v>
      </c>
      <c r="K563" s="35" t="s">
        <v>172</v>
      </c>
      <c r="L563" s="35" t="s">
        <v>172</v>
      </c>
      <c r="M563" s="35">
        <f t="shared" si="188"/>
        <v>0</v>
      </c>
      <c r="N563" s="35" t="s">
        <v>172</v>
      </c>
      <c r="O563" s="35" t="s">
        <v>172</v>
      </c>
      <c r="P563" s="35">
        <f t="shared" si="189"/>
        <v>0</v>
      </c>
      <c r="Q563" s="35" t="s">
        <v>172</v>
      </c>
      <c r="R563" s="35" t="s">
        <v>172</v>
      </c>
      <c r="S563" s="35">
        <f t="shared" si="190"/>
        <v>0</v>
      </c>
      <c r="T563" s="35" t="s">
        <v>172</v>
      </c>
      <c r="U563" s="35" t="s">
        <v>172</v>
      </c>
      <c r="V563" s="35">
        <f t="shared" si="191"/>
        <v>0</v>
      </c>
      <c r="W563" s="35" t="s">
        <v>172</v>
      </c>
      <c r="X563" s="35" t="s">
        <v>172</v>
      </c>
      <c r="Y563" s="35">
        <f t="shared" si="192"/>
        <v>0</v>
      </c>
      <c r="Z563" s="35" t="s">
        <v>172</v>
      </c>
      <c r="AA563" s="35" t="s">
        <v>172</v>
      </c>
      <c r="AB563" s="35">
        <f t="shared" si="193"/>
        <v>0</v>
      </c>
      <c r="AC563" s="35" t="s">
        <v>172</v>
      </c>
      <c r="AD563" s="35" t="s">
        <v>172</v>
      </c>
      <c r="AE563" s="35">
        <f t="shared" si="194"/>
        <v>0</v>
      </c>
      <c r="AF563" s="35" t="s">
        <v>172</v>
      </c>
      <c r="AG563" s="35" t="s">
        <v>172</v>
      </c>
      <c r="AH563" s="35">
        <f t="shared" si="195"/>
        <v>0</v>
      </c>
      <c r="AI563" s="35" t="s">
        <v>172</v>
      </c>
      <c r="AJ563" s="35" t="s">
        <v>172</v>
      </c>
      <c r="AK563" s="35">
        <f t="shared" si="196"/>
        <v>0</v>
      </c>
      <c r="AM563" s="102" t="s">
        <v>9</v>
      </c>
    </row>
    <row r="564" spans="1:39" ht="15.95" customHeight="1" x14ac:dyDescent="0.4">
      <c r="A564" s="102" t="str">
        <f t="shared" si="183"/>
        <v>OctubreAtrio Seguros S. A.</v>
      </c>
      <c r="B564" s="37" t="s">
        <v>122</v>
      </c>
      <c r="C564" s="44">
        <f t="shared" si="184"/>
        <v>0</v>
      </c>
      <c r="D564" s="44">
        <f t="shared" si="185"/>
        <v>0</v>
      </c>
      <c r="E564" s="35" t="s">
        <v>172</v>
      </c>
      <c r="F564" s="35" t="s">
        <v>172</v>
      </c>
      <c r="G564" s="35">
        <f t="shared" si="186"/>
        <v>0</v>
      </c>
      <c r="H564" s="35" t="s">
        <v>172</v>
      </c>
      <c r="I564" s="35" t="s">
        <v>172</v>
      </c>
      <c r="J564" s="35">
        <f t="shared" si="187"/>
        <v>0</v>
      </c>
      <c r="K564" s="35" t="s">
        <v>172</v>
      </c>
      <c r="L564" s="35" t="s">
        <v>172</v>
      </c>
      <c r="M564" s="35">
        <f t="shared" si="188"/>
        <v>0</v>
      </c>
      <c r="N564" s="35" t="s">
        <v>172</v>
      </c>
      <c r="O564" s="35" t="s">
        <v>172</v>
      </c>
      <c r="P564" s="35">
        <f t="shared" si="189"/>
        <v>0</v>
      </c>
      <c r="Q564" s="35" t="s">
        <v>172</v>
      </c>
      <c r="R564" s="35" t="s">
        <v>172</v>
      </c>
      <c r="S564" s="35">
        <f t="shared" si="190"/>
        <v>0</v>
      </c>
      <c r="T564" s="35" t="s">
        <v>172</v>
      </c>
      <c r="U564" s="35" t="s">
        <v>172</v>
      </c>
      <c r="V564" s="35">
        <f t="shared" si="191"/>
        <v>0</v>
      </c>
      <c r="W564" s="35" t="s">
        <v>172</v>
      </c>
      <c r="X564" s="35" t="s">
        <v>172</v>
      </c>
      <c r="Y564" s="35">
        <f t="shared" si="192"/>
        <v>0</v>
      </c>
      <c r="Z564" s="35" t="s">
        <v>172</v>
      </c>
      <c r="AA564" s="35" t="s">
        <v>172</v>
      </c>
      <c r="AB564" s="35">
        <f t="shared" si="193"/>
        <v>0</v>
      </c>
      <c r="AC564" s="35" t="s">
        <v>172</v>
      </c>
      <c r="AD564" s="35" t="s">
        <v>172</v>
      </c>
      <c r="AE564" s="35">
        <f t="shared" si="194"/>
        <v>0</v>
      </c>
      <c r="AF564" s="35" t="s">
        <v>172</v>
      </c>
      <c r="AG564" s="35" t="s">
        <v>172</v>
      </c>
      <c r="AH564" s="35">
        <f t="shared" si="195"/>
        <v>0</v>
      </c>
      <c r="AI564" s="35" t="s">
        <v>172</v>
      </c>
      <c r="AJ564" s="35" t="s">
        <v>172</v>
      </c>
      <c r="AK564" s="35">
        <f t="shared" si="196"/>
        <v>0</v>
      </c>
      <c r="AM564" s="102" t="s">
        <v>9</v>
      </c>
    </row>
    <row r="565" spans="1:39" ht="15.95" customHeight="1" x14ac:dyDescent="0.4">
      <c r="A565" s="102" t="str">
        <f t="shared" si="183"/>
        <v>OctubreCuna Mutual Insurance Society Dominicana</v>
      </c>
      <c r="B565" s="37" t="s">
        <v>123</v>
      </c>
      <c r="C565" s="44">
        <f t="shared" si="184"/>
        <v>0</v>
      </c>
      <c r="D565" s="44">
        <f t="shared" si="185"/>
        <v>0</v>
      </c>
      <c r="E565" s="35" t="s">
        <v>172</v>
      </c>
      <c r="F565" s="35" t="s">
        <v>172</v>
      </c>
      <c r="G565" s="35">
        <f t="shared" si="186"/>
        <v>0</v>
      </c>
      <c r="H565" s="35" t="s">
        <v>172</v>
      </c>
      <c r="I565" s="35" t="s">
        <v>172</v>
      </c>
      <c r="J565" s="35">
        <f t="shared" si="187"/>
        <v>0</v>
      </c>
      <c r="K565" s="35" t="s">
        <v>172</v>
      </c>
      <c r="L565" s="35" t="s">
        <v>172</v>
      </c>
      <c r="M565" s="35">
        <f t="shared" si="188"/>
        <v>0</v>
      </c>
      <c r="N565" s="35" t="s">
        <v>172</v>
      </c>
      <c r="O565" s="35" t="s">
        <v>172</v>
      </c>
      <c r="P565" s="35">
        <f t="shared" si="189"/>
        <v>0</v>
      </c>
      <c r="Q565" s="35" t="s">
        <v>172</v>
      </c>
      <c r="R565" s="35" t="s">
        <v>172</v>
      </c>
      <c r="S565" s="35">
        <f t="shared" si="190"/>
        <v>0</v>
      </c>
      <c r="T565" s="35" t="s">
        <v>172</v>
      </c>
      <c r="U565" s="35" t="s">
        <v>172</v>
      </c>
      <c r="V565" s="35">
        <f t="shared" si="191"/>
        <v>0</v>
      </c>
      <c r="W565" s="35" t="s">
        <v>172</v>
      </c>
      <c r="X565" s="35" t="s">
        <v>172</v>
      </c>
      <c r="Y565" s="35">
        <f t="shared" si="192"/>
        <v>0</v>
      </c>
      <c r="Z565" s="35" t="s">
        <v>172</v>
      </c>
      <c r="AA565" s="35" t="s">
        <v>172</v>
      </c>
      <c r="AB565" s="35">
        <f t="shared" si="193"/>
        <v>0</v>
      </c>
      <c r="AC565" s="35" t="s">
        <v>172</v>
      </c>
      <c r="AD565" s="35" t="s">
        <v>172</v>
      </c>
      <c r="AE565" s="35">
        <f t="shared" si="194"/>
        <v>0</v>
      </c>
      <c r="AF565" s="35" t="s">
        <v>172</v>
      </c>
      <c r="AG565" s="35" t="s">
        <v>172</v>
      </c>
      <c r="AH565" s="35">
        <f t="shared" si="195"/>
        <v>0</v>
      </c>
      <c r="AI565" s="35" t="s">
        <v>172</v>
      </c>
      <c r="AJ565" s="35" t="s">
        <v>172</v>
      </c>
      <c r="AK565" s="35">
        <f t="shared" si="196"/>
        <v>0</v>
      </c>
      <c r="AM565" s="102" t="s">
        <v>9</v>
      </c>
    </row>
    <row r="566" spans="1:39" ht="15.95" customHeight="1" x14ac:dyDescent="0.4">
      <c r="A566" s="102" t="str">
        <f t="shared" si="183"/>
        <v>OctubreBMI Compañía de Seguros, S. A.</v>
      </c>
      <c r="B566" s="37" t="s">
        <v>87</v>
      </c>
      <c r="C566" s="44">
        <f t="shared" si="184"/>
        <v>0</v>
      </c>
      <c r="D566" s="44">
        <f t="shared" si="185"/>
        <v>0</v>
      </c>
      <c r="E566" s="35" t="s">
        <v>172</v>
      </c>
      <c r="F566" s="35" t="s">
        <v>172</v>
      </c>
      <c r="G566" s="35">
        <f t="shared" si="186"/>
        <v>0</v>
      </c>
      <c r="H566" s="35" t="s">
        <v>172</v>
      </c>
      <c r="I566" s="35" t="s">
        <v>172</v>
      </c>
      <c r="J566" s="35">
        <f t="shared" si="187"/>
        <v>0</v>
      </c>
      <c r="K566" s="35" t="s">
        <v>172</v>
      </c>
      <c r="L566" s="35" t="s">
        <v>172</v>
      </c>
      <c r="M566" s="35">
        <f t="shared" si="188"/>
        <v>0</v>
      </c>
      <c r="N566" s="35" t="s">
        <v>172</v>
      </c>
      <c r="O566" s="35" t="s">
        <v>172</v>
      </c>
      <c r="P566" s="35">
        <f t="shared" si="189"/>
        <v>0</v>
      </c>
      <c r="Q566" s="35" t="s">
        <v>172</v>
      </c>
      <c r="R566" s="35" t="s">
        <v>172</v>
      </c>
      <c r="S566" s="35">
        <f t="shared" si="190"/>
        <v>0</v>
      </c>
      <c r="T566" s="35" t="s">
        <v>172</v>
      </c>
      <c r="U566" s="35" t="s">
        <v>172</v>
      </c>
      <c r="V566" s="35">
        <f t="shared" si="191"/>
        <v>0</v>
      </c>
      <c r="W566" s="35" t="s">
        <v>172</v>
      </c>
      <c r="X566" s="35" t="s">
        <v>172</v>
      </c>
      <c r="Y566" s="35">
        <f t="shared" si="192"/>
        <v>0</v>
      </c>
      <c r="Z566" s="35" t="s">
        <v>172</v>
      </c>
      <c r="AA566" s="35" t="s">
        <v>172</v>
      </c>
      <c r="AB566" s="35">
        <f t="shared" si="193"/>
        <v>0</v>
      </c>
      <c r="AC566" s="35" t="s">
        <v>172</v>
      </c>
      <c r="AD566" s="35" t="s">
        <v>172</v>
      </c>
      <c r="AE566" s="35">
        <f t="shared" si="194"/>
        <v>0</v>
      </c>
      <c r="AF566" s="35" t="s">
        <v>172</v>
      </c>
      <c r="AG566" s="35" t="s">
        <v>172</v>
      </c>
      <c r="AH566" s="35">
        <f t="shared" si="195"/>
        <v>0</v>
      </c>
      <c r="AI566" s="35" t="s">
        <v>172</v>
      </c>
      <c r="AJ566" s="35" t="s">
        <v>172</v>
      </c>
      <c r="AK566" s="35">
        <f t="shared" si="196"/>
        <v>0</v>
      </c>
      <c r="AM566" s="102" t="s">
        <v>9</v>
      </c>
    </row>
    <row r="567" spans="1:39" ht="15.95" customHeight="1" x14ac:dyDescent="0.4">
      <c r="A567" s="102" t="str">
        <f t="shared" si="183"/>
        <v>OctubreBupa Dominicana, S. A.</v>
      </c>
      <c r="B567" s="37" t="s">
        <v>124</v>
      </c>
      <c r="C567" s="44">
        <f t="shared" si="184"/>
        <v>0</v>
      </c>
      <c r="D567" s="44">
        <f t="shared" si="185"/>
        <v>0</v>
      </c>
      <c r="E567" s="35" t="s">
        <v>172</v>
      </c>
      <c r="F567" s="35" t="s">
        <v>172</v>
      </c>
      <c r="G567" s="35">
        <f t="shared" si="186"/>
        <v>0</v>
      </c>
      <c r="H567" s="35" t="s">
        <v>172</v>
      </c>
      <c r="I567" s="35" t="s">
        <v>172</v>
      </c>
      <c r="J567" s="35">
        <f t="shared" si="187"/>
        <v>0</v>
      </c>
      <c r="K567" s="35" t="s">
        <v>172</v>
      </c>
      <c r="L567" s="35" t="s">
        <v>172</v>
      </c>
      <c r="M567" s="35">
        <f t="shared" si="188"/>
        <v>0</v>
      </c>
      <c r="N567" s="35" t="s">
        <v>172</v>
      </c>
      <c r="O567" s="35" t="s">
        <v>172</v>
      </c>
      <c r="P567" s="35">
        <f t="shared" si="189"/>
        <v>0</v>
      </c>
      <c r="Q567" s="35" t="s">
        <v>172</v>
      </c>
      <c r="R567" s="35" t="s">
        <v>172</v>
      </c>
      <c r="S567" s="35">
        <f t="shared" si="190"/>
        <v>0</v>
      </c>
      <c r="T567" s="35" t="s">
        <v>172</v>
      </c>
      <c r="U567" s="35" t="s">
        <v>172</v>
      </c>
      <c r="V567" s="35">
        <f t="shared" si="191"/>
        <v>0</v>
      </c>
      <c r="W567" s="35" t="s">
        <v>172</v>
      </c>
      <c r="X567" s="35" t="s">
        <v>172</v>
      </c>
      <c r="Y567" s="35">
        <f t="shared" si="192"/>
        <v>0</v>
      </c>
      <c r="Z567" s="35" t="s">
        <v>172</v>
      </c>
      <c r="AA567" s="35" t="s">
        <v>172</v>
      </c>
      <c r="AB567" s="35">
        <f t="shared" si="193"/>
        <v>0</v>
      </c>
      <c r="AC567" s="35" t="s">
        <v>172</v>
      </c>
      <c r="AD567" s="35" t="s">
        <v>172</v>
      </c>
      <c r="AE567" s="35">
        <f t="shared" si="194"/>
        <v>0</v>
      </c>
      <c r="AF567" s="35" t="s">
        <v>172</v>
      </c>
      <c r="AG567" s="35" t="s">
        <v>172</v>
      </c>
      <c r="AH567" s="35">
        <f t="shared" si="195"/>
        <v>0</v>
      </c>
      <c r="AI567" s="35" t="s">
        <v>172</v>
      </c>
      <c r="AJ567" s="35" t="s">
        <v>172</v>
      </c>
      <c r="AK567" s="35">
        <f t="shared" si="196"/>
        <v>0</v>
      </c>
      <c r="AM567" s="102" t="s">
        <v>9</v>
      </c>
    </row>
    <row r="568" spans="1:39" ht="15.95" customHeight="1" x14ac:dyDescent="0.4">
      <c r="A568" s="102" t="str">
        <f t="shared" si="183"/>
        <v>OctubreSeguros APS, S.R.L.</v>
      </c>
      <c r="B568" s="37" t="s">
        <v>125</v>
      </c>
      <c r="C568" s="44">
        <f t="shared" si="184"/>
        <v>0</v>
      </c>
      <c r="D568" s="44">
        <f t="shared" si="185"/>
        <v>0</v>
      </c>
      <c r="E568" s="35" t="s">
        <v>172</v>
      </c>
      <c r="F568" s="35" t="s">
        <v>172</v>
      </c>
      <c r="G568" s="35">
        <f t="shared" si="186"/>
        <v>0</v>
      </c>
      <c r="H568" s="35" t="s">
        <v>172</v>
      </c>
      <c r="I568" s="35" t="s">
        <v>172</v>
      </c>
      <c r="J568" s="35">
        <f t="shared" si="187"/>
        <v>0</v>
      </c>
      <c r="K568" s="35" t="s">
        <v>172</v>
      </c>
      <c r="L568" s="35" t="s">
        <v>172</v>
      </c>
      <c r="M568" s="35">
        <f t="shared" si="188"/>
        <v>0</v>
      </c>
      <c r="N568" s="35" t="s">
        <v>172</v>
      </c>
      <c r="O568" s="35" t="s">
        <v>172</v>
      </c>
      <c r="P568" s="35">
        <f t="shared" si="189"/>
        <v>0</v>
      </c>
      <c r="Q568" s="35" t="s">
        <v>172</v>
      </c>
      <c r="R568" s="35" t="s">
        <v>172</v>
      </c>
      <c r="S568" s="35">
        <f t="shared" si="190"/>
        <v>0</v>
      </c>
      <c r="T568" s="35" t="s">
        <v>172</v>
      </c>
      <c r="U568" s="35" t="s">
        <v>172</v>
      </c>
      <c r="V568" s="35">
        <f t="shared" si="191"/>
        <v>0</v>
      </c>
      <c r="W568" s="35" t="s">
        <v>172</v>
      </c>
      <c r="X568" s="35" t="s">
        <v>172</v>
      </c>
      <c r="Y568" s="35">
        <f t="shared" si="192"/>
        <v>0</v>
      </c>
      <c r="Z568" s="35" t="s">
        <v>172</v>
      </c>
      <c r="AA568" s="35" t="s">
        <v>172</v>
      </c>
      <c r="AB568" s="35">
        <f t="shared" si="193"/>
        <v>0</v>
      </c>
      <c r="AC568" s="35" t="s">
        <v>172</v>
      </c>
      <c r="AD568" s="35" t="s">
        <v>172</v>
      </c>
      <c r="AE568" s="35">
        <f t="shared" si="194"/>
        <v>0</v>
      </c>
      <c r="AF568" s="35" t="s">
        <v>172</v>
      </c>
      <c r="AG568" s="35" t="s">
        <v>172</v>
      </c>
      <c r="AH568" s="35">
        <f t="shared" si="195"/>
        <v>0</v>
      </c>
      <c r="AI568" s="35" t="s">
        <v>172</v>
      </c>
      <c r="AJ568" s="35" t="s">
        <v>172</v>
      </c>
      <c r="AK568" s="35">
        <f t="shared" si="196"/>
        <v>0</v>
      </c>
      <c r="AM568" s="102" t="s">
        <v>9</v>
      </c>
    </row>
    <row r="569" spans="1:39" ht="15.95" customHeight="1" x14ac:dyDescent="0.4">
      <c r="A569" s="102" t="str">
        <f t="shared" si="183"/>
        <v>OctubreMultiseguros Su, S.A.</v>
      </c>
      <c r="B569" s="37" t="s">
        <v>126</v>
      </c>
      <c r="C569" s="44">
        <f t="shared" si="184"/>
        <v>0</v>
      </c>
      <c r="D569" s="44">
        <f t="shared" si="185"/>
        <v>0</v>
      </c>
      <c r="E569" s="35" t="s">
        <v>172</v>
      </c>
      <c r="F569" s="35" t="s">
        <v>172</v>
      </c>
      <c r="G569" s="35">
        <f t="shared" si="186"/>
        <v>0</v>
      </c>
      <c r="H569" s="35" t="s">
        <v>172</v>
      </c>
      <c r="I569" s="35" t="s">
        <v>172</v>
      </c>
      <c r="J569" s="35">
        <f t="shared" si="187"/>
        <v>0</v>
      </c>
      <c r="K569" s="35" t="s">
        <v>172</v>
      </c>
      <c r="L569" s="35" t="s">
        <v>172</v>
      </c>
      <c r="M569" s="35">
        <f t="shared" si="188"/>
        <v>0</v>
      </c>
      <c r="N569" s="35" t="s">
        <v>172</v>
      </c>
      <c r="O569" s="35" t="s">
        <v>172</v>
      </c>
      <c r="P569" s="35">
        <f t="shared" si="189"/>
        <v>0</v>
      </c>
      <c r="Q569" s="35" t="s">
        <v>172</v>
      </c>
      <c r="R569" s="35" t="s">
        <v>172</v>
      </c>
      <c r="S569" s="35">
        <f t="shared" si="190"/>
        <v>0</v>
      </c>
      <c r="T569" s="35" t="s">
        <v>172</v>
      </c>
      <c r="U569" s="35" t="s">
        <v>172</v>
      </c>
      <c r="V569" s="35">
        <f t="shared" si="191"/>
        <v>0</v>
      </c>
      <c r="W569" s="35" t="s">
        <v>172</v>
      </c>
      <c r="X569" s="35" t="s">
        <v>172</v>
      </c>
      <c r="Y569" s="35">
        <f t="shared" si="192"/>
        <v>0</v>
      </c>
      <c r="Z569" s="35" t="s">
        <v>172</v>
      </c>
      <c r="AA569" s="35" t="s">
        <v>172</v>
      </c>
      <c r="AB569" s="35">
        <f t="shared" si="193"/>
        <v>0</v>
      </c>
      <c r="AC569" s="35" t="s">
        <v>172</v>
      </c>
      <c r="AD569" s="35" t="s">
        <v>172</v>
      </c>
      <c r="AE569" s="35">
        <f t="shared" si="194"/>
        <v>0</v>
      </c>
      <c r="AF569" s="35" t="s">
        <v>172</v>
      </c>
      <c r="AG569" s="35" t="s">
        <v>172</v>
      </c>
      <c r="AH569" s="35">
        <f t="shared" si="195"/>
        <v>0</v>
      </c>
      <c r="AI569" s="35" t="s">
        <v>172</v>
      </c>
      <c r="AJ569" s="35" t="s">
        <v>172</v>
      </c>
      <c r="AK569" s="35">
        <f t="shared" si="196"/>
        <v>0</v>
      </c>
      <c r="AM569" s="102" t="s">
        <v>9</v>
      </c>
    </row>
    <row r="570" spans="1:39" ht="15.95" customHeight="1" x14ac:dyDescent="0.4">
      <c r="A570" s="102" t="str">
        <f t="shared" si="183"/>
        <v>OctubreSeguros Ademi, S.A.</v>
      </c>
      <c r="B570" s="37" t="s">
        <v>127</v>
      </c>
      <c r="C570" s="44">
        <f t="shared" si="184"/>
        <v>0</v>
      </c>
      <c r="D570" s="44">
        <f t="shared" si="185"/>
        <v>0</v>
      </c>
      <c r="E570" s="35" t="s">
        <v>172</v>
      </c>
      <c r="F570" s="35" t="s">
        <v>172</v>
      </c>
      <c r="G570" s="35">
        <f t="shared" si="186"/>
        <v>0</v>
      </c>
      <c r="H570" s="35" t="s">
        <v>172</v>
      </c>
      <c r="I570" s="35" t="s">
        <v>172</v>
      </c>
      <c r="J570" s="35">
        <f t="shared" si="187"/>
        <v>0</v>
      </c>
      <c r="K570" s="35" t="s">
        <v>172</v>
      </c>
      <c r="L570" s="35" t="s">
        <v>172</v>
      </c>
      <c r="M570" s="35">
        <f t="shared" si="188"/>
        <v>0</v>
      </c>
      <c r="N570" s="35" t="s">
        <v>172</v>
      </c>
      <c r="O570" s="35" t="s">
        <v>172</v>
      </c>
      <c r="P570" s="35">
        <f t="shared" si="189"/>
        <v>0</v>
      </c>
      <c r="Q570" s="35" t="s">
        <v>172</v>
      </c>
      <c r="R570" s="35" t="s">
        <v>172</v>
      </c>
      <c r="S570" s="35">
        <f t="shared" si="190"/>
        <v>0</v>
      </c>
      <c r="T570" s="35" t="s">
        <v>172</v>
      </c>
      <c r="U570" s="35" t="s">
        <v>172</v>
      </c>
      <c r="V570" s="35">
        <f t="shared" si="191"/>
        <v>0</v>
      </c>
      <c r="W570" s="35" t="s">
        <v>172</v>
      </c>
      <c r="X570" s="35" t="s">
        <v>172</v>
      </c>
      <c r="Y570" s="35">
        <f t="shared" si="192"/>
        <v>0</v>
      </c>
      <c r="Z570" s="35" t="s">
        <v>172</v>
      </c>
      <c r="AA570" s="35" t="s">
        <v>172</v>
      </c>
      <c r="AB570" s="35">
        <f t="shared" si="193"/>
        <v>0</v>
      </c>
      <c r="AC570" s="35" t="s">
        <v>172</v>
      </c>
      <c r="AD570" s="35" t="s">
        <v>172</v>
      </c>
      <c r="AE570" s="35">
        <f t="shared" si="194"/>
        <v>0</v>
      </c>
      <c r="AF570" s="35" t="s">
        <v>172</v>
      </c>
      <c r="AG570" s="35" t="s">
        <v>172</v>
      </c>
      <c r="AH570" s="35">
        <f t="shared" si="195"/>
        <v>0</v>
      </c>
      <c r="AI570" s="35" t="s">
        <v>172</v>
      </c>
      <c r="AJ570" s="35" t="s">
        <v>172</v>
      </c>
      <c r="AK570" s="35">
        <f t="shared" si="196"/>
        <v>0</v>
      </c>
      <c r="AM570" s="102" t="s">
        <v>9</v>
      </c>
    </row>
    <row r="571" spans="1:39" ht="15.95" customHeight="1" x14ac:dyDescent="0.4">
      <c r="A571" s="102" t="str">
        <f t="shared" si="183"/>
        <v>OctubreFuturo Seguros</v>
      </c>
      <c r="B571" s="37" t="s">
        <v>110</v>
      </c>
      <c r="C571" s="44">
        <f t="shared" si="184"/>
        <v>0</v>
      </c>
      <c r="D571" s="44">
        <f t="shared" si="185"/>
        <v>0</v>
      </c>
      <c r="E571" s="35" t="s">
        <v>172</v>
      </c>
      <c r="F571" s="35" t="s">
        <v>172</v>
      </c>
      <c r="G571" s="35">
        <f t="shared" si="186"/>
        <v>0</v>
      </c>
      <c r="H571" s="35" t="s">
        <v>172</v>
      </c>
      <c r="I571" s="35" t="s">
        <v>172</v>
      </c>
      <c r="J571" s="35">
        <f t="shared" si="187"/>
        <v>0</v>
      </c>
      <c r="K571" s="35" t="s">
        <v>172</v>
      </c>
      <c r="L571" s="35" t="s">
        <v>172</v>
      </c>
      <c r="M571" s="35">
        <f t="shared" si="188"/>
        <v>0</v>
      </c>
      <c r="N571" s="35" t="s">
        <v>172</v>
      </c>
      <c r="O571" s="35" t="s">
        <v>172</v>
      </c>
      <c r="P571" s="35">
        <f t="shared" si="189"/>
        <v>0</v>
      </c>
      <c r="Q571" s="35" t="s">
        <v>172</v>
      </c>
      <c r="R571" s="35" t="s">
        <v>172</v>
      </c>
      <c r="S571" s="35">
        <f t="shared" si="190"/>
        <v>0</v>
      </c>
      <c r="T571" s="35" t="s">
        <v>172</v>
      </c>
      <c r="U571" s="35" t="s">
        <v>172</v>
      </c>
      <c r="V571" s="35">
        <f t="shared" si="191"/>
        <v>0</v>
      </c>
      <c r="W571" s="35" t="s">
        <v>172</v>
      </c>
      <c r="X571" s="35" t="s">
        <v>172</v>
      </c>
      <c r="Y571" s="35">
        <f t="shared" si="192"/>
        <v>0</v>
      </c>
      <c r="Z571" s="35" t="s">
        <v>172</v>
      </c>
      <c r="AA571" s="35" t="s">
        <v>172</v>
      </c>
      <c r="AB571" s="35">
        <f t="shared" si="193"/>
        <v>0</v>
      </c>
      <c r="AC571" s="35" t="s">
        <v>172</v>
      </c>
      <c r="AD571" s="35" t="s">
        <v>172</v>
      </c>
      <c r="AE571" s="35">
        <f t="shared" si="194"/>
        <v>0</v>
      </c>
      <c r="AF571" s="35" t="s">
        <v>172</v>
      </c>
      <c r="AG571" s="35" t="s">
        <v>172</v>
      </c>
      <c r="AH571" s="35">
        <f t="shared" si="195"/>
        <v>0</v>
      </c>
      <c r="AI571" s="35" t="s">
        <v>172</v>
      </c>
      <c r="AJ571" s="35" t="s">
        <v>172</v>
      </c>
      <c r="AK571" s="35">
        <f t="shared" si="196"/>
        <v>0</v>
      </c>
      <c r="AM571" s="102" t="s">
        <v>9</v>
      </c>
    </row>
    <row r="572" spans="1:39" ht="15.95" customHeight="1" x14ac:dyDescent="0.4">
      <c r="A572" s="102" t="str">
        <f t="shared" si="183"/>
        <v>OctubreConfederación del Canadá Dominicana, S. A.</v>
      </c>
      <c r="B572" s="37" t="s">
        <v>128</v>
      </c>
      <c r="C572" s="44">
        <f t="shared" si="184"/>
        <v>0</v>
      </c>
      <c r="D572" s="44">
        <f t="shared" si="185"/>
        <v>0</v>
      </c>
      <c r="E572" s="35" t="s">
        <v>172</v>
      </c>
      <c r="F572" s="35" t="s">
        <v>172</v>
      </c>
      <c r="G572" s="35">
        <f t="shared" si="186"/>
        <v>0</v>
      </c>
      <c r="H572" s="35" t="s">
        <v>172</v>
      </c>
      <c r="I572" s="35" t="s">
        <v>172</v>
      </c>
      <c r="J572" s="35">
        <f t="shared" si="187"/>
        <v>0</v>
      </c>
      <c r="K572" s="35" t="s">
        <v>172</v>
      </c>
      <c r="L572" s="35" t="s">
        <v>172</v>
      </c>
      <c r="M572" s="35">
        <f t="shared" si="188"/>
        <v>0</v>
      </c>
      <c r="N572" s="35" t="s">
        <v>172</v>
      </c>
      <c r="O572" s="35" t="s">
        <v>172</v>
      </c>
      <c r="P572" s="35">
        <f t="shared" si="189"/>
        <v>0</v>
      </c>
      <c r="Q572" s="35" t="s">
        <v>172</v>
      </c>
      <c r="R572" s="35" t="s">
        <v>172</v>
      </c>
      <c r="S572" s="35">
        <f t="shared" si="190"/>
        <v>0</v>
      </c>
      <c r="T572" s="35" t="s">
        <v>172</v>
      </c>
      <c r="U572" s="35" t="s">
        <v>172</v>
      </c>
      <c r="V572" s="35">
        <f t="shared" si="191"/>
        <v>0</v>
      </c>
      <c r="W572" s="35" t="s">
        <v>172</v>
      </c>
      <c r="X572" s="35" t="s">
        <v>172</v>
      </c>
      <c r="Y572" s="35">
        <f t="shared" si="192"/>
        <v>0</v>
      </c>
      <c r="Z572" s="35" t="s">
        <v>172</v>
      </c>
      <c r="AA572" s="35" t="s">
        <v>172</v>
      </c>
      <c r="AB572" s="35">
        <f t="shared" si="193"/>
        <v>0</v>
      </c>
      <c r="AC572" s="35" t="s">
        <v>172</v>
      </c>
      <c r="AD572" s="35" t="s">
        <v>172</v>
      </c>
      <c r="AE572" s="35">
        <f t="shared" si="194"/>
        <v>0</v>
      </c>
      <c r="AF572" s="35" t="s">
        <v>172</v>
      </c>
      <c r="AG572" s="35" t="s">
        <v>172</v>
      </c>
      <c r="AH572" s="35">
        <f t="shared" si="195"/>
        <v>0</v>
      </c>
      <c r="AI572" s="35" t="s">
        <v>172</v>
      </c>
      <c r="AJ572" s="35" t="s">
        <v>172</v>
      </c>
      <c r="AK572" s="35">
        <f t="shared" si="196"/>
        <v>0</v>
      </c>
      <c r="AM572" s="102" t="s">
        <v>9</v>
      </c>
    </row>
    <row r="573" spans="1:39" ht="15.95" customHeight="1" x14ac:dyDescent="0.4">
      <c r="A573" s="102" t="str">
        <f t="shared" si="183"/>
        <v>OctubreAutoseguro, S. A.</v>
      </c>
      <c r="B573" s="37" t="s">
        <v>79</v>
      </c>
      <c r="C573" s="44">
        <f t="shared" si="184"/>
        <v>0</v>
      </c>
      <c r="D573" s="44">
        <f t="shared" si="185"/>
        <v>0</v>
      </c>
      <c r="E573" s="35" t="s">
        <v>172</v>
      </c>
      <c r="F573" s="35" t="s">
        <v>172</v>
      </c>
      <c r="G573" s="35">
        <f t="shared" si="186"/>
        <v>0</v>
      </c>
      <c r="H573" s="35" t="s">
        <v>172</v>
      </c>
      <c r="I573" s="35" t="s">
        <v>172</v>
      </c>
      <c r="J573" s="35">
        <f t="shared" si="187"/>
        <v>0</v>
      </c>
      <c r="K573" s="35" t="s">
        <v>172</v>
      </c>
      <c r="L573" s="35" t="s">
        <v>172</v>
      </c>
      <c r="M573" s="35">
        <f t="shared" si="188"/>
        <v>0</v>
      </c>
      <c r="N573" s="35" t="s">
        <v>172</v>
      </c>
      <c r="O573" s="35" t="s">
        <v>172</v>
      </c>
      <c r="P573" s="35">
        <f t="shared" si="189"/>
        <v>0</v>
      </c>
      <c r="Q573" s="35" t="s">
        <v>172</v>
      </c>
      <c r="R573" s="35" t="s">
        <v>172</v>
      </c>
      <c r="S573" s="35">
        <f t="shared" si="190"/>
        <v>0</v>
      </c>
      <c r="T573" s="35" t="s">
        <v>172</v>
      </c>
      <c r="U573" s="35" t="s">
        <v>172</v>
      </c>
      <c r="V573" s="35">
        <f t="shared" si="191"/>
        <v>0</v>
      </c>
      <c r="W573" s="35" t="s">
        <v>172</v>
      </c>
      <c r="X573" s="35" t="s">
        <v>172</v>
      </c>
      <c r="Y573" s="35">
        <f t="shared" si="192"/>
        <v>0</v>
      </c>
      <c r="Z573" s="35" t="s">
        <v>172</v>
      </c>
      <c r="AA573" s="35" t="s">
        <v>172</v>
      </c>
      <c r="AB573" s="35">
        <f t="shared" si="193"/>
        <v>0</v>
      </c>
      <c r="AC573" s="35" t="s">
        <v>172</v>
      </c>
      <c r="AD573" s="35" t="s">
        <v>172</v>
      </c>
      <c r="AE573" s="35">
        <f t="shared" si="194"/>
        <v>0</v>
      </c>
      <c r="AF573" s="35" t="s">
        <v>172</v>
      </c>
      <c r="AG573" s="35" t="s">
        <v>172</v>
      </c>
      <c r="AH573" s="35">
        <f t="shared" si="195"/>
        <v>0</v>
      </c>
      <c r="AI573" s="35" t="s">
        <v>172</v>
      </c>
      <c r="AJ573" s="35" t="s">
        <v>172</v>
      </c>
      <c r="AK573" s="35">
        <f t="shared" si="196"/>
        <v>0</v>
      </c>
      <c r="AM573" s="102" t="s">
        <v>9</v>
      </c>
    </row>
    <row r="574" spans="1:39" ht="15.95" customHeight="1" x14ac:dyDescent="0.4">
      <c r="A574" s="102" t="str">
        <f t="shared" si="183"/>
        <v>OctubreSeguros Yunen, S.A.</v>
      </c>
      <c r="B574" s="37" t="s">
        <v>129</v>
      </c>
      <c r="C574" s="44">
        <f t="shared" si="184"/>
        <v>0</v>
      </c>
      <c r="D574" s="44">
        <f t="shared" si="185"/>
        <v>0</v>
      </c>
      <c r="E574" s="35" t="s">
        <v>172</v>
      </c>
      <c r="F574" s="35" t="s">
        <v>172</v>
      </c>
      <c r="G574" s="35">
        <f t="shared" si="186"/>
        <v>0</v>
      </c>
      <c r="H574" s="35" t="s">
        <v>172</v>
      </c>
      <c r="I574" s="35" t="s">
        <v>172</v>
      </c>
      <c r="J574" s="35">
        <f t="shared" si="187"/>
        <v>0</v>
      </c>
      <c r="K574" s="35" t="s">
        <v>172</v>
      </c>
      <c r="L574" s="35" t="s">
        <v>172</v>
      </c>
      <c r="M574" s="35">
        <f t="shared" si="188"/>
        <v>0</v>
      </c>
      <c r="N574" s="35" t="s">
        <v>172</v>
      </c>
      <c r="O574" s="35" t="s">
        <v>172</v>
      </c>
      <c r="P574" s="35">
        <f t="shared" si="189"/>
        <v>0</v>
      </c>
      <c r="Q574" s="35" t="s">
        <v>172</v>
      </c>
      <c r="R574" s="35" t="s">
        <v>172</v>
      </c>
      <c r="S574" s="35">
        <f t="shared" si="190"/>
        <v>0</v>
      </c>
      <c r="T574" s="35" t="s">
        <v>172</v>
      </c>
      <c r="U574" s="35" t="s">
        <v>172</v>
      </c>
      <c r="V574" s="35">
        <f t="shared" si="191"/>
        <v>0</v>
      </c>
      <c r="W574" s="35" t="s">
        <v>172</v>
      </c>
      <c r="X574" s="35" t="s">
        <v>172</v>
      </c>
      <c r="Y574" s="35">
        <f t="shared" si="192"/>
        <v>0</v>
      </c>
      <c r="Z574" s="35" t="s">
        <v>172</v>
      </c>
      <c r="AA574" s="35" t="s">
        <v>172</v>
      </c>
      <c r="AB574" s="35">
        <f t="shared" si="193"/>
        <v>0</v>
      </c>
      <c r="AC574" s="35" t="s">
        <v>172</v>
      </c>
      <c r="AD574" s="35" t="s">
        <v>172</v>
      </c>
      <c r="AE574" s="35">
        <f t="shared" si="194"/>
        <v>0</v>
      </c>
      <c r="AF574" s="35" t="s">
        <v>172</v>
      </c>
      <c r="AG574" s="35" t="s">
        <v>172</v>
      </c>
      <c r="AH574" s="35">
        <f t="shared" si="195"/>
        <v>0</v>
      </c>
      <c r="AI574" s="35" t="s">
        <v>172</v>
      </c>
      <c r="AJ574" s="35" t="s">
        <v>172</v>
      </c>
      <c r="AK574" s="35">
        <f t="shared" si="196"/>
        <v>0</v>
      </c>
      <c r="AM574" s="102" t="s">
        <v>9</v>
      </c>
    </row>
    <row r="575" spans="1:39" ht="15.95" customHeight="1" x14ac:dyDescent="0.4">
      <c r="A575" s="102" t="str">
        <f t="shared" si="183"/>
        <v>OctubreHylseg Seguros S.A</v>
      </c>
      <c r="B575" s="37" t="s">
        <v>130</v>
      </c>
      <c r="C575" s="44">
        <f t="shared" si="184"/>
        <v>0</v>
      </c>
      <c r="D575" s="44">
        <f t="shared" si="185"/>
        <v>0</v>
      </c>
      <c r="E575" s="35" t="s">
        <v>172</v>
      </c>
      <c r="F575" s="35" t="s">
        <v>172</v>
      </c>
      <c r="G575" s="35">
        <f t="shared" si="186"/>
        <v>0</v>
      </c>
      <c r="H575" s="35" t="s">
        <v>172</v>
      </c>
      <c r="I575" s="35" t="s">
        <v>172</v>
      </c>
      <c r="J575" s="35">
        <f t="shared" si="187"/>
        <v>0</v>
      </c>
      <c r="K575" s="35" t="s">
        <v>172</v>
      </c>
      <c r="L575" s="35" t="s">
        <v>172</v>
      </c>
      <c r="M575" s="35">
        <f t="shared" si="188"/>
        <v>0</v>
      </c>
      <c r="N575" s="35" t="s">
        <v>172</v>
      </c>
      <c r="O575" s="35" t="s">
        <v>172</v>
      </c>
      <c r="P575" s="35">
        <f t="shared" si="189"/>
        <v>0</v>
      </c>
      <c r="Q575" s="35" t="s">
        <v>172</v>
      </c>
      <c r="R575" s="35" t="s">
        <v>172</v>
      </c>
      <c r="S575" s="35">
        <f t="shared" si="190"/>
        <v>0</v>
      </c>
      <c r="T575" s="35" t="s">
        <v>172</v>
      </c>
      <c r="U575" s="35" t="s">
        <v>172</v>
      </c>
      <c r="V575" s="35">
        <f t="shared" si="191"/>
        <v>0</v>
      </c>
      <c r="W575" s="35" t="s">
        <v>172</v>
      </c>
      <c r="X575" s="35" t="s">
        <v>172</v>
      </c>
      <c r="Y575" s="35">
        <f t="shared" si="192"/>
        <v>0</v>
      </c>
      <c r="Z575" s="35" t="s">
        <v>172</v>
      </c>
      <c r="AA575" s="35" t="s">
        <v>172</v>
      </c>
      <c r="AB575" s="35">
        <f t="shared" si="193"/>
        <v>0</v>
      </c>
      <c r="AC575" s="35" t="s">
        <v>172</v>
      </c>
      <c r="AD575" s="35" t="s">
        <v>172</v>
      </c>
      <c r="AE575" s="35">
        <f t="shared" si="194"/>
        <v>0</v>
      </c>
      <c r="AF575" s="35" t="s">
        <v>172</v>
      </c>
      <c r="AG575" s="35" t="s">
        <v>172</v>
      </c>
      <c r="AH575" s="35">
        <f t="shared" si="195"/>
        <v>0</v>
      </c>
      <c r="AI575" s="35" t="s">
        <v>172</v>
      </c>
      <c r="AJ575" s="35" t="s">
        <v>172</v>
      </c>
      <c r="AK575" s="35">
        <f t="shared" si="196"/>
        <v>0</v>
      </c>
      <c r="AM575" s="102" t="s">
        <v>9</v>
      </c>
    </row>
    <row r="576" spans="1:39" ht="15.95" customHeight="1" x14ac:dyDescent="0.4">
      <c r="A576" s="102" t="str">
        <f t="shared" si="183"/>
        <v>OctubreMidas Seguros, S.A.</v>
      </c>
      <c r="B576" s="37" t="s">
        <v>131</v>
      </c>
      <c r="C576" s="44">
        <f t="shared" si="184"/>
        <v>0</v>
      </c>
      <c r="D576" s="44">
        <f t="shared" si="185"/>
        <v>0</v>
      </c>
      <c r="E576" s="35" t="s">
        <v>172</v>
      </c>
      <c r="F576" s="35" t="s">
        <v>172</v>
      </c>
      <c r="G576" s="35">
        <f t="shared" si="186"/>
        <v>0</v>
      </c>
      <c r="H576" s="35" t="s">
        <v>172</v>
      </c>
      <c r="I576" s="35" t="s">
        <v>172</v>
      </c>
      <c r="J576" s="35">
        <f t="shared" si="187"/>
        <v>0</v>
      </c>
      <c r="K576" s="35" t="s">
        <v>172</v>
      </c>
      <c r="L576" s="35" t="s">
        <v>172</v>
      </c>
      <c r="M576" s="35">
        <f t="shared" si="188"/>
        <v>0</v>
      </c>
      <c r="N576" s="35" t="s">
        <v>172</v>
      </c>
      <c r="O576" s="35" t="s">
        <v>172</v>
      </c>
      <c r="P576" s="35">
        <f t="shared" si="189"/>
        <v>0</v>
      </c>
      <c r="Q576" s="35" t="s">
        <v>172</v>
      </c>
      <c r="R576" s="35" t="s">
        <v>172</v>
      </c>
      <c r="S576" s="35">
        <f t="shared" si="190"/>
        <v>0</v>
      </c>
      <c r="T576" s="35" t="s">
        <v>172</v>
      </c>
      <c r="U576" s="35" t="s">
        <v>172</v>
      </c>
      <c r="V576" s="35">
        <f t="shared" si="191"/>
        <v>0</v>
      </c>
      <c r="W576" s="35" t="s">
        <v>172</v>
      </c>
      <c r="X576" s="35" t="s">
        <v>172</v>
      </c>
      <c r="Y576" s="35">
        <f t="shared" si="192"/>
        <v>0</v>
      </c>
      <c r="Z576" s="35" t="s">
        <v>172</v>
      </c>
      <c r="AA576" s="35" t="s">
        <v>172</v>
      </c>
      <c r="AB576" s="35">
        <f t="shared" si="193"/>
        <v>0</v>
      </c>
      <c r="AC576" s="35" t="s">
        <v>172</v>
      </c>
      <c r="AD576" s="35" t="s">
        <v>172</v>
      </c>
      <c r="AE576" s="35">
        <f t="shared" si="194"/>
        <v>0</v>
      </c>
      <c r="AF576" s="35" t="s">
        <v>172</v>
      </c>
      <c r="AG576" s="35" t="s">
        <v>172</v>
      </c>
      <c r="AH576" s="35">
        <f t="shared" si="195"/>
        <v>0</v>
      </c>
      <c r="AI576" s="35" t="s">
        <v>172</v>
      </c>
      <c r="AJ576" s="35" t="s">
        <v>172</v>
      </c>
      <c r="AK576" s="35">
        <f t="shared" si="196"/>
        <v>0</v>
      </c>
      <c r="AM576" s="102" t="s">
        <v>9</v>
      </c>
    </row>
    <row r="577" spans="1:39" ht="15.95" customHeight="1" x14ac:dyDescent="0.4">
      <c r="A577" s="102" t="str">
        <f t="shared" si="183"/>
        <v>OctubreUnit, S.A.</v>
      </c>
      <c r="B577" s="37" t="s">
        <v>132</v>
      </c>
      <c r="C577" s="44">
        <f t="shared" si="184"/>
        <v>0</v>
      </c>
      <c r="D577" s="44">
        <f t="shared" si="185"/>
        <v>0</v>
      </c>
      <c r="E577" s="35" t="s">
        <v>172</v>
      </c>
      <c r="F577" s="35" t="s">
        <v>172</v>
      </c>
      <c r="G577" s="35">
        <f t="shared" si="186"/>
        <v>0</v>
      </c>
      <c r="H577" s="35" t="s">
        <v>172</v>
      </c>
      <c r="I577" s="35" t="s">
        <v>172</v>
      </c>
      <c r="J577" s="35">
        <f t="shared" si="187"/>
        <v>0</v>
      </c>
      <c r="K577" s="35" t="s">
        <v>172</v>
      </c>
      <c r="L577" s="35" t="s">
        <v>172</v>
      </c>
      <c r="M577" s="35">
        <f t="shared" si="188"/>
        <v>0</v>
      </c>
      <c r="N577" s="35" t="s">
        <v>172</v>
      </c>
      <c r="O577" s="35" t="s">
        <v>172</v>
      </c>
      <c r="P577" s="35">
        <f t="shared" si="189"/>
        <v>0</v>
      </c>
      <c r="Q577" s="35" t="s">
        <v>172</v>
      </c>
      <c r="R577" s="35" t="s">
        <v>172</v>
      </c>
      <c r="S577" s="35">
        <f t="shared" si="190"/>
        <v>0</v>
      </c>
      <c r="T577" s="35" t="s">
        <v>172</v>
      </c>
      <c r="U577" s="35" t="s">
        <v>172</v>
      </c>
      <c r="V577" s="35">
        <f t="shared" si="191"/>
        <v>0</v>
      </c>
      <c r="W577" s="35" t="s">
        <v>172</v>
      </c>
      <c r="X577" s="35" t="s">
        <v>172</v>
      </c>
      <c r="Y577" s="35">
        <f t="shared" si="192"/>
        <v>0</v>
      </c>
      <c r="Z577" s="35" t="s">
        <v>172</v>
      </c>
      <c r="AA577" s="35" t="s">
        <v>172</v>
      </c>
      <c r="AB577" s="35">
        <f t="shared" si="193"/>
        <v>0</v>
      </c>
      <c r="AC577" s="35" t="s">
        <v>172</v>
      </c>
      <c r="AD577" s="35" t="s">
        <v>172</v>
      </c>
      <c r="AE577" s="35">
        <f t="shared" si="194"/>
        <v>0</v>
      </c>
      <c r="AF577" s="35" t="s">
        <v>172</v>
      </c>
      <c r="AG577" s="35" t="s">
        <v>172</v>
      </c>
      <c r="AH577" s="35">
        <f t="shared" si="195"/>
        <v>0</v>
      </c>
      <c r="AI577" s="35" t="s">
        <v>172</v>
      </c>
      <c r="AJ577" s="35" t="s">
        <v>172</v>
      </c>
      <c r="AK577" s="35">
        <f t="shared" si="196"/>
        <v>0</v>
      </c>
      <c r="AM577" s="102" t="s">
        <v>9</v>
      </c>
    </row>
    <row r="578" spans="1:39" x14ac:dyDescent="0.4">
      <c r="A578" s="102" t="str">
        <f t="shared" si="183"/>
        <v>Total General</v>
      </c>
      <c r="B578" s="39" t="s">
        <v>19</v>
      </c>
      <c r="C578" s="46">
        <f>SUM(C545:C577)</f>
        <v>0</v>
      </c>
      <c r="D578" s="46">
        <f>SUM(D545:D577)</f>
        <v>0</v>
      </c>
      <c r="E578" s="46">
        <f>SUM(E545:E577)</f>
        <v>0</v>
      </c>
      <c r="F578" s="46">
        <f>SUM(F545:F577)</f>
        <v>0</v>
      </c>
      <c r="G578" s="46">
        <f t="shared" ref="G578" si="197">SUBTOTAL(109,E578:F578)</f>
        <v>0</v>
      </c>
      <c r="H578" s="46">
        <f>SUM(H545:H577)</f>
        <v>0</v>
      </c>
      <c r="I578" s="46">
        <f>SUM(I545:I577)</f>
        <v>0</v>
      </c>
      <c r="J578" s="46">
        <f t="shared" ref="J578" si="198">SUBTOTAL(109,H578:I578)</f>
        <v>0</v>
      </c>
      <c r="K578" s="46">
        <f>SUM(K545:K577)</f>
        <v>0</v>
      </c>
      <c r="L578" s="46">
        <f>SUM(L545:L577)</f>
        <v>0</v>
      </c>
      <c r="M578" s="46">
        <f t="shared" ref="M578" si="199">SUBTOTAL(109,K578:L578)</f>
        <v>0</v>
      </c>
      <c r="N578" s="46">
        <f>SUM(N545:N577)</f>
        <v>0</v>
      </c>
      <c r="O578" s="46">
        <f>SUM(O545:O577)</f>
        <v>0</v>
      </c>
      <c r="P578" s="46">
        <f t="shared" ref="P578" si="200">SUBTOTAL(109,N578:O578)</f>
        <v>0</v>
      </c>
      <c r="Q578" s="46">
        <f>SUM(Q545:Q577)</f>
        <v>0</v>
      </c>
      <c r="R578" s="46">
        <f>SUM(R545:R577)</f>
        <v>0</v>
      </c>
      <c r="S578" s="46">
        <f t="shared" ref="S578" si="201">SUBTOTAL(109,Q578:R578)</f>
        <v>0</v>
      </c>
      <c r="T578" s="46">
        <f>SUM(T545:T577)</f>
        <v>0</v>
      </c>
      <c r="U578" s="46">
        <f>SUM(U545:U577)</f>
        <v>0</v>
      </c>
      <c r="V578" s="46">
        <f t="shared" ref="V578" si="202">SUBTOTAL(109,T578:U578)</f>
        <v>0</v>
      </c>
      <c r="W578" s="46">
        <f>SUM(W545:W577)</f>
        <v>0</v>
      </c>
      <c r="X578" s="46">
        <f>SUM(X545:X577)</f>
        <v>0</v>
      </c>
      <c r="Y578" s="46">
        <f t="shared" ref="Y578" si="203">SUBTOTAL(109,W578:X578)</f>
        <v>0</v>
      </c>
      <c r="Z578" s="46">
        <f>SUM(Z545:Z577)</f>
        <v>0</v>
      </c>
      <c r="AA578" s="46">
        <f>SUM(AA545:AA577)</f>
        <v>0</v>
      </c>
      <c r="AB578" s="46">
        <f t="shared" ref="AB578" si="204">SUBTOTAL(109,Z578:AA578)</f>
        <v>0</v>
      </c>
      <c r="AC578" s="46">
        <f>SUM(AC545:AC577)</f>
        <v>0</v>
      </c>
      <c r="AD578" s="46">
        <f>SUM(AD545:AD577)</f>
        <v>0</v>
      </c>
      <c r="AE578" s="46">
        <f t="shared" ref="AE578" si="205">SUBTOTAL(109,AC578:AD578)</f>
        <v>0</v>
      </c>
      <c r="AF578" s="46">
        <f>SUM(AF545:AF577)</f>
        <v>0</v>
      </c>
      <c r="AG578" s="46">
        <f>SUM(AG545:AG577)</f>
        <v>0</v>
      </c>
      <c r="AH578" s="46">
        <f t="shared" ref="AH578" si="206">SUBTOTAL(109,AF578:AG578)</f>
        <v>0</v>
      </c>
      <c r="AI578" s="46">
        <f>SUM(AI545:AI577)</f>
        <v>0</v>
      </c>
      <c r="AJ578" s="46">
        <f>SUM(AJ545:AJ577)</f>
        <v>0</v>
      </c>
      <c r="AK578" s="46">
        <f t="shared" ref="AK578" si="207">SUBTOTAL(109,AI578:AJ578)</f>
        <v>0</v>
      </c>
    </row>
    <row r="579" spans="1:39" x14ac:dyDescent="0.4">
      <c r="A579" s="102" t="str">
        <f t="shared" si="183"/>
        <v/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4">
      <c r="A580" s="102" t="e">
        <f>iferrorAM634&amp;B580</f>
        <v>#NAME?</v>
      </c>
      <c r="B580" s="4" t="s">
        <v>38</v>
      </c>
      <c r="C580" s="145">
        <f>IFERROR(D578/C581*100,0)</f>
        <v>0</v>
      </c>
      <c r="D580" s="145"/>
      <c r="E580" s="145">
        <f>IFERROR(F578/E581*100,0)</f>
        <v>0</v>
      </c>
      <c r="F580" s="145"/>
      <c r="G580" s="28"/>
      <c r="H580" s="145">
        <f>IFERROR(I578/H581*100,0)</f>
        <v>0</v>
      </c>
      <c r="I580" s="145"/>
      <c r="J580" s="28"/>
      <c r="K580" s="145">
        <f>IFERROR(L578/K581*100,0)</f>
        <v>0</v>
      </c>
      <c r="L580" s="145"/>
      <c r="M580" s="28"/>
      <c r="N580" s="145">
        <f>IFERROR(O578/N581*100,0)</f>
        <v>0</v>
      </c>
      <c r="O580" s="145"/>
      <c r="P580" s="28"/>
      <c r="Q580" s="145">
        <f>IFERROR(R578/Q581*100,0)</f>
        <v>0</v>
      </c>
      <c r="R580" s="145"/>
      <c r="S580" s="28"/>
      <c r="T580" s="145">
        <f>IFERROR(U578/T581*100,0)</f>
        <v>0</v>
      </c>
      <c r="U580" s="145"/>
      <c r="V580" s="28"/>
      <c r="W580" s="145">
        <f>IFERROR(X578/W581*100,0)</f>
        <v>0</v>
      </c>
      <c r="X580" s="145"/>
      <c r="Y580" s="28"/>
      <c r="Z580" s="145">
        <f>IFERROR(AA578/Z581*100,0)</f>
        <v>0</v>
      </c>
      <c r="AA580" s="145"/>
      <c r="AB580" s="28"/>
      <c r="AC580" s="145">
        <f>IFERROR(AD578/AC581*100,0)</f>
        <v>0</v>
      </c>
      <c r="AD580" s="145"/>
      <c r="AE580" s="28"/>
      <c r="AF580" s="145">
        <f>IFERROR(AG578/AF581*100,0)</f>
        <v>0</v>
      </c>
      <c r="AG580" s="145"/>
      <c r="AH580" s="28"/>
      <c r="AI580" s="145">
        <f>IFERROR(AJ578/AI581*100,0)</f>
        <v>0</v>
      </c>
      <c r="AJ580" s="145"/>
      <c r="AK580" s="28"/>
    </row>
    <row r="581" spans="1:39" x14ac:dyDescent="0.4">
      <c r="A581" s="102" t="e">
        <f>iferrorAM635&amp;B581</f>
        <v>#NAME?</v>
      </c>
      <c r="B581" s="4" t="s">
        <v>39</v>
      </c>
      <c r="C581" s="143">
        <f>IFERROR(C578+D578,0)</f>
        <v>0</v>
      </c>
      <c r="D581" s="144"/>
      <c r="E581" s="143">
        <f>IFERROR(E578+F578,0)</f>
        <v>0</v>
      </c>
      <c r="F581" s="144"/>
      <c r="G581" s="29"/>
      <c r="H581" s="143">
        <f>IFERROR(H578+I578,0)</f>
        <v>0</v>
      </c>
      <c r="I581" s="144"/>
      <c r="J581" s="29"/>
      <c r="K581" s="143">
        <f>IFERROR(K578+L578,0)</f>
        <v>0</v>
      </c>
      <c r="L581" s="144"/>
      <c r="M581" s="29"/>
      <c r="N581" s="143">
        <f>IFERROR(N578+O578,0)</f>
        <v>0</v>
      </c>
      <c r="O581" s="144"/>
      <c r="P581" s="29"/>
      <c r="Q581" s="143">
        <f>IFERROR(Q578+R578,0)</f>
        <v>0</v>
      </c>
      <c r="R581" s="144"/>
      <c r="S581" s="29"/>
      <c r="T581" s="143">
        <f>IFERROR(T578+U578,0)</f>
        <v>0</v>
      </c>
      <c r="U581" s="144"/>
      <c r="V581" s="29"/>
      <c r="W581" s="143">
        <f>IFERROR(W578+X578,0)</f>
        <v>0</v>
      </c>
      <c r="X581" s="144"/>
      <c r="Y581" s="29"/>
      <c r="Z581" s="143">
        <f>IFERROR(Z578+AA578,0)</f>
        <v>0</v>
      </c>
      <c r="AA581" s="144"/>
      <c r="AB581" s="29"/>
      <c r="AC581" s="143">
        <f>IFERROR(AC578+AD578,0)</f>
        <v>0</v>
      </c>
      <c r="AD581" s="144"/>
      <c r="AE581" s="29"/>
      <c r="AF581" s="143">
        <f>IFERROR(AF578+AG578,0)</f>
        <v>0</v>
      </c>
      <c r="AG581" s="144"/>
      <c r="AH581" s="29"/>
      <c r="AI581" s="143">
        <f>IFERROR(AI578+AJ578,0)</f>
        <v>0</v>
      </c>
      <c r="AJ581" s="144"/>
      <c r="AK581" s="29"/>
    </row>
    <row r="582" spans="1:39" x14ac:dyDescent="0.4">
      <c r="A582" s="102" t="e">
        <f>iferrorAM636&amp;B582</f>
        <v>#NAME?</v>
      </c>
      <c r="B582" s="4" t="s">
        <v>40</v>
      </c>
      <c r="C582" s="145">
        <f>SUM(E582:AJ582,0)</f>
        <v>0</v>
      </c>
      <c r="D582" s="144"/>
      <c r="E582" s="145">
        <f>IFERROR(E581/C581*100,0)</f>
        <v>0</v>
      </c>
      <c r="F582" s="145"/>
      <c r="G582" s="28"/>
      <c r="H582" s="145">
        <f>IFERROR(H581/C581*100,0)</f>
        <v>0</v>
      </c>
      <c r="I582" s="145"/>
      <c r="J582" s="28"/>
      <c r="K582" s="145">
        <f>IFERROR(K581/C581*100,0)</f>
        <v>0</v>
      </c>
      <c r="L582" s="145"/>
      <c r="M582" s="28"/>
      <c r="N582" s="145">
        <f>IFERROR(N581/C581*100,0)</f>
        <v>0</v>
      </c>
      <c r="O582" s="145"/>
      <c r="P582" s="28"/>
      <c r="Q582" s="145">
        <f>IFERROR(Q581/C581*100,0)</f>
        <v>0</v>
      </c>
      <c r="R582" s="145"/>
      <c r="S582" s="28"/>
      <c r="T582" s="145">
        <f>IFERROR(T581/C581*100,0)</f>
        <v>0</v>
      </c>
      <c r="U582" s="145"/>
      <c r="V582" s="28"/>
      <c r="W582" s="145">
        <f>IFERROR(W581/C581*100,0)</f>
        <v>0</v>
      </c>
      <c r="X582" s="145"/>
      <c r="Y582" s="28"/>
      <c r="Z582" s="145">
        <f>IFERROR(Z581/C581*100,0)</f>
        <v>0</v>
      </c>
      <c r="AA582" s="145"/>
      <c r="AB582" s="28"/>
      <c r="AC582" s="145">
        <f>IFERROR(AC581/C581*100,0)</f>
        <v>0</v>
      </c>
      <c r="AD582" s="145"/>
      <c r="AE582" s="28"/>
      <c r="AF582" s="145">
        <f>IFERROR(AF581/C581*100,0)</f>
        <v>0</v>
      </c>
      <c r="AG582" s="145"/>
      <c r="AH582" s="28"/>
      <c r="AI582" s="145">
        <f>IFERROR(AI581/C581*100,0)</f>
        <v>0</v>
      </c>
      <c r="AJ582" s="145"/>
      <c r="AK582" s="28"/>
    </row>
    <row r="583" spans="1:39" x14ac:dyDescent="0.4">
      <c r="A583" s="102" t="str">
        <f t="shared" si="183"/>
        <v>Fuente: Superintendencia de Seguros, Dirección de Análisis Financiero y Estadísticas</v>
      </c>
      <c r="B583" s="52" t="s">
        <v>108</v>
      </c>
    </row>
    <row r="584" spans="1:39" x14ac:dyDescent="0.4">
      <c r="A584" s="102" t="str">
        <f t="shared" si="183"/>
        <v/>
      </c>
      <c r="B584" s="3"/>
    </row>
    <row r="585" spans="1:39" x14ac:dyDescent="0.4">
      <c r="A585" s="102" t="str">
        <f t="shared" si="183"/>
        <v/>
      </c>
      <c r="B585" s="3"/>
    </row>
    <row r="586" spans="1:39" x14ac:dyDescent="0.4">
      <c r="A586" s="102" t="str">
        <f t="shared" si="183"/>
        <v/>
      </c>
      <c r="B586" s="3"/>
    </row>
    <row r="587" spans="1:39" x14ac:dyDescent="0.4">
      <c r="A587" s="102" t="str">
        <f t="shared" si="183"/>
        <v/>
      </c>
      <c r="B587" s="3"/>
    </row>
    <row r="588" spans="1:39" x14ac:dyDescent="0.4">
      <c r="A588" s="102" t="str">
        <f t="shared" si="183"/>
        <v/>
      </c>
      <c r="B588" s="3"/>
    </row>
    <row r="589" spans="1:39" x14ac:dyDescent="0.4">
      <c r="A589" s="102" t="str">
        <f t="shared" si="183"/>
        <v/>
      </c>
      <c r="B589" s="3"/>
    </row>
    <row r="590" spans="1:39" x14ac:dyDescent="0.4">
      <c r="A590" s="102" t="str">
        <f t="shared" si="183"/>
        <v/>
      </c>
      <c r="B590" s="3"/>
    </row>
    <row r="591" spans="1:39" ht="20.25" customHeight="1" x14ac:dyDescent="0.6">
      <c r="A591" s="102" t="str">
        <f t="shared" ref="A591:A649" si="208">AM591&amp;B591</f>
        <v>Superintendencia de Seguros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4">
      <c r="A592" s="102" t="str">
        <f t="shared" si="208"/>
        <v>Primas Netas Cobradas por Compañías, Según Ramos</v>
      </c>
      <c r="B592" s="134" t="s">
        <v>56</v>
      </c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  <c r="AA592" s="134"/>
      <c r="AB592" s="134"/>
      <c r="AC592" s="134"/>
      <c r="AD592" s="134"/>
      <c r="AE592" s="134"/>
      <c r="AF592" s="134"/>
      <c r="AG592" s="134"/>
      <c r="AH592" s="134"/>
      <c r="AI592" s="134"/>
      <c r="AJ592" s="134"/>
    </row>
    <row r="593" spans="1:39" ht="12.75" customHeight="1" x14ac:dyDescent="0.4">
      <c r="A593" s="102" t="str">
        <f t="shared" si="208"/>
        <v>Noviembre. 2022</v>
      </c>
      <c r="B593" s="136" t="s">
        <v>144</v>
      </c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  <c r="AA593" s="134"/>
      <c r="AB593" s="134"/>
      <c r="AC593" s="134"/>
      <c r="AD593" s="134"/>
      <c r="AE593" s="134"/>
      <c r="AF593" s="134"/>
      <c r="AG593" s="134"/>
      <c r="AH593" s="134"/>
      <c r="AI593" s="134"/>
      <c r="AJ593" s="134"/>
    </row>
    <row r="594" spans="1:39" ht="12.75" customHeight="1" x14ac:dyDescent="0.4">
      <c r="A594" s="102" t="str">
        <f t="shared" si="208"/>
        <v>(Valores en RD$)</v>
      </c>
      <c r="B594" s="134" t="s">
        <v>91</v>
      </c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  <c r="AA594" s="134"/>
      <c r="AB594" s="134"/>
      <c r="AC594" s="134"/>
      <c r="AD594" s="134"/>
      <c r="AE594" s="134"/>
      <c r="AF594" s="134"/>
      <c r="AG594" s="134"/>
      <c r="AH594" s="134"/>
      <c r="AI594" s="134"/>
      <c r="AJ594" s="134"/>
    </row>
    <row r="595" spans="1:39" x14ac:dyDescent="0.4">
      <c r="A595" s="102" t="str">
        <f t="shared" si="208"/>
        <v/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" thickBot="1" x14ac:dyDescent="0.45">
      <c r="A596" s="102" t="str">
        <f t="shared" si="208"/>
        <v/>
      </c>
    </row>
    <row r="597" spans="1:39" ht="23.25" customHeight="1" thickTop="1" thickBot="1" x14ac:dyDescent="0.45">
      <c r="A597" s="102" t="str">
        <f t="shared" si="208"/>
        <v>Compañías</v>
      </c>
      <c r="B597" s="137" t="s">
        <v>33</v>
      </c>
      <c r="C597" s="142" t="s">
        <v>0</v>
      </c>
      <c r="D597" s="142"/>
      <c r="E597" s="142" t="s">
        <v>12</v>
      </c>
      <c r="F597" s="142"/>
      <c r="G597" s="67"/>
      <c r="H597" s="142" t="s">
        <v>13</v>
      </c>
      <c r="I597" s="142"/>
      <c r="J597" s="67"/>
      <c r="K597" s="142" t="s">
        <v>14</v>
      </c>
      <c r="L597" s="142"/>
      <c r="M597" s="67"/>
      <c r="N597" s="142" t="s">
        <v>15</v>
      </c>
      <c r="O597" s="142"/>
      <c r="P597" s="67"/>
      <c r="Q597" s="142" t="s">
        <v>27</v>
      </c>
      <c r="R597" s="142"/>
      <c r="S597" s="67"/>
      <c r="T597" s="142" t="s">
        <v>35</v>
      </c>
      <c r="U597" s="142"/>
      <c r="V597" s="67"/>
      <c r="W597" s="142" t="s">
        <v>16</v>
      </c>
      <c r="X597" s="142"/>
      <c r="Y597" s="67"/>
      <c r="Z597" s="142" t="s">
        <v>67</v>
      </c>
      <c r="AA597" s="142"/>
      <c r="AB597" s="67"/>
      <c r="AC597" s="142" t="s">
        <v>34</v>
      </c>
      <c r="AD597" s="142"/>
      <c r="AE597" s="67"/>
      <c r="AF597" s="142" t="s">
        <v>17</v>
      </c>
      <c r="AG597" s="142"/>
      <c r="AH597" s="67"/>
      <c r="AI597" s="142" t="s">
        <v>18</v>
      </c>
      <c r="AJ597" s="142"/>
      <c r="AK597" s="49"/>
    </row>
    <row r="598" spans="1:39" ht="13.35" thickTop="1" thickBot="1" x14ac:dyDescent="0.45">
      <c r="A598" s="102" t="str">
        <f t="shared" si="208"/>
        <v/>
      </c>
      <c r="B598" s="146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5" customHeight="1" thickTop="1" x14ac:dyDescent="0.4">
      <c r="A599" s="102" t="str">
        <f t="shared" si="208"/>
        <v>NoviembreSeguros Universal, S. A.</v>
      </c>
      <c r="B599" s="35" t="s">
        <v>84</v>
      </c>
      <c r="C599" s="44">
        <f t="shared" ref="C599:C631" si="209">SUMIF($E$62:$AJ$62,$C$62,$E599:$AJ599)</f>
        <v>0</v>
      </c>
      <c r="D599" s="44">
        <f t="shared" ref="D599:D631" si="210">SUMIF($E$62:$AJ$62,$D$62,$E599:$AJ599)</f>
        <v>0</v>
      </c>
      <c r="E599" s="35" t="s">
        <v>172</v>
      </c>
      <c r="F599" s="35" t="s">
        <v>172</v>
      </c>
      <c r="G599" s="35">
        <f>SUBTOTAL(109,E599:F599)</f>
        <v>0</v>
      </c>
      <c r="H599" s="35" t="s">
        <v>172</v>
      </c>
      <c r="I599" s="35" t="s">
        <v>172</v>
      </c>
      <c r="J599" s="35">
        <f>SUBTOTAL(109,H599:I599)</f>
        <v>0</v>
      </c>
      <c r="K599" s="35" t="s">
        <v>172</v>
      </c>
      <c r="L599" s="35" t="s">
        <v>172</v>
      </c>
      <c r="M599" s="35">
        <f>SUBTOTAL(109,K599:L599)</f>
        <v>0</v>
      </c>
      <c r="N599" s="35" t="s">
        <v>172</v>
      </c>
      <c r="O599" s="35" t="s">
        <v>172</v>
      </c>
      <c r="P599" s="35">
        <f>SUBTOTAL(109,N599:O599)</f>
        <v>0</v>
      </c>
      <c r="Q599" s="35" t="s">
        <v>172</v>
      </c>
      <c r="R599" s="35" t="s">
        <v>172</v>
      </c>
      <c r="S599" s="35">
        <f>SUBTOTAL(109,Q599:R599)</f>
        <v>0</v>
      </c>
      <c r="T599" s="35" t="s">
        <v>172</v>
      </c>
      <c r="U599" s="35" t="s">
        <v>172</v>
      </c>
      <c r="V599" s="35">
        <f>SUBTOTAL(109,T599:U599)</f>
        <v>0</v>
      </c>
      <c r="W599" s="35" t="s">
        <v>172</v>
      </c>
      <c r="X599" s="35" t="s">
        <v>172</v>
      </c>
      <c r="Y599" s="35">
        <f>SUBTOTAL(109,W599:X599)</f>
        <v>0</v>
      </c>
      <c r="Z599" s="35" t="s">
        <v>172</v>
      </c>
      <c r="AA599" s="35" t="s">
        <v>172</v>
      </c>
      <c r="AB599" s="35">
        <f>SUBTOTAL(109,Z599:AA599)</f>
        <v>0</v>
      </c>
      <c r="AC599" s="35" t="s">
        <v>172</v>
      </c>
      <c r="AD599" s="35" t="s">
        <v>172</v>
      </c>
      <c r="AE599" s="35">
        <f>SUBTOTAL(109,AC599:AD599)</f>
        <v>0</v>
      </c>
      <c r="AF599" s="35" t="s">
        <v>172</v>
      </c>
      <c r="AG599" s="35" t="s">
        <v>172</v>
      </c>
      <c r="AH599" s="35">
        <f>SUBTOTAL(109,AF599:AG599)</f>
        <v>0</v>
      </c>
      <c r="AI599" s="35" t="s">
        <v>172</v>
      </c>
      <c r="AJ599" s="35" t="s">
        <v>172</v>
      </c>
      <c r="AK599" s="35">
        <f>SUBTOTAL(109,AI599:AJ599)</f>
        <v>0</v>
      </c>
      <c r="AM599" s="102" t="s">
        <v>10</v>
      </c>
    </row>
    <row r="600" spans="1:39" ht="15.95" customHeight="1" x14ac:dyDescent="0.4">
      <c r="A600" s="102" t="str">
        <f t="shared" si="208"/>
        <v>NoviembreHumano Seguros, S. A.</v>
      </c>
      <c r="B600" s="37" t="s">
        <v>92</v>
      </c>
      <c r="C600" s="44">
        <f t="shared" si="209"/>
        <v>0</v>
      </c>
      <c r="D600" s="44">
        <f t="shared" si="210"/>
        <v>0</v>
      </c>
      <c r="E600" s="35" t="s">
        <v>172</v>
      </c>
      <c r="F600" s="35" t="s">
        <v>172</v>
      </c>
      <c r="G600" s="35">
        <f t="shared" ref="G600:G631" si="211">SUBTOTAL(109,E600:F600)</f>
        <v>0</v>
      </c>
      <c r="H600" s="35" t="s">
        <v>172</v>
      </c>
      <c r="I600" s="35" t="s">
        <v>172</v>
      </c>
      <c r="J600" s="35">
        <f t="shared" ref="J600:J631" si="212">SUBTOTAL(109,H600:I600)</f>
        <v>0</v>
      </c>
      <c r="K600" s="35" t="s">
        <v>172</v>
      </c>
      <c r="L600" s="35" t="s">
        <v>172</v>
      </c>
      <c r="M600" s="35">
        <f t="shared" ref="M600:M631" si="213">SUBTOTAL(109,K600:L600)</f>
        <v>0</v>
      </c>
      <c r="N600" s="35" t="s">
        <v>172</v>
      </c>
      <c r="O600" s="35" t="s">
        <v>172</v>
      </c>
      <c r="P600" s="35">
        <f t="shared" ref="P600:P631" si="214">SUBTOTAL(109,N600:O600)</f>
        <v>0</v>
      </c>
      <c r="Q600" s="35" t="s">
        <v>172</v>
      </c>
      <c r="R600" s="35" t="s">
        <v>172</v>
      </c>
      <c r="S600" s="35">
        <f t="shared" ref="S600:S631" si="215">SUBTOTAL(109,Q600:R600)</f>
        <v>0</v>
      </c>
      <c r="T600" s="35" t="s">
        <v>172</v>
      </c>
      <c r="U600" s="35" t="s">
        <v>172</v>
      </c>
      <c r="V600" s="35">
        <f t="shared" ref="V600:V631" si="216">SUBTOTAL(109,T600:U600)</f>
        <v>0</v>
      </c>
      <c r="W600" s="35" t="s">
        <v>172</v>
      </c>
      <c r="X600" s="35" t="s">
        <v>172</v>
      </c>
      <c r="Y600" s="35">
        <f t="shared" ref="Y600:Y631" si="217">SUBTOTAL(109,W600:X600)</f>
        <v>0</v>
      </c>
      <c r="Z600" s="35" t="s">
        <v>172</v>
      </c>
      <c r="AA600" s="35" t="s">
        <v>172</v>
      </c>
      <c r="AB600" s="35">
        <f t="shared" ref="AB600:AB631" si="218">SUBTOTAL(109,Z600:AA600)</f>
        <v>0</v>
      </c>
      <c r="AC600" s="35" t="s">
        <v>172</v>
      </c>
      <c r="AD600" s="35" t="s">
        <v>172</v>
      </c>
      <c r="AE600" s="35">
        <f t="shared" ref="AE600:AE631" si="219">SUBTOTAL(109,AC600:AD600)</f>
        <v>0</v>
      </c>
      <c r="AF600" s="35" t="s">
        <v>172</v>
      </c>
      <c r="AG600" s="35" t="s">
        <v>172</v>
      </c>
      <c r="AH600" s="35">
        <f t="shared" ref="AH600:AH631" si="220">SUBTOTAL(109,AF600:AG600)</f>
        <v>0</v>
      </c>
      <c r="AI600" s="35" t="s">
        <v>172</v>
      </c>
      <c r="AJ600" s="35" t="s">
        <v>172</v>
      </c>
      <c r="AK600" s="35">
        <f t="shared" ref="AK600:AK631" si="221">SUBTOTAL(109,AI600:AJ600)</f>
        <v>0</v>
      </c>
      <c r="AM600" s="102" t="s">
        <v>10</v>
      </c>
    </row>
    <row r="601" spans="1:39" ht="15.95" customHeight="1" x14ac:dyDescent="0.4">
      <c r="A601" s="102" t="str">
        <f t="shared" si="208"/>
        <v>NoviembreSeguros Reservas, S. A.</v>
      </c>
      <c r="B601" s="37" t="s">
        <v>93</v>
      </c>
      <c r="C601" s="44">
        <f t="shared" si="209"/>
        <v>0</v>
      </c>
      <c r="D601" s="44">
        <f t="shared" si="210"/>
        <v>0</v>
      </c>
      <c r="E601" s="35" t="s">
        <v>172</v>
      </c>
      <c r="F601" s="35" t="s">
        <v>172</v>
      </c>
      <c r="G601" s="35">
        <f t="shared" si="211"/>
        <v>0</v>
      </c>
      <c r="H601" s="35" t="s">
        <v>172</v>
      </c>
      <c r="I601" s="35" t="s">
        <v>172</v>
      </c>
      <c r="J601" s="35">
        <f t="shared" si="212"/>
        <v>0</v>
      </c>
      <c r="K601" s="35" t="s">
        <v>172</v>
      </c>
      <c r="L601" s="35" t="s">
        <v>172</v>
      </c>
      <c r="M601" s="35">
        <f t="shared" si="213"/>
        <v>0</v>
      </c>
      <c r="N601" s="35" t="s">
        <v>172</v>
      </c>
      <c r="O601" s="35" t="s">
        <v>172</v>
      </c>
      <c r="P601" s="35">
        <f t="shared" si="214"/>
        <v>0</v>
      </c>
      <c r="Q601" s="35" t="s">
        <v>172</v>
      </c>
      <c r="R601" s="35" t="s">
        <v>172</v>
      </c>
      <c r="S601" s="35">
        <f t="shared" si="215"/>
        <v>0</v>
      </c>
      <c r="T601" s="35" t="s">
        <v>172</v>
      </c>
      <c r="U601" s="35" t="s">
        <v>172</v>
      </c>
      <c r="V601" s="35">
        <f t="shared" si="216"/>
        <v>0</v>
      </c>
      <c r="W601" s="35" t="s">
        <v>172</v>
      </c>
      <c r="X601" s="35" t="s">
        <v>172</v>
      </c>
      <c r="Y601" s="35">
        <f t="shared" si="217"/>
        <v>0</v>
      </c>
      <c r="Z601" s="35" t="s">
        <v>172</v>
      </c>
      <c r="AA601" s="35" t="s">
        <v>172</v>
      </c>
      <c r="AB601" s="35">
        <f t="shared" si="218"/>
        <v>0</v>
      </c>
      <c r="AC601" s="35" t="s">
        <v>172</v>
      </c>
      <c r="AD601" s="35" t="s">
        <v>172</v>
      </c>
      <c r="AE601" s="35">
        <f t="shared" si="219"/>
        <v>0</v>
      </c>
      <c r="AF601" s="35" t="s">
        <v>172</v>
      </c>
      <c r="AG601" s="35" t="s">
        <v>172</v>
      </c>
      <c r="AH601" s="35">
        <f t="shared" si="220"/>
        <v>0</v>
      </c>
      <c r="AI601" s="35" t="s">
        <v>172</v>
      </c>
      <c r="AJ601" s="35" t="s">
        <v>172</v>
      </c>
      <c r="AK601" s="35">
        <f t="shared" si="221"/>
        <v>0</v>
      </c>
      <c r="AM601" s="102" t="s">
        <v>10</v>
      </c>
    </row>
    <row r="602" spans="1:39" ht="15.95" customHeight="1" x14ac:dyDescent="0.4">
      <c r="A602" s="102" t="str">
        <f t="shared" si="208"/>
        <v>NoviembreMapfre BHD Compañía de Seguros</v>
      </c>
      <c r="B602" s="37" t="s">
        <v>111</v>
      </c>
      <c r="C602" s="44">
        <f t="shared" si="209"/>
        <v>0</v>
      </c>
      <c r="D602" s="44">
        <f t="shared" si="210"/>
        <v>0</v>
      </c>
      <c r="E602" s="35" t="s">
        <v>172</v>
      </c>
      <c r="F602" s="35" t="s">
        <v>172</v>
      </c>
      <c r="G602" s="35">
        <f t="shared" si="211"/>
        <v>0</v>
      </c>
      <c r="H602" s="35" t="s">
        <v>172</v>
      </c>
      <c r="I602" s="35" t="s">
        <v>172</v>
      </c>
      <c r="J602" s="35">
        <f t="shared" si="212"/>
        <v>0</v>
      </c>
      <c r="K602" s="35" t="s">
        <v>172</v>
      </c>
      <c r="L602" s="35" t="s">
        <v>172</v>
      </c>
      <c r="M602" s="35">
        <f t="shared" si="213"/>
        <v>0</v>
      </c>
      <c r="N602" s="35" t="s">
        <v>172</v>
      </c>
      <c r="O602" s="35" t="s">
        <v>172</v>
      </c>
      <c r="P602" s="35">
        <f t="shared" si="214"/>
        <v>0</v>
      </c>
      <c r="Q602" s="35" t="s">
        <v>172</v>
      </c>
      <c r="R602" s="35" t="s">
        <v>172</v>
      </c>
      <c r="S602" s="35">
        <f t="shared" si="215"/>
        <v>0</v>
      </c>
      <c r="T602" s="35" t="s">
        <v>172</v>
      </c>
      <c r="U602" s="35" t="s">
        <v>172</v>
      </c>
      <c r="V602" s="35">
        <f t="shared" si="216"/>
        <v>0</v>
      </c>
      <c r="W602" s="35" t="s">
        <v>172</v>
      </c>
      <c r="X602" s="35" t="s">
        <v>172</v>
      </c>
      <c r="Y602" s="35">
        <f t="shared" si="217"/>
        <v>0</v>
      </c>
      <c r="Z602" s="35" t="s">
        <v>172</v>
      </c>
      <c r="AA602" s="35" t="s">
        <v>172</v>
      </c>
      <c r="AB602" s="35">
        <f t="shared" si="218"/>
        <v>0</v>
      </c>
      <c r="AC602" s="35" t="s">
        <v>172</v>
      </c>
      <c r="AD602" s="35" t="s">
        <v>172</v>
      </c>
      <c r="AE602" s="35">
        <f t="shared" si="219"/>
        <v>0</v>
      </c>
      <c r="AF602" s="35" t="s">
        <v>172</v>
      </c>
      <c r="AG602" s="35" t="s">
        <v>172</v>
      </c>
      <c r="AH602" s="35">
        <f t="shared" si="220"/>
        <v>0</v>
      </c>
      <c r="AI602" s="35" t="s">
        <v>172</v>
      </c>
      <c r="AJ602" s="35" t="s">
        <v>172</v>
      </c>
      <c r="AK602" s="35">
        <f t="shared" si="221"/>
        <v>0</v>
      </c>
      <c r="AM602" s="102" t="s">
        <v>10</v>
      </c>
    </row>
    <row r="603" spans="1:39" ht="15.95" customHeight="1" x14ac:dyDescent="0.4">
      <c r="A603" s="102" t="str">
        <f t="shared" si="208"/>
        <v>NoviembreLa Colonial, S. A., Compañia De Seguros</v>
      </c>
      <c r="B603" s="37" t="s">
        <v>112</v>
      </c>
      <c r="C603" s="44">
        <f t="shared" si="209"/>
        <v>0</v>
      </c>
      <c r="D603" s="44">
        <f t="shared" si="210"/>
        <v>0</v>
      </c>
      <c r="E603" s="35" t="s">
        <v>172</v>
      </c>
      <c r="F603" s="35" t="s">
        <v>172</v>
      </c>
      <c r="G603" s="35">
        <f t="shared" si="211"/>
        <v>0</v>
      </c>
      <c r="H603" s="35" t="s">
        <v>172</v>
      </c>
      <c r="I603" s="35" t="s">
        <v>172</v>
      </c>
      <c r="J603" s="35">
        <f t="shared" si="212"/>
        <v>0</v>
      </c>
      <c r="K603" s="35" t="s">
        <v>172</v>
      </c>
      <c r="L603" s="35" t="s">
        <v>172</v>
      </c>
      <c r="M603" s="35">
        <f t="shared" si="213"/>
        <v>0</v>
      </c>
      <c r="N603" s="35" t="s">
        <v>172</v>
      </c>
      <c r="O603" s="35" t="s">
        <v>172</v>
      </c>
      <c r="P603" s="35">
        <f t="shared" si="214"/>
        <v>0</v>
      </c>
      <c r="Q603" s="35" t="s">
        <v>172</v>
      </c>
      <c r="R603" s="35" t="s">
        <v>172</v>
      </c>
      <c r="S603" s="35">
        <f t="shared" si="215"/>
        <v>0</v>
      </c>
      <c r="T603" s="35" t="s">
        <v>172</v>
      </c>
      <c r="U603" s="35" t="s">
        <v>172</v>
      </c>
      <c r="V603" s="35">
        <f t="shared" si="216"/>
        <v>0</v>
      </c>
      <c r="W603" s="35" t="s">
        <v>172</v>
      </c>
      <c r="X603" s="35" t="s">
        <v>172</v>
      </c>
      <c r="Y603" s="35">
        <f t="shared" si="217"/>
        <v>0</v>
      </c>
      <c r="Z603" s="35" t="s">
        <v>172</v>
      </c>
      <c r="AA603" s="35" t="s">
        <v>172</v>
      </c>
      <c r="AB603" s="35">
        <f t="shared" si="218"/>
        <v>0</v>
      </c>
      <c r="AC603" s="35" t="s">
        <v>172</v>
      </c>
      <c r="AD603" s="35" t="s">
        <v>172</v>
      </c>
      <c r="AE603" s="35">
        <f t="shared" si="219"/>
        <v>0</v>
      </c>
      <c r="AF603" s="35" t="s">
        <v>172</v>
      </c>
      <c r="AG603" s="35" t="s">
        <v>172</v>
      </c>
      <c r="AH603" s="35">
        <f t="shared" si="220"/>
        <v>0</v>
      </c>
      <c r="AI603" s="35" t="s">
        <v>172</v>
      </c>
      <c r="AJ603" s="35" t="s">
        <v>172</v>
      </c>
      <c r="AK603" s="35">
        <f t="shared" si="221"/>
        <v>0</v>
      </c>
      <c r="AM603" s="102" t="s">
        <v>10</v>
      </c>
    </row>
    <row r="604" spans="1:39" ht="15.95" customHeight="1" x14ac:dyDescent="0.4">
      <c r="A604" s="102" t="str">
        <f t="shared" si="208"/>
        <v>NoviembreSeguros Sura, S.A.</v>
      </c>
      <c r="B604" s="37" t="s">
        <v>113</v>
      </c>
      <c r="C604" s="44">
        <f t="shared" si="209"/>
        <v>0</v>
      </c>
      <c r="D604" s="44">
        <f t="shared" si="210"/>
        <v>0</v>
      </c>
      <c r="E604" s="35" t="s">
        <v>172</v>
      </c>
      <c r="F604" s="35" t="s">
        <v>172</v>
      </c>
      <c r="G604" s="35">
        <f t="shared" si="211"/>
        <v>0</v>
      </c>
      <c r="H604" s="35" t="s">
        <v>172</v>
      </c>
      <c r="I604" s="35" t="s">
        <v>172</v>
      </c>
      <c r="J604" s="35">
        <f t="shared" si="212"/>
        <v>0</v>
      </c>
      <c r="K604" s="35" t="s">
        <v>172</v>
      </c>
      <c r="L604" s="35" t="s">
        <v>172</v>
      </c>
      <c r="M604" s="35">
        <f t="shared" si="213"/>
        <v>0</v>
      </c>
      <c r="N604" s="35" t="s">
        <v>172</v>
      </c>
      <c r="O604" s="35" t="s">
        <v>172</v>
      </c>
      <c r="P604" s="35">
        <f t="shared" si="214"/>
        <v>0</v>
      </c>
      <c r="Q604" s="35" t="s">
        <v>172</v>
      </c>
      <c r="R604" s="35" t="s">
        <v>172</v>
      </c>
      <c r="S604" s="35">
        <f t="shared" si="215"/>
        <v>0</v>
      </c>
      <c r="T604" s="35" t="s">
        <v>172</v>
      </c>
      <c r="U604" s="35" t="s">
        <v>172</v>
      </c>
      <c r="V604" s="35">
        <f t="shared" si="216"/>
        <v>0</v>
      </c>
      <c r="W604" s="35" t="s">
        <v>172</v>
      </c>
      <c r="X604" s="35" t="s">
        <v>172</v>
      </c>
      <c r="Y604" s="35">
        <f t="shared" si="217"/>
        <v>0</v>
      </c>
      <c r="Z604" s="35" t="s">
        <v>172</v>
      </c>
      <c r="AA604" s="35" t="s">
        <v>172</v>
      </c>
      <c r="AB604" s="35">
        <f t="shared" si="218"/>
        <v>0</v>
      </c>
      <c r="AC604" s="35" t="s">
        <v>172</v>
      </c>
      <c r="AD604" s="35" t="s">
        <v>172</v>
      </c>
      <c r="AE604" s="35">
        <f t="shared" si="219"/>
        <v>0</v>
      </c>
      <c r="AF604" s="35" t="s">
        <v>172</v>
      </c>
      <c r="AG604" s="35" t="s">
        <v>172</v>
      </c>
      <c r="AH604" s="35">
        <f t="shared" si="220"/>
        <v>0</v>
      </c>
      <c r="AI604" s="35" t="s">
        <v>172</v>
      </c>
      <c r="AJ604" s="35" t="s">
        <v>172</v>
      </c>
      <c r="AK604" s="35">
        <f t="shared" si="221"/>
        <v>0</v>
      </c>
      <c r="AM604" s="102" t="s">
        <v>10</v>
      </c>
    </row>
    <row r="605" spans="1:39" ht="15.95" customHeight="1" x14ac:dyDescent="0.4">
      <c r="A605" s="102" t="str">
        <f t="shared" si="208"/>
        <v>NoviembreSeguros Crecer, S. A.</v>
      </c>
      <c r="B605" s="37" t="s">
        <v>94</v>
      </c>
      <c r="C605" s="44">
        <f t="shared" si="209"/>
        <v>0</v>
      </c>
      <c r="D605" s="44">
        <f t="shared" si="210"/>
        <v>0</v>
      </c>
      <c r="E605" s="35" t="s">
        <v>172</v>
      </c>
      <c r="F605" s="35" t="s">
        <v>172</v>
      </c>
      <c r="G605" s="35">
        <f t="shared" si="211"/>
        <v>0</v>
      </c>
      <c r="H605" s="35" t="s">
        <v>172</v>
      </c>
      <c r="I605" s="35" t="s">
        <v>172</v>
      </c>
      <c r="J605" s="35">
        <f t="shared" si="212"/>
        <v>0</v>
      </c>
      <c r="K605" s="35" t="s">
        <v>172</v>
      </c>
      <c r="L605" s="35" t="s">
        <v>172</v>
      </c>
      <c r="M605" s="35">
        <f t="shared" si="213"/>
        <v>0</v>
      </c>
      <c r="N605" s="35" t="s">
        <v>172</v>
      </c>
      <c r="O605" s="35" t="s">
        <v>172</v>
      </c>
      <c r="P605" s="35">
        <f t="shared" si="214"/>
        <v>0</v>
      </c>
      <c r="Q605" s="35" t="s">
        <v>172</v>
      </c>
      <c r="R605" s="35" t="s">
        <v>172</v>
      </c>
      <c r="S605" s="35">
        <f t="shared" si="215"/>
        <v>0</v>
      </c>
      <c r="T605" s="35" t="s">
        <v>172</v>
      </c>
      <c r="U605" s="35" t="s">
        <v>172</v>
      </c>
      <c r="V605" s="35">
        <f t="shared" si="216"/>
        <v>0</v>
      </c>
      <c r="W605" s="35" t="s">
        <v>172</v>
      </c>
      <c r="X605" s="35" t="s">
        <v>172</v>
      </c>
      <c r="Y605" s="35">
        <f t="shared" si="217"/>
        <v>0</v>
      </c>
      <c r="Z605" s="35" t="s">
        <v>172</v>
      </c>
      <c r="AA605" s="35" t="s">
        <v>172</v>
      </c>
      <c r="AB605" s="35">
        <f t="shared" si="218"/>
        <v>0</v>
      </c>
      <c r="AC605" s="35" t="s">
        <v>172</v>
      </c>
      <c r="AD605" s="35" t="s">
        <v>172</v>
      </c>
      <c r="AE605" s="35">
        <f t="shared" si="219"/>
        <v>0</v>
      </c>
      <c r="AF605" s="35" t="s">
        <v>172</v>
      </c>
      <c r="AG605" s="35" t="s">
        <v>172</v>
      </c>
      <c r="AH605" s="35">
        <f t="shared" si="220"/>
        <v>0</v>
      </c>
      <c r="AI605" s="35" t="s">
        <v>172</v>
      </c>
      <c r="AJ605" s="35" t="s">
        <v>172</v>
      </c>
      <c r="AK605" s="35">
        <f t="shared" si="221"/>
        <v>0</v>
      </c>
      <c r="AM605" s="102" t="s">
        <v>10</v>
      </c>
    </row>
    <row r="606" spans="1:39" ht="15.95" customHeight="1" x14ac:dyDescent="0.4">
      <c r="A606" s="102" t="str">
        <f t="shared" si="208"/>
        <v>NoviembreWorldwide Seguros, S. A.</v>
      </c>
      <c r="B606" s="37" t="s">
        <v>114</v>
      </c>
      <c r="C606" s="44">
        <f t="shared" si="209"/>
        <v>0</v>
      </c>
      <c r="D606" s="44">
        <f t="shared" si="210"/>
        <v>0</v>
      </c>
      <c r="E606" s="35" t="s">
        <v>172</v>
      </c>
      <c r="F606" s="35" t="s">
        <v>172</v>
      </c>
      <c r="G606" s="35">
        <f t="shared" si="211"/>
        <v>0</v>
      </c>
      <c r="H606" s="35" t="s">
        <v>172</v>
      </c>
      <c r="I606" s="35" t="s">
        <v>172</v>
      </c>
      <c r="J606" s="35">
        <f t="shared" si="212"/>
        <v>0</v>
      </c>
      <c r="K606" s="35" t="s">
        <v>172</v>
      </c>
      <c r="L606" s="35" t="s">
        <v>172</v>
      </c>
      <c r="M606" s="35">
        <f t="shared" si="213"/>
        <v>0</v>
      </c>
      <c r="N606" s="35" t="s">
        <v>172</v>
      </c>
      <c r="O606" s="35" t="s">
        <v>172</v>
      </c>
      <c r="P606" s="35">
        <f t="shared" si="214"/>
        <v>0</v>
      </c>
      <c r="Q606" s="35" t="s">
        <v>172</v>
      </c>
      <c r="R606" s="35" t="s">
        <v>172</v>
      </c>
      <c r="S606" s="35">
        <f t="shared" si="215"/>
        <v>0</v>
      </c>
      <c r="T606" s="35" t="s">
        <v>172</v>
      </c>
      <c r="U606" s="35" t="s">
        <v>172</v>
      </c>
      <c r="V606" s="35">
        <f t="shared" si="216"/>
        <v>0</v>
      </c>
      <c r="W606" s="35" t="s">
        <v>172</v>
      </c>
      <c r="X606" s="35" t="s">
        <v>172</v>
      </c>
      <c r="Y606" s="35">
        <f t="shared" si="217"/>
        <v>0</v>
      </c>
      <c r="Z606" s="35" t="s">
        <v>172</v>
      </c>
      <c r="AA606" s="35" t="s">
        <v>172</v>
      </c>
      <c r="AB606" s="35">
        <f t="shared" si="218"/>
        <v>0</v>
      </c>
      <c r="AC606" s="35" t="s">
        <v>172</v>
      </c>
      <c r="AD606" s="35" t="s">
        <v>172</v>
      </c>
      <c r="AE606" s="35">
        <f t="shared" si="219"/>
        <v>0</v>
      </c>
      <c r="AF606" s="35" t="s">
        <v>172</v>
      </c>
      <c r="AG606" s="35" t="s">
        <v>172</v>
      </c>
      <c r="AH606" s="35">
        <f t="shared" si="220"/>
        <v>0</v>
      </c>
      <c r="AI606" s="35" t="s">
        <v>172</v>
      </c>
      <c r="AJ606" s="35" t="s">
        <v>172</v>
      </c>
      <c r="AK606" s="35">
        <f t="shared" si="221"/>
        <v>0</v>
      </c>
      <c r="AM606" s="102" t="s">
        <v>10</v>
      </c>
    </row>
    <row r="607" spans="1:39" ht="15.95" customHeight="1" x14ac:dyDescent="0.4">
      <c r="A607" s="102" t="str">
        <f t="shared" si="208"/>
        <v>NoviembreGeneral de Seguros, S. A.</v>
      </c>
      <c r="B607" s="37" t="s">
        <v>77</v>
      </c>
      <c r="C607" s="44">
        <f t="shared" si="209"/>
        <v>0</v>
      </c>
      <c r="D607" s="44">
        <f t="shared" si="210"/>
        <v>0</v>
      </c>
      <c r="E607" s="35" t="s">
        <v>172</v>
      </c>
      <c r="F607" s="35" t="s">
        <v>172</v>
      </c>
      <c r="G607" s="35">
        <f t="shared" si="211"/>
        <v>0</v>
      </c>
      <c r="H607" s="35" t="s">
        <v>172</v>
      </c>
      <c r="I607" s="35" t="s">
        <v>172</v>
      </c>
      <c r="J607" s="35">
        <f t="shared" si="212"/>
        <v>0</v>
      </c>
      <c r="K607" s="35" t="s">
        <v>172</v>
      </c>
      <c r="L607" s="35" t="s">
        <v>172</v>
      </c>
      <c r="M607" s="35">
        <f t="shared" si="213"/>
        <v>0</v>
      </c>
      <c r="N607" s="35" t="s">
        <v>172</v>
      </c>
      <c r="O607" s="35" t="s">
        <v>172</v>
      </c>
      <c r="P607" s="35">
        <f t="shared" si="214"/>
        <v>0</v>
      </c>
      <c r="Q607" s="35" t="s">
        <v>172</v>
      </c>
      <c r="R607" s="35" t="s">
        <v>172</v>
      </c>
      <c r="S607" s="35">
        <f t="shared" si="215"/>
        <v>0</v>
      </c>
      <c r="T607" s="35" t="s">
        <v>172</v>
      </c>
      <c r="U607" s="35" t="s">
        <v>172</v>
      </c>
      <c r="V607" s="35">
        <f t="shared" si="216"/>
        <v>0</v>
      </c>
      <c r="W607" s="35" t="s">
        <v>172</v>
      </c>
      <c r="X607" s="35" t="s">
        <v>172</v>
      </c>
      <c r="Y607" s="35">
        <f t="shared" si="217"/>
        <v>0</v>
      </c>
      <c r="Z607" s="35" t="s">
        <v>172</v>
      </c>
      <c r="AA607" s="35" t="s">
        <v>172</v>
      </c>
      <c r="AB607" s="35">
        <f t="shared" si="218"/>
        <v>0</v>
      </c>
      <c r="AC607" s="35" t="s">
        <v>172</v>
      </c>
      <c r="AD607" s="35" t="s">
        <v>172</v>
      </c>
      <c r="AE607" s="35">
        <f t="shared" si="219"/>
        <v>0</v>
      </c>
      <c r="AF607" s="35" t="s">
        <v>172</v>
      </c>
      <c r="AG607" s="35" t="s">
        <v>172</v>
      </c>
      <c r="AH607" s="35">
        <f t="shared" si="220"/>
        <v>0</v>
      </c>
      <c r="AI607" s="35" t="s">
        <v>172</v>
      </c>
      <c r="AJ607" s="35" t="s">
        <v>172</v>
      </c>
      <c r="AK607" s="35">
        <f t="shared" si="221"/>
        <v>0</v>
      </c>
      <c r="AM607" s="102" t="s">
        <v>10</v>
      </c>
    </row>
    <row r="608" spans="1:39" ht="15.95" customHeight="1" x14ac:dyDescent="0.4">
      <c r="A608" s="102" t="str">
        <f t="shared" si="208"/>
        <v>NoviembreSeguros Pepín, S. A.</v>
      </c>
      <c r="B608" s="37" t="s">
        <v>115</v>
      </c>
      <c r="C608" s="44">
        <f t="shared" si="209"/>
        <v>0</v>
      </c>
      <c r="D608" s="44">
        <f t="shared" si="210"/>
        <v>0</v>
      </c>
      <c r="E608" s="35" t="s">
        <v>172</v>
      </c>
      <c r="F608" s="35" t="s">
        <v>172</v>
      </c>
      <c r="G608" s="35">
        <f t="shared" si="211"/>
        <v>0</v>
      </c>
      <c r="H608" s="35" t="s">
        <v>172</v>
      </c>
      <c r="I608" s="35" t="s">
        <v>172</v>
      </c>
      <c r="J608" s="35">
        <f t="shared" si="212"/>
        <v>0</v>
      </c>
      <c r="K608" s="35" t="s">
        <v>172</v>
      </c>
      <c r="L608" s="35" t="s">
        <v>172</v>
      </c>
      <c r="M608" s="35">
        <f t="shared" si="213"/>
        <v>0</v>
      </c>
      <c r="N608" s="35" t="s">
        <v>172</v>
      </c>
      <c r="O608" s="35" t="s">
        <v>172</v>
      </c>
      <c r="P608" s="35">
        <f t="shared" si="214"/>
        <v>0</v>
      </c>
      <c r="Q608" s="35" t="s">
        <v>172</v>
      </c>
      <c r="R608" s="35" t="s">
        <v>172</v>
      </c>
      <c r="S608" s="35">
        <f t="shared" si="215"/>
        <v>0</v>
      </c>
      <c r="T608" s="35" t="s">
        <v>172</v>
      </c>
      <c r="U608" s="35" t="s">
        <v>172</v>
      </c>
      <c r="V608" s="35">
        <f t="shared" si="216"/>
        <v>0</v>
      </c>
      <c r="W608" s="35" t="s">
        <v>172</v>
      </c>
      <c r="X608" s="35" t="s">
        <v>172</v>
      </c>
      <c r="Y608" s="35">
        <f t="shared" si="217"/>
        <v>0</v>
      </c>
      <c r="Z608" s="35" t="s">
        <v>172</v>
      </c>
      <c r="AA608" s="35" t="s">
        <v>172</v>
      </c>
      <c r="AB608" s="35">
        <f t="shared" si="218"/>
        <v>0</v>
      </c>
      <c r="AC608" s="35" t="s">
        <v>172</v>
      </c>
      <c r="AD608" s="35" t="s">
        <v>172</v>
      </c>
      <c r="AE608" s="35">
        <f t="shared" si="219"/>
        <v>0</v>
      </c>
      <c r="AF608" s="35" t="s">
        <v>172</v>
      </c>
      <c r="AG608" s="35" t="s">
        <v>172</v>
      </c>
      <c r="AH608" s="35">
        <f t="shared" si="220"/>
        <v>0</v>
      </c>
      <c r="AI608" s="35" t="s">
        <v>172</v>
      </c>
      <c r="AJ608" s="35" t="s">
        <v>172</v>
      </c>
      <c r="AK608" s="35">
        <f t="shared" si="221"/>
        <v>0</v>
      </c>
      <c r="AM608" s="102" t="s">
        <v>10</v>
      </c>
    </row>
    <row r="609" spans="1:39" ht="15.95" customHeight="1" x14ac:dyDescent="0.4">
      <c r="A609" s="102" t="str">
        <f t="shared" si="208"/>
        <v>NoviembreLa Monumental de Seguros, S. A.</v>
      </c>
      <c r="B609" s="37" t="s">
        <v>85</v>
      </c>
      <c r="C609" s="44">
        <f t="shared" si="209"/>
        <v>0</v>
      </c>
      <c r="D609" s="44">
        <f t="shared" si="210"/>
        <v>0</v>
      </c>
      <c r="E609" s="35" t="s">
        <v>172</v>
      </c>
      <c r="F609" s="35" t="s">
        <v>172</v>
      </c>
      <c r="G609" s="35">
        <f t="shared" si="211"/>
        <v>0</v>
      </c>
      <c r="H609" s="35" t="s">
        <v>172</v>
      </c>
      <c r="I609" s="35" t="s">
        <v>172</v>
      </c>
      <c r="J609" s="35">
        <f t="shared" si="212"/>
        <v>0</v>
      </c>
      <c r="K609" s="35" t="s">
        <v>172</v>
      </c>
      <c r="L609" s="35" t="s">
        <v>172</v>
      </c>
      <c r="M609" s="35">
        <f t="shared" si="213"/>
        <v>0</v>
      </c>
      <c r="N609" s="35" t="s">
        <v>172</v>
      </c>
      <c r="O609" s="35" t="s">
        <v>172</v>
      </c>
      <c r="P609" s="35">
        <f t="shared" si="214"/>
        <v>0</v>
      </c>
      <c r="Q609" s="35" t="s">
        <v>172</v>
      </c>
      <c r="R609" s="35" t="s">
        <v>172</v>
      </c>
      <c r="S609" s="35">
        <f t="shared" si="215"/>
        <v>0</v>
      </c>
      <c r="T609" s="35" t="s">
        <v>172</v>
      </c>
      <c r="U609" s="35" t="s">
        <v>172</v>
      </c>
      <c r="V609" s="35">
        <f t="shared" si="216"/>
        <v>0</v>
      </c>
      <c r="W609" s="35" t="s">
        <v>172</v>
      </c>
      <c r="X609" s="35" t="s">
        <v>172</v>
      </c>
      <c r="Y609" s="35">
        <f t="shared" si="217"/>
        <v>0</v>
      </c>
      <c r="Z609" s="35" t="s">
        <v>172</v>
      </c>
      <c r="AA609" s="35" t="s">
        <v>172</v>
      </c>
      <c r="AB609" s="35">
        <f t="shared" si="218"/>
        <v>0</v>
      </c>
      <c r="AC609" s="35" t="s">
        <v>172</v>
      </c>
      <c r="AD609" s="35" t="s">
        <v>172</v>
      </c>
      <c r="AE609" s="35">
        <f t="shared" si="219"/>
        <v>0</v>
      </c>
      <c r="AF609" s="35" t="s">
        <v>172</v>
      </c>
      <c r="AG609" s="35" t="s">
        <v>172</v>
      </c>
      <c r="AH609" s="35">
        <f t="shared" si="220"/>
        <v>0</v>
      </c>
      <c r="AI609" s="35" t="s">
        <v>172</v>
      </c>
      <c r="AJ609" s="35" t="s">
        <v>172</v>
      </c>
      <c r="AK609" s="35">
        <f t="shared" si="221"/>
        <v>0</v>
      </c>
      <c r="AM609" s="102" t="s">
        <v>10</v>
      </c>
    </row>
    <row r="610" spans="1:39" ht="15.95" customHeight="1" x14ac:dyDescent="0.4">
      <c r="A610" s="102" t="str">
        <f t="shared" si="208"/>
        <v>NoviembreCompañía Dominicana de Seguros, C. por A.</v>
      </c>
      <c r="B610" s="37" t="s">
        <v>116</v>
      </c>
      <c r="C610" s="44">
        <f t="shared" si="209"/>
        <v>0</v>
      </c>
      <c r="D610" s="44">
        <f t="shared" si="210"/>
        <v>0</v>
      </c>
      <c r="E610" s="35" t="s">
        <v>172</v>
      </c>
      <c r="F610" s="35" t="s">
        <v>172</v>
      </c>
      <c r="G610" s="35">
        <f t="shared" si="211"/>
        <v>0</v>
      </c>
      <c r="H610" s="35" t="s">
        <v>172</v>
      </c>
      <c r="I610" s="35" t="s">
        <v>172</v>
      </c>
      <c r="J610" s="35">
        <f t="shared" si="212"/>
        <v>0</v>
      </c>
      <c r="K610" s="35" t="s">
        <v>172</v>
      </c>
      <c r="L610" s="35" t="s">
        <v>172</v>
      </c>
      <c r="M610" s="35">
        <f t="shared" si="213"/>
        <v>0</v>
      </c>
      <c r="N610" s="35" t="s">
        <v>172</v>
      </c>
      <c r="O610" s="35" t="s">
        <v>172</v>
      </c>
      <c r="P610" s="35">
        <f t="shared" si="214"/>
        <v>0</v>
      </c>
      <c r="Q610" s="35" t="s">
        <v>172</v>
      </c>
      <c r="R610" s="35" t="s">
        <v>172</v>
      </c>
      <c r="S610" s="35">
        <f t="shared" si="215"/>
        <v>0</v>
      </c>
      <c r="T610" s="35" t="s">
        <v>172</v>
      </c>
      <c r="U610" s="35" t="s">
        <v>172</v>
      </c>
      <c r="V610" s="35">
        <f t="shared" si="216"/>
        <v>0</v>
      </c>
      <c r="W610" s="35" t="s">
        <v>172</v>
      </c>
      <c r="X610" s="35" t="s">
        <v>172</v>
      </c>
      <c r="Y610" s="35">
        <f t="shared" si="217"/>
        <v>0</v>
      </c>
      <c r="Z610" s="35" t="s">
        <v>172</v>
      </c>
      <c r="AA610" s="35" t="s">
        <v>172</v>
      </c>
      <c r="AB610" s="35">
        <f t="shared" si="218"/>
        <v>0</v>
      </c>
      <c r="AC610" s="35" t="s">
        <v>172</v>
      </c>
      <c r="AD610" s="35" t="s">
        <v>172</v>
      </c>
      <c r="AE610" s="35">
        <f t="shared" si="219"/>
        <v>0</v>
      </c>
      <c r="AF610" s="35" t="s">
        <v>172</v>
      </c>
      <c r="AG610" s="35" t="s">
        <v>172</v>
      </c>
      <c r="AH610" s="35">
        <f t="shared" si="220"/>
        <v>0</v>
      </c>
      <c r="AI610" s="35" t="s">
        <v>172</v>
      </c>
      <c r="AJ610" s="35" t="s">
        <v>172</v>
      </c>
      <c r="AK610" s="35">
        <f t="shared" si="221"/>
        <v>0</v>
      </c>
      <c r="AM610" s="102" t="s">
        <v>10</v>
      </c>
    </row>
    <row r="611" spans="1:39" ht="15.95" customHeight="1" x14ac:dyDescent="0.4">
      <c r="A611" s="102" t="str">
        <f t="shared" si="208"/>
        <v>NoviembrePatria, S. A., Compañía de Seguros</v>
      </c>
      <c r="B611" s="37" t="s">
        <v>117</v>
      </c>
      <c r="C611" s="44">
        <f t="shared" si="209"/>
        <v>0</v>
      </c>
      <c r="D611" s="44">
        <f t="shared" si="210"/>
        <v>0</v>
      </c>
      <c r="E611" s="35" t="s">
        <v>172</v>
      </c>
      <c r="F611" s="35" t="s">
        <v>172</v>
      </c>
      <c r="G611" s="35">
        <f t="shared" si="211"/>
        <v>0</v>
      </c>
      <c r="H611" s="35" t="s">
        <v>172</v>
      </c>
      <c r="I611" s="35" t="s">
        <v>172</v>
      </c>
      <c r="J611" s="35">
        <f t="shared" si="212"/>
        <v>0</v>
      </c>
      <c r="K611" s="35" t="s">
        <v>172</v>
      </c>
      <c r="L611" s="35" t="s">
        <v>172</v>
      </c>
      <c r="M611" s="35">
        <f t="shared" si="213"/>
        <v>0</v>
      </c>
      <c r="N611" s="35" t="s">
        <v>172</v>
      </c>
      <c r="O611" s="35" t="s">
        <v>172</v>
      </c>
      <c r="P611" s="35">
        <f t="shared" si="214"/>
        <v>0</v>
      </c>
      <c r="Q611" s="35" t="s">
        <v>172</v>
      </c>
      <c r="R611" s="35" t="s">
        <v>172</v>
      </c>
      <c r="S611" s="35">
        <f t="shared" si="215"/>
        <v>0</v>
      </c>
      <c r="T611" s="35" t="s">
        <v>172</v>
      </c>
      <c r="U611" s="35" t="s">
        <v>172</v>
      </c>
      <c r="V611" s="35">
        <f t="shared" si="216"/>
        <v>0</v>
      </c>
      <c r="W611" s="35" t="s">
        <v>172</v>
      </c>
      <c r="X611" s="35" t="s">
        <v>172</v>
      </c>
      <c r="Y611" s="35">
        <f t="shared" si="217"/>
        <v>0</v>
      </c>
      <c r="Z611" s="35" t="s">
        <v>172</v>
      </c>
      <c r="AA611" s="35" t="s">
        <v>172</v>
      </c>
      <c r="AB611" s="35">
        <f t="shared" si="218"/>
        <v>0</v>
      </c>
      <c r="AC611" s="35" t="s">
        <v>172</v>
      </c>
      <c r="AD611" s="35" t="s">
        <v>172</v>
      </c>
      <c r="AE611" s="35">
        <f t="shared" si="219"/>
        <v>0</v>
      </c>
      <c r="AF611" s="35" t="s">
        <v>172</v>
      </c>
      <c r="AG611" s="35" t="s">
        <v>172</v>
      </c>
      <c r="AH611" s="35">
        <f t="shared" si="220"/>
        <v>0</v>
      </c>
      <c r="AI611" s="35" t="s">
        <v>172</v>
      </c>
      <c r="AJ611" s="35" t="s">
        <v>172</v>
      </c>
      <c r="AK611" s="35">
        <f t="shared" si="221"/>
        <v>0</v>
      </c>
      <c r="AM611" s="102" t="s">
        <v>10</v>
      </c>
    </row>
    <row r="612" spans="1:39" ht="15.95" customHeight="1" x14ac:dyDescent="0.4">
      <c r="A612" s="102" t="str">
        <f t="shared" si="208"/>
        <v>NoviembreAseguradora Agropecuaria Dominicana, S. A.</v>
      </c>
      <c r="B612" s="37" t="s">
        <v>118</v>
      </c>
      <c r="C612" s="44">
        <f t="shared" si="209"/>
        <v>0</v>
      </c>
      <c r="D612" s="44">
        <f t="shared" si="210"/>
        <v>0</v>
      </c>
      <c r="E612" s="35" t="s">
        <v>172</v>
      </c>
      <c r="F612" s="35" t="s">
        <v>172</v>
      </c>
      <c r="G612" s="35">
        <f t="shared" si="211"/>
        <v>0</v>
      </c>
      <c r="H612" s="35" t="s">
        <v>172</v>
      </c>
      <c r="I612" s="35" t="s">
        <v>172</v>
      </c>
      <c r="J612" s="35">
        <f t="shared" si="212"/>
        <v>0</v>
      </c>
      <c r="K612" s="35" t="s">
        <v>172</v>
      </c>
      <c r="L612" s="35" t="s">
        <v>172</v>
      </c>
      <c r="M612" s="35">
        <f t="shared" si="213"/>
        <v>0</v>
      </c>
      <c r="N612" s="35" t="s">
        <v>172</v>
      </c>
      <c r="O612" s="35" t="s">
        <v>172</v>
      </c>
      <c r="P612" s="35">
        <f t="shared" si="214"/>
        <v>0</v>
      </c>
      <c r="Q612" s="35" t="s">
        <v>172</v>
      </c>
      <c r="R612" s="35" t="s">
        <v>172</v>
      </c>
      <c r="S612" s="35">
        <f t="shared" si="215"/>
        <v>0</v>
      </c>
      <c r="T612" s="35" t="s">
        <v>172</v>
      </c>
      <c r="U612" s="35" t="s">
        <v>172</v>
      </c>
      <c r="V612" s="35">
        <f t="shared" si="216"/>
        <v>0</v>
      </c>
      <c r="W612" s="35" t="s">
        <v>172</v>
      </c>
      <c r="X612" s="35" t="s">
        <v>172</v>
      </c>
      <c r="Y612" s="35">
        <f t="shared" si="217"/>
        <v>0</v>
      </c>
      <c r="Z612" s="35" t="s">
        <v>172</v>
      </c>
      <c r="AA612" s="35" t="s">
        <v>172</v>
      </c>
      <c r="AB612" s="35">
        <f t="shared" si="218"/>
        <v>0</v>
      </c>
      <c r="AC612" s="35" t="s">
        <v>172</v>
      </c>
      <c r="AD612" s="35" t="s">
        <v>172</v>
      </c>
      <c r="AE612" s="35">
        <f t="shared" si="219"/>
        <v>0</v>
      </c>
      <c r="AF612" s="35" t="s">
        <v>172</v>
      </c>
      <c r="AG612" s="35" t="s">
        <v>172</v>
      </c>
      <c r="AH612" s="35">
        <f t="shared" si="220"/>
        <v>0</v>
      </c>
      <c r="AI612" s="35" t="s">
        <v>172</v>
      </c>
      <c r="AJ612" s="35" t="s">
        <v>172</v>
      </c>
      <c r="AK612" s="35">
        <f t="shared" si="221"/>
        <v>0</v>
      </c>
      <c r="AM612" s="102" t="s">
        <v>10</v>
      </c>
    </row>
    <row r="613" spans="1:39" ht="15.95" customHeight="1" x14ac:dyDescent="0.4">
      <c r="A613" s="102" t="str">
        <f t="shared" si="208"/>
        <v>NoviembreBanesco Seguros</v>
      </c>
      <c r="B613" s="37" t="s">
        <v>119</v>
      </c>
      <c r="C613" s="44">
        <f t="shared" si="209"/>
        <v>0</v>
      </c>
      <c r="D613" s="44">
        <f t="shared" si="210"/>
        <v>0</v>
      </c>
      <c r="E613" s="35" t="s">
        <v>172</v>
      </c>
      <c r="F613" s="35" t="s">
        <v>172</v>
      </c>
      <c r="G613" s="35">
        <f t="shared" si="211"/>
        <v>0</v>
      </c>
      <c r="H613" s="35" t="s">
        <v>172</v>
      </c>
      <c r="I613" s="35" t="s">
        <v>172</v>
      </c>
      <c r="J613" s="35">
        <f t="shared" si="212"/>
        <v>0</v>
      </c>
      <c r="K613" s="35" t="s">
        <v>172</v>
      </c>
      <c r="L613" s="35" t="s">
        <v>172</v>
      </c>
      <c r="M613" s="35">
        <f t="shared" si="213"/>
        <v>0</v>
      </c>
      <c r="N613" s="35" t="s">
        <v>172</v>
      </c>
      <c r="O613" s="35" t="s">
        <v>172</v>
      </c>
      <c r="P613" s="35">
        <f t="shared" si="214"/>
        <v>0</v>
      </c>
      <c r="Q613" s="35" t="s">
        <v>172</v>
      </c>
      <c r="R613" s="35" t="s">
        <v>172</v>
      </c>
      <c r="S613" s="35">
        <f t="shared" si="215"/>
        <v>0</v>
      </c>
      <c r="T613" s="35" t="s">
        <v>172</v>
      </c>
      <c r="U613" s="35" t="s">
        <v>172</v>
      </c>
      <c r="V613" s="35">
        <f t="shared" si="216"/>
        <v>0</v>
      </c>
      <c r="W613" s="35" t="s">
        <v>172</v>
      </c>
      <c r="X613" s="35" t="s">
        <v>172</v>
      </c>
      <c r="Y613" s="35">
        <f t="shared" si="217"/>
        <v>0</v>
      </c>
      <c r="Z613" s="35" t="s">
        <v>172</v>
      </c>
      <c r="AA613" s="35" t="s">
        <v>172</v>
      </c>
      <c r="AB613" s="35">
        <f t="shared" si="218"/>
        <v>0</v>
      </c>
      <c r="AC613" s="35" t="s">
        <v>172</v>
      </c>
      <c r="AD613" s="35" t="s">
        <v>172</v>
      </c>
      <c r="AE613" s="35">
        <f t="shared" si="219"/>
        <v>0</v>
      </c>
      <c r="AF613" s="35" t="s">
        <v>172</v>
      </c>
      <c r="AG613" s="35" t="s">
        <v>172</v>
      </c>
      <c r="AH613" s="35">
        <f t="shared" si="220"/>
        <v>0</v>
      </c>
      <c r="AI613" s="35" t="s">
        <v>172</v>
      </c>
      <c r="AJ613" s="35" t="s">
        <v>172</v>
      </c>
      <c r="AK613" s="35">
        <f t="shared" si="221"/>
        <v>0</v>
      </c>
      <c r="AM613" s="102" t="s">
        <v>10</v>
      </c>
    </row>
    <row r="614" spans="1:39" ht="15.95" customHeight="1" x14ac:dyDescent="0.4">
      <c r="A614" s="102" t="str">
        <f t="shared" si="208"/>
        <v>NoviembreAtlántica Seguros, S. A.</v>
      </c>
      <c r="B614" s="37" t="s">
        <v>120</v>
      </c>
      <c r="C614" s="44">
        <f t="shared" si="209"/>
        <v>0</v>
      </c>
      <c r="D614" s="44">
        <f t="shared" si="210"/>
        <v>0</v>
      </c>
      <c r="E614" s="35" t="s">
        <v>172</v>
      </c>
      <c r="F614" s="35" t="s">
        <v>172</v>
      </c>
      <c r="G614" s="35">
        <f t="shared" si="211"/>
        <v>0</v>
      </c>
      <c r="H614" s="35" t="s">
        <v>172</v>
      </c>
      <c r="I614" s="35" t="s">
        <v>172</v>
      </c>
      <c r="J614" s="35">
        <f t="shared" si="212"/>
        <v>0</v>
      </c>
      <c r="K614" s="35" t="s">
        <v>172</v>
      </c>
      <c r="L614" s="35" t="s">
        <v>172</v>
      </c>
      <c r="M614" s="35">
        <f t="shared" si="213"/>
        <v>0</v>
      </c>
      <c r="N614" s="35" t="s">
        <v>172</v>
      </c>
      <c r="O614" s="35" t="s">
        <v>172</v>
      </c>
      <c r="P614" s="35">
        <f t="shared" si="214"/>
        <v>0</v>
      </c>
      <c r="Q614" s="35" t="s">
        <v>172</v>
      </c>
      <c r="R614" s="35" t="s">
        <v>172</v>
      </c>
      <c r="S614" s="35">
        <f t="shared" si="215"/>
        <v>0</v>
      </c>
      <c r="T614" s="35" t="s">
        <v>172</v>
      </c>
      <c r="U614" s="35" t="s">
        <v>172</v>
      </c>
      <c r="V614" s="35">
        <f t="shared" si="216"/>
        <v>0</v>
      </c>
      <c r="W614" s="35" t="s">
        <v>172</v>
      </c>
      <c r="X614" s="35" t="s">
        <v>172</v>
      </c>
      <c r="Y614" s="35">
        <f t="shared" si="217"/>
        <v>0</v>
      </c>
      <c r="Z614" s="35" t="s">
        <v>172</v>
      </c>
      <c r="AA614" s="35" t="s">
        <v>172</v>
      </c>
      <c r="AB614" s="35">
        <f t="shared" si="218"/>
        <v>0</v>
      </c>
      <c r="AC614" s="35" t="s">
        <v>172</v>
      </c>
      <c r="AD614" s="35" t="s">
        <v>172</v>
      </c>
      <c r="AE614" s="35">
        <f t="shared" si="219"/>
        <v>0</v>
      </c>
      <c r="AF614" s="35" t="s">
        <v>172</v>
      </c>
      <c r="AG614" s="35" t="s">
        <v>172</v>
      </c>
      <c r="AH614" s="35">
        <f t="shared" si="220"/>
        <v>0</v>
      </c>
      <c r="AI614" s="35" t="s">
        <v>172</v>
      </c>
      <c r="AJ614" s="35" t="s">
        <v>172</v>
      </c>
      <c r="AK614" s="35">
        <f t="shared" si="221"/>
        <v>0</v>
      </c>
      <c r="AM614" s="102" t="s">
        <v>10</v>
      </c>
    </row>
    <row r="615" spans="1:39" ht="15.95" customHeight="1" x14ac:dyDescent="0.4">
      <c r="A615" s="102" t="str">
        <f t="shared" si="208"/>
        <v>NoviembreSeguros La Internacional, S. A.</v>
      </c>
      <c r="B615" s="37" t="s">
        <v>80</v>
      </c>
      <c r="C615" s="44">
        <f t="shared" si="209"/>
        <v>0</v>
      </c>
      <c r="D615" s="44">
        <f t="shared" si="210"/>
        <v>0</v>
      </c>
      <c r="E615" s="35" t="s">
        <v>172</v>
      </c>
      <c r="F615" s="35" t="s">
        <v>172</v>
      </c>
      <c r="G615" s="35">
        <f t="shared" si="211"/>
        <v>0</v>
      </c>
      <c r="H615" s="35" t="s">
        <v>172</v>
      </c>
      <c r="I615" s="35" t="s">
        <v>172</v>
      </c>
      <c r="J615" s="35">
        <f t="shared" si="212"/>
        <v>0</v>
      </c>
      <c r="K615" s="35" t="s">
        <v>172</v>
      </c>
      <c r="L615" s="35" t="s">
        <v>172</v>
      </c>
      <c r="M615" s="35">
        <f t="shared" si="213"/>
        <v>0</v>
      </c>
      <c r="N615" s="35" t="s">
        <v>172</v>
      </c>
      <c r="O615" s="35" t="s">
        <v>172</v>
      </c>
      <c r="P615" s="35">
        <f t="shared" si="214"/>
        <v>0</v>
      </c>
      <c r="Q615" s="35" t="s">
        <v>172</v>
      </c>
      <c r="R615" s="35" t="s">
        <v>172</v>
      </c>
      <c r="S615" s="35">
        <f t="shared" si="215"/>
        <v>0</v>
      </c>
      <c r="T615" s="35" t="s">
        <v>172</v>
      </c>
      <c r="U615" s="35" t="s">
        <v>172</v>
      </c>
      <c r="V615" s="35">
        <f t="shared" si="216"/>
        <v>0</v>
      </c>
      <c r="W615" s="35" t="s">
        <v>172</v>
      </c>
      <c r="X615" s="35" t="s">
        <v>172</v>
      </c>
      <c r="Y615" s="35">
        <f t="shared" si="217"/>
        <v>0</v>
      </c>
      <c r="Z615" s="35" t="s">
        <v>172</v>
      </c>
      <c r="AA615" s="35" t="s">
        <v>172</v>
      </c>
      <c r="AB615" s="35">
        <f t="shared" si="218"/>
        <v>0</v>
      </c>
      <c r="AC615" s="35" t="s">
        <v>172</v>
      </c>
      <c r="AD615" s="35" t="s">
        <v>172</v>
      </c>
      <c r="AE615" s="35">
        <f t="shared" si="219"/>
        <v>0</v>
      </c>
      <c r="AF615" s="35" t="s">
        <v>172</v>
      </c>
      <c r="AG615" s="35" t="s">
        <v>172</v>
      </c>
      <c r="AH615" s="35">
        <f t="shared" si="220"/>
        <v>0</v>
      </c>
      <c r="AI615" s="35" t="s">
        <v>172</v>
      </c>
      <c r="AJ615" s="35" t="s">
        <v>172</v>
      </c>
      <c r="AK615" s="35">
        <f t="shared" si="221"/>
        <v>0</v>
      </c>
      <c r="AM615" s="102" t="s">
        <v>10</v>
      </c>
    </row>
    <row r="616" spans="1:39" ht="15.95" customHeight="1" x14ac:dyDescent="0.4">
      <c r="A616" s="102" t="str">
        <f t="shared" si="208"/>
        <v xml:space="preserve">NoviembreCooperativa Nacional De Seguros, Inc </v>
      </c>
      <c r="B616" s="37" t="s">
        <v>121</v>
      </c>
      <c r="C616" s="44">
        <f t="shared" si="209"/>
        <v>0</v>
      </c>
      <c r="D616" s="44">
        <f t="shared" si="210"/>
        <v>0</v>
      </c>
      <c r="E616" s="35" t="s">
        <v>172</v>
      </c>
      <c r="F616" s="35" t="s">
        <v>172</v>
      </c>
      <c r="G616" s="35">
        <f t="shared" si="211"/>
        <v>0</v>
      </c>
      <c r="H616" s="35" t="s">
        <v>172</v>
      </c>
      <c r="I616" s="35" t="s">
        <v>172</v>
      </c>
      <c r="J616" s="35">
        <f t="shared" si="212"/>
        <v>0</v>
      </c>
      <c r="K616" s="35" t="s">
        <v>172</v>
      </c>
      <c r="L616" s="35" t="s">
        <v>172</v>
      </c>
      <c r="M616" s="35">
        <f t="shared" si="213"/>
        <v>0</v>
      </c>
      <c r="N616" s="35" t="s">
        <v>172</v>
      </c>
      <c r="O616" s="35" t="s">
        <v>172</v>
      </c>
      <c r="P616" s="35">
        <f t="shared" si="214"/>
        <v>0</v>
      </c>
      <c r="Q616" s="35" t="s">
        <v>172</v>
      </c>
      <c r="R616" s="35" t="s">
        <v>172</v>
      </c>
      <c r="S616" s="35">
        <f t="shared" si="215"/>
        <v>0</v>
      </c>
      <c r="T616" s="35" t="s">
        <v>172</v>
      </c>
      <c r="U616" s="35" t="s">
        <v>172</v>
      </c>
      <c r="V616" s="35">
        <f t="shared" si="216"/>
        <v>0</v>
      </c>
      <c r="W616" s="35" t="s">
        <v>172</v>
      </c>
      <c r="X616" s="35" t="s">
        <v>172</v>
      </c>
      <c r="Y616" s="35">
        <f t="shared" si="217"/>
        <v>0</v>
      </c>
      <c r="Z616" s="35" t="s">
        <v>172</v>
      </c>
      <c r="AA616" s="35" t="s">
        <v>172</v>
      </c>
      <c r="AB616" s="35">
        <f t="shared" si="218"/>
        <v>0</v>
      </c>
      <c r="AC616" s="35" t="s">
        <v>172</v>
      </c>
      <c r="AD616" s="35" t="s">
        <v>172</v>
      </c>
      <c r="AE616" s="35">
        <f t="shared" si="219"/>
        <v>0</v>
      </c>
      <c r="AF616" s="35" t="s">
        <v>172</v>
      </c>
      <c r="AG616" s="35" t="s">
        <v>172</v>
      </c>
      <c r="AH616" s="35">
        <f t="shared" si="220"/>
        <v>0</v>
      </c>
      <c r="AI616" s="35" t="s">
        <v>172</v>
      </c>
      <c r="AJ616" s="35" t="s">
        <v>172</v>
      </c>
      <c r="AK616" s="35">
        <f t="shared" si="221"/>
        <v>0</v>
      </c>
      <c r="AM616" s="102" t="s">
        <v>10</v>
      </c>
    </row>
    <row r="617" spans="1:39" ht="15.95" customHeight="1" x14ac:dyDescent="0.4">
      <c r="A617" s="102" t="str">
        <f t="shared" si="208"/>
        <v>NoviembreAngloamericana de Seguros, S. A.</v>
      </c>
      <c r="B617" s="37" t="s">
        <v>78</v>
      </c>
      <c r="C617" s="44">
        <f t="shared" si="209"/>
        <v>0</v>
      </c>
      <c r="D617" s="44">
        <f t="shared" si="210"/>
        <v>0</v>
      </c>
      <c r="E617" s="35" t="s">
        <v>172</v>
      </c>
      <c r="F617" s="35" t="s">
        <v>172</v>
      </c>
      <c r="G617" s="35">
        <f t="shared" si="211"/>
        <v>0</v>
      </c>
      <c r="H617" s="35" t="s">
        <v>172</v>
      </c>
      <c r="I617" s="35" t="s">
        <v>172</v>
      </c>
      <c r="J617" s="35">
        <f t="shared" si="212"/>
        <v>0</v>
      </c>
      <c r="K617" s="35" t="s">
        <v>172</v>
      </c>
      <c r="L617" s="35" t="s">
        <v>172</v>
      </c>
      <c r="M617" s="35">
        <f t="shared" si="213"/>
        <v>0</v>
      </c>
      <c r="N617" s="35" t="s">
        <v>172</v>
      </c>
      <c r="O617" s="35" t="s">
        <v>172</v>
      </c>
      <c r="P617" s="35">
        <f t="shared" si="214"/>
        <v>0</v>
      </c>
      <c r="Q617" s="35" t="s">
        <v>172</v>
      </c>
      <c r="R617" s="35" t="s">
        <v>172</v>
      </c>
      <c r="S617" s="35">
        <f t="shared" si="215"/>
        <v>0</v>
      </c>
      <c r="T617" s="35" t="s">
        <v>172</v>
      </c>
      <c r="U617" s="35" t="s">
        <v>172</v>
      </c>
      <c r="V617" s="35">
        <f t="shared" si="216"/>
        <v>0</v>
      </c>
      <c r="W617" s="35" t="s">
        <v>172</v>
      </c>
      <c r="X617" s="35" t="s">
        <v>172</v>
      </c>
      <c r="Y617" s="35">
        <f t="shared" si="217"/>
        <v>0</v>
      </c>
      <c r="Z617" s="35" t="s">
        <v>172</v>
      </c>
      <c r="AA617" s="35" t="s">
        <v>172</v>
      </c>
      <c r="AB617" s="35">
        <f t="shared" si="218"/>
        <v>0</v>
      </c>
      <c r="AC617" s="35" t="s">
        <v>172</v>
      </c>
      <c r="AD617" s="35" t="s">
        <v>172</v>
      </c>
      <c r="AE617" s="35">
        <f t="shared" si="219"/>
        <v>0</v>
      </c>
      <c r="AF617" s="35" t="s">
        <v>172</v>
      </c>
      <c r="AG617" s="35" t="s">
        <v>172</v>
      </c>
      <c r="AH617" s="35">
        <f t="shared" si="220"/>
        <v>0</v>
      </c>
      <c r="AI617" s="35" t="s">
        <v>172</v>
      </c>
      <c r="AJ617" s="35" t="s">
        <v>172</v>
      </c>
      <c r="AK617" s="35">
        <f t="shared" si="221"/>
        <v>0</v>
      </c>
      <c r="AM617" s="102" t="s">
        <v>10</v>
      </c>
    </row>
    <row r="618" spans="1:39" ht="15.95" customHeight="1" x14ac:dyDescent="0.4">
      <c r="A618" s="102" t="str">
        <f t="shared" si="208"/>
        <v>NoviembreAtrio Seguros S. A.</v>
      </c>
      <c r="B618" s="37" t="s">
        <v>122</v>
      </c>
      <c r="C618" s="44">
        <f t="shared" si="209"/>
        <v>0</v>
      </c>
      <c r="D618" s="44">
        <f t="shared" si="210"/>
        <v>0</v>
      </c>
      <c r="E618" s="35" t="s">
        <v>172</v>
      </c>
      <c r="F618" s="35" t="s">
        <v>172</v>
      </c>
      <c r="G618" s="35">
        <f t="shared" si="211"/>
        <v>0</v>
      </c>
      <c r="H618" s="35" t="s">
        <v>172</v>
      </c>
      <c r="I618" s="35" t="s">
        <v>172</v>
      </c>
      <c r="J618" s="35">
        <f t="shared" si="212"/>
        <v>0</v>
      </c>
      <c r="K618" s="35" t="s">
        <v>172</v>
      </c>
      <c r="L618" s="35" t="s">
        <v>172</v>
      </c>
      <c r="M618" s="35">
        <f t="shared" si="213"/>
        <v>0</v>
      </c>
      <c r="N618" s="35" t="s">
        <v>172</v>
      </c>
      <c r="O618" s="35" t="s">
        <v>172</v>
      </c>
      <c r="P618" s="35">
        <f t="shared" si="214"/>
        <v>0</v>
      </c>
      <c r="Q618" s="35" t="s">
        <v>172</v>
      </c>
      <c r="R618" s="35" t="s">
        <v>172</v>
      </c>
      <c r="S618" s="35">
        <f t="shared" si="215"/>
        <v>0</v>
      </c>
      <c r="T618" s="35" t="s">
        <v>172</v>
      </c>
      <c r="U618" s="35" t="s">
        <v>172</v>
      </c>
      <c r="V618" s="35">
        <f t="shared" si="216"/>
        <v>0</v>
      </c>
      <c r="W618" s="35" t="s">
        <v>172</v>
      </c>
      <c r="X618" s="35" t="s">
        <v>172</v>
      </c>
      <c r="Y618" s="35">
        <f t="shared" si="217"/>
        <v>0</v>
      </c>
      <c r="Z618" s="35" t="s">
        <v>172</v>
      </c>
      <c r="AA618" s="35" t="s">
        <v>172</v>
      </c>
      <c r="AB618" s="35">
        <f t="shared" si="218"/>
        <v>0</v>
      </c>
      <c r="AC618" s="35" t="s">
        <v>172</v>
      </c>
      <c r="AD618" s="35" t="s">
        <v>172</v>
      </c>
      <c r="AE618" s="35">
        <f t="shared" si="219"/>
        <v>0</v>
      </c>
      <c r="AF618" s="35" t="s">
        <v>172</v>
      </c>
      <c r="AG618" s="35" t="s">
        <v>172</v>
      </c>
      <c r="AH618" s="35">
        <f t="shared" si="220"/>
        <v>0</v>
      </c>
      <c r="AI618" s="35" t="s">
        <v>172</v>
      </c>
      <c r="AJ618" s="35" t="s">
        <v>172</v>
      </c>
      <c r="AK618" s="35">
        <f t="shared" si="221"/>
        <v>0</v>
      </c>
      <c r="AM618" s="102" t="s">
        <v>10</v>
      </c>
    </row>
    <row r="619" spans="1:39" ht="15.95" customHeight="1" x14ac:dyDescent="0.4">
      <c r="A619" s="102" t="str">
        <f t="shared" si="208"/>
        <v>NoviembreCuna Mutual Insurance Society Dominicana</v>
      </c>
      <c r="B619" s="37" t="s">
        <v>123</v>
      </c>
      <c r="C619" s="44">
        <f t="shared" si="209"/>
        <v>0</v>
      </c>
      <c r="D619" s="44">
        <f t="shared" si="210"/>
        <v>0</v>
      </c>
      <c r="E619" s="35" t="s">
        <v>172</v>
      </c>
      <c r="F619" s="35" t="s">
        <v>172</v>
      </c>
      <c r="G619" s="35">
        <f t="shared" si="211"/>
        <v>0</v>
      </c>
      <c r="H619" s="35" t="s">
        <v>172</v>
      </c>
      <c r="I619" s="35" t="s">
        <v>172</v>
      </c>
      <c r="J619" s="35">
        <f t="shared" si="212"/>
        <v>0</v>
      </c>
      <c r="K619" s="35" t="s">
        <v>172</v>
      </c>
      <c r="L619" s="35" t="s">
        <v>172</v>
      </c>
      <c r="M619" s="35">
        <f t="shared" si="213"/>
        <v>0</v>
      </c>
      <c r="N619" s="35" t="s">
        <v>172</v>
      </c>
      <c r="O619" s="35" t="s">
        <v>172</v>
      </c>
      <c r="P619" s="35">
        <f t="shared" si="214"/>
        <v>0</v>
      </c>
      <c r="Q619" s="35" t="s">
        <v>172</v>
      </c>
      <c r="R619" s="35" t="s">
        <v>172</v>
      </c>
      <c r="S619" s="35">
        <f t="shared" si="215"/>
        <v>0</v>
      </c>
      <c r="T619" s="35" t="s">
        <v>172</v>
      </c>
      <c r="U619" s="35" t="s">
        <v>172</v>
      </c>
      <c r="V619" s="35">
        <f t="shared" si="216"/>
        <v>0</v>
      </c>
      <c r="W619" s="35" t="s">
        <v>172</v>
      </c>
      <c r="X619" s="35" t="s">
        <v>172</v>
      </c>
      <c r="Y619" s="35">
        <f t="shared" si="217"/>
        <v>0</v>
      </c>
      <c r="Z619" s="35" t="s">
        <v>172</v>
      </c>
      <c r="AA619" s="35" t="s">
        <v>172</v>
      </c>
      <c r="AB619" s="35">
        <f t="shared" si="218"/>
        <v>0</v>
      </c>
      <c r="AC619" s="35" t="s">
        <v>172</v>
      </c>
      <c r="AD619" s="35" t="s">
        <v>172</v>
      </c>
      <c r="AE619" s="35">
        <f t="shared" si="219"/>
        <v>0</v>
      </c>
      <c r="AF619" s="35" t="s">
        <v>172</v>
      </c>
      <c r="AG619" s="35" t="s">
        <v>172</v>
      </c>
      <c r="AH619" s="35">
        <f t="shared" si="220"/>
        <v>0</v>
      </c>
      <c r="AI619" s="35" t="s">
        <v>172</v>
      </c>
      <c r="AJ619" s="35" t="s">
        <v>172</v>
      </c>
      <c r="AK619" s="35">
        <f t="shared" si="221"/>
        <v>0</v>
      </c>
      <c r="AM619" s="102" t="s">
        <v>10</v>
      </c>
    </row>
    <row r="620" spans="1:39" ht="15.95" customHeight="1" x14ac:dyDescent="0.4">
      <c r="A620" s="102" t="str">
        <f t="shared" si="208"/>
        <v>NoviembreBMI Compañía de Seguros, S. A.</v>
      </c>
      <c r="B620" s="37" t="s">
        <v>87</v>
      </c>
      <c r="C620" s="44">
        <f t="shared" si="209"/>
        <v>0</v>
      </c>
      <c r="D620" s="44">
        <f t="shared" si="210"/>
        <v>0</v>
      </c>
      <c r="E620" s="35" t="s">
        <v>172</v>
      </c>
      <c r="F620" s="35" t="s">
        <v>172</v>
      </c>
      <c r="G620" s="35">
        <f t="shared" si="211"/>
        <v>0</v>
      </c>
      <c r="H620" s="35" t="s">
        <v>172</v>
      </c>
      <c r="I620" s="35" t="s">
        <v>172</v>
      </c>
      <c r="J620" s="35">
        <f t="shared" si="212"/>
        <v>0</v>
      </c>
      <c r="K620" s="35" t="s">
        <v>172</v>
      </c>
      <c r="L620" s="35" t="s">
        <v>172</v>
      </c>
      <c r="M620" s="35">
        <f t="shared" si="213"/>
        <v>0</v>
      </c>
      <c r="N620" s="35" t="s">
        <v>172</v>
      </c>
      <c r="O620" s="35" t="s">
        <v>172</v>
      </c>
      <c r="P620" s="35">
        <f t="shared" si="214"/>
        <v>0</v>
      </c>
      <c r="Q620" s="35" t="s">
        <v>172</v>
      </c>
      <c r="R620" s="35" t="s">
        <v>172</v>
      </c>
      <c r="S620" s="35">
        <f t="shared" si="215"/>
        <v>0</v>
      </c>
      <c r="T620" s="35" t="s">
        <v>172</v>
      </c>
      <c r="U620" s="35" t="s">
        <v>172</v>
      </c>
      <c r="V620" s="35">
        <f t="shared" si="216"/>
        <v>0</v>
      </c>
      <c r="W620" s="35" t="s">
        <v>172</v>
      </c>
      <c r="X620" s="35" t="s">
        <v>172</v>
      </c>
      <c r="Y620" s="35">
        <f t="shared" si="217"/>
        <v>0</v>
      </c>
      <c r="Z620" s="35" t="s">
        <v>172</v>
      </c>
      <c r="AA620" s="35" t="s">
        <v>172</v>
      </c>
      <c r="AB620" s="35">
        <f t="shared" si="218"/>
        <v>0</v>
      </c>
      <c r="AC620" s="35" t="s">
        <v>172</v>
      </c>
      <c r="AD620" s="35" t="s">
        <v>172</v>
      </c>
      <c r="AE620" s="35">
        <f t="shared" si="219"/>
        <v>0</v>
      </c>
      <c r="AF620" s="35" t="s">
        <v>172</v>
      </c>
      <c r="AG620" s="35" t="s">
        <v>172</v>
      </c>
      <c r="AH620" s="35">
        <f t="shared" si="220"/>
        <v>0</v>
      </c>
      <c r="AI620" s="35" t="s">
        <v>172</v>
      </c>
      <c r="AJ620" s="35" t="s">
        <v>172</v>
      </c>
      <c r="AK620" s="35">
        <f t="shared" si="221"/>
        <v>0</v>
      </c>
      <c r="AM620" s="102" t="s">
        <v>10</v>
      </c>
    </row>
    <row r="621" spans="1:39" ht="15.95" customHeight="1" x14ac:dyDescent="0.4">
      <c r="A621" s="102" t="str">
        <f t="shared" si="208"/>
        <v>NoviembreBupa Dominicana, S. A.</v>
      </c>
      <c r="B621" s="37" t="s">
        <v>124</v>
      </c>
      <c r="C621" s="44">
        <f t="shared" si="209"/>
        <v>0</v>
      </c>
      <c r="D621" s="44">
        <f t="shared" si="210"/>
        <v>0</v>
      </c>
      <c r="E621" s="35" t="s">
        <v>172</v>
      </c>
      <c r="F621" s="35" t="s">
        <v>172</v>
      </c>
      <c r="G621" s="35">
        <f t="shared" si="211"/>
        <v>0</v>
      </c>
      <c r="H621" s="35" t="s">
        <v>172</v>
      </c>
      <c r="I621" s="35" t="s">
        <v>172</v>
      </c>
      <c r="J621" s="35">
        <f t="shared" si="212"/>
        <v>0</v>
      </c>
      <c r="K621" s="35" t="s">
        <v>172</v>
      </c>
      <c r="L621" s="35" t="s">
        <v>172</v>
      </c>
      <c r="M621" s="35">
        <f t="shared" si="213"/>
        <v>0</v>
      </c>
      <c r="N621" s="35" t="s">
        <v>172</v>
      </c>
      <c r="O621" s="35" t="s">
        <v>172</v>
      </c>
      <c r="P621" s="35">
        <f t="shared" si="214"/>
        <v>0</v>
      </c>
      <c r="Q621" s="35" t="s">
        <v>172</v>
      </c>
      <c r="R621" s="35" t="s">
        <v>172</v>
      </c>
      <c r="S621" s="35">
        <f t="shared" si="215"/>
        <v>0</v>
      </c>
      <c r="T621" s="35" t="s">
        <v>172</v>
      </c>
      <c r="U621" s="35" t="s">
        <v>172</v>
      </c>
      <c r="V621" s="35">
        <f t="shared" si="216"/>
        <v>0</v>
      </c>
      <c r="W621" s="35" t="s">
        <v>172</v>
      </c>
      <c r="X621" s="35" t="s">
        <v>172</v>
      </c>
      <c r="Y621" s="35">
        <f t="shared" si="217"/>
        <v>0</v>
      </c>
      <c r="Z621" s="35" t="s">
        <v>172</v>
      </c>
      <c r="AA621" s="35" t="s">
        <v>172</v>
      </c>
      <c r="AB621" s="35">
        <f t="shared" si="218"/>
        <v>0</v>
      </c>
      <c r="AC621" s="35" t="s">
        <v>172</v>
      </c>
      <c r="AD621" s="35" t="s">
        <v>172</v>
      </c>
      <c r="AE621" s="35">
        <f t="shared" si="219"/>
        <v>0</v>
      </c>
      <c r="AF621" s="35" t="s">
        <v>172</v>
      </c>
      <c r="AG621" s="35" t="s">
        <v>172</v>
      </c>
      <c r="AH621" s="35">
        <f t="shared" si="220"/>
        <v>0</v>
      </c>
      <c r="AI621" s="35" t="s">
        <v>172</v>
      </c>
      <c r="AJ621" s="35" t="s">
        <v>172</v>
      </c>
      <c r="AK621" s="35">
        <f t="shared" si="221"/>
        <v>0</v>
      </c>
      <c r="AM621" s="102" t="s">
        <v>10</v>
      </c>
    </row>
    <row r="622" spans="1:39" ht="15.95" customHeight="1" x14ac:dyDescent="0.4">
      <c r="A622" s="102" t="str">
        <f t="shared" si="208"/>
        <v>NoviembreSeguros APS, S.R.L.</v>
      </c>
      <c r="B622" s="37" t="s">
        <v>125</v>
      </c>
      <c r="C622" s="44">
        <f t="shared" si="209"/>
        <v>0</v>
      </c>
      <c r="D622" s="44">
        <f t="shared" si="210"/>
        <v>0</v>
      </c>
      <c r="E622" s="35" t="s">
        <v>172</v>
      </c>
      <c r="F622" s="35" t="s">
        <v>172</v>
      </c>
      <c r="G622" s="35">
        <f t="shared" si="211"/>
        <v>0</v>
      </c>
      <c r="H622" s="35" t="s">
        <v>172</v>
      </c>
      <c r="I622" s="35" t="s">
        <v>172</v>
      </c>
      <c r="J622" s="35">
        <f t="shared" si="212"/>
        <v>0</v>
      </c>
      <c r="K622" s="35" t="s">
        <v>172</v>
      </c>
      <c r="L622" s="35" t="s">
        <v>172</v>
      </c>
      <c r="M622" s="35">
        <f t="shared" si="213"/>
        <v>0</v>
      </c>
      <c r="N622" s="35" t="s">
        <v>172</v>
      </c>
      <c r="O622" s="35" t="s">
        <v>172</v>
      </c>
      <c r="P622" s="35">
        <f t="shared" si="214"/>
        <v>0</v>
      </c>
      <c r="Q622" s="35" t="s">
        <v>172</v>
      </c>
      <c r="R622" s="35" t="s">
        <v>172</v>
      </c>
      <c r="S622" s="35">
        <f t="shared" si="215"/>
        <v>0</v>
      </c>
      <c r="T622" s="35" t="s">
        <v>172</v>
      </c>
      <c r="U622" s="35" t="s">
        <v>172</v>
      </c>
      <c r="V622" s="35">
        <f t="shared" si="216"/>
        <v>0</v>
      </c>
      <c r="W622" s="35" t="s">
        <v>172</v>
      </c>
      <c r="X622" s="35" t="s">
        <v>172</v>
      </c>
      <c r="Y622" s="35">
        <f t="shared" si="217"/>
        <v>0</v>
      </c>
      <c r="Z622" s="35" t="s">
        <v>172</v>
      </c>
      <c r="AA622" s="35" t="s">
        <v>172</v>
      </c>
      <c r="AB622" s="35">
        <f t="shared" si="218"/>
        <v>0</v>
      </c>
      <c r="AC622" s="35" t="s">
        <v>172</v>
      </c>
      <c r="AD622" s="35" t="s">
        <v>172</v>
      </c>
      <c r="AE622" s="35">
        <f t="shared" si="219"/>
        <v>0</v>
      </c>
      <c r="AF622" s="35" t="s">
        <v>172</v>
      </c>
      <c r="AG622" s="35" t="s">
        <v>172</v>
      </c>
      <c r="AH622" s="35">
        <f t="shared" si="220"/>
        <v>0</v>
      </c>
      <c r="AI622" s="35" t="s">
        <v>172</v>
      </c>
      <c r="AJ622" s="35" t="s">
        <v>172</v>
      </c>
      <c r="AK622" s="35">
        <f t="shared" si="221"/>
        <v>0</v>
      </c>
      <c r="AM622" s="102" t="s">
        <v>10</v>
      </c>
    </row>
    <row r="623" spans="1:39" ht="15.95" customHeight="1" x14ac:dyDescent="0.4">
      <c r="A623" s="102" t="str">
        <f t="shared" si="208"/>
        <v>NoviembreMultiseguros Su, S.A.</v>
      </c>
      <c r="B623" s="37" t="s">
        <v>126</v>
      </c>
      <c r="C623" s="44">
        <f t="shared" si="209"/>
        <v>0</v>
      </c>
      <c r="D623" s="44">
        <f t="shared" si="210"/>
        <v>0</v>
      </c>
      <c r="E623" s="35" t="s">
        <v>172</v>
      </c>
      <c r="F623" s="35" t="s">
        <v>172</v>
      </c>
      <c r="G623" s="35">
        <f t="shared" si="211"/>
        <v>0</v>
      </c>
      <c r="H623" s="35" t="s">
        <v>172</v>
      </c>
      <c r="I623" s="35" t="s">
        <v>172</v>
      </c>
      <c r="J623" s="35">
        <f t="shared" si="212"/>
        <v>0</v>
      </c>
      <c r="K623" s="35" t="s">
        <v>172</v>
      </c>
      <c r="L623" s="35" t="s">
        <v>172</v>
      </c>
      <c r="M623" s="35">
        <f t="shared" si="213"/>
        <v>0</v>
      </c>
      <c r="N623" s="35" t="s">
        <v>172</v>
      </c>
      <c r="O623" s="35" t="s">
        <v>172</v>
      </c>
      <c r="P623" s="35">
        <f t="shared" si="214"/>
        <v>0</v>
      </c>
      <c r="Q623" s="35" t="s">
        <v>172</v>
      </c>
      <c r="R623" s="35" t="s">
        <v>172</v>
      </c>
      <c r="S623" s="35">
        <f t="shared" si="215"/>
        <v>0</v>
      </c>
      <c r="T623" s="35" t="s">
        <v>172</v>
      </c>
      <c r="U623" s="35" t="s">
        <v>172</v>
      </c>
      <c r="V623" s="35">
        <f t="shared" si="216"/>
        <v>0</v>
      </c>
      <c r="W623" s="35" t="s">
        <v>172</v>
      </c>
      <c r="X623" s="35" t="s">
        <v>172</v>
      </c>
      <c r="Y623" s="35">
        <f t="shared" si="217"/>
        <v>0</v>
      </c>
      <c r="Z623" s="35" t="s">
        <v>172</v>
      </c>
      <c r="AA623" s="35" t="s">
        <v>172</v>
      </c>
      <c r="AB623" s="35">
        <f t="shared" si="218"/>
        <v>0</v>
      </c>
      <c r="AC623" s="35" t="s">
        <v>172</v>
      </c>
      <c r="AD623" s="35" t="s">
        <v>172</v>
      </c>
      <c r="AE623" s="35">
        <f t="shared" si="219"/>
        <v>0</v>
      </c>
      <c r="AF623" s="35" t="s">
        <v>172</v>
      </c>
      <c r="AG623" s="35" t="s">
        <v>172</v>
      </c>
      <c r="AH623" s="35">
        <f t="shared" si="220"/>
        <v>0</v>
      </c>
      <c r="AI623" s="35" t="s">
        <v>172</v>
      </c>
      <c r="AJ623" s="35" t="s">
        <v>172</v>
      </c>
      <c r="AK623" s="35">
        <f t="shared" si="221"/>
        <v>0</v>
      </c>
      <c r="AM623" s="102" t="s">
        <v>10</v>
      </c>
    </row>
    <row r="624" spans="1:39" ht="15.95" customHeight="1" x14ac:dyDescent="0.4">
      <c r="A624" s="102" t="str">
        <f t="shared" si="208"/>
        <v>NoviembreSeguros Ademi, S.A.</v>
      </c>
      <c r="B624" s="37" t="s">
        <v>127</v>
      </c>
      <c r="C624" s="44">
        <f t="shared" si="209"/>
        <v>0</v>
      </c>
      <c r="D624" s="44">
        <f t="shared" si="210"/>
        <v>0</v>
      </c>
      <c r="E624" s="35" t="s">
        <v>172</v>
      </c>
      <c r="F624" s="35" t="s">
        <v>172</v>
      </c>
      <c r="G624" s="35">
        <f t="shared" si="211"/>
        <v>0</v>
      </c>
      <c r="H624" s="35" t="s">
        <v>172</v>
      </c>
      <c r="I624" s="35" t="s">
        <v>172</v>
      </c>
      <c r="J624" s="35">
        <f t="shared" si="212"/>
        <v>0</v>
      </c>
      <c r="K624" s="35" t="s">
        <v>172</v>
      </c>
      <c r="L624" s="35" t="s">
        <v>172</v>
      </c>
      <c r="M624" s="35">
        <f t="shared" si="213"/>
        <v>0</v>
      </c>
      <c r="N624" s="35" t="s">
        <v>172</v>
      </c>
      <c r="O624" s="35" t="s">
        <v>172</v>
      </c>
      <c r="P624" s="35">
        <f t="shared" si="214"/>
        <v>0</v>
      </c>
      <c r="Q624" s="35" t="s">
        <v>172</v>
      </c>
      <c r="R624" s="35" t="s">
        <v>172</v>
      </c>
      <c r="S624" s="35">
        <f t="shared" si="215"/>
        <v>0</v>
      </c>
      <c r="T624" s="35" t="s">
        <v>172</v>
      </c>
      <c r="U624" s="35" t="s">
        <v>172</v>
      </c>
      <c r="V624" s="35">
        <f t="shared" si="216"/>
        <v>0</v>
      </c>
      <c r="W624" s="35" t="s">
        <v>172</v>
      </c>
      <c r="X624" s="35" t="s">
        <v>172</v>
      </c>
      <c r="Y624" s="35">
        <f t="shared" si="217"/>
        <v>0</v>
      </c>
      <c r="Z624" s="35" t="s">
        <v>172</v>
      </c>
      <c r="AA624" s="35" t="s">
        <v>172</v>
      </c>
      <c r="AB624" s="35">
        <f t="shared" si="218"/>
        <v>0</v>
      </c>
      <c r="AC624" s="35" t="s">
        <v>172</v>
      </c>
      <c r="AD624" s="35" t="s">
        <v>172</v>
      </c>
      <c r="AE624" s="35">
        <f t="shared" si="219"/>
        <v>0</v>
      </c>
      <c r="AF624" s="35" t="s">
        <v>172</v>
      </c>
      <c r="AG624" s="35" t="s">
        <v>172</v>
      </c>
      <c r="AH624" s="35">
        <f t="shared" si="220"/>
        <v>0</v>
      </c>
      <c r="AI624" s="35" t="s">
        <v>172</v>
      </c>
      <c r="AJ624" s="35" t="s">
        <v>172</v>
      </c>
      <c r="AK624" s="35">
        <f t="shared" si="221"/>
        <v>0</v>
      </c>
      <c r="AM624" s="102" t="s">
        <v>10</v>
      </c>
    </row>
    <row r="625" spans="1:39" ht="15.95" customHeight="1" x14ac:dyDescent="0.4">
      <c r="A625" s="102" t="str">
        <f t="shared" si="208"/>
        <v>NoviembreFuturo Seguros</v>
      </c>
      <c r="B625" s="37" t="s">
        <v>110</v>
      </c>
      <c r="C625" s="44">
        <f t="shared" si="209"/>
        <v>0</v>
      </c>
      <c r="D625" s="44">
        <f t="shared" si="210"/>
        <v>0</v>
      </c>
      <c r="E625" s="35" t="s">
        <v>172</v>
      </c>
      <c r="F625" s="35" t="s">
        <v>172</v>
      </c>
      <c r="G625" s="35">
        <f t="shared" si="211"/>
        <v>0</v>
      </c>
      <c r="H625" s="35" t="s">
        <v>172</v>
      </c>
      <c r="I625" s="35" t="s">
        <v>172</v>
      </c>
      <c r="J625" s="35">
        <f t="shared" si="212"/>
        <v>0</v>
      </c>
      <c r="K625" s="35" t="s">
        <v>172</v>
      </c>
      <c r="L625" s="35" t="s">
        <v>172</v>
      </c>
      <c r="M625" s="35">
        <f t="shared" si="213"/>
        <v>0</v>
      </c>
      <c r="N625" s="35" t="s">
        <v>172</v>
      </c>
      <c r="O625" s="35" t="s">
        <v>172</v>
      </c>
      <c r="P625" s="35">
        <f t="shared" si="214"/>
        <v>0</v>
      </c>
      <c r="Q625" s="35" t="s">
        <v>172</v>
      </c>
      <c r="R625" s="35" t="s">
        <v>172</v>
      </c>
      <c r="S625" s="35">
        <f t="shared" si="215"/>
        <v>0</v>
      </c>
      <c r="T625" s="35" t="s">
        <v>172</v>
      </c>
      <c r="U625" s="35" t="s">
        <v>172</v>
      </c>
      <c r="V625" s="35">
        <f t="shared" si="216"/>
        <v>0</v>
      </c>
      <c r="W625" s="35" t="s">
        <v>172</v>
      </c>
      <c r="X625" s="35" t="s">
        <v>172</v>
      </c>
      <c r="Y625" s="35">
        <f t="shared" si="217"/>
        <v>0</v>
      </c>
      <c r="Z625" s="35" t="s">
        <v>172</v>
      </c>
      <c r="AA625" s="35" t="s">
        <v>172</v>
      </c>
      <c r="AB625" s="35">
        <f t="shared" si="218"/>
        <v>0</v>
      </c>
      <c r="AC625" s="35" t="s">
        <v>172</v>
      </c>
      <c r="AD625" s="35" t="s">
        <v>172</v>
      </c>
      <c r="AE625" s="35">
        <f t="shared" si="219"/>
        <v>0</v>
      </c>
      <c r="AF625" s="35" t="s">
        <v>172</v>
      </c>
      <c r="AG625" s="35" t="s">
        <v>172</v>
      </c>
      <c r="AH625" s="35">
        <f t="shared" si="220"/>
        <v>0</v>
      </c>
      <c r="AI625" s="35" t="s">
        <v>172</v>
      </c>
      <c r="AJ625" s="35" t="s">
        <v>172</v>
      </c>
      <c r="AK625" s="35">
        <f t="shared" si="221"/>
        <v>0</v>
      </c>
      <c r="AM625" s="102" t="s">
        <v>10</v>
      </c>
    </row>
    <row r="626" spans="1:39" s="32" customFormat="1" ht="15.95" customHeight="1" x14ac:dyDescent="0.4">
      <c r="A626" s="102" t="str">
        <f t="shared" si="208"/>
        <v>NoviembreConfederación del Canadá Dominicana, S. A.</v>
      </c>
      <c r="B626" s="37" t="s">
        <v>128</v>
      </c>
      <c r="C626" s="44">
        <f t="shared" si="209"/>
        <v>0</v>
      </c>
      <c r="D626" s="44">
        <f t="shared" si="210"/>
        <v>0</v>
      </c>
      <c r="E626" s="35" t="s">
        <v>172</v>
      </c>
      <c r="F626" s="35" t="s">
        <v>172</v>
      </c>
      <c r="G626" s="35">
        <f t="shared" si="211"/>
        <v>0</v>
      </c>
      <c r="H626" s="35" t="s">
        <v>172</v>
      </c>
      <c r="I626" s="35" t="s">
        <v>172</v>
      </c>
      <c r="J626" s="35">
        <f t="shared" si="212"/>
        <v>0</v>
      </c>
      <c r="K626" s="35" t="s">
        <v>172</v>
      </c>
      <c r="L626" s="35" t="s">
        <v>172</v>
      </c>
      <c r="M626" s="35">
        <f t="shared" si="213"/>
        <v>0</v>
      </c>
      <c r="N626" s="35" t="s">
        <v>172</v>
      </c>
      <c r="O626" s="35" t="s">
        <v>172</v>
      </c>
      <c r="P626" s="35">
        <f t="shared" si="214"/>
        <v>0</v>
      </c>
      <c r="Q626" s="35" t="s">
        <v>172</v>
      </c>
      <c r="R626" s="35" t="s">
        <v>172</v>
      </c>
      <c r="S626" s="35">
        <f t="shared" si="215"/>
        <v>0</v>
      </c>
      <c r="T626" s="35" t="s">
        <v>172</v>
      </c>
      <c r="U626" s="35" t="s">
        <v>172</v>
      </c>
      <c r="V626" s="35">
        <f t="shared" si="216"/>
        <v>0</v>
      </c>
      <c r="W626" s="35" t="s">
        <v>172</v>
      </c>
      <c r="X626" s="35" t="s">
        <v>172</v>
      </c>
      <c r="Y626" s="35">
        <f t="shared" si="217"/>
        <v>0</v>
      </c>
      <c r="Z626" s="35" t="s">
        <v>172</v>
      </c>
      <c r="AA626" s="35" t="s">
        <v>172</v>
      </c>
      <c r="AB626" s="35">
        <f t="shared" si="218"/>
        <v>0</v>
      </c>
      <c r="AC626" s="35" t="s">
        <v>172</v>
      </c>
      <c r="AD626" s="35" t="s">
        <v>172</v>
      </c>
      <c r="AE626" s="35">
        <f t="shared" si="219"/>
        <v>0</v>
      </c>
      <c r="AF626" s="35" t="s">
        <v>172</v>
      </c>
      <c r="AG626" s="35" t="s">
        <v>172</v>
      </c>
      <c r="AH626" s="35">
        <f t="shared" si="220"/>
        <v>0</v>
      </c>
      <c r="AI626" s="35" t="s">
        <v>172</v>
      </c>
      <c r="AJ626" s="35" t="s">
        <v>172</v>
      </c>
      <c r="AK626" s="35">
        <f t="shared" si="221"/>
        <v>0</v>
      </c>
      <c r="AM626" s="102" t="s">
        <v>10</v>
      </c>
    </row>
    <row r="627" spans="1:39" ht="15.95" customHeight="1" x14ac:dyDescent="0.4">
      <c r="A627" s="102" t="str">
        <f t="shared" si="208"/>
        <v>NoviembreAutoseguro, S. A.</v>
      </c>
      <c r="B627" s="37" t="s">
        <v>79</v>
      </c>
      <c r="C627" s="44">
        <f t="shared" si="209"/>
        <v>0</v>
      </c>
      <c r="D627" s="44">
        <f t="shared" si="210"/>
        <v>0</v>
      </c>
      <c r="E627" s="35" t="s">
        <v>172</v>
      </c>
      <c r="F627" s="35" t="s">
        <v>172</v>
      </c>
      <c r="G627" s="35">
        <f t="shared" si="211"/>
        <v>0</v>
      </c>
      <c r="H627" s="35" t="s">
        <v>172</v>
      </c>
      <c r="I627" s="35" t="s">
        <v>172</v>
      </c>
      <c r="J627" s="35">
        <f t="shared" si="212"/>
        <v>0</v>
      </c>
      <c r="K627" s="35" t="s">
        <v>172</v>
      </c>
      <c r="L627" s="35" t="s">
        <v>172</v>
      </c>
      <c r="M627" s="35">
        <f t="shared" si="213"/>
        <v>0</v>
      </c>
      <c r="N627" s="35" t="s">
        <v>172</v>
      </c>
      <c r="O627" s="35" t="s">
        <v>172</v>
      </c>
      <c r="P627" s="35">
        <f t="shared" si="214"/>
        <v>0</v>
      </c>
      <c r="Q627" s="35" t="s">
        <v>172</v>
      </c>
      <c r="R627" s="35" t="s">
        <v>172</v>
      </c>
      <c r="S627" s="35">
        <f t="shared" si="215"/>
        <v>0</v>
      </c>
      <c r="T627" s="35" t="s">
        <v>172</v>
      </c>
      <c r="U627" s="35" t="s">
        <v>172</v>
      </c>
      <c r="V627" s="35">
        <f t="shared" si="216"/>
        <v>0</v>
      </c>
      <c r="W627" s="35" t="s">
        <v>172</v>
      </c>
      <c r="X627" s="35" t="s">
        <v>172</v>
      </c>
      <c r="Y627" s="35">
        <f t="shared" si="217"/>
        <v>0</v>
      </c>
      <c r="Z627" s="35" t="s">
        <v>172</v>
      </c>
      <c r="AA627" s="35" t="s">
        <v>172</v>
      </c>
      <c r="AB627" s="35">
        <f t="shared" si="218"/>
        <v>0</v>
      </c>
      <c r="AC627" s="35" t="s">
        <v>172</v>
      </c>
      <c r="AD627" s="35" t="s">
        <v>172</v>
      </c>
      <c r="AE627" s="35">
        <f t="shared" si="219"/>
        <v>0</v>
      </c>
      <c r="AF627" s="35" t="s">
        <v>172</v>
      </c>
      <c r="AG627" s="35" t="s">
        <v>172</v>
      </c>
      <c r="AH627" s="35">
        <f t="shared" si="220"/>
        <v>0</v>
      </c>
      <c r="AI627" s="35" t="s">
        <v>172</v>
      </c>
      <c r="AJ627" s="35" t="s">
        <v>172</v>
      </c>
      <c r="AK627" s="35">
        <f t="shared" si="221"/>
        <v>0</v>
      </c>
      <c r="AM627" s="102" t="s">
        <v>10</v>
      </c>
    </row>
    <row r="628" spans="1:39" s="32" customFormat="1" ht="15.95" customHeight="1" x14ac:dyDescent="0.4">
      <c r="A628" s="102" t="str">
        <f t="shared" si="208"/>
        <v>NoviembreSeguros Yunen, S.A.</v>
      </c>
      <c r="B628" s="37" t="s">
        <v>129</v>
      </c>
      <c r="C628" s="44">
        <f t="shared" si="209"/>
        <v>0</v>
      </c>
      <c r="D628" s="44">
        <f t="shared" si="210"/>
        <v>0</v>
      </c>
      <c r="E628" s="35" t="s">
        <v>172</v>
      </c>
      <c r="F628" s="35" t="s">
        <v>172</v>
      </c>
      <c r="G628" s="35">
        <f t="shared" si="211"/>
        <v>0</v>
      </c>
      <c r="H628" s="35" t="s">
        <v>172</v>
      </c>
      <c r="I628" s="35" t="s">
        <v>172</v>
      </c>
      <c r="J628" s="35">
        <f t="shared" si="212"/>
        <v>0</v>
      </c>
      <c r="K628" s="35" t="s">
        <v>172</v>
      </c>
      <c r="L628" s="35" t="s">
        <v>172</v>
      </c>
      <c r="M628" s="35">
        <f t="shared" si="213"/>
        <v>0</v>
      </c>
      <c r="N628" s="35" t="s">
        <v>172</v>
      </c>
      <c r="O628" s="35" t="s">
        <v>172</v>
      </c>
      <c r="P628" s="35">
        <f t="shared" si="214"/>
        <v>0</v>
      </c>
      <c r="Q628" s="35" t="s">
        <v>172</v>
      </c>
      <c r="R628" s="35" t="s">
        <v>172</v>
      </c>
      <c r="S628" s="35">
        <f t="shared" si="215"/>
        <v>0</v>
      </c>
      <c r="T628" s="35" t="s">
        <v>172</v>
      </c>
      <c r="U628" s="35" t="s">
        <v>172</v>
      </c>
      <c r="V628" s="35">
        <f t="shared" si="216"/>
        <v>0</v>
      </c>
      <c r="W628" s="35" t="s">
        <v>172</v>
      </c>
      <c r="X628" s="35" t="s">
        <v>172</v>
      </c>
      <c r="Y628" s="35">
        <f t="shared" si="217"/>
        <v>0</v>
      </c>
      <c r="Z628" s="35" t="s">
        <v>172</v>
      </c>
      <c r="AA628" s="35" t="s">
        <v>172</v>
      </c>
      <c r="AB628" s="35">
        <f t="shared" si="218"/>
        <v>0</v>
      </c>
      <c r="AC628" s="35" t="s">
        <v>172</v>
      </c>
      <c r="AD628" s="35" t="s">
        <v>172</v>
      </c>
      <c r="AE628" s="35">
        <f t="shared" si="219"/>
        <v>0</v>
      </c>
      <c r="AF628" s="35" t="s">
        <v>172</v>
      </c>
      <c r="AG628" s="35" t="s">
        <v>172</v>
      </c>
      <c r="AH628" s="35">
        <f t="shared" si="220"/>
        <v>0</v>
      </c>
      <c r="AI628" s="35" t="s">
        <v>172</v>
      </c>
      <c r="AJ628" s="35" t="s">
        <v>172</v>
      </c>
      <c r="AK628" s="35">
        <f t="shared" si="221"/>
        <v>0</v>
      </c>
      <c r="AM628" s="102" t="s">
        <v>10</v>
      </c>
    </row>
    <row r="629" spans="1:39" s="32" customFormat="1" ht="15.95" customHeight="1" x14ac:dyDescent="0.4">
      <c r="A629" s="102" t="str">
        <f t="shared" si="208"/>
        <v>NoviembreHylseg Seguros S.A</v>
      </c>
      <c r="B629" s="37" t="s">
        <v>130</v>
      </c>
      <c r="C629" s="44">
        <f t="shared" si="209"/>
        <v>0</v>
      </c>
      <c r="D629" s="44">
        <f t="shared" si="210"/>
        <v>0</v>
      </c>
      <c r="E629" s="35" t="s">
        <v>172</v>
      </c>
      <c r="F629" s="35" t="s">
        <v>172</v>
      </c>
      <c r="G629" s="35">
        <f t="shared" si="211"/>
        <v>0</v>
      </c>
      <c r="H629" s="35" t="s">
        <v>172</v>
      </c>
      <c r="I629" s="35" t="s">
        <v>172</v>
      </c>
      <c r="J629" s="35">
        <f t="shared" si="212"/>
        <v>0</v>
      </c>
      <c r="K629" s="35" t="s">
        <v>172</v>
      </c>
      <c r="L629" s="35" t="s">
        <v>172</v>
      </c>
      <c r="M629" s="35">
        <f t="shared" si="213"/>
        <v>0</v>
      </c>
      <c r="N629" s="35" t="s">
        <v>172</v>
      </c>
      <c r="O629" s="35" t="s">
        <v>172</v>
      </c>
      <c r="P629" s="35">
        <f t="shared" si="214"/>
        <v>0</v>
      </c>
      <c r="Q629" s="35" t="s">
        <v>172</v>
      </c>
      <c r="R629" s="35" t="s">
        <v>172</v>
      </c>
      <c r="S629" s="35">
        <f t="shared" si="215"/>
        <v>0</v>
      </c>
      <c r="T629" s="35" t="s">
        <v>172</v>
      </c>
      <c r="U629" s="35" t="s">
        <v>172</v>
      </c>
      <c r="V629" s="35">
        <f t="shared" si="216"/>
        <v>0</v>
      </c>
      <c r="W629" s="35" t="s">
        <v>172</v>
      </c>
      <c r="X629" s="35" t="s">
        <v>172</v>
      </c>
      <c r="Y629" s="35">
        <f t="shared" si="217"/>
        <v>0</v>
      </c>
      <c r="Z629" s="35" t="s">
        <v>172</v>
      </c>
      <c r="AA629" s="35" t="s">
        <v>172</v>
      </c>
      <c r="AB629" s="35">
        <f t="shared" si="218"/>
        <v>0</v>
      </c>
      <c r="AC629" s="35" t="s">
        <v>172</v>
      </c>
      <c r="AD629" s="35" t="s">
        <v>172</v>
      </c>
      <c r="AE629" s="35">
        <f t="shared" si="219"/>
        <v>0</v>
      </c>
      <c r="AF629" s="35" t="s">
        <v>172</v>
      </c>
      <c r="AG629" s="35" t="s">
        <v>172</v>
      </c>
      <c r="AH629" s="35">
        <f t="shared" si="220"/>
        <v>0</v>
      </c>
      <c r="AI629" s="35" t="s">
        <v>172</v>
      </c>
      <c r="AJ629" s="35" t="s">
        <v>172</v>
      </c>
      <c r="AK629" s="35">
        <f t="shared" si="221"/>
        <v>0</v>
      </c>
      <c r="AM629" s="102" t="s">
        <v>10</v>
      </c>
    </row>
    <row r="630" spans="1:39" ht="15.95" customHeight="1" x14ac:dyDescent="0.4">
      <c r="A630" s="102" t="str">
        <f t="shared" si="208"/>
        <v>NoviembreMidas Seguros, S.A.</v>
      </c>
      <c r="B630" s="37" t="s">
        <v>131</v>
      </c>
      <c r="C630" s="44">
        <f t="shared" si="209"/>
        <v>0</v>
      </c>
      <c r="D630" s="44">
        <f t="shared" si="210"/>
        <v>0</v>
      </c>
      <c r="E630" s="35" t="s">
        <v>172</v>
      </c>
      <c r="F630" s="35" t="s">
        <v>172</v>
      </c>
      <c r="G630" s="35">
        <f t="shared" si="211"/>
        <v>0</v>
      </c>
      <c r="H630" s="35" t="s">
        <v>172</v>
      </c>
      <c r="I630" s="35" t="s">
        <v>172</v>
      </c>
      <c r="J630" s="35">
        <f t="shared" si="212"/>
        <v>0</v>
      </c>
      <c r="K630" s="35" t="s">
        <v>172</v>
      </c>
      <c r="L630" s="35" t="s">
        <v>172</v>
      </c>
      <c r="M630" s="35">
        <f t="shared" si="213"/>
        <v>0</v>
      </c>
      <c r="N630" s="35" t="s">
        <v>172</v>
      </c>
      <c r="O630" s="35" t="s">
        <v>172</v>
      </c>
      <c r="P630" s="35">
        <f t="shared" si="214"/>
        <v>0</v>
      </c>
      <c r="Q630" s="35" t="s">
        <v>172</v>
      </c>
      <c r="R630" s="35" t="s">
        <v>172</v>
      </c>
      <c r="S630" s="35">
        <f t="shared" si="215"/>
        <v>0</v>
      </c>
      <c r="T630" s="35" t="s">
        <v>172</v>
      </c>
      <c r="U630" s="35" t="s">
        <v>172</v>
      </c>
      <c r="V630" s="35">
        <f t="shared" si="216"/>
        <v>0</v>
      </c>
      <c r="W630" s="35" t="s">
        <v>172</v>
      </c>
      <c r="X630" s="35" t="s">
        <v>172</v>
      </c>
      <c r="Y630" s="35">
        <f t="shared" si="217"/>
        <v>0</v>
      </c>
      <c r="Z630" s="35" t="s">
        <v>172</v>
      </c>
      <c r="AA630" s="35" t="s">
        <v>172</v>
      </c>
      <c r="AB630" s="35">
        <f t="shared" si="218"/>
        <v>0</v>
      </c>
      <c r="AC630" s="35" t="s">
        <v>172</v>
      </c>
      <c r="AD630" s="35" t="s">
        <v>172</v>
      </c>
      <c r="AE630" s="35">
        <f t="shared" si="219"/>
        <v>0</v>
      </c>
      <c r="AF630" s="35" t="s">
        <v>172</v>
      </c>
      <c r="AG630" s="35" t="s">
        <v>172</v>
      </c>
      <c r="AH630" s="35">
        <f t="shared" si="220"/>
        <v>0</v>
      </c>
      <c r="AI630" s="35" t="s">
        <v>172</v>
      </c>
      <c r="AJ630" s="35" t="s">
        <v>172</v>
      </c>
      <c r="AK630" s="35">
        <f t="shared" si="221"/>
        <v>0</v>
      </c>
      <c r="AM630" s="102" t="s">
        <v>10</v>
      </c>
    </row>
    <row r="631" spans="1:39" ht="15.95" customHeight="1" x14ac:dyDescent="0.4">
      <c r="A631" s="102" t="str">
        <f t="shared" si="208"/>
        <v>NoviembreUnit, S.A.</v>
      </c>
      <c r="B631" s="37" t="s">
        <v>132</v>
      </c>
      <c r="C631" s="44">
        <f t="shared" si="209"/>
        <v>0</v>
      </c>
      <c r="D631" s="44">
        <f t="shared" si="210"/>
        <v>0</v>
      </c>
      <c r="E631" s="35" t="s">
        <v>172</v>
      </c>
      <c r="F631" s="35" t="s">
        <v>172</v>
      </c>
      <c r="G631" s="35">
        <f t="shared" si="211"/>
        <v>0</v>
      </c>
      <c r="H631" s="35" t="s">
        <v>172</v>
      </c>
      <c r="I631" s="35" t="s">
        <v>172</v>
      </c>
      <c r="J631" s="35">
        <f t="shared" si="212"/>
        <v>0</v>
      </c>
      <c r="K631" s="35" t="s">
        <v>172</v>
      </c>
      <c r="L631" s="35" t="s">
        <v>172</v>
      </c>
      <c r="M631" s="35">
        <f t="shared" si="213"/>
        <v>0</v>
      </c>
      <c r="N631" s="35" t="s">
        <v>172</v>
      </c>
      <c r="O631" s="35" t="s">
        <v>172</v>
      </c>
      <c r="P631" s="35">
        <f t="shared" si="214"/>
        <v>0</v>
      </c>
      <c r="Q631" s="35" t="s">
        <v>172</v>
      </c>
      <c r="R631" s="35" t="s">
        <v>172</v>
      </c>
      <c r="S631" s="35">
        <f t="shared" si="215"/>
        <v>0</v>
      </c>
      <c r="T631" s="35" t="s">
        <v>172</v>
      </c>
      <c r="U631" s="35" t="s">
        <v>172</v>
      </c>
      <c r="V631" s="35">
        <f t="shared" si="216"/>
        <v>0</v>
      </c>
      <c r="W631" s="35" t="s">
        <v>172</v>
      </c>
      <c r="X631" s="35" t="s">
        <v>172</v>
      </c>
      <c r="Y631" s="35">
        <f t="shared" si="217"/>
        <v>0</v>
      </c>
      <c r="Z631" s="35" t="s">
        <v>172</v>
      </c>
      <c r="AA631" s="35" t="s">
        <v>172</v>
      </c>
      <c r="AB631" s="35">
        <f t="shared" si="218"/>
        <v>0</v>
      </c>
      <c r="AC631" s="35" t="s">
        <v>172</v>
      </c>
      <c r="AD631" s="35" t="s">
        <v>172</v>
      </c>
      <c r="AE631" s="35">
        <f t="shared" si="219"/>
        <v>0</v>
      </c>
      <c r="AF631" s="35" t="s">
        <v>172</v>
      </c>
      <c r="AG631" s="35" t="s">
        <v>172</v>
      </c>
      <c r="AH631" s="35">
        <f t="shared" si="220"/>
        <v>0</v>
      </c>
      <c r="AI631" s="35" t="s">
        <v>172</v>
      </c>
      <c r="AJ631" s="35" t="s">
        <v>172</v>
      </c>
      <c r="AK631" s="35">
        <f t="shared" si="221"/>
        <v>0</v>
      </c>
      <c r="AM631" s="102" t="s">
        <v>10</v>
      </c>
    </row>
    <row r="632" spans="1:39" x14ac:dyDescent="0.4">
      <c r="A632" s="102" t="str">
        <f t="shared" si="208"/>
        <v>Total General</v>
      </c>
      <c r="B632" s="39" t="s">
        <v>19</v>
      </c>
      <c r="C632" s="46">
        <f t="shared" ref="C632:AJ632" si="222">SUM(C599:C631)</f>
        <v>0</v>
      </c>
      <c r="D632" s="46">
        <f t="shared" si="222"/>
        <v>0</v>
      </c>
      <c r="E632" s="46">
        <f t="shared" si="222"/>
        <v>0</v>
      </c>
      <c r="F632" s="46">
        <f t="shared" si="222"/>
        <v>0</v>
      </c>
      <c r="G632" s="46">
        <f t="shared" si="222"/>
        <v>0</v>
      </c>
      <c r="H632" s="46">
        <f t="shared" si="222"/>
        <v>0</v>
      </c>
      <c r="I632" s="46">
        <f t="shared" si="222"/>
        <v>0</v>
      </c>
      <c r="J632" s="46">
        <f t="shared" si="222"/>
        <v>0</v>
      </c>
      <c r="K632" s="46">
        <f t="shared" si="222"/>
        <v>0</v>
      </c>
      <c r="L632" s="46">
        <f t="shared" si="222"/>
        <v>0</v>
      </c>
      <c r="M632" s="46">
        <f t="shared" si="222"/>
        <v>0</v>
      </c>
      <c r="N632" s="46">
        <f t="shared" si="222"/>
        <v>0</v>
      </c>
      <c r="O632" s="46">
        <f t="shared" si="222"/>
        <v>0</v>
      </c>
      <c r="P632" s="46">
        <f t="shared" si="222"/>
        <v>0</v>
      </c>
      <c r="Q632" s="46">
        <f t="shared" si="222"/>
        <v>0</v>
      </c>
      <c r="R632" s="46">
        <f t="shared" si="222"/>
        <v>0</v>
      </c>
      <c r="S632" s="46">
        <f t="shared" si="222"/>
        <v>0</v>
      </c>
      <c r="T632" s="46">
        <f t="shared" si="222"/>
        <v>0</v>
      </c>
      <c r="U632" s="46">
        <f t="shared" si="222"/>
        <v>0</v>
      </c>
      <c r="V632" s="46">
        <f t="shared" si="222"/>
        <v>0</v>
      </c>
      <c r="W632" s="46">
        <f t="shared" si="222"/>
        <v>0</v>
      </c>
      <c r="X632" s="46">
        <f t="shared" si="222"/>
        <v>0</v>
      </c>
      <c r="Y632" s="46">
        <f t="shared" si="222"/>
        <v>0</v>
      </c>
      <c r="Z632" s="46">
        <f t="shared" si="222"/>
        <v>0</v>
      </c>
      <c r="AA632" s="46">
        <f t="shared" si="222"/>
        <v>0</v>
      </c>
      <c r="AB632" s="46">
        <f t="shared" si="222"/>
        <v>0</v>
      </c>
      <c r="AC632" s="46">
        <f t="shared" si="222"/>
        <v>0</v>
      </c>
      <c r="AD632" s="46">
        <f t="shared" si="222"/>
        <v>0</v>
      </c>
      <c r="AE632" s="46">
        <f t="shared" si="222"/>
        <v>0</v>
      </c>
      <c r="AF632" s="46">
        <f t="shared" si="222"/>
        <v>0</v>
      </c>
      <c r="AG632" s="46">
        <f t="shared" si="222"/>
        <v>0</v>
      </c>
      <c r="AH632" s="46">
        <f t="shared" si="222"/>
        <v>0</v>
      </c>
      <c r="AI632" s="46">
        <f t="shared" si="222"/>
        <v>0</v>
      </c>
      <c r="AJ632" s="46">
        <f t="shared" si="222"/>
        <v>0</v>
      </c>
      <c r="AK632" s="46">
        <f t="shared" ref="AK632" si="223">SUBTOTAL(109,AI632:AJ632)</f>
        <v>0</v>
      </c>
    </row>
    <row r="633" spans="1:39" x14ac:dyDescent="0.4">
      <c r="A633" s="102" t="str">
        <f t="shared" si="208"/>
        <v/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4">
      <c r="A634" s="102" t="e">
        <f>iferrorAM693&amp;B634</f>
        <v>#NAME?</v>
      </c>
      <c r="B634" s="4" t="s">
        <v>38</v>
      </c>
      <c r="C634" s="145">
        <f>IFERROR(D632/C635*100,0)</f>
        <v>0</v>
      </c>
      <c r="D634" s="145"/>
      <c r="E634" s="145">
        <f>IFERROR(F632/E635*100,0)</f>
        <v>0</v>
      </c>
      <c r="F634" s="145"/>
      <c r="G634" s="28"/>
      <c r="H634" s="145">
        <f>IFERROR(I632/H635*100,0)</f>
        <v>0</v>
      </c>
      <c r="I634" s="145"/>
      <c r="J634" s="28"/>
      <c r="K634" s="145">
        <f>IFERROR(L632/K635*100,0)</f>
        <v>0</v>
      </c>
      <c r="L634" s="145"/>
      <c r="M634" s="28"/>
      <c r="N634" s="145">
        <f>IFERROR(O632/N635*100,0)</f>
        <v>0</v>
      </c>
      <c r="O634" s="145"/>
      <c r="P634" s="28"/>
      <c r="Q634" s="145">
        <f>IFERROR(R632/Q635*100,0)</f>
        <v>0</v>
      </c>
      <c r="R634" s="145"/>
      <c r="S634" s="28"/>
      <c r="T634" s="145">
        <f>IFERROR(U632/T635*100,0)</f>
        <v>0</v>
      </c>
      <c r="U634" s="145"/>
      <c r="V634" s="28"/>
      <c r="W634" s="145">
        <f>IFERROR(X632/W635*100,0)</f>
        <v>0</v>
      </c>
      <c r="X634" s="145"/>
      <c r="Y634" s="28"/>
      <c r="Z634" s="145">
        <f>IFERROR(AA632/Z635*100,0)</f>
        <v>0</v>
      </c>
      <c r="AA634" s="145"/>
      <c r="AB634" s="28"/>
      <c r="AC634" s="145">
        <f>IFERROR(AD632/AC635*100,0)</f>
        <v>0</v>
      </c>
      <c r="AD634" s="145"/>
      <c r="AE634" s="28"/>
      <c r="AF634" s="145">
        <f>IFERROR(AG632/AF635*100,0)</f>
        <v>0</v>
      </c>
      <c r="AG634" s="145"/>
      <c r="AH634" s="28"/>
      <c r="AI634" s="145">
        <f>IFERROR(AJ632/AI635*100,0)</f>
        <v>0</v>
      </c>
      <c r="AJ634" s="145"/>
      <c r="AK634" s="28"/>
    </row>
    <row r="635" spans="1:39" x14ac:dyDescent="0.4">
      <c r="A635" s="102" t="e">
        <f>iferrorAM694&amp;B635</f>
        <v>#NAME?</v>
      </c>
      <c r="B635" s="4" t="s">
        <v>39</v>
      </c>
      <c r="C635" s="143">
        <f>IFERROR(C632+D632,0)</f>
        <v>0</v>
      </c>
      <c r="D635" s="144"/>
      <c r="E635" s="143">
        <f>IFERROR(E632+F632,0)</f>
        <v>0</v>
      </c>
      <c r="F635" s="144"/>
      <c r="G635" s="29"/>
      <c r="H635" s="143">
        <f>IFERROR(H632+I632,0)</f>
        <v>0</v>
      </c>
      <c r="I635" s="144"/>
      <c r="J635" s="29"/>
      <c r="K635" s="143">
        <f>IFERROR(K632+L632,0)</f>
        <v>0</v>
      </c>
      <c r="L635" s="144"/>
      <c r="M635" s="29"/>
      <c r="N635" s="143">
        <f>IFERROR(N632+O632,0)</f>
        <v>0</v>
      </c>
      <c r="O635" s="144"/>
      <c r="P635" s="29"/>
      <c r="Q635" s="143">
        <f>IFERROR(Q632+R632,0)</f>
        <v>0</v>
      </c>
      <c r="R635" s="144"/>
      <c r="S635" s="29"/>
      <c r="T635" s="143">
        <f>IFERROR(T632+U632,0)</f>
        <v>0</v>
      </c>
      <c r="U635" s="144"/>
      <c r="V635" s="29"/>
      <c r="W635" s="143">
        <f>IFERROR(W632+X632,0)</f>
        <v>0</v>
      </c>
      <c r="X635" s="144"/>
      <c r="Y635" s="29"/>
      <c r="Z635" s="143">
        <f>IFERROR(Z632+AA632,0)</f>
        <v>0</v>
      </c>
      <c r="AA635" s="144"/>
      <c r="AB635" s="29"/>
      <c r="AC635" s="143">
        <f>IFERROR(AC632+AD632,0)</f>
        <v>0</v>
      </c>
      <c r="AD635" s="144"/>
      <c r="AE635" s="29"/>
      <c r="AF635" s="143">
        <f>IFERROR(AF632+AG632,0)</f>
        <v>0</v>
      </c>
      <c r="AG635" s="144"/>
      <c r="AH635" s="29"/>
      <c r="AI635" s="143">
        <f>IFERROR(AI632+AJ632,0)</f>
        <v>0</v>
      </c>
      <c r="AJ635" s="144"/>
      <c r="AK635" s="29"/>
    </row>
    <row r="636" spans="1:39" x14ac:dyDescent="0.4">
      <c r="A636" s="102" t="e">
        <f>iferrorAM695&amp;B636</f>
        <v>#NAME?</v>
      </c>
      <c r="B636" s="4" t="s">
        <v>40</v>
      </c>
      <c r="C636" s="145">
        <f>SUM(E636:AJ636,0)</f>
        <v>0</v>
      </c>
      <c r="D636" s="144"/>
      <c r="E636" s="145">
        <f>IFERROR(E635/C635*100,0)</f>
        <v>0</v>
      </c>
      <c r="F636" s="145"/>
      <c r="G636" s="28"/>
      <c r="H636" s="145">
        <f>IFERROR(H635/C635*100,0)</f>
        <v>0</v>
      </c>
      <c r="I636" s="145"/>
      <c r="J636" s="28"/>
      <c r="K636" s="145">
        <f>IFERROR(K635/C635*100,0)</f>
        <v>0</v>
      </c>
      <c r="L636" s="145"/>
      <c r="M636" s="28"/>
      <c r="N636" s="145">
        <f>IFERROR(N635/C635*100,0)</f>
        <v>0</v>
      </c>
      <c r="O636" s="145"/>
      <c r="P636" s="28"/>
      <c r="Q636" s="145">
        <f>IFERROR(Q635/C635*100,0)</f>
        <v>0</v>
      </c>
      <c r="R636" s="145"/>
      <c r="S636" s="28"/>
      <c r="T636" s="145">
        <f>IFERROR(T635/C635*100,0)</f>
        <v>0</v>
      </c>
      <c r="U636" s="145"/>
      <c r="V636" s="28"/>
      <c r="W636" s="145">
        <f>IFERROR(W635/C635*100,0)</f>
        <v>0</v>
      </c>
      <c r="X636" s="145"/>
      <c r="Y636" s="28"/>
      <c r="Z636" s="145">
        <f>IFERROR(Z635/C635*100,0)</f>
        <v>0</v>
      </c>
      <c r="AA636" s="145"/>
      <c r="AB636" s="28"/>
      <c r="AC636" s="145">
        <f>IFERROR(AC635/C635*100,0)</f>
        <v>0</v>
      </c>
      <c r="AD636" s="145"/>
      <c r="AE636" s="28"/>
      <c r="AF636" s="145">
        <f>IFERROR(AF635/C635*100,0)</f>
        <v>0</v>
      </c>
      <c r="AG636" s="145"/>
      <c r="AH636" s="28"/>
      <c r="AI636" s="145">
        <f>IFERROR(AI635/C635*100,0)</f>
        <v>0</v>
      </c>
      <c r="AJ636" s="145"/>
      <c r="AK636" s="28"/>
    </row>
    <row r="637" spans="1:39" x14ac:dyDescent="0.4">
      <c r="A637" s="102" t="str">
        <f t="shared" si="208"/>
        <v>Fuente: Superintendencia de Seguros, Dirección de Análisis Financiero y Estadísticas</v>
      </c>
      <c r="B637" s="52" t="s">
        <v>108</v>
      </c>
    </row>
    <row r="638" spans="1:39" ht="13.7" x14ac:dyDescent="0.4">
      <c r="A638" s="102" t="str">
        <f t="shared" si="208"/>
        <v/>
      </c>
      <c r="B638" s="88"/>
    </row>
    <row r="639" spans="1:39" x14ac:dyDescent="0.4">
      <c r="A639" s="102" t="str">
        <f t="shared" si="208"/>
        <v/>
      </c>
      <c r="B639" s="52"/>
      <c r="D639" s="93"/>
    </row>
    <row r="640" spans="1:39" x14ac:dyDescent="0.4">
      <c r="A640" s="102" t="str">
        <f t="shared" si="208"/>
        <v/>
      </c>
      <c r="B640" s="52"/>
    </row>
    <row r="641" spans="1:39" x14ac:dyDescent="0.4">
      <c r="A641" s="102" t="str">
        <f t="shared" si="208"/>
        <v/>
      </c>
      <c r="B641" s="52"/>
    </row>
    <row r="642" spans="1:39" x14ac:dyDescent="0.4">
      <c r="A642" s="102" t="str">
        <f t="shared" si="208"/>
        <v/>
      </c>
      <c r="B642" s="52"/>
    </row>
    <row r="643" spans="1:39" x14ac:dyDescent="0.4">
      <c r="A643" s="102" t="str">
        <f t="shared" si="208"/>
        <v/>
      </c>
      <c r="B643" s="52"/>
    </row>
    <row r="644" spans="1:39" x14ac:dyDescent="0.4">
      <c r="A644" s="102" t="str">
        <f t="shared" si="208"/>
        <v/>
      </c>
      <c r="B644" s="52"/>
    </row>
    <row r="645" spans="1:39" ht="20.25" customHeight="1" x14ac:dyDescent="0.6">
      <c r="A645" s="102" t="str">
        <f t="shared" si="208"/>
        <v>Superintendencia de Seguros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4">
      <c r="A646" s="102" t="str">
        <f t="shared" si="208"/>
        <v>Primas Netas Cobradas por Compañías, Según Ramos</v>
      </c>
      <c r="B646" s="134" t="s">
        <v>56</v>
      </c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  <c r="AA646" s="134"/>
      <c r="AB646" s="134"/>
      <c r="AC646" s="134"/>
      <c r="AD646" s="134"/>
      <c r="AE646" s="134"/>
      <c r="AF646" s="134"/>
      <c r="AG646" s="134"/>
      <c r="AH646" s="134"/>
      <c r="AI646" s="134"/>
      <c r="AJ646" s="134"/>
    </row>
    <row r="647" spans="1:39" ht="12.75" customHeight="1" x14ac:dyDescent="0.4">
      <c r="A647" s="102" t="str">
        <f t="shared" si="208"/>
        <v>Diciembre. 2022</v>
      </c>
      <c r="B647" s="136" t="s">
        <v>145</v>
      </c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  <c r="AA647" s="134"/>
      <c r="AB647" s="134"/>
      <c r="AC647" s="134"/>
      <c r="AD647" s="134"/>
      <c r="AE647" s="134"/>
      <c r="AF647" s="134"/>
      <c r="AG647" s="134"/>
      <c r="AH647" s="134"/>
      <c r="AI647" s="134"/>
      <c r="AJ647" s="134"/>
    </row>
    <row r="648" spans="1:39" ht="12.75" customHeight="1" x14ac:dyDescent="0.4">
      <c r="A648" s="102" t="str">
        <f t="shared" si="208"/>
        <v>(Valores en RD$)</v>
      </c>
      <c r="B648" s="134" t="s">
        <v>91</v>
      </c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  <c r="AA648" s="134"/>
      <c r="AB648" s="134"/>
      <c r="AC648" s="134"/>
      <c r="AD648" s="134"/>
      <c r="AE648" s="134"/>
      <c r="AF648" s="134"/>
      <c r="AG648" s="134"/>
      <c r="AH648" s="134"/>
      <c r="AI648" s="134"/>
      <c r="AJ648" s="134"/>
    </row>
    <row r="649" spans="1:39" x14ac:dyDescent="0.4">
      <c r="A649" s="102" t="str">
        <f t="shared" si="208"/>
        <v/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" thickBot="1" x14ac:dyDescent="0.45">
      <c r="A650" s="102" t="str">
        <f t="shared" ref="A650:A685" si="224">AM650&amp;B650</f>
        <v/>
      </c>
    </row>
    <row r="651" spans="1:39" ht="21.75" customHeight="1" thickTop="1" thickBot="1" x14ac:dyDescent="0.45">
      <c r="A651" s="102" t="str">
        <f t="shared" si="224"/>
        <v>Compañías</v>
      </c>
      <c r="B651" s="137" t="s">
        <v>33</v>
      </c>
      <c r="C651" s="142" t="s">
        <v>0</v>
      </c>
      <c r="D651" s="142"/>
      <c r="E651" s="142" t="s">
        <v>12</v>
      </c>
      <c r="F651" s="142"/>
      <c r="G651" s="67"/>
      <c r="H651" s="142" t="s">
        <v>13</v>
      </c>
      <c r="I651" s="142"/>
      <c r="J651" s="67"/>
      <c r="K651" s="142" t="s">
        <v>14</v>
      </c>
      <c r="L651" s="142"/>
      <c r="M651" s="67"/>
      <c r="N651" s="142" t="s">
        <v>15</v>
      </c>
      <c r="O651" s="142"/>
      <c r="P651" s="67"/>
      <c r="Q651" s="142" t="s">
        <v>27</v>
      </c>
      <c r="R651" s="142"/>
      <c r="S651" s="67"/>
      <c r="T651" s="142" t="s">
        <v>35</v>
      </c>
      <c r="U651" s="142"/>
      <c r="V651" s="67"/>
      <c r="W651" s="142" t="s">
        <v>16</v>
      </c>
      <c r="X651" s="142"/>
      <c r="Y651" s="67"/>
      <c r="Z651" s="142" t="s">
        <v>67</v>
      </c>
      <c r="AA651" s="142"/>
      <c r="AB651" s="67"/>
      <c r="AC651" s="142" t="s">
        <v>34</v>
      </c>
      <c r="AD651" s="142"/>
      <c r="AE651" s="67"/>
      <c r="AF651" s="142" t="s">
        <v>17</v>
      </c>
      <c r="AG651" s="142"/>
      <c r="AH651" s="67"/>
      <c r="AI651" s="142" t="s">
        <v>18</v>
      </c>
      <c r="AJ651" s="142"/>
      <c r="AK651" s="49"/>
    </row>
    <row r="652" spans="1:39" ht="13.35" thickTop="1" thickBot="1" x14ac:dyDescent="0.45">
      <c r="A652" s="102" t="str">
        <f t="shared" si="224"/>
        <v/>
      </c>
      <c r="B652" s="146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5" customHeight="1" thickTop="1" x14ac:dyDescent="0.4">
      <c r="A653" s="102" t="str">
        <f t="shared" si="224"/>
        <v>DiciembreSeguros Universal, S. A.</v>
      </c>
      <c r="B653" s="35" t="s">
        <v>84</v>
      </c>
      <c r="C653" s="44">
        <f t="shared" ref="C653:C685" si="225">SUMIF($E$62:$AJ$62,$C$62,$E653:$AJ653)</f>
        <v>0</v>
      </c>
      <c r="D653" s="44">
        <f t="shared" ref="D653:D685" si="226">SUMIF($E$62:$AJ$62,$D$62,$E653:$AJ653)</f>
        <v>0</v>
      </c>
      <c r="E653" s="35" t="s">
        <v>172</v>
      </c>
      <c r="F653" s="35" t="s">
        <v>172</v>
      </c>
      <c r="G653" s="35">
        <f>SUBTOTAL(109,E653:F653)</f>
        <v>0</v>
      </c>
      <c r="H653" s="35" t="s">
        <v>172</v>
      </c>
      <c r="I653" s="35" t="s">
        <v>172</v>
      </c>
      <c r="J653" s="35">
        <f>SUBTOTAL(109,H653:I653)</f>
        <v>0</v>
      </c>
      <c r="K653" s="35" t="s">
        <v>172</v>
      </c>
      <c r="L653" s="35" t="s">
        <v>172</v>
      </c>
      <c r="M653" s="35">
        <f>SUBTOTAL(109,K653:L653)</f>
        <v>0</v>
      </c>
      <c r="N653" s="35" t="s">
        <v>172</v>
      </c>
      <c r="O653" s="35" t="s">
        <v>172</v>
      </c>
      <c r="P653" s="35">
        <f>SUBTOTAL(109,N653:O653)</f>
        <v>0</v>
      </c>
      <c r="Q653" s="35" t="s">
        <v>172</v>
      </c>
      <c r="R653" s="35" t="s">
        <v>172</v>
      </c>
      <c r="S653" s="35">
        <f>SUBTOTAL(109,Q653:R653)</f>
        <v>0</v>
      </c>
      <c r="T653" s="35" t="s">
        <v>172</v>
      </c>
      <c r="U653" s="35" t="s">
        <v>172</v>
      </c>
      <c r="V653" s="35">
        <f>SUBTOTAL(109,T653:U653)</f>
        <v>0</v>
      </c>
      <c r="W653" s="35" t="s">
        <v>172</v>
      </c>
      <c r="X653" s="35" t="s">
        <v>172</v>
      </c>
      <c r="Y653" s="35">
        <f>SUBTOTAL(109,W653:X653)</f>
        <v>0</v>
      </c>
      <c r="Z653" s="35" t="s">
        <v>172</v>
      </c>
      <c r="AA653" s="35" t="s">
        <v>172</v>
      </c>
      <c r="AB653" s="35">
        <f>SUBTOTAL(109,Z653:AA653)</f>
        <v>0</v>
      </c>
      <c r="AC653" s="35" t="s">
        <v>172</v>
      </c>
      <c r="AD653" s="35" t="s">
        <v>172</v>
      </c>
      <c r="AE653" s="35">
        <f>SUBTOTAL(109,AC653:AD653)</f>
        <v>0</v>
      </c>
      <c r="AF653" s="35" t="s">
        <v>172</v>
      </c>
      <c r="AG653" s="35" t="s">
        <v>172</v>
      </c>
      <c r="AH653" s="35">
        <f>SUBTOTAL(109,AF653:AG653)</f>
        <v>0</v>
      </c>
      <c r="AI653" s="35" t="s">
        <v>172</v>
      </c>
      <c r="AJ653" s="35" t="s">
        <v>172</v>
      </c>
      <c r="AK653" s="35">
        <f>SUBTOTAL(109,AI653:AJ653)</f>
        <v>0</v>
      </c>
      <c r="AM653" s="102" t="s">
        <v>11</v>
      </c>
    </row>
    <row r="654" spans="1:39" s="32" customFormat="1" ht="15.95" customHeight="1" x14ac:dyDescent="0.4">
      <c r="A654" s="102" t="str">
        <f t="shared" si="224"/>
        <v>DiciembreHumano Seguros, S. A.</v>
      </c>
      <c r="B654" s="37" t="s">
        <v>92</v>
      </c>
      <c r="C654" s="44">
        <f t="shared" si="225"/>
        <v>0</v>
      </c>
      <c r="D654" s="44">
        <f t="shared" si="226"/>
        <v>0</v>
      </c>
      <c r="E654" s="35" t="s">
        <v>172</v>
      </c>
      <c r="F654" s="35" t="s">
        <v>172</v>
      </c>
      <c r="G654" s="35">
        <f t="shared" ref="G654:G685" si="227">SUBTOTAL(109,E654:F654)</f>
        <v>0</v>
      </c>
      <c r="H654" s="35" t="s">
        <v>172</v>
      </c>
      <c r="I654" s="35" t="s">
        <v>172</v>
      </c>
      <c r="J654" s="35">
        <f t="shared" ref="J654:J685" si="228">SUBTOTAL(109,H654:I654)</f>
        <v>0</v>
      </c>
      <c r="K654" s="35" t="s">
        <v>172</v>
      </c>
      <c r="L654" s="35" t="s">
        <v>172</v>
      </c>
      <c r="M654" s="35">
        <f t="shared" ref="M654:M685" si="229">SUBTOTAL(109,K654:L654)</f>
        <v>0</v>
      </c>
      <c r="N654" s="35" t="s">
        <v>172</v>
      </c>
      <c r="O654" s="35" t="s">
        <v>172</v>
      </c>
      <c r="P654" s="35">
        <f t="shared" ref="P654:P685" si="230">SUBTOTAL(109,N654:O654)</f>
        <v>0</v>
      </c>
      <c r="Q654" s="35" t="s">
        <v>172</v>
      </c>
      <c r="R654" s="35" t="s">
        <v>172</v>
      </c>
      <c r="S654" s="35">
        <f t="shared" ref="S654:S685" si="231">SUBTOTAL(109,Q654:R654)</f>
        <v>0</v>
      </c>
      <c r="T654" s="35" t="s">
        <v>172</v>
      </c>
      <c r="U654" s="35" t="s">
        <v>172</v>
      </c>
      <c r="V654" s="35">
        <f t="shared" ref="V654:V685" si="232">SUBTOTAL(109,T654:U654)</f>
        <v>0</v>
      </c>
      <c r="W654" s="35" t="s">
        <v>172</v>
      </c>
      <c r="X654" s="35" t="s">
        <v>172</v>
      </c>
      <c r="Y654" s="35">
        <f t="shared" ref="Y654:Y685" si="233">SUBTOTAL(109,W654:X654)</f>
        <v>0</v>
      </c>
      <c r="Z654" s="35" t="s">
        <v>172</v>
      </c>
      <c r="AA654" s="35" t="s">
        <v>172</v>
      </c>
      <c r="AB654" s="35">
        <f t="shared" ref="AB654:AB685" si="234">SUBTOTAL(109,Z654:AA654)</f>
        <v>0</v>
      </c>
      <c r="AC654" s="35" t="s">
        <v>172</v>
      </c>
      <c r="AD654" s="35" t="s">
        <v>172</v>
      </c>
      <c r="AE654" s="35">
        <f t="shared" ref="AE654:AE685" si="235">SUBTOTAL(109,AC654:AD654)</f>
        <v>0</v>
      </c>
      <c r="AF654" s="35" t="s">
        <v>172</v>
      </c>
      <c r="AG654" s="35" t="s">
        <v>172</v>
      </c>
      <c r="AH654" s="35">
        <f t="shared" ref="AH654:AH685" si="236">SUBTOTAL(109,AF654:AG654)</f>
        <v>0</v>
      </c>
      <c r="AI654" s="35" t="s">
        <v>172</v>
      </c>
      <c r="AJ654" s="35" t="s">
        <v>172</v>
      </c>
      <c r="AK654" s="35">
        <f t="shared" ref="AK654:AK685" si="237">SUBTOTAL(109,AI654:AJ654)</f>
        <v>0</v>
      </c>
      <c r="AM654" s="102" t="s">
        <v>11</v>
      </c>
    </row>
    <row r="655" spans="1:39" s="32" customFormat="1" ht="15.95" customHeight="1" x14ac:dyDescent="0.4">
      <c r="A655" s="102" t="str">
        <f t="shared" si="224"/>
        <v>DiciembreSeguros Reservas, S. A.</v>
      </c>
      <c r="B655" s="37" t="s">
        <v>93</v>
      </c>
      <c r="C655" s="44">
        <f t="shared" si="225"/>
        <v>0</v>
      </c>
      <c r="D655" s="44">
        <f t="shared" si="226"/>
        <v>0</v>
      </c>
      <c r="E655" s="35" t="s">
        <v>172</v>
      </c>
      <c r="F655" s="35" t="s">
        <v>172</v>
      </c>
      <c r="G655" s="35">
        <f t="shared" si="227"/>
        <v>0</v>
      </c>
      <c r="H655" s="35" t="s">
        <v>172</v>
      </c>
      <c r="I655" s="35" t="s">
        <v>172</v>
      </c>
      <c r="J655" s="35">
        <f t="shared" si="228"/>
        <v>0</v>
      </c>
      <c r="K655" s="35" t="s">
        <v>172</v>
      </c>
      <c r="L655" s="35" t="s">
        <v>172</v>
      </c>
      <c r="M655" s="35">
        <f t="shared" si="229"/>
        <v>0</v>
      </c>
      <c r="N655" s="35" t="s">
        <v>172</v>
      </c>
      <c r="O655" s="35" t="s">
        <v>172</v>
      </c>
      <c r="P655" s="35">
        <f t="shared" si="230"/>
        <v>0</v>
      </c>
      <c r="Q655" s="35" t="s">
        <v>172</v>
      </c>
      <c r="R655" s="35" t="s">
        <v>172</v>
      </c>
      <c r="S655" s="35">
        <f t="shared" si="231"/>
        <v>0</v>
      </c>
      <c r="T655" s="35" t="s">
        <v>172</v>
      </c>
      <c r="U655" s="35" t="s">
        <v>172</v>
      </c>
      <c r="V655" s="35">
        <f t="shared" si="232"/>
        <v>0</v>
      </c>
      <c r="W655" s="35" t="s">
        <v>172</v>
      </c>
      <c r="X655" s="35" t="s">
        <v>172</v>
      </c>
      <c r="Y655" s="35">
        <f t="shared" si="233"/>
        <v>0</v>
      </c>
      <c r="Z655" s="35" t="s">
        <v>172</v>
      </c>
      <c r="AA655" s="35" t="s">
        <v>172</v>
      </c>
      <c r="AB655" s="35">
        <f t="shared" si="234"/>
        <v>0</v>
      </c>
      <c r="AC655" s="35" t="s">
        <v>172</v>
      </c>
      <c r="AD655" s="35" t="s">
        <v>172</v>
      </c>
      <c r="AE655" s="35">
        <f t="shared" si="235"/>
        <v>0</v>
      </c>
      <c r="AF655" s="35" t="s">
        <v>172</v>
      </c>
      <c r="AG655" s="35" t="s">
        <v>172</v>
      </c>
      <c r="AH655" s="35">
        <f t="shared" si="236"/>
        <v>0</v>
      </c>
      <c r="AI655" s="35" t="s">
        <v>172</v>
      </c>
      <c r="AJ655" s="35" t="s">
        <v>172</v>
      </c>
      <c r="AK655" s="35">
        <f t="shared" si="237"/>
        <v>0</v>
      </c>
      <c r="AM655" s="102" t="s">
        <v>11</v>
      </c>
    </row>
    <row r="656" spans="1:39" s="32" customFormat="1" ht="15.95" customHeight="1" x14ac:dyDescent="0.4">
      <c r="A656" s="102" t="str">
        <f t="shared" si="224"/>
        <v>DiciembreMapfre BHD Compañía de Seguros</v>
      </c>
      <c r="B656" s="37" t="s">
        <v>111</v>
      </c>
      <c r="C656" s="44">
        <f t="shared" si="225"/>
        <v>0</v>
      </c>
      <c r="D656" s="44">
        <f t="shared" si="226"/>
        <v>0</v>
      </c>
      <c r="E656" s="35" t="s">
        <v>172</v>
      </c>
      <c r="F656" s="35" t="s">
        <v>172</v>
      </c>
      <c r="G656" s="35">
        <f t="shared" si="227"/>
        <v>0</v>
      </c>
      <c r="H656" s="35" t="s">
        <v>172</v>
      </c>
      <c r="I656" s="35" t="s">
        <v>172</v>
      </c>
      <c r="J656" s="35">
        <f t="shared" si="228"/>
        <v>0</v>
      </c>
      <c r="K656" s="35" t="s">
        <v>172</v>
      </c>
      <c r="L656" s="35" t="s">
        <v>172</v>
      </c>
      <c r="M656" s="35">
        <f t="shared" si="229"/>
        <v>0</v>
      </c>
      <c r="N656" s="35" t="s">
        <v>172</v>
      </c>
      <c r="O656" s="35" t="s">
        <v>172</v>
      </c>
      <c r="P656" s="35">
        <f t="shared" si="230"/>
        <v>0</v>
      </c>
      <c r="Q656" s="35" t="s">
        <v>172</v>
      </c>
      <c r="R656" s="35" t="s">
        <v>172</v>
      </c>
      <c r="S656" s="35">
        <f t="shared" si="231"/>
        <v>0</v>
      </c>
      <c r="T656" s="35" t="s">
        <v>172</v>
      </c>
      <c r="U656" s="35" t="s">
        <v>172</v>
      </c>
      <c r="V656" s="35">
        <f t="shared" si="232"/>
        <v>0</v>
      </c>
      <c r="W656" s="35" t="s">
        <v>172</v>
      </c>
      <c r="X656" s="35" t="s">
        <v>172</v>
      </c>
      <c r="Y656" s="35">
        <f t="shared" si="233"/>
        <v>0</v>
      </c>
      <c r="Z656" s="35" t="s">
        <v>172</v>
      </c>
      <c r="AA656" s="35" t="s">
        <v>172</v>
      </c>
      <c r="AB656" s="35">
        <f t="shared" si="234"/>
        <v>0</v>
      </c>
      <c r="AC656" s="35" t="s">
        <v>172</v>
      </c>
      <c r="AD656" s="35" t="s">
        <v>172</v>
      </c>
      <c r="AE656" s="35">
        <f t="shared" si="235"/>
        <v>0</v>
      </c>
      <c r="AF656" s="35" t="s">
        <v>172</v>
      </c>
      <c r="AG656" s="35" t="s">
        <v>172</v>
      </c>
      <c r="AH656" s="35">
        <f t="shared" si="236"/>
        <v>0</v>
      </c>
      <c r="AI656" s="35" t="s">
        <v>172</v>
      </c>
      <c r="AJ656" s="35" t="s">
        <v>172</v>
      </c>
      <c r="AK656" s="35">
        <f t="shared" si="237"/>
        <v>0</v>
      </c>
      <c r="AM656" s="102" t="s">
        <v>11</v>
      </c>
    </row>
    <row r="657" spans="1:39" s="32" customFormat="1" ht="15.95" customHeight="1" x14ac:dyDescent="0.4">
      <c r="A657" s="102" t="str">
        <f t="shared" si="224"/>
        <v>DiciembreLa Colonial, S. A., Compañia De Seguros</v>
      </c>
      <c r="B657" s="37" t="s">
        <v>112</v>
      </c>
      <c r="C657" s="44">
        <f t="shared" si="225"/>
        <v>0</v>
      </c>
      <c r="D657" s="44">
        <f t="shared" si="226"/>
        <v>0</v>
      </c>
      <c r="E657" s="35" t="s">
        <v>172</v>
      </c>
      <c r="F657" s="35" t="s">
        <v>172</v>
      </c>
      <c r="G657" s="35">
        <f t="shared" si="227"/>
        <v>0</v>
      </c>
      <c r="H657" s="35" t="s">
        <v>172</v>
      </c>
      <c r="I657" s="35" t="s">
        <v>172</v>
      </c>
      <c r="J657" s="35">
        <f t="shared" si="228"/>
        <v>0</v>
      </c>
      <c r="K657" s="35" t="s">
        <v>172</v>
      </c>
      <c r="L657" s="35" t="s">
        <v>172</v>
      </c>
      <c r="M657" s="35">
        <f t="shared" si="229"/>
        <v>0</v>
      </c>
      <c r="N657" s="35" t="s">
        <v>172</v>
      </c>
      <c r="O657" s="35" t="s">
        <v>172</v>
      </c>
      <c r="P657" s="35">
        <f t="shared" si="230"/>
        <v>0</v>
      </c>
      <c r="Q657" s="35" t="s">
        <v>172</v>
      </c>
      <c r="R657" s="35" t="s">
        <v>172</v>
      </c>
      <c r="S657" s="35">
        <f t="shared" si="231"/>
        <v>0</v>
      </c>
      <c r="T657" s="35" t="s">
        <v>172</v>
      </c>
      <c r="U657" s="35" t="s">
        <v>172</v>
      </c>
      <c r="V657" s="35">
        <f t="shared" si="232"/>
        <v>0</v>
      </c>
      <c r="W657" s="35" t="s">
        <v>172</v>
      </c>
      <c r="X657" s="35" t="s">
        <v>172</v>
      </c>
      <c r="Y657" s="35">
        <f t="shared" si="233"/>
        <v>0</v>
      </c>
      <c r="Z657" s="35" t="s">
        <v>172</v>
      </c>
      <c r="AA657" s="35" t="s">
        <v>172</v>
      </c>
      <c r="AB657" s="35">
        <f t="shared" si="234"/>
        <v>0</v>
      </c>
      <c r="AC657" s="35" t="s">
        <v>172</v>
      </c>
      <c r="AD657" s="35" t="s">
        <v>172</v>
      </c>
      <c r="AE657" s="35">
        <f t="shared" si="235"/>
        <v>0</v>
      </c>
      <c r="AF657" s="35" t="s">
        <v>172</v>
      </c>
      <c r="AG657" s="35" t="s">
        <v>172</v>
      </c>
      <c r="AH657" s="35">
        <f t="shared" si="236"/>
        <v>0</v>
      </c>
      <c r="AI657" s="35" t="s">
        <v>172</v>
      </c>
      <c r="AJ657" s="35" t="s">
        <v>172</v>
      </c>
      <c r="AK657" s="35">
        <f t="shared" si="237"/>
        <v>0</v>
      </c>
      <c r="AM657" s="102" t="s">
        <v>11</v>
      </c>
    </row>
    <row r="658" spans="1:39" ht="15.95" customHeight="1" x14ac:dyDescent="0.4">
      <c r="A658" s="102" t="str">
        <f t="shared" si="224"/>
        <v>DiciembreSeguros Sura, S.A.</v>
      </c>
      <c r="B658" s="37" t="s">
        <v>113</v>
      </c>
      <c r="C658" s="44">
        <f t="shared" si="225"/>
        <v>0</v>
      </c>
      <c r="D658" s="44">
        <f t="shared" si="226"/>
        <v>0</v>
      </c>
      <c r="E658" s="35" t="s">
        <v>172</v>
      </c>
      <c r="F658" s="35" t="s">
        <v>172</v>
      </c>
      <c r="G658" s="35">
        <f t="shared" si="227"/>
        <v>0</v>
      </c>
      <c r="H658" s="35" t="s">
        <v>172</v>
      </c>
      <c r="I658" s="35" t="s">
        <v>172</v>
      </c>
      <c r="J658" s="35">
        <f t="shared" si="228"/>
        <v>0</v>
      </c>
      <c r="K658" s="35" t="s">
        <v>172</v>
      </c>
      <c r="L658" s="35" t="s">
        <v>172</v>
      </c>
      <c r="M658" s="35">
        <f t="shared" si="229"/>
        <v>0</v>
      </c>
      <c r="N658" s="35" t="s">
        <v>172</v>
      </c>
      <c r="O658" s="35" t="s">
        <v>172</v>
      </c>
      <c r="P658" s="35">
        <f t="shared" si="230"/>
        <v>0</v>
      </c>
      <c r="Q658" s="35" t="s">
        <v>172</v>
      </c>
      <c r="R658" s="35" t="s">
        <v>172</v>
      </c>
      <c r="S658" s="35">
        <f t="shared" si="231"/>
        <v>0</v>
      </c>
      <c r="T658" s="35" t="s">
        <v>172</v>
      </c>
      <c r="U658" s="35" t="s">
        <v>172</v>
      </c>
      <c r="V658" s="35">
        <f t="shared" si="232"/>
        <v>0</v>
      </c>
      <c r="W658" s="35" t="s">
        <v>172</v>
      </c>
      <c r="X658" s="35" t="s">
        <v>172</v>
      </c>
      <c r="Y658" s="35">
        <f t="shared" si="233"/>
        <v>0</v>
      </c>
      <c r="Z658" s="35" t="s">
        <v>172</v>
      </c>
      <c r="AA658" s="35" t="s">
        <v>172</v>
      </c>
      <c r="AB658" s="35">
        <f t="shared" si="234"/>
        <v>0</v>
      </c>
      <c r="AC658" s="35" t="s">
        <v>172</v>
      </c>
      <c r="AD658" s="35" t="s">
        <v>172</v>
      </c>
      <c r="AE658" s="35">
        <f t="shared" si="235"/>
        <v>0</v>
      </c>
      <c r="AF658" s="35" t="s">
        <v>172</v>
      </c>
      <c r="AG658" s="35" t="s">
        <v>172</v>
      </c>
      <c r="AH658" s="35">
        <f t="shared" si="236"/>
        <v>0</v>
      </c>
      <c r="AI658" s="35" t="s">
        <v>172</v>
      </c>
      <c r="AJ658" s="35" t="s">
        <v>172</v>
      </c>
      <c r="AK658" s="35">
        <f t="shared" si="237"/>
        <v>0</v>
      </c>
      <c r="AM658" s="102" t="s">
        <v>11</v>
      </c>
    </row>
    <row r="659" spans="1:39" s="32" customFormat="1" ht="15.95" customHeight="1" x14ac:dyDescent="0.4">
      <c r="A659" s="102" t="str">
        <f t="shared" si="224"/>
        <v>DiciembreSeguros Crecer, S. A.</v>
      </c>
      <c r="B659" s="37" t="s">
        <v>94</v>
      </c>
      <c r="C659" s="44">
        <f t="shared" si="225"/>
        <v>0</v>
      </c>
      <c r="D659" s="44">
        <f t="shared" si="226"/>
        <v>0</v>
      </c>
      <c r="E659" s="35" t="s">
        <v>172</v>
      </c>
      <c r="F659" s="35" t="s">
        <v>172</v>
      </c>
      <c r="G659" s="35">
        <f t="shared" si="227"/>
        <v>0</v>
      </c>
      <c r="H659" s="35" t="s">
        <v>172</v>
      </c>
      <c r="I659" s="35" t="s">
        <v>172</v>
      </c>
      <c r="J659" s="35">
        <f t="shared" si="228"/>
        <v>0</v>
      </c>
      <c r="K659" s="35" t="s">
        <v>172</v>
      </c>
      <c r="L659" s="35" t="s">
        <v>172</v>
      </c>
      <c r="M659" s="35">
        <f t="shared" si="229"/>
        <v>0</v>
      </c>
      <c r="N659" s="35" t="s">
        <v>172</v>
      </c>
      <c r="O659" s="35" t="s">
        <v>172</v>
      </c>
      <c r="P659" s="35">
        <f t="shared" si="230"/>
        <v>0</v>
      </c>
      <c r="Q659" s="35" t="s">
        <v>172</v>
      </c>
      <c r="R659" s="35" t="s">
        <v>172</v>
      </c>
      <c r="S659" s="35">
        <f t="shared" si="231"/>
        <v>0</v>
      </c>
      <c r="T659" s="35" t="s">
        <v>172</v>
      </c>
      <c r="U659" s="35" t="s">
        <v>172</v>
      </c>
      <c r="V659" s="35">
        <f t="shared" si="232"/>
        <v>0</v>
      </c>
      <c r="W659" s="35" t="s">
        <v>172</v>
      </c>
      <c r="X659" s="35" t="s">
        <v>172</v>
      </c>
      <c r="Y659" s="35">
        <f t="shared" si="233"/>
        <v>0</v>
      </c>
      <c r="Z659" s="35" t="s">
        <v>172</v>
      </c>
      <c r="AA659" s="35" t="s">
        <v>172</v>
      </c>
      <c r="AB659" s="35">
        <f t="shared" si="234"/>
        <v>0</v>
      </c>
      <c r="AC659" s="35" t="s">
        <v>172</v>
      </c>
      <c r="AD659" s="35" t="s">
        <v>172</v>
      </c>
      <c r="AE659" s="35">
        <f t="shared" si="235"/>
        <v>0</v>
      </c>
      <c r="AF659" s="35" t="s">
        <v>172</v>
      </c>
      <c r="AG659" s="35" t="s">
        <v>172</v>
      </c>
      <c r="AH659" s="35">
        <f t="shared" si="236"/>
        <v>0</v>
      </c>
      <c r="AI659" s="35" t="s">
        <v>172</v>
      </c>
      <c r="AJ659" s="35" t="s">
        <v>172</v>
      </c>
      <c r="AK659" s="35">
        <f t="shared" si="237"/>
        <v>0</v>
      </c>
      <c r="AM659" s="102" t="s">
        <v>11</v>
      </c>
    </row>
    <row r="660" spans="1:39" s="32" customFormat="1" ht="15.95" customHeight="1" x14ac:dyDescent="0.4">
      <c r="A660" s="102" t="str">
        <f t="shared" si="224"/>
        <v>DiciembreWorldwide Seguros, S. A.</v>
      </c>
      <c r="B660" s="37" t="s">
        <v>114</v>
      </c>
      <c r="C660" s="44">
        <f t="shared" si="225"/>
        <v>0</v>
      </c>
      <c r="D660" s="44">
        <f t="shared" si="226"/>
        <v>0</v>
      </c>
      <c r="E660" s="35" t="s">
        <v>172</v>
      </c>
      <c r="F660" s="35" t="s">
        <v>172</v>
      </c>
      <c r="G660" s="35">
        <f t="shared" si="227"/>
        <v>0</v>
      </c>
      <c r="H660" s="35" t="s">
        <v>172</v>
      </c>
      <c r="I660" s="35" t="s">
        <v>172</v>
      </c>
      <c r="J660" s="35">
        <f t="shared" si="228"/>
        <v>0</v>
      </c>
      <c r="K660" s="35" t="s">
        <v>172</v>
      </c>
      <c r="L660" s="35" t="s">
        <v>172</v>
      </c>
      <c r="M660" s="35">
        <f t="shared" si="229"/>
        <v>0</v>
      </c>
      <c r="N660" s="35" t="s">
        <v>172</v>
      </c>
      <c r="O660" s="35" t="s">
        <v>172</v>
      </c>
      <c r="P660" s="35">
        <f t="shared" si="230"/>
        <v>0</v>
      </c>
      <c r="Q660" s="35" t="s">
        <v>172</v>
      </c>
      <c r="R660" s="35" t="s">
        <v>172</v>
      </c>
      <c r="S660" s="35">
        <f t="shared" si="231"/>
        <v>0</v>
      </c>
      <c r="T660" s="35" t="s">
        <v>172</v>
      </c>
      <c r="U660" s="35" t="s">
        <v>172</v>
      </c>
      <c r="V660" s="35">
        <f t="shared" si="232"/>
        <v>0</v>
      </c>
      <c r="W660" s="35" t="s">
        <v>172</v>
      </c>
      <c r="X660" s="35" t="s">
        <v>172</v>
      </c>
      <c r="Y660" s="35">
        <f t="shared" si="233"/>
        <v>0</v>
      </c>
      <c r="Z660" s="35" t="s">
        <v>172</v>
      </c>
      <c r="AA660" s="35" t="s">
        <v>172</v>
      </c>
      <c r="AB660" s="35">
        <f t="shared" si="234"/>
        <v>0</v>
      </c>
      <c r="AC660" s="35" t="s">
        <v>172</v>
      </c>
      <c r="AD660" s="35" t="s">
        <v>172</v>
      </c>
      <c r="AE660" s="35">
        <f t="shared" si="235"/>
        <v>0</v>
      </c>
      <c r="AF660" s="35" t="s">
        <v>172</v>
      </c>
      <c r="AG660" s="35" t="s">
        <v>172</v>
      </c>
      <c r="AH660" s="35">
        <f t="shared" si="236"/>
        <v>0</v>
      </c>
      <c r="AI660" s="35" t="s">
        <v>172</v>
      </c>
      <c r="AJ660" s="35" t="s">
        <v>172</v>
      </c>
      <c r="AK660" s="35">
        <f t="shared" si="237"/>
        <v>0</v>
      </c>
      <c r="AM660" s="102" t="s">
        <v>11</v>
      </c>
    </row>
    <row r="661" spans="1:39" s="32" customFormat="1" ht="15.95" customHeight="1" x14ac:dyDescent="0.4">
      <c r="A661" s="102" t="str">
        <f t="shared" si="224"/>
        <v>DiciembreGeneral de Seguros, S. A.</v>
      </c>
      <c r="B661" s="37" t="s">
        <v>77</v>
      </c>
      <c r="C661" s="44">
        <f t="shared" si="225"/>
        <v>0</v>
      </c>
      <c r="D661" s="44">
        <f t="shared" si="226"/>
        <v>0</v>
      </c>
      <c r="E661" s="35" t="s">
        <v>172</v>
      </c>
      <c r="F661" s="35" t="s">
        <v>172</v>
      </c>
      <c r="G661" s="35">
        <f t="shared" si="227"/>
        <v>0</v>
      </c>
      <c r="H661" s="35" t="s">
        <v>172</v>
      </c>
      <c r="I661" s="35" t="s">
        <v>172</v>
      </c>
      <c r="J661" s="35">
        <f t="shared" si="228"/>
        <v>0</v>
      </c>
      <c r="K661" s="35" t="s">
        <v>172</v>
      </c>
      <c r="L661" s="35" t="s">
        <v>172</v>
      </c>
      <c r="M661" s="35">
        <f t="shared" si="229"/>
        <v>0</v>
      </c>
      <c r="N661" s="35" t="s">
        <v>172</v>
      </c>
      <c r="O661" s="35" t="s">
        <v>172</v>
      </c>
      <c r="P661" s="35">
        <f t="shared" si="230"/>
        <v>0</v>
      </c>
      <c r="Q661" s="35" t="s">
        <v>172</v>
      </c>
      <c r="R661" s="35" t="s">
        <v>172</v>
      </c>
      <c r="S661" s="35">
        <f t="shared" si="231"/>
        <v>0</v>
      </c>
      <c r="T661" s="35" t="s">
        <v>172</v>
      </c>
      <c r="U661" s="35" t="s">
        <v>172</v>
      </c>
      <c r="V661" s="35">
        <f t="shared" si="232"/>
        <v>0</v>
      </c>
      <c r="W661" s="35" t="s">
        <v>172</v>
      </c>
      <c r="X661" s="35" t="s">
        <v>172</v>
      </c>
      <c r="Y661" s="35">
        <f t="shared" si="233"/>
        <v>0</v>
      </c>
      <c r="Z661" s="35" t="s">
        <v>172</v>
      </c>
      <c r="AA661" s="35" t="s">
        <v>172</v>
      </c>
      <c r="AB661" s="35">
        <f t="shared" si="234"/>
        <v>0</v>
      </c>
      <c r="AC661" s="35" t="s">
        <v>172</v>
      </c>
      <c r="AD661" s="35" t="s">
        <v>172</v>
      </c>
      <c r="AE661" s="35">
        <f t="shared" si="235"/>
        <v>0</v>
      </c>
      <c r="AF661" s="35" t="s">
        <v>172</v>
      </c>
      <c r="AG661" s="35" t="s">
        <v>172</v>
      </c>
      <c r="AH661" s="35">
        <f t="shared" si="236"/>
        <v>0</v>
      </c>
      <c r="AI661" s="35" t="s">
        <v>172</v>
      </c>
      <c r="AJ661" s="35" t="s">
        <v>172</v>
      </c>
      <c r="AK661" s="35">
        <f t="shared" si="237"/>
        <v>0</v>
      </c>
      <c r="AM661" s="102" t="s">
        <v>11</v>
      </c>
    </row>
    <row r="662" spans="1:39" s="32" customFormat="1" ht="15.95" customHeight="1" x14ac:dyDescent="0.4">
      <c r="A662" s="102" t="str">
        <f t="shared" si="224"/>
        <v>DiciembreSeguros Pepín, S. A.</v>
      </c>
      <c r="B662" s="37" t="s">
        <v>115</v>
      </c>
      <c r="C662" s="44">
        <f t="shared" si="225"/>
        <v>0</v>
      </c>
      <c r="D662" s="44">
        <f t="shared" si="226"/>
        <v>0</v>
      </c>
      <c r="E662" s="35" t="s">
        <v>172</v>
      </c>
      <c r="F662" s="35" t="s">
        <v>172</v>
      </c>
      <c r="G662" s="35">
        <f t="shared" si="227"/>
        <v>0</v>
      </c>
      <c r="H662" s="35" t="s">
        <v>172</v>
      </c>
      <c r="I662" s="35" t="s">
        <v>172</v>
      </c>
      <c r="J662" s="35">
        <f t="shared" si="228"/>
        <v>0</v>
      </c>
      <c r="K662" s="35" t="s">
        <v>172</v>
      </c>
      <c r="L662" s="35" t="s">
        <v>172</v>
      </c>
      <c r="M662" s="35">
        <f t="shared" si="229"/>
        <v>0</v>
      </c>
      <c r="N662" s="35" t="s">
        <v>172</v>
      </c>
      <c r="O662" s="35" t="s">
        <v>172</v>
      </c>
      <c r="P662" s="35">
        <f t="shared" si="230"/>
        <v>0</v>
      </c>
      <c r="Q662" s="35" t="s">
        <v>172</v>
      </c>
      <c r="R662" s="35" t="s">
        <v>172</v>
      </c>
      <c r="S662" s="35">
        <f t="shared" si="231"/>
        <v>0</v>
      </c>
      <c r="T662" s="35" t="s">
        <v>172</v>
      </c>
      <c r="U662" s="35" t="s">
        <v>172</v>
      </c>
      <c r="V662" s="35">
        <f t="shared" si="232"/>
        <v>0</v>
      </c>
      <c r="W662" s="35" t="s">
        <v>172</v>
      </c>
      <c r="X662" s="35" t="s">
        <v>172</v>
      </c>
      <c r="Y662" s="35">
        <f t="shared" si="233"/>
        <v>0</v>
      </c>
      <c r="Z662" s="35" t="s">
        <v>172</v>
      </c>
      <c r="AA662" s="35" t="s">
        <v>172</v>
      </c>
      <c r="AB662" s="35">
        <f t="shared" si="234"/>
        <v>0</v>
      </c>
      <c r="AC662" s="35" t="s">
        <v>172</v>
      </c>
      <c r="AD662" s="35" t="s">
        <v>172</v>
      </c>
      <c r="AE662" s="35">
        <f t="shared" si="235"/>
        <v>0</v>
      </c>
      <c r="AF662" s="35" t="s">
        <v>172</v>
      </c>
      <c r="AG662" s="35" t="s">
        <v>172</v>
      </c>
      <c r="AH662" s="35">
        <f t="shared" si="236"/>
        <v>0</v>
      </c>
      <c r="AI662" s="35" t="s">
        <v>172</v>
      </c>
      <c r="AJ662" s="35" t="s">
        <v>172</v>
      </c>
      <c r="AK662" s="35">
        <f t="shared" si="237"/>
        <v>0</v>
      </c>
      <c r="AM662" s="102" t="s">
        <v>11</v>
      </c>
    </row>
    <row r="663" spans="1:39" s="32" customFormat="1" ht="15.95" customHeight="1" x14ac:dyDescent="0.4">
      <c r="A663" s="102" t="str">
        <f t="shared" si="224"/>
        <v>DiciembreLa Monumental de Seguros, S. A.</v>
      </c>
      <c r="B663" s="37" t="s">
        <v>85</v>
      </c>
      <c r="C663" s="44">
        <f t="shared" si="225"/>
        <v>0</v>
      </c>
      <c r="D663" s="44">
        <f t="shared" si="226"/>
        <v>0</v>
      </c>
      <c r="E663" s="35" t="s">
        <v>172</v>
      </c>
      <c r="F663" s="35" t="s">
        <v>172</v>
      </c>
      <c r="G663" s="35">
        <f t="shared" si="227"/>
        <v>0</v>
      </c>
      <c r="H663" s="35" t="s">
        <v>172</v>
      </c>
      <c r="I663" s="35" t="s">
        <v>172</v>
      </c>
      <c r="J663" s="35">
        <f t="shared" si="228"/>
        <v>0</v>
      </c>
      <c r="K663" s="35" t="s">
        <v>172</v>
      </c>
      <c r="L663" s="35" t="s">
        <v>172</v>
      </c>
      <c r="M663" s="35">
        <f t="shared" si="229"/>
        <v>0</v>
      </c>
      <c r="N663" s="35" t="s">
        <v>172</v>
      </c>
      <c r="O663" s="35" t="s">
        <v>172</v>
      </c>
      <c r="P663" s="35">
        <f t="shared" si="230"/>
        <v>0</v>
      </c>
      <c r="Q663" s="35" t="s">
        <v>172</v>
      </c>
      <c r="R663" s="35" t="s">
        <v>172</v>
      </c>
      <c r="S663" s="35">
        <f t="shared" si="231"/>
        <v>0</v>
      </c>
      <c r="T663" s="35" t="s">
        <v>172</v>
      </c>
      <c r="U663" s="35" t="s">
        <v>172</v>
      </c>
      <c r="V663" s="35">
        <f t="shared" si="232"/>
        <v>0</v>
      </c>
      <c r="W663" s="35" t="s">
        <v>172</v>
      </c>
      <c r="X663" s="35" t="s">
        <v>172</v>
      </c>
      <c r="Y663" s="35">
        <f t="shared" si="233"/>
        <v>0</v>
      </c>
      <c r="Z663" s="35" t="s">
        <v>172</v>
      </c>
      <c r="AA663" s="35" t="s">
        <v>172</v>
      </c>
      <c r="AB663" s="35">
        <f t="shared" si="234"/>
        <v>0</v>
      </c>
      <c r="AC663" s="35" t="s">
        <v>172</v>
      </c>
      <c r="AD663" s="35" t="s">
        <v>172</v>
      </c>
      <c r="AE663" s="35">
        <f t="shared" si="235"/>
        <v>0</v>
      </c>
      <c r="AF663" s="35" t="s">
        <v>172</v>
      </c>
      <c r="AG663" s="35" t="s">
        <v>172</v>
      </c>
      <c r="AH663" s="35">
        <f t="shared" si="236"/>
        <v>0</v>
      </c>
      <c r="AI663" s="35" t="s">
        <v>172</v>
      </c>
      <c r="AJ663" s="35" t="s">
        <v>172</v>
      </c>
      <c r="AK663" s="35">
        <f t="shared" si="237"/>
        <v>0</v>
      </c>
      <c r="AM663" s="102" t="s">
        <v>11</v>
      </c>
    </row>
    <row r="664" spans="1:39" s="32" customFormat="1" ht="15.95" customHeight="1" x14ac:dyDescent="0.4">
      <c r="A664" s="102" t="str">
        <f t="shared" si="224"/>
        <v>DiciembreCompañía Dominicana de Seguros, C. por A.</v>
      </c>
      <c r="B664" s="37" t="s">
        <v>116</v>
      </c>
      <c r="C664" s="44">
        <f t="shared" si="225"/>
        <v>0</v>
      </c>
      <c r="D664" s="44">
        <f t="shared" si="226"/>
        <v>0</v>
      </c>
      <c r="E664" s="35" t="s">
        <v>172</v>
      </c>
      <c r="F664" s="35" t="s">
        <v>172</v>
      </c>
      <c r="G664" s="35">
        <f t="shared" si="227"/>
        <v>0</v>
      </c>
      <c r="H664" s="35" t="s">
        <v>172</v>
      </c>
      <c r="I664" s="35" t="s">
        <v>172</v>
      </c>
      <c r="J664" s="35">
        <f t="shared" si="228"/>
        <v>0</v>
      </c>
      <c r="K664" s="35" t="s">
        <v>172</v>
      </c>
      <c r="L664" s="35" t="s">
        <v>172</v>
      </c>
      <c r="M664" s="35">
        <f t="shared" si="229"/>
        <v>0</v>
      </c>
      <c r="N664" s="35" t="s">
        <v>172</v>
      </c>
      <c r="O664" s="35" t="s">
        <v>172</v>
      </c>
      <c r="P664" s="35">
        <f t="shared" si="230"/>
        <v>0</v>
      </c>
      <c r="Q664" s="35" t="s">
        <v>172</v>
      </c>
      <c r="R664" s="35" t="s">
        <v>172</v>
      </c>
      <c r="S664" s="35">
        <f t="shared" si="231"/>
        <v>0</v>
      </c>
      <c r="T664" s="35" t="s">
        <v>172</v>
      </c>
      <c r="U664" s="35" t="s">
        <v>172</v>
      </c>
      <c r="V664" s="35">
        <f t="shared" si="232"/>
        <v>0</v>
      </c>
      <c r="W664" s="35" t="s">
        <v>172</v>
      </c>
      <c r="X664" s="35" t="s">
        <v>172</v>
      </c>
      <c r="Y664" s="35">
        <f t="shared" si="233"/>
        <v>0</v>
      </c>
      <c r="Z664" s="35" t="s">
        <v>172</v>
      </c>
      <c r="AA664" s="35" t="s">
        <v>172</v>
      </c>
      <c r="AB664" s="35">
        <f t="shared" si="234"/>
        <v>0</v>
      </c>
      <c r="AC664" s="35" t="s">
        <v>172</v>
      </c>
      <c r="AD664" s="35" t="s">
        <v>172</v>
      </c>
      <c r="AE664" s="35">
        <f t="shared" si="235"/>
        <v>0</v>
      </c>
      <c r="AF664" s="35" t="s">
        <v>172</v>
      </c>
      <c r="AG664" s="35" t="s">
        <v>172</v>
      </c>
      <c r="AH664" s="35">
        <f t="shared" si="236"/>
        <v>0</v>
      </c>
      <c r="AI664" s="35" t="s">
        <v>172</v>
      </c>
      <c r="AJ664" s="35" t="s">
        <v>172</v>
      </c>
      <c r="AK664" s="35">
        <f t="shared" si="237"/>
        <v>0</v>
      </c>
      <c r="AM664" s="102" t="s">
        <v>11</v>
      </c>
    </row>
    <row r="665" spans="1:39" s="32" customFormat="1" ht="15.95" customHeight="1" x14ac:dyDescent="0.4">
      <c r="A665" s="102" t="str">
        <f t="shared" si="224"/>
        <v>DiciembrePatria, S. A., Compañía de Seguros</v>
      </c>
      <c r="B665" s="37" t="s">
        <v>117</v>
      </c>
      <c r="C665" s="44">
        <f t="shared" si="225"/>
        <v>0</v>
      </c>
      <c r="D665" s="44">
        <f t="shared" si="226"/>
        <v>0</v>
      </c>
      <c r="E665" s="35" t="s">
        <v>172</v>
      </c>
      <c r="F665" s="35" t="s">
        <v>172</v>
      </c>
      <c r="G665" s="35">
        <f t="shared" si="227"/>
        <v>0</v>
      </c>
      <c r="H665" s="35" t="s">
        <v>172</v>
      </c>
      <c r="I665" s="35" t="s">
        <v>172</v>
      </c>
      <c r="J665" s="35">
        <f t="shared" si="228"/>
        <v>0</v>
      </c>
      <c r="K665" s="35" t="s">
        <v>172</v>
      </c>
      <c r="L665" s="35" t="s">
        <v>172</v>
      </c>
      <c r="M665" s="35">
        <f t="shared" si="229"/>
        <v>0</v>
      </c>
      <c r="N665" s="35" t="s">
        <v>172</v>
      </c>
      <c r="O665" s="35" t="s">
        <v>172</v>
      </c>
      <c r="P665" s="35">
        <f t="shared" si="230"/>
        <v>0</v>
      </c>
      <c r="Q665" s="35" t="s">
        <v>172</v>
      </c>
      <c r="R665" s="35" t="s">
        <v>172</v>
      </c>
      <c r="S665" s="35">
        <f t="shared" si="231"/>
        <v>0</v>
      </c>
      <c r="T665" s="35" t="s">
        <v>172</v>
      </c>
      <c r="U665" s="35" t="s">
        <v>172</v>
      </c>
      <c r="V665" s="35">
        <f t="shared" si="232"/>
        <v>0</v>
      </c>
      <c r="W665" s="35" t="s">
        <v>172</v>
      </c>
      <c r="X665" s="35" t="s">
        <v>172</v>
      </c>
      <c r="Y665" s="35">
        <f t="shared" si="233"/>
        <v>0</v>
      </c>
      <c r="Z665" s="35" t="s">
        <v>172</v>
      </c>
      <c r="AA665" s="35" t="s">
        <v>172</v>
      </c>
      <c r="AB665" s="35">
        <f t="shared" si="234"/>
        <v>0</v>
      </c>
      <c r="AC665" s="35" t="s">
        <v>172</v>
      </c>
      <c r="AD665" s="35" t="s">
        <v>172</v>
      </c>
      <c r="AE665" s="35">
        <f t="shared" si="235"/>
        <v>0</v>
      </c>
      <c r="AF665" s="35" t="s">
        <v>172</v>
      </c>
      <c r="AG665" s="35" t="s">
        <v>172</v>
      </c>
      <c r="AH665" s="35">
        <f t="shared" si="236"/>
        <v>0</v>
      </c>
      <c r="AI665" s="35" t="s">
        <v>172</v>
      </c>
      <c r="AJ665" s="35" t="s">
        <v>172</v>
      </c>
      <c r="AK665" s="35">
        <f t="shared" si="237"/>
        <v>0</v>
      </c>
      <c r="AM665" s="102" t="s">
        <v>11</v>
      </c>
    </row>
    <row r="666" spans="1:39" s="32" customFormat="1" ht="15.95" customHeight="1" x14ac:dyDescent="0.4">
      <c r="A666" s="102" t="str">
        <f t="shared" si="224"/>
        <v>DiciembreAseguradora Agropecuaria Dominicana, S. A.</v>
      </c>
      <c r="B666" s="37" t="s">
        <v>118</v>
      </c>
      <c r="C666" s="44">
        <f t="shared" si="225"/>
        <v>0</v>
      </c>
      <c r="D666" s="44">
        <f t="shared" si="226"/>
        <v>0</v>
      </c>
      <c r="E666" s="35" t="s">
        <v>172</v>
      </c>
      <c r="F666" s="35" t="s">
        <v>172</v>
      </c>
      <c r="G666" s="35">
        <f t="shared" si="227"/>
        <v>0</v>
      </c>
      <c r="H666" s="35" t="s">
        <v>172</v>
      </c>
      <c r="I666" s="35" t="s">
        <v>172</v>
      </c>
      <c r="J666" s="35">
        <f t="shared" si="228"/>
        <v>0</v>
      </c>
      <c r="K666" s="35" t="s">
        <v>172</v>
      </c>
      <c r="L666" s="35" t="s">
        <v>172</v>
      </c>
      <c r="M666" s="35">
        <f t="shared" si="229"/>
        <v>0</v>
      </c>
      <c r="N666" s="35" t="s">
        <v>172</v>
      </c>
      <c r="O666" s="35" t="s">
        <v>172</v>
      </c>
      <c r="P666" s="35">
        <f t="shared" si="230"/>
        <v>0</v>
      </c>
      <c r="Q666" s="35" t="s">
        <v>172</v>
      </c>
      <c r="R666" s="35" t="s">
        <v>172</v>
      </c>
      <c r="S666" s="35">
        <f t="shared" si="231"/>
        <v>0</v>
      </c>
      <c r="T666" s="35" t="s">
        <v>172</v>
      </c>
      <c r="U666" s="35" t="s">
        <v>172</v>
      </c>
      <c r="V666" s="35">
        <f t="shared" si="232"/>
        <v>0</v>
      </c>
      <c r="W666" s="35" t="s">
        <v>172</v>
      </c>
      <c r="X666" s="35" t="s">
        <v>172</v>
      </c>
      <c r="Y666" s="35">
        <f t="shared" si="233"/>
        <v>0</v>
      </c>
      <c r="Z666" s="35" t="s">
        <v>172</v>
      </c>
      <c r="AA666" s="35" t="s">
        <v>172</v>
      </c>
      <c r="AB666" s="35">
        <f t="shared" si="234"/>
        <v>0</v>
      </c>
      <c r="AC666" s="35" t="s">
        <v>172</v>
      </c>
      <c r="AD666" s="35" t="s">
        <v>172</v>
      </c>
      <c r="AE666" s="35">
        <f t="shared" si="235"/>
        <v>0</v>
      </c>
      <c r="AF666" s="35" t="s">
        <v>172</v>
      </c>
      <c r="AG666" s="35" t="s">
        <v>172</v>
      </c>
      <c r="AH666" s="35">
        <f t="shared" si="236"/>
        <v>0</v>
      </c>
      <c r="AI666" s="35" t="s">
        <v>172</v>
      </c>
      <c r="AJ666" s="35" t="s">
        <v>172</v>
      </c>
      <c r="AK666" s="35">
        <f t="shared" si="237"/>
        <v>0</v>
      </c>
      <c r="AM666" s="102" t="s">
        <v>11</v>
      </c>
    </row>
    <row r="667" spans="1:39" s="32" customFormat="1" ht="15.95" customHeight="1" x14ac:dyDescent="0.4">
      <c r="A667" s="102" t="str">
        <f t="shared" si="224"/>
        <v>DiciembreBanesco Seguros</v>
      </c>
      <c r="B667" s="37" t="s">
        <v>119</v>
      </c>
      <c r="C667" s="44">
        <f t="shared" si="225"/>
        <v>0</v>
      </c>
      <c r="D667" s="44">
        <f t="shared" si="226"/>
        <v>0</v>
      </c>
      <c r="E667" s="35" t="s">
        <v>172</v>
      </c>
      <c r="F667" s="35" t="s">
        <v>172</v>
      </c>
      <c r="G667" s="35">
        <f t="shared" si="227"/>
        <v>0</v>
      </c>
      <c r="H667" s="35" t="s">
        <v>172</v>
      </c>
      <c r="I667" s="35" t="s">
        <v>172</v>
      </c>
      <c r="J667" s="35">
        <f t="shared" si="228"/>
        <v>0</v>
      </c>
      <c r="K667" s="35" t="s">
        <v>172</v>
      </c>
      <c r="L667" s="35" t="s">
        <v>172</v>
      </c>
      <c r="M667" s="35">
        <f t="shared" si="229"/>
        <v>0</v>
      </c>
      <c r="N667" s="35" t="s">
        <v>172</v>
      </c>
      <c r="O667" s="35" t="s">
        <v>172</v>
      </c>
      <c r="P667" s="35">
        <f t="shared" si="230"/>
        <v>0</v>
      </c>
      <c r="Q667" s="35" t="s">
        <v>172</v>
      </c>
      <c r="R667" s="35" t="s">
        <v>172</v>
      </c>
      <c r="S667" s="35">
        <f t="shared" si="231"/>
        <v>0</v>
      </c>
      <c r="T667" s="35" t="s">
        <v>172</v>
      </c>
      <c r="U667" s="35" t="s">
        <v>172</v>
      </c>
      <c r="V667" s="35">
        <f t="shared" si="232"/>
        <v>0</v>
      </c>
      <c r="W667" s="35" t="s">
        <v>172</v>
      </c>
      <c r="X667" s="35" t="s">
        <v>172</v>
      </c>
      <c r="Y667" s="35">
        <f t="shared" si="233"/>
        <v>0</v>
      </c>
      <c r="Z667" s="35" t="s">
        <v>172</v>
      </c>
      <c r="AA667" s="35" t="s">
        <v>172</v>
      </c>
      <c r="AB667" s="35">
        <f t="shared" si="234"/>
        <v>0</v>
      </c>
      <c r="AC667" s="35" t="s">
        <v>172</v>
      </c>
      <c r="AD667" s="35" t="s">
        <v>172</v>
      </c>
      <c r="AE667" s="35">
        <f t="shared" si="235"/>
        <v>0</v>
      </c>
      <c r="AF667" s="35" t="s">
        <v>172</v>
      </c>
      <c r="AG667" s="35" t="s">
        <v>172</v>
      </c>
      <c r="AH667" s="35">
        <f t="shared" si="236"/>
        <v>0</v>
      </c>
      <c r="AI667" s="35" t="s">
        <v>172</v>
      </c>
      <c r="AJ667" s="35" t="s">
        <v>172</v>
      </c>
      <c r="AK667" s="35">
        <f t="shared" si="237"/>
        <v>0</v>
      </c>
      <c r="AM667" s="102" t="s">
        <v>11</v>
      </c>
    </row>
    <row r="668" spans="1:39" s="32" customFormat="1" ht="15.95" customHeight="1" x14ac:dyDescent="0.4">
      <c r="A668" s="102" t="str">
        <f t="shared" si="224"/>
        <v>DiciembreAtlántica Seguros, S. A.</v>
      </c>
      <c r="B668" s="37" t="s">
        <v>120</v>
      </c>
      <c r="C668" s="44">
        <f t="shared" si="225"/>
        <v>0</v>
      </c>
      <c r="D668" s="44">
        <f t="shared" si="226"/>
        <v>0</v>
      </c>
      <c r="E668" s="35" t="s">
        <v>172</v>
      </c>
      <c r="F668" s="35" t="s">
        <v>172</v>
      </c>
      <c r="G668" s="35">
        <f t="shared" si="227"/>
        <v>0</v>
      </c>
      <c r="H668" s="35" t="s">
        <v>172</v>
      </c>
      <c r="I668" s="35" t="s">
        <v>172</v>
      </c>
      <c r="J668" s="35">
        <f t="shared" si="228"/>
        <v>0</v>
      </c>
      <c r="K668" s="35" t="s">
        <v>172</v>
      </c>
      <c r="L668" s="35" t="s">
        <v>172</v>
      </c>
      <c r="M668" s="35">
        <f t="shared" si="229"/>
        <v>0</v>
      </c>
      <c r="N668" s="35" t="s">
        <v>172</v>
      </c>
      <c r="O668" s="35" t="s">
        <v>172</v>
      </c>
      <c r="P668" s="35">
        <f t="shared" si="230"/>
        <v>0</v>
      </c>
      <c r="Q668" s="35" t="s">
        <v>172</v>
      </c>
      <c r="R668" s="35" t="s">
        <v>172</v>
      </c>
      <c r="S668" s="35">
        <f t="shared" si="231"/>
        <v>0</v>
      </c>
      <c r="T668" s="35" t="s">
        <v>172</v>
      </c>
      <c r="U668" s="35" t="s">
        <v>172</v>
      </c>
      <c r="V668" s="35">
        <f t="shared" si="232"/>
        <v>0</v>
      </c>
      <c r="W668" s="35" t="s">
        <v>172</v>
      </c>
      <c r="X668" s="35" t="s">
        <v>172</v>
      </c>
      <c r="Y668" s="35">
        <f t="shared" si="233"/>
        <v>0</v>
      </c>
      <c r="Z668" s="35" t="s">
        <v>172</v>
      </c>
      <c r="AA668" s="35" t="s">
        <v>172</v>
      </c>
      <c r="AB668" s="35">
        <f t="shared" si="234"/>
        <v>0</v>
      </c>
      <c r="AC668" s="35" t="s">
        <v>172</v>
      </c>
      <c r="AD668" s="35" t="s">
        <v>172</v>
      </c>
      <c r="AE668" s="35">
        <f t="shared" si="235"/>
        <v>0</v>
      </c>
      <c r="AF668" s="35" t="s">
        <v>172</v>
      </c>
      <c r="AG668" s="35" t="s">
        <v>172</v>
      </c>
      <c r="AH668" s="35">
        <f t="shared" si="236"/>
        <v>0</v>
      </c>
      <c r="AI668" s="35" t="s">
        <v>172</v>
      </c>
      <c r="AJ668" s="35" t="s">
        <v>172</v>
      </c>
      <c r="AK668" s="35">
        <f t="shared" si="237"/>
        <v>0</v>
      </c>
      <c r="AM668" s="102" t="s">
        <v>11</v>
      </c>
    </row>
    <row r="669" spans="1:39" ht="15.95" customHeight="1" x14ac:dyDescent="0.4">
      <c r="A669" s="102" t="str">
        <f t="shared" si="224"/>
        <v>DiciembreSeguros La Internacional, S. A.</v>
      </c>
      <c r="B669" s="37" t="s">
        <v>80</v>
      </c>
      <c r="C669" s="44">
        <f t="shared" si="225"/>
        <v>0</v>
      </c>
      <c r="D669" s="44">
        <f t="shared" si="226"/>
        <v>0</v>
      </c>
      <c r="E669" s="35" t="s">
        <v>172</v>
      </c>
      <c r="F669" s="35" t="s">
        <v>172</v>
      </c>
      <c r="G669" s="35">
        <f t="shared" si="227"/>
        <v>0</v>
      </c>
      <c r="H669" s="35" t="s">
        <v>172</v>
      </c>
      <c r="I669" s="35" t="s">
        <v>172</v>
      </c>
      <c r="J669" s="35">
        <f t="shared" si="228"/>
        <v>0</v>
      </c>
      <c r="K669" s="35" t="s">
        <v>172</v>
      </c>
      <c r="L669" s="35" t="s">
        <v>172</v>
      </c>
      <c r="M669" s="35">
        <f t="shared" si="229"/>
        <v>0</v>
      </c>
      <c r="N669" s="35" t="s">
        <v>172</v>
      </c>
      <c r="O669" s="35" t="s">
        <v>172</v>
      </c>
      <c r="P669" s="35">
        <f t="shared" si="230"/>
        <v>0</v>
      </c>
      <c r="Q669" s="35" t="s">
        <v>172</v>
      </c>
      <c r="R669" s="35" t="s">
        <v>172</v>
      </c>
      <c r="S669" s="35">
        <f t="shared" si="231"/>
        <v>0</v>
      </c>
      <c r="T669" s="35" t="s">
        <v>172</v>
      </c>
      <c r="U669" s="35" t="s">
        <v>172</v>
      </c>
      <c r="V669" s="35">
        <f t="shared" si="232"/>
        <v>0</v>
      </c>
      <c r="W669" s="35" t="s">
        <v>172</v>
      </c>
      <c r="X669" s="35" t="s">
        <v>172</v>
      </c>
      <c r="Y669" s="35">
        <f t="shared" si="233"/>
        <v>0</v>
      </c>
      <c r="Z669" s="35" t="s">
        <v>172</v>
      </c>
      <c r="AA669" s="35" t="s">
        <v>172</v>
      </c>
      <c r="AB669" s="35">
        <f t="shared" si="234"/>
        <v>0</v>
      </c>
      <c r="AC669" s="35" t="s">
        <v>172</v>
      </c>
      <c r="AD669" s="35" t="s">
        <v>172</v>
      </c>
      <c r="AE669" s="35">
        <f t="shared" si="235"/>
        <v>0</v>
      </c>
      <c r="AF669" s="35" t="s">
        <v>172</v>
      </c>
      <c r="AG669" s="35" t="s">
        <v>172</v>
      </c>
      <c r="AH669" s="35">
        <f t="shared" si="236"/>
        <v>0</v>
      </c>
      <c r="AI669" s="35" t="s">
        <v>172</v>
      </c>
      <c r="AJ669" s="35" t="s">
        <v>172</v>
      </c>
      <c r="AK669" s="35">
        <f t="shared" si="237"/>
        <v>0</v>
      </c>
      <c r="AM669" s="102" t="s">
        <v>11</v>
      </c>
    </row>
    <row r="670" spans="1:39" s="32" customFormat="1" ht="15.95" customHeight="1" x14ac:dyDescent="0.4">
      <c r="A670" s="102" t="str">
        <f t="shared" si="224"/>
        <v xml:space="preserve">DiciembreCooperativa Nacional De Seguros, Inc </v>
      </c>
      <c r="B670" s="37" t="s">
        <v>121</v>
      </c>
      <c r="C670" s="44">
        <f t="shared" si="225"/>
        <v>0</v>
      </c>
      <c r="D670" s="44">
        <f t="shared" si="226"/>
        <v>0</v>
      </c>
      <c r="E670" s="35" t="s">
        <v>172</v>
      </c>
      <c r="F670" s="35" t="s">
        <v>172</v>
      </c>
      <c r="G670" s="35">
        <f t="shared" si="227"/>
        <v>0</v>
      </c>
      <c r="H670" s="35" t="s">
        <v>172</v>
      </c>
      <c r="I670" s="35" t="s">
        <v>172</v>
      </c>
      <c r="J670" s="35">
        <f t="shared" si="228"/>
        <v>0</v>
      </c>
      <c r="K670" s="35" t="s">
        <v>172</v>
      </c>
      <c r="L670" s="35" t="s">
        <v>172</v>
      </c>
      <c r="M670" s="35">
        <f t="shared" si="229"/>
        <v>0</v>
      </c>
      <c r="N670" s="35" t="s">
        <v>172</v>
      </c>
      <c r="O670" s="35" t="s">
        <v>172</v>
      </c>
      <c r="P670" s="35">
        <f t="shared" si="230"/>
        <v>0</v>
      </c>
      <c r="Q670" s="35" t="s">
        <v>172</v>
      </c>
      <c r="R670" s="35" t="s">
        <v>172</v>
      </c>
      <c r="S670" s="35">
        <f t="shared" si="231"/>
        <v>0</v>
      </c>
      <c r="T670" s="35" t="s">
        <v>172</v>
      </c>
      <c r="U670" s="35" t="s">
        <v>172</v>
      </c>
      <c r="V670" s="35">
        <f t="shared" si="232"/>
        <v>0</v>
      </c>
      <c r="W670" s="35" t="s">
        <v>172</v>
      </c>
      <c r="X670" s="35" t="s">
        <v>172</v>
      </c>
      <c r="Y670" s="35">
        <f t="shared" si="233"/>
        <v>0</v>
      </c>
      <c r="Z670" s="35" t="s">
        <v>172</v>
      </c>
      <c r="AA670" s="35" t="s">
        <v>172</v>
      </c>
      <c r="AB670" s="35">
        <f t="shared" si="234"/>
        <v>0</v>
      </c>
      <c r="AC670" s="35" t="s">
        <v>172</v>
      </c>
      <c r="AD670" s="35" t="s">
        <v>172</v>
      </c>
      <c r="AE670" s="35">
        <f t="shared" si="235"/>
        <v>0</v>
      </c>
      <c r="AF670" s="35" t="s">
        <v>172</v>
      </c>
      <c r="AG670" s="35" t="s">
        <v>172</v>
      </c>
      <c r="AH670" s="35">
        <f t="shared" si="236"/>
        <v>0</v>
      </c>
      <c r="AI670" s="35" t="s">
        <v>172</v>
      </c>
      <c r="AJ670" s="35" t="s">
        <v>172</v>
      </c>
      <c r="AK670" s="35">
        <f t="shared" si="237"/>
        <v>0</v>
      </c>
      <c r="AM670" s="102" t="s">
        <v>11</v>
      </c>
    </row>
    <row r="671" spans="1:39" s="32" customFormat="1" ht="15.95" customHeight="1" x14ac:dyDescent="0.4">
      <c r="A671" s="102" t="str">
        <f t="shared" si="224"/>
        <v>DiciembreAngloamericana de Seguros, S. A.</v>
      </c>
      <c r="B671" s="37" t="s">
        <v>78</v>
      </c>
      <c r="C671" s="44">
        <f t="shared" si="225"/>
        <v>0</v>
      </c>
      <c r="D671" s="44">
        <f t="shared" si="226"/>
        <v>0</v>
      </c>
      <c r="E671" s="35" t="s">
        <v>172</v>
      </c>
      <c r="F671" s="35" t="s">
        <v>172</v>
      </c>
      <c r="G671" s="35">
        <f t="shared" si="227"/>
        <v>0</v>
      </c>
      <c r="H671" s="35" t="s">
        <v>172</v>
      </c>
      <c r="I671" s="35" t="s">
        <v>172</v>
      </c>
      <c r="J671" s="35">
        <f t="shared" si="228"/>
        <v>0</v>
      </c>
      <c r="K671" s="35" t="s">
        <v>172</v>
      </c>
      <c r="L671" s="35" t="s">
        <v>172</v>
      </c>
      <c r="M671" s="35">
        <f t="shared" si="229"/>
        <v>0</v>
      </c>
      <c r="N671" s="35" t="s">
        <v>172</v>
      </c>
      <c r="O671" s="35" t="s">
        <v>172</v>
      </c>
      <c r="P671" s="35">
        <f t="shared" si="230"/>
        <v>0</v>
      </c>
      <c r="Q671" s="35" t="s">
        <v>172</v>
      </c>
      <c r="R671" s="35" t="s">
        <v>172</v>
      </c>
      <c r="S671" s="35">
        <f t="shared" si="231"/>
        <v>0</v>
      </c>
      <c r="T671" s="35" t="s">
        <v>172</v>
      </c>
      <c r="U671" s="35" t="s">
        <v>172</v>
      </c>
      <c r="V671" s="35">
        <f t="shared" si="232"/>
        <v>0</v>
      </c>
      <c r="W671" s="35" t="s">
        <v>172</v>
      </c>
      <c r="X671" s="35" t="s">
        <v>172</v>
      </c>
      <c r="Y671" s="35">
        <f t="shared" si="233"/>
        <v>0</v>
      </c>
      <c r="Z671" s="35" t="s">
        <v>172</v>
      </c>
      <c r="AA671" s="35" t="s">
        <v>172</v>
      </c>
      <c r="AB671" s="35">
        <f t="shared" si="234"/>
        <v>0</v>
      </c>
      <c r="AC671" s="35" t="s">
        <v>172</v>
      </c>
      <c r="AD671" s="35" t="s">
        <v>172</v>
      </c>
      <c r="AE671" s="35">
        <f t="shared" si="235"/>
        <v>0</v>
      </c>
      <c r="AF671" s="35" t="s">
        <v>172</v>
      </c>
      <c r="AG671" s="35" t="s">
        <v>172</v>
      </c>
      <c r="AH671" s="35">
        <f t="shared" si="236"/>
        <v>0</v>
      </c>
      <c r="AI671" s="35" t="s">
        <v>172</v>
      </c>
      <c r="AJ671" s="35" t="s">
        <v>172</v>
      </c>
      <c r="AK671" s="35">
        <f t="shared" si="237"/>
        <v>0</v>
      </c>
      <c r="AM671" s="102" t="s">
        <v>11</v>
      </c>
    </row>
    <row r="672" spans="1:39" s="32" customFormat="1" ht="15.95" customHeight="1" x14ac:dyDescent="0.4">
      <c r="A672" s="102" t="str">
        <f t="shared" si="224"/>
        <v>DiciembreAtrio Seguros S. A.</v>
      </c>
      <c r="B672" s="37" t="s">
        <v>122</v>
      </c>
      <c r="C672" s="44">
        <f t="shared" si="225"/>
        <v>0</v>
      </c>
      <c r="D672" s="44">
        <f t="shared" si="226"/>
        <v>0</v>
      </c>
      <c r="E672" s="35" t="s">
        <v>172</v>
      </c>
      <c r="F672" s="35" t="s">
        <v>172</v>
      </c>
      <c r="G672" s="35">
        <f t="shared" si="227"/>
        <v>0</v>
      </c>
      <c r="H672" s="35" t="s">
        <v>172</v>
      </c>
      <c r="I672" s="35" t="s">
        <v>172</v>
      </c>
      <c r="J672" s="35">
        <f t="shared" si="228"/>
        <v>0</v>
      </c>
      <c r="K672" s="35" t="s">
        <v>172</v>
      </c>
      <c r="L672" s="35" t="s">
        <v>172</v>
      </c>
      <c r="M672" s="35">
        <f t="shared" si="229"/>
        <v>0</v>
      </c>
      <c r="N672" s="35" t="s">
        <v>172</v>
      </c>
      <c r="O672" s="35" t="s">
        <v>172</v>
      </c>
      <c r="P672" s="35">
        <f t="shared" si="230"/>
        <v>0</v>
      </c>
      <c r="Q672" s="35" t="s">
        <v>172</v>
      </c>
      <c r="R672" s="35" t="s">
        <v>172</v>
      </c>
      <c r="S672" s="35">
        <f t="shared" si="231"/>
        <v>0</v>
      </c>
      <c r="T672" s="35" t="s">
        <v>172</v>
      </c>
      <c r="U672" s="35" t="s">
        <v>172</v>
      </c>
      <c r="V672" s="35">
        <f t="shared" si="232"/>
        <v>0</v>
      </c>
      <c r="W672" s="35" t="s">
        <v>172</v>
      </c>
      <c r="X672" s="35" t="s">
        <v>172</v>
      </c>
      <c r="Y672" s="35">
        <f t="shared" si="233"/>
        <v>0</v>
      </c>
      <c r="Z672" s="35" t="s">
        <v>172</v>
      </c>
      <c r="AA672" s="35" t="s">
        <v>172</v>
      </c>
      <c r="AB672" s="35">
        <f t="shared" si="234"/>
        <v>0</v>
      </c>
      <c r="AC672" s="35" t="s">
        <v>172</v>
      </c>
      <c r="AD672" s="35" t="s">
        <v>172</v>
      </c>
      <c r="AE672" s="35">
        <f t="shared" si="235"/>
        <v>0</v>
      </c>
      <c r="AF672" s="35" t="s">
        <v>172</v>
      </c>
      <c r="AG672" s="35" t="s">
        <v>172</v>
      </c>
      <c r="AH672" s="35">
        <f t="shared" si="236"/>
        <v>0</v>
      </c>
      <c r="AI672" s="35" t="s">
        <v>172</v>
      </c>
      <c r="AJ672" s="35" t="s">
        <v>172</v>
      </c>
      <c r="AK672" s="35">
        <f t="shared" si="237"/>
        <v>0</v>
      </c>
      <c r="AM672" s="102" t="s">
        <v>11</v>
      </c>
    </row>
    <row r="673" spans="1:39" s="32" customFormat="1" ht="15.95" customHeight="1" x14ac:dyDescent="0.4">
      <c r="A673" s="102" t="str">
        <f t="shared" si="224"/>
        <v>DiciembreCuna Mutual Insurance Society Dominicana</v>
      </c>
      <c r="B673" s="37" t="s">
        <v>123</v>
      </c>
      <c r="C673" s="44">
        <f t="shared" si="225"/>
        <v>0</v>
      </c>
      <c r="D673" s="44">
        <f t="shared" si="226"/>
        <v>0</v>
      </c>
      <c r="E673" s="35" t="s">
        <v>172</v>
      </c>
      <c r="F673" s="35" t="s">
        <v>172</v>
      </c>
      <c r="G673" s="35">
        <f t="shared" si="227"/>
        <v>0</v>
      </c>
      <c r="H673" s="35" t="s">
        <v>172</v>
      </c>
      <c r="I673" s="35" t="s">
        <v>172</v>
      </c>
      <c r="J673" s="35">
        <f t="shared" si="228"/>
        <v>0</v>
      </c>
      <c r="K673" s="35" t="s">
        <v>172</v>
      </c>
      <c r="L673" s="35" t="s">
        <v>172</v>
      </c>
      <c r="M673" s="35">
        <f t="shared" si="229"/>
        <v>0</v>
      </c>
      <c r="N673" s="35" t="s">
        <v>172</v>
      </c>
      <c r="O673" s="35" t="s">
        <v>172</v>
      </c>
      <c r="P673" s="35">
        <f t="shared" si="230"/>
        <v>0</v>
      </c>
      <c r="Q673" s="35" t="s">
        <v>172</v>
      </c>
      <c r="R673" s="35" t="s">
        <v>172</v>
      </c>
      <c r="S673" s="35">
        <f t="shared" si="231"/>
        <v>0</v>
      </c>
      <c r="T673" s="35" t="s">
        <v>172</v>
      </c>
      <c r="U673" s="35" t="s">
        <v>172</v>
      </c>
      <c r="V673" s="35">
        <f t="shared" si="232"/>
        <v>0</v>
      </c>
      <c r="W673" s="35" t="s">
        <v>172</v>
      </c>
      <c r="X673" s="35" t="s">
        <v>172</v>
      </c>
      <c r="Y673" s="35">
        <f t="shared" si="233"/>
        <v>0</v>
      </c>
      <c r="Z673" s="35" t="s">
        <v>172</v>
      </c>
      <c r="AA673" s="35" t="s">
        <v>172</v>
      </c>
      <c r="AB673" s="35">
        <f t="shared" si="234"/>
        <v>0</v>
      </c>
      <c r="AC673" s="35" t="s">
        <v>172</v>
      </c>
      <c r="AD673" s="35" t="s">
        <v>172</v>
      </c>
      <c r="AE673" s="35">
        <f t="shared" si="235"/>
        <v>0</v>
      </c>
      <c r="AF673" s="35" t="s">
        <v>172</v>
      </c>
      <c r="AG673" s="35" t="s">
        <v>172</v>
      </c>
      <c r="AH673" s="35">
        <f t="shared" si="236"/>
        <v>0</v>
      </c>
      <c r="AI673" s="35" t="s">
        <v>172</v>
      </c>
      <c r="AJ673" s="35" t="s">
        <v>172</v>
      </c>
      <c r="AK673" s="35">
        <f t="shared" si="237"/>
        <v>0</v>
      </c>
      <c r="AM673" s="102" t="s">
        <v>11</v>
      </c>
    </row>
    <row r="674" spans="1:39" s="32" customFormat="1" ht="15.95" customHeight="1" x14ac:dyDescent="0.4">
      <c r="A674" s="102" t="str">
        <f t="shared" si="224"/>
        <v>DiciembreBMI Compañía de Seguros, S. A.</v>
      </c>
      <c r="B674" s="37" t="s">
        <v>87</v>
      </c>
      <c r="C674" s="44">
        <f t="shared" si="225"/>
        <v>0</v>
      </c>
      <c r="D674" s="44">
        <f t="shared" si="226"/>
        <v>0</v>
      </c>
      <c r="E674" s="35" t="s">
        <v>172</v>
      </c>
      <c r="F674" s="35" t="s">
        <v>172</v>
      </c>
      <c r="G674" s="35">
        <f t="shared" si="227"/>
        <v>0</v>
      </c>
      <c r="H674" s="35" t="s">
        <v>172</v>
      </c>
      <c r="I674" s="35" t="s">
        <v>172</v>
      </c>
      <c r="J674" s="35">
        <f t="shared" si="228"/>
        <v>0</v>
      </c>
      <c r="K674" s="35" t="s">
        <v>172</v>
      </c>
      <c r="L674" s="35" t="s">
        <v>172</v>
      </c>
      <c r="M674" s="35">
        <f t="shared" si="229"/>
        <v>0</v>
      </c>
      <c r="N674" s="35" t="s">
        <v>172</v>
      </c>
      <c r="O674" s="35" t="s">
        <v>172</v>
      </c>
      <c r="P674" s="35">
        <f t="shared" si="230"/>
        <v>0</v>
      </c>
      <c r="Q674" s="35" t="s">
        <v>172</v>
      </c>
      <c r="R674" s="35" t="s">
        <v>172</v>
      </c>
      <c r="S674" s="35">
        <f t="shared" si="231"/>
        <v>0</v>
      </c>
      <c r="T674" s="35" t="s">
        <v>172</v>
      </c>
      <c r="U674" s="35" t="s">
        <v>172</v>
      </c>
      <c r="V674" s="35">
        <f t="shared" si="232"/>
        <v>0</v>
      </c>
      <c r="W674" s="35" t="s">
        <v>172</v>
      </c>
      <c r="X674" s="35" t="s">
        <v>172</v>
      </c>
      <c r="Y674" s="35">
        <f t="shared" si="233"/>
        <v>0</v>
      </c>
      <c r="Z674" s="35" t="s">
        <v>172</v>
      </c>
      <c r="AA674" s="35" t="s">
        <v>172</v>
      </c>
      <c r="AB674" s="35">
        <f t="shared" si="234"/>
        <v>0</v>
      </c>
      <c r="AC674" s="35" t="s">
        <v>172</v>
      </c>
      <c r="AD674" s="35" t="s">
        <v>172</v>
      </c>
      <c r="AE674" s="35">
        <f t="shared" si="235"/>
        <v>0</v>
      </c>
      <c r="AF674" s="35" t="s">
        <v>172</v>
      </c>
      <c r="AG674" s="35" t="s">
        <v>172</v>
      </c>
      <c r="AH674" s="35">
        <f t="shared" si="236"/>
        <v>0</v>
      </c>
      <c r="AI674" s="35" t="s">
        <v>172</v>
      </c>
      <c r="AJ674" s="35" t="s">
        <v>172</v>
      </c>
      <c r="AK674" s="35">
        <f t="shared" si="237"/>
        <v>0</v>
      </c>
      <c r="AM674" s="102" t="s">
        <v>11</v>
      </c>
    </row>
    <row r="675" spans="1:39" s="32" customFormat="1" ht="15.95" customHeight="1" x14ac:dyDescent="0.4">
      <c r="A675" s="102" t="str">
        <f t="shared" si="224"/>
        <v>DiciembreBupa Dominicana, S. A.</v>
      </c>
      <c r="B675" s="37" t="s">
        <v>124</v>
      </c>
      <c r="C675" s="44">
        <f t="shared" si="225"/>
        <v>0</v>
      </c>
      <c r="D675" s="44">
        <f t="shared" si="226"/>
        <v>0</v>
      </c>
      <c r="E675" s="35" t="s">
        <v>172</v>
      </c>
      <c r="F675" s="35" t="s">
        <v>172</v>
      </c>
      <c r="G675" s="35">
        <f t="shared" si="227"/>
        <v>0</v>
      </c>
      <c r="H675" s="35" t="s">
        <v>172</v>
      </c>
      <c r="I675" s="35" t="s">
        <v>172</v>
      </c>
      <c r="J675" s="35">
        <f t="shared" si="228"/>
        <v>0</v>
      </c>
      <c r="K675" s="35" t="s">
        <v>172</v>
      </c>
      <c r="L675" s="35" t="s">
        <v>172</v>
      </c>
      <c r="M675" s="35">
        <f t="shared" si="229"/>
        <v>0</v>
      </c>
      <c r="N675" s="35" t="s">
        <v>172</v>
      </c>
      <c r="O675" s="35" t="s">
        <v>172</v>
      </c>
      <c r="P675" s="35">
        <f t="shared" si="230"/>
        <v>0</v>
      </c>
      <c r="Q675" s="35" t="s">
        <v>172</v>
      </c>
      <c r="R675" s="35" t="s">
        <v>172</v>
      </c>
      <c r="S675" s="35">
        <f t="shared" si="231"/>
        <v>0</v>
      </c>
      <c r="T675" s="35" t="s">
        <v>172</v>
      </c>
      <c r="U675" s="35" t="s">
        <v>172</v>
      </c>
      <c r="V675" s="35">
        <f t="shared" si="232"/>
        <v>0</v>
      </c>
      <c r="W675" s="35" t="s">
        <v>172</v>
      </c>
      <c r="X675" s="35" t="s">
        <v>172</v>
      </c>
      <c r="Y675" s="35">
        <f t="shared" si="233"/>
        <v>0</v>
      </c>
      <c r="Z675" s="35" t="s">
        <v>172</v>
      </c>
      <c r="AA675" s="35" t="s">
        <v>172</v>
      </c>
      <c r="AB675" s="35">
        <f t="shared" si="234"/>
        <v>0</v>
      </c>
      <c r="AC675" s="35" t="s">
        <v>172</v>
      </c>
      <c r="AD675" s="35" t="s">
        <v>172</v>
      </c>
      <c r="AE675" s="35">
        <f t="shared" si="235"/>
        <v>0</v>
      </c>
      <c r="AF675" s="35" t="s">
        <v>172</v>
      </c>
      <c r="AG675" s="35" t="s">
        <v>172</v>
      </c>
      <c r="AH675" s="35">
        <f t="shared" si="236"/>
        <v>0</v>
      </c>
      <c r="AI675" s="35" t="s">
        <v>172</v>
      </c>
      <c r="AJ675" s="35" t="s">
        <v>172</v>
      </c>
      <c r="AK675" s="35">
        <f t="shared" si="237"/>
        <v>0</v>
      </c>
      <c r="AM675" s="102" t="s">
        <v>11</v>
      </c>
    </row>
    <row r="676" spans="1:39" s="32" customFormat="1" ht="15.95" customHeight="1" x14ac:dyDescent="0.4">
      <c r="A676" s="102" t="str">
        <f t="shared" si="224"/>
        <v>DiciembreSeguros APS, S.R.L.</v>
      </c>
      <c r="B676" s="37" t="s">
        <v>125</v>
      </c>
      <c r="C676" s="44">
        <f t="shared" si="225"/>
        <v>0</v>
      </c>
      <c r="D676" s="44">
        <f t="shared" si="226"/>
        <v>0</v>
      </c>
      <c r="E676" s="35" t="s">
        <v>172</v>
      </c>
      <c r="F676" s="35" t="s">
        <v>172</v>
      </c>
      <c r="G676" s="35">
        <f t="shared" si="227"/>
        <v>0</v>
      </c>
      <c r="H676" s="35" t="s">
        <v>172</v>
      </c>
      <c r="I676" s="35" t="s">
        <v>172</v>
      </c>
      <c r="J676" s="35">
        <f t="shared" si="228"/>
        <v>0</v>
      </c>
      <c r="K676" s="35" t="s">
        <v>172</v>
      </c>
      <c r="L676" s="35" t="s">
        <v>172</v>
      </c>
      <c r="M676" s="35">
        <f t="shared" si="229"/>
        <v>0</v>
      </c>
      <c r="N676" s="35" t="s">
        <v>172</v>
      </c>
      <c r="O676" s="35" t="s">
        <v>172</v>
      </c>
      <c r="P676" s="35">
        <f t="shared" si="230"/>
        <v>0</v>
      </c>
      <c r="Q676" s="35" t="s">
        <v>172</v>
      </c>
      <c r="R676" s="35" t="s">
        <v>172</v>
      </c>
      <c r="S676" s="35">
        <f t="shared" si="231"/>
        <v>0</v>
      </c>
      <c r="T676" s="35" t="s">
        <v>172</v>
      </c>
      <c r="U676" s="35" t="s">
        <v>172</v>
      </c>
      <c r="V676" s="35">
        <f t="shared" si="232"/>
        <v>0</v>
      </c>
      <c r="W676" s="35" t="s">
        <v>172</v>
      </c>
      <c r="X676" s="35" t="s">
        <v>172</v>
      </c>
      <c r="Y676" s="35">
        <f t="shared" si="233"/>
        <v>0</v>
      </c>
      <c r="Z676" s="35" t="s">
        <v>172</v>
      </c>
      <c r="AA676" s="35" t="s">
        <v>172</v>
      </c>
      <c r="AB676" s="35">
        <f t="shared" si="234"/>
        <v>0</v>
      </c>
      <c r="AC676" s="35" t="s">
        <v>172</v>
      </c>
      <c r="AD676" s="35" t="s">
        <v>172</v>
      </c>
      <c r="AE676" s="35">
        <f t="shared" si="235"/>
        <v>0</v>
      </c>
      <c r="AF676" s="35" t="s">
        <v>172</v>
      </c>
      <c r="AG676" s="35" t="s">
        <v>172</v>
      </c>
      <c r="AH676" s="35">
        <f t="shared" si="236"/>
        <v>0</v>
      </c>
      <c r="AI676" s="35" t="s">
        <v>172</v>
      </c>
      <c r="AJ676" s="35" t="s">
        <v>172</v>
      </c>
      <c r="AK676" s="35">
        <f t="shared" si="237"/>
        <v>0</v>
      </c>
      <c r="AM676" s="102" t="s">
        <v>11</v>
      </c>
    </row>
    <row r="677" spans="1:39" s="32" customFormat="1" ht="15.95" customHeight="1" x14ac:dyDescent="0.4">
      <c r="A677" s="102" t="str">
        <f t="shared" si="224"/>
        <v>DiciembreMultiseguros Su, S.A.</v>
      </c>
      <c r="B677" s="37" t="s">
        <v>126</v>
      </c>
      <c r="C677" s="44">
        <f t="shared" si="225"/>
        <v>0</v>
      </c>
      <c r="D677" s="44">
        <f t="shared" si="226"/>
        <v>0</v>
      </c>
      <c r="E677" s="35" t="s">
        <v>172</v>
      </c>
      <c r="F677" s="35" t="s">
        <v>172</v>
      </c>
      <c r="G677" s="35">
        <f t="shared" si="227"/>
        <v>0</v>
      </c>
      <c r="H677" s="35" t="s">
        <v>172</v>
      </c>
      <c r="I677" s="35" t="s">
        <v>172</v>
      </c>
      <c r="J677" s="35">
        <f t="shared" si="228"/>
        <v>0</v>
      </c>
      <c r="K677" s="35" t="s">
        <v>172</v>
      </c>
      <c r="L677" s="35" t="s">
        <v>172</v>
      </c>
      <c r="M677" s="35">
        <f t="shared" si="229"/>
        <v>0</v>
      </c>
      <c r="N677" s="35" t="s">
        <v>172</v>
      </c>
      <c r="O677" s="35" t="s">
        <v>172</v>
      </c>
      <c r="P677" s="35">
        <f t="shared" si="230"/>
        <v>0</v>
      </c>
      <c r="Q677" s="35" t="s">
        <v>172</v>
      </c>
      <c r="R677" s="35" t="s">
        <v>172</v>
      </c>
      <c r="S677" s="35">
        <f t="shared" si="231"/>
        <v>0</v>
      </c>
      <c r="T677" s="35" t="s">
        <v>172</v>
      </c>
      <c r="U677" s="35" t="s">
        <v>172</v>
      </c>
      <c r="V677" s="35">
        <f t="shared" si="232"/>
        <v>0</v>
      </c>
      <c r="W677" s="35" t="s">
        <v>172</v>
      </c>
      <c r="X677" s="35" t="s">
        <v>172</v>
      </c>
      <c r="Y677" s="35">
        <f t="shared" si="233"/>
        <v>0</v>
      </c>
      <c r="Z677" s="35" t="s">
        <v>172</v>
      </c>
      <c r="AA677" s="35" t="s">
        <v>172</v>
      </c>
      <c r="AB677" s="35">
        <f t="shared" si="234"/>
        <v>0</v>
      </c>
      <c r="AC677" s="35" t="s">
        <v>172</v>
      </c>
      <c r="AD677" s="35" t="s">
        <v>172</v>
      </c>
      <c r="AE677" s="35">
        <f t="shared" si="235"/>
        <v>0</v>
      </c>
      <c r="AF677" s="35" t="s">
        <v>172</v>
      </c>
      <c r="AG677" s="35" t="s">
        <v>172</v>
      </c>
      <c r="AH677" s="35">
        <f t="shared" si="236"/>
        <v>0</v>
      </c>
      <c r="AI677" s="35" t="s">
        <v>172</v>
      </c>
      <c r="AJ677" s="35" t="s">
        <v>172</v>
      </c>
      <c r="AK677" s="35">
        <f t="shared" si="237"/>
        <v>0</v>
      </c>
      <c r="AM677" s="102" t="s">
        <v>11</v>
      </c>
    </row>
    <row r="678" spans="1:39" s="32" customFormat="1" ht="15.95" customHeight="1" x14ac:dyDescent="0.4">
      <c r="A678" s="102" t="str">
        <f t="shared" si="224"/>
        <v>DiciembreSeguros Ademi, S.A.</v>
      </c>
      <c r="B678" s="37" t="s">
        <v>127</v>
      </c>
      <c r="C678" s="44">
        <f t="shared" si="225"/>
        <v>0</v>
      </c>
      <c r="D678" s="44">
        <f t="shared" si="226"/>
        <v>0</v>
      </c>
      <c r="E678" s="35" t="s">
        <v>172</v>
      </c>
      <c r="F678" s="35" t="s">
        <v>172</v>
      </c>
      <c r="G678" s="35">
        <f t="shared" si="227"/>
        <v>0</v>
      </c>
      <c r="H678" s="35" t="s">
        <v>172</v>
      </c>
      <c r="I678" s="35" t="s">
        <v>172</v>
      </c>
      <c r="J678" s="35">
        <f t="shared" si="228"/>
        <v>0</v>
      </c>
      <c r="K678" s="35" t="s">
        <v>172</v>
      </c>
      <c r="L678" s="35" t="s">
        <v>172</v>
      </c>
      <c r="M678" s="35">
        <f t="shared" si="229"/>
        <v>0</v>
      </c>
      <c r="N678" s="35" t="s">
        <v>172</v>
      </c>
      <c r="O678" s="35" t="s">
        <v>172</v>
      </c>
      <c r="P678" s="35">
        <f t="shared" si="230"/>
        <v>0</v>
      </c>
      <c r="Q678" s="35" t="s">
        <v>172</v>
      </c>
      <c r="R678" s="35" t="s">
        <v>172</v>
      </c>
      <c r="S678" s="35">
        <f t="shared" si="231"/>
        <v>0</v>
      </c>
      <c r="T678" s="35" t="s">
        <v>172</v>
      </c>
      <c r="U678" s="35" t="s">
        <v>172</v>
      </c>
      <c r="V678" s="35">
        <f t="shared" si="232"/>
        <v>0</v>
      </c>
      <c r="W678" s="35" t="s">
        <v>172</v>
      </c>
      <c r="X678" s="35" t="s">
        <v>172</v>
      </c>
      <c r="Y678" s="35">
        <f t="shared" si="233"/>
        <v>0</v>
      </c>
      <c r="Z678" s="35" t="s">
        <v>172</v>
      </c>
      <c r="AA678" s="35" t="s">
        <v>172</v>
      </c>
      <c r="AB678" s="35">
        <f t="shared" si="234"/>
        <v>0</v>
      </c>
      <c r="AC678" s="35" t="s">
        <v>172</v>
      </c>
      <c r="AD678" s="35" t="s">
        <v>172</v>
      </c>
      <c r="AE678" s="35">
        <f t="shared" si="235"/>
        <v>0</v>
      </c>
      <c r="AF678" s="35" t="s">
        <v>172</v>
      </c>
      <c r="AG678" s="35" t="s">
        <v>172</v>
      </c>
      <c r="AH678" s="35">
        <f t="shared" si="236"/>
        <v>0</v>
      </c>
      <c r="AI678" s="35" t="s">
        <v>172</v>
      </c>
      <c r="AJ678" s="35" t="s">
        <v>172</v>
      </c>
      <c r="AK678" s="35">
        <f t="shared" si="237"/>
        <v>0</v>
      </c>
      <c r="AM678" s="102" t="s">
        <v>11</v>
      </c>
    </row>
    <row r="679" spans="1:39" s="32" customFormat="1" ht="15.95" customHeight="1" x14ac:dyDescent="0.4">
      <c r="A679" s="102" t="str">
        <f t="shared" si="224"/>
        <v>DiciembreFuturo Seguros</v>
      </c>
      <c r="B679" s="37" t="s">
        <v>110</v>
      </c>
      <c r="C679" s="44">
        <f t="shared" si="225"/>
        <v>0</v>
      </c>
      <c r="D679" s="44">
        <f t="shared" si="226"/>
        <v>0</v>
      </c>
      <c r="E679" s="35" t="s">
        <v>172</v>
      </c>
      <c r="F679" s="35" t="s">
        <v>172</v>
      </c>
      <c r="G679" s="35">
        <f t="shared" si="227"/>
        <v>0</v>
      </c>
      <c r="H679" s="35" t="s">
        <v>172</v>
      </c>
      <c r="I679" s="35" t="s">
        <v>172</v>
      </c>
      <c r="J679" s="35">
        <f t="shared" si="228"/>
        <v>0</v>
      </c>
      <c r="K679" s="35" t="s">
        <v>172</v>
      </c>
      <c r="L679" s="35" t="s">
        <v>172</v>
      </c>
      <c r="M679" s="35">
        <f t="shared" si="229"/>
        <v>0</v>
      </c>
      <c r="N679" s="35" t="s">
        <v>172</v>
      </c>
      <c r="O679" s="35" t="s">
        <v>172</v>
      </c>
      <c r="P679" s="35">
        <f t="shared" si="230"/>
        <v>0</v>
      </c>
      <c r="Q679" s="35" t="s">
        <v>172</v>
      </c>
      <c r="R679" s="35" t="s">
        <v>172</v>
      </c>
      <c r="S679" s="35">
        <f t="shared" si="231"/>
        <v>0</v>
      </c>
      <c r="T679" s="35" t="s">
        <v>172</v>
      </c>
      <c r="U679" s="35" t="s">
        <v>172</v>
      </c>
      <c r="V679" s="35">
        <f t="shared" si="232"/>
        <v>0</v>
      </c>
      <c r="W679" s="35" t="s">
        <v>172</v>
      </c>
      <c r="X679" s="35" t="s">
        <v>172</v>
      </c>
      <c r="Y679" s="35">
        <f t="shared" si="233"/>
        <v>0</v>
      </c>
      <c r="Z679" s="35" t="s">
        <v>172</v>
      </c>
      <c r="AA679" s="35" t="s">
        <v>172</v>
      </c>
      <c r="AB679" s="35">
        <f t="shared" si="234"/>
        <v>0</v>
      </c>
      <c r="AC679" s="35" t="s">
        <v>172</v>
      </c>
      <c r="AD679" s="35" t="s">
        <v>172</v>
      </c>
      <c r="AE679" s="35">
        <f t="shared" si="235"/>
        <v>0</v>
      </c>
      <c r="AF679" s="35" t="s">
        <v>172</v>
      </c>
      <c r="AG679" s="35" t="s">
        <v>172</v>
      </c>
      <c r="AH679" s="35">
        <f t="shared" si="236"/>
        <v>0</v>
      </c>
      <c r="AI679" s="35" t="s">
        <v>172</v>
      </c>
      <c r="AJ679" s="35" t="s">
        <v>172</v>
      </c>
      <c r="AK679" s="35">
        <f t="shared" si="237"/>
        <v>0</v>
      </c>
      <c r="AM679" s="102" t="s">
        <v>11</v>
      </c>
    </row>
    <row r="680" spans="1:39" s="32" customFormat="1" ht="15.95" customHeight="1" x14ac:dyDescent="0.4">
      <c r="A680" s="102" t="str">
        <f t="shared" si="224"/>
        <v>DiciembreConfederación del Canadá Dominicana, S. A.</v>
      </c>
      <c r="B680" s="37" t="s">
        <v>128</v>
      </c>
      <c r="C680" s="44">
        <f t="shared" si="225"/>
        <v>0</v>
      </c>
      <c r="D680" s="44">
        <f t="shared" si="226"/>
        <v>0</v>
      </c>
      <c r="E680" s="35" t="s">
        <v>172</v>
      </c>
      <c r="F680" s="35" t="s">
        <v>172</v>
      </c>
      <c r="G680" s="35">
        <f t="shared" si="227"/>
        <v>0</v>
      </c>
      <c r="H680" s="35" t="s">
        <v>172</v>
      </c>
      <c r="I680" s="35" t="s">
        <v>172</v>
      </c>
      <c r="J680" s="35">
        <f t="shared" si="228"/>
        <v>0</v>
      </c>
      <c r="K680" s="35" t="s">
        <v>172</v>
      </c>
      <c r="L680" s="35" t="s">
        <v>172</v>
      </c>
      <c r="M680" s="35">
        <f t="shared" si="229"/>
        <v>0</v>
      </c>
      <c r="N680" s="35" t="s">
        <v>172</v>
      </c>
      <c r="O680" s="35" t="s">
        <v>172</v>
      </c>
      <c r="P680" s="35">
        <f t="shared" si="230"/>
        <v>0</v>
      </c>
      <c r="Q680" s="35" t="s">
        <v>172</v>
      </c>
      <c r="R680" s="35" t="s">
        <v>172</v>
      </c>
      <c r="S680" s="35">
        <f t="shared" si="231"/>
        <v>0</v>
      </c>
      <c r="T680" s="35" t="s">
        <v>172</v>
      </c>
      <c r="U680" s="35" t="s">
        <v>172</v>
      </c>
      <c r="V680" s="35">
        <f t="shared" si="232"/>
        <v>0</v>
      </c>
      <c r="W680" s="35" t="s">
        <v>172</v>
      </c>
      <c r="X680" s="35" t="s">
        <v>172</v>
      </c>
      <c r="Y680" s="35">
        <f t="shared" si="233"/>
        <v>0</v>
      </c>
      <c r="Z680" s="35" t="s">
        <v>172</v>
      </c>
      <c r="AA680" s="35" t="s">
        <v>172</v>
      </c>
      <c r="AB680" s="35">
        <f t="shared" si="234"/>
        <v>0</v>
      </c>
      <c r="AC680" s="35" t="s">
        <v>172</v>
      </c>
      <c r="AD680" s="35" t="s">
        <v>172</v>
      </c>
      <c r="AE680" s="35">
        <f t="shared" si="235"/>
        <v>0</v>
      </c>
      <c r="AF680" s="35" t="s">
        <v>172</v>
      </c>
      <c r="AG680" s="35" t="s">
        <v>172</v>
      </c>
      <c r="AH680" s="35">
        <f t="shared" si="236"/>
        <v>0</v>
      </c>
      <c r="AI680" s="35" t="s">
        <v>172</v>
      </c>
      <c r="AJ680" s="35" t="s">
        <v>172</v>
      </c>
      <c r="AK680" s="35">
        <f t="shared" si="237"/>
        <v>0</v>
      </c>
      <c r="AM680" s="102" t="s">
        <v>11</v>
      </c>
    </row>
    <row r="681" spans="1:39" s="32" customFormat="1" ht="15.95" customHeight="1" x14ac:dyDescent="0.4">
      <c r="A681" s="102" t="str">
        <f t="shared" si="224"/>
        <v>DiciembreAutoseguro, S. A.</v>
      </c>
      <c r="B681" s="37" t="s">
        <v>79</v>
      </c>
      <c r="C681" s="44">
        <f t="shared" si="225"/>
        <v>0</v>
      </c>
      <c r="D681" s="44">
        <f t="shared" si="226"/>
        <v>0</v>
      </c>
      <c r="E681" s="35" t="s">
        <v>172</v>
      </c>
      <c r="F681" s="35" t="s">
        <v>172</v>
      </c>
      <c r="G681" s="35">
        <f t="shared" si="227"/>
        <v>0</v>
      </c>
      <c r="H681" s="35" t="s">
        <v>172</v>
      </c>
      <c r="I681" s="35" t="s">
        <v>172</v>
      </c>
      <c r="J681" s="35">
        <f t="shared" si="228"/>
        <v>0</v>
      </c>
      <c r="K681" s="35" t="s">
        <v>172</v>
      </c>
      <c r="L681" s="35" t="s">
        <v>172</v>
      </c>
      <c r="M681" s="35">
        <f t="shared" si="229"/>
        <v>0</v>
      </c>
      <c r="N681" s="35" t="s">
        <v>172</v>
      </c>
      <c r="O681" s="35" t="s">
        <v>172</v>
      </c>
      <c r="P681" s="35">
        <f t="shared" si="230"/>
        <v>0</v>
      </c>
      <c r="Q681" s="35" t="s">
        <v>172</v>
      </c>
      <c r="R681" s="35" t="s">
        <v>172</v>
      </c>
      <c r="S681" s="35">
        <f t="shared" si="231"/>
        <v>0</v>
      </c>
      <c r="T681" s="35" t="s">
        <v>172</v>
      </c>
      <c r="U681" s="35" t="s">
        <v>172</v>
      </c>
      <c r="V681" s="35">
        <f t="shared" si="232"/>
        <v>0</v>
      </c>
      <c r="W681" s="35" t="s">
        <v>172</v>
      </c>
      <c r="X681" s="35" t="s">
        <v>172</v>
      </c>
      <c r="Y681" s="35">
        <f t="shared" si="233"/>
        <v>0</v>
      </c>
      <c r="Z681" s="35" t="s">
        <v>172</v>
      </c>
      <c r="AA681" s="35" t="s">
        <v>172</v>
      </c>
      <c r="AB681" s="35">
        <f t="shared" si="234"/>
        <v>0</v>
      </c>
      <c r="AC681" s="35" t="s">
        <v>172</v>
      </c>
      <c r="AD681" s="35" t="s">
        <v>172</v>
      </c>
      <c r="AE681" s="35">
        <f t="shared" si="235"/>
        <v>0</v>
      </c>
      <c r="AF681" s="35" t="s">
        <v>172</v>
      </c>
      <c r="AG681" s="35" t="s">
        <v>172</v>
      </c>
      <c r="AH681" s="35">
        <f t="shared" si="236"/>
        <v>0</v>
      </c>
      <c r="AI681" s="35" t="s">
        <v>172</v>
      </c>
      <c r="AJ681" s="35" t="s">
        <v>172</v>
      </c>
      <c r="AK681" s="35">
        <f t="shared" si="237"/>
        <v>0</v>
      </c>
      <c r="AM681" s="102" t="s">
        <v>11</v>
      </c>
    </row>
    <row r="682" spans="1:39" s="32" customFormat="1" ht="15.95" customHeight="1" x14ac:dyDescent="0.4">
      <c r="A682" s="102" t="str">
        <f t="shared" si="224"/>
        <v>DiciembreSeguros Yunen, S.A.</v>
      </c>
      <c r="B682" s="37" t="s">
        <v>129</v>
      </c>
      <c r="C682" s="44">
        <f t="shared" si="225"/>
        <v>0</v>
      </c>
      <c r="D682" s="44">
        <f t="shared" si="226"/>
        <v>0</v>
      </c>
      <c r="E682" s="35" t="s">
        <v>172</v>
      </c>
      <c r="F682" s="35" t="s">
        <v>172</v>
      </c>
      <c r="G682" s="35">
        <f t="shared" si="227"/>
        <v>0</v>
      </c>
      <c r="H682" s="35" t="s">
        <v>172</v>
      </c>
      <c r="I682" s="35" t="s">
        <v>172</v>
      </c>
      <c r="J682" s="35">
        <f t="shared" si="228"/>
        <v>0</v>
      </c>
      <c r="K682" s="35" t="s">
        <v>172</v>
      </c>
      <c r="L682" s="35" t="s">
        <v>172</v>
      </c>
      <c r="M682" s="35">
        <f t="shared" si="229"/>
        <v>0</v>
      </c>
      <c r="N682" s="35" t="s">
        <v>172</v>
      </c>
      <c r="O682" s="35" t="s">
        <v>172</v>
      </c>
      <c r="P682" s="35">
        <f t="shared" si="230"/>
        <v>0</v>
      </c>
      <c r="Q682" s="35" t="s">
        <v>172</v>
      </c>
      <c r="R682" s="35" t="s">
        <v>172</v>
      </c>
      <c r="S682" s="35">
        <f t="shared" si="231"/>
        <v>0</v>
      </c>
      <c r="T682" s="35" t="s">
        <v>172</v>
      </c>
      <c r="U682" s="35" t="s">
        <v>172</v>
      </c>
      <c r="V682" s="35">
        <f t="shared" si="232"/>
        <v>0</v>
      </c>
      <c r="W682" s="35" t="s">
        <v>172</v>
      </c>
      <c r="X682" s="35" t="s">
        <v>172</v>
      </c>
      <c r="Y682" s="35">
        <f t="shared" si="233"/>
        <v>0</v>
      </c>
      <c r="Z682" s="35" t="s">
        <v>172</v>
      </c>
      <c r="AA682" s="35" t="s">
        <v>172</v>
      </c>
      <c r="AB682" s="35">
        <f t="shared" si="234"/>
        <v>0</v>
      </c>
      <c r="AC682" s="35" t="s">
        <v>172</v>
      </c>
      <c r="AD682" s="35" t="s">
        <v>172</v>
      </c>
      <c r="AE682" s="35">
        <f t="shared" si="235"/>
        <v>0</v>
      </c>
      <c r="AF682" s="35" t="s">
        <v>172</v>
      </c>
      <c r="AG682" s="35" t="s">
        <v>172</v>
      </c>
      <c r="AH682" s="35">
        <f t="shared" si="236"/>
        <v>0</v>
      </c>
      <c r="AI682" s="35" t="s">
        <v>172</v>
      </c>
      <c r="AJ682" s="35" t="s">
        <v>172</v>
      </c>
      <c r="AK682" s="35">
        <f t="shared" si="237"/>
        <v>0</v>
      </c>
      <c r="AM682" s="102" t="s">
        <v>11</v>
      </c>
    </row>
    <row r="683" spans="1:39" s="32" customFormat="1" ht="15.95" customHeight="1" x14ac:dyDescent="0.4">
      <c r="A683" s="102" t="str">
        <f t="shared" si="224"/>
        <v>DiciembreHylseg Seguros S.A</v>
      </c>
      <c r="B683" s="37" t="s">
        <v>130</v>
      </c>
      <c r="C683" s="44">
        <f t="shared" si="225"/>
        <v>0</v>
      </c>
      <c r="D683" s="44">
        <f t="shared" si="226"/>
        <v>0</v>
      </c>
      <c r="E683" s="35" t="s">
        <v>172</v>
      </c>
      <c r="F683" s="35" t="s">
        <v>172</v>
      </c>
      <c r="G683" s="35">
        <f t="shared" si="227"/>
        <v>0</v>
      </c>
      <c r="H683" s="35" t="s">
        <v>172</v>
      </c>
      <c r="I683" s="35" t="s">
        <v>172</v>
      </c>
      <c r="J683" s="35">
        <f t="shared" si="228"/>
        <v>0</v>
      </c>
      <c r="K683" s="35" t="s">
        <v>172</v>
      </c>
      <c r="L683" s="35" t="s">
        <v>172</v>
      </c>
      <c r="M683" s="35">
        <f t="shared" si="229"/>
        <v>0</v>
      </c>
      <c r="N683" s="35" t="s">
        <v>172</v>
      </c>
      <c r="O683" s="35" t="s">
        <v>172</v>
      </c>
      <c r="P683" s="35">
        <f t="shared" si="230"/>
        <v>0</v>
      </c>
      <c r="Q683" s="35" t="s">
        <v>172</v>
      </c>
      <c r="R683" s="35" t="s">
        <v>172</v>
      </c>
      <c r="S683" s="35">
        <f t="shared" si="231"/>
        <v>0</v>
      </c>
      <c r="T683" s="35" t="s">
        <v>172</v>
      </c>
      <c r="U683" s="35" t="s">
        <v>172</v>
      </c>
      <c r="V683" s="35">
        <f t="shared" si="232"/>
        <v>0</v>
      </c>
      <c r="W683" s="35" t="s">
        <v>172</v>
      </c>
      <c r="X683" s="35" t="s">
        <v>172</v>
      </c>
      <c r="Y683" s="35">
        <f t="shared" si="233"/>
        <v>0</v>
      </c>
      <c r="Z683" s="35" t="s">
        <v>172</v>
      </c>
      <c r="AA683" s="35" t="s">
        <v>172</v>
      </c>
      <c r="AB683" s="35">
        <f t="shared" si="234"/>
        <v>0</v>
      </c>
      <c r="AC683" s="35" t="s">
        <v>172</v>
      </c>
      <c r="AD683" s="35" t="s">
        <v>172</v>
      </c>
      <c r="AE683" s="35">
        <f t="shared" si="235"/>
        <v>0</v>
      </c>
      <c r="AF683" s="35" t="s">
        <v>172</v>
      </c>
      <c r="AG683" s="35" t="s">
        <v>172</v>
      </c>
      <c r="AH683" s="35">
        <f t="shared" si="236"/>
        <v>0</v>
      </c>
      <c r="AI683" s="35" t="s">
        <v>172</v>
      </c>
      <c r="AJ683" s="35" t="s">
        <v>172</v>
      </c>
      <c r="AK683" s="35">
        <f t="shared" si="237"/>
        <v>0</v>
      </c>
      <c r="AM683" s="102" t="s">
        <v>11</v>
      </c>
    </row>
    <row r="684" spans="1:39" s="32" customFormat="1" ht="15.95" customHeight="1" x14ac:dyDescent="0.4">
      <c r="A684" s="102" t="str">
        <f t="shared" si="224"/>
        <v>DiciembreMidas Seguros, S.A.</v>
      </c>
      <c r="B684" s="37" t="s">
        <v>131</v>
      </c>
      <c r="C684" s="44">
        <f t="shared" si="225"/>
        <v>0</v>
      </c>
      <c r="D684" s="44">
        <f t="shared" si="226"/>
        <v>0</v>
      </c>
      <c r="E684" s="35" t="s">
        <v>172</v>
      </c>
      <c r="F684" s="35" t="s">
        <v>172</v>
      </c>
      <c r="G684" s="35">
        <f t="shared" si="227"/>
        <v>0</v>
      </c>
      <c r="H684" s="35" t="s">
        <v>172</v>
      </c>
      <c r="I684" s="35" t="s">
        <v>172</v>
      </c>
      <c r="J684" s="35">
        <f t="shared" si="228"/>
        <v>0</v>
      </c>
      <c r="K684" s="35" t="s">
        <v>172</v>
      </c>
      <c r="L684" s="35" t="s">
        <v>172</v>
      </c>
      <c r="M684" s="35">
        <f t="shared" si="229"/>
        <v>0</v>
      </c>
      <c r="N684" s="35" t="s">
        <v>172</v>
      </c>
      <c r="O684" s="35" t="s">
        <v>172</v>
      </c>
      <c r="P684" s="35">
        <f t="shared" si="230"/>
        <v>0</v>
      </c>
      <c r="Q684" s="35" t="s">
        <v>172</v>
      </c>
      <c r="R684" s="35" t="s">
        <v>172</v>
      </c>
      <c r="S684" s="35">
        <f t="shared" si="231"/>
        <v>0</v>
      </c>
      <c r="T684" s="35" t="s">
        <v>172</v>
      </c>
      <c r="U684" s="35" t="s">
        <v>172</v>
      </c>
      <c r="V684" s="35">
        <f t="shared" si="232"/>
        <v>0</v>
      </c>
      <c r="W684" s="35" t="s">
        <v>172</v>
      </c>
      <c r="X684" s="35" t="s">
        <v>172</v>
      </c>
      <c r="Y684" s="35">
        <f t="shared" si="233"/>
        <v>0</v>
      </c>
      <c r="Z684" s="35" t="s">
        <v>172</v>
      </c>
      <c r="AA684" s="35" t="s">
        <v>172</v>
      </c>
      <c r="AB684" s="35">
        <f t="shared" si="234"/>
        <v>0</v>
      </c>
      <c r="AC684" s="35" t="s">
        <v>172</v>
      </c>
      <c r="AD684" s="35" t="s">
        <v>172</v>
      </c>
      <c r="AE684" s="35">
        <f t="shared" si="235"/>
        <v>0</v>
      </c>
      <c r="AF684" s="35" t="s">
        <v>172</v>
      </c>
      <c r="AG684" s="35" t="s">
        <v>172</v>
      </c>
      <c r="AH684" s="35">
        <f t="shared" si="236"/>
        <v>0</v>
      </c>
      <c r="AI684" s="35" t="s">
        <v>172</v>
      </c>
      <c r="AJ684" s="35" t="s">
        <v>172</v>
      </c>
      <c r="AK684" s="35">
        <f t="shared" si="237"/>
        <v>0</v>
      </c>
      <c r="AM684" s="102" t="s">
        <v>11</v>
      </c>
    </row>
    <row r="685" spans="1:39" s="32" customFormat="1" ht="15.95" customHeight="1" thickBot="1" x14ac:dyDescent="0.45">
      <c r="A685" s="102" t="str">
        <f t="shared" si="224"/>
        <v>DiciembreUnit, S.A.</v>
      </c>
      <c r="B685" s="37" t="s">
        <v>132</v>
      </c>
      <c r="C685" s="44">
        <f t="shared" si="225"/>
        <v>0</v>
      </c>
      <c r="D685" s="44">
        <f t="shared" si="226"/>
        <v>0</v>
      </c>
      <c r="E685" s="35" t="s">
        <v>172</v>
      </c>
      <c r="F685" s="35" t="s">
        <v>172</v>
      </c>
      <c r="G685" s="35">
        <f t="shared" si="227"/>
        <v>0</v>
      </c>
      <c r="H685" s="35" t="s">
        <v>172</v>
      </c>
      <c r="I685" s="35" t="s">
        <v>172</v>
      </c>
      <c r="J685" s="35">
        <f t="shared" si="228"/>
        <v>0</v>
      </c>
      <c r="K685" s="35" t="s">
        <v>172</v>
      </c>
      <c r="L685" s="35" t="s">
        <v>172</v>
      </c>
      <c r="M685" s="35">
        <f t="shared" si="229"/>
        <v>0</v>
      </c>
      <c r="N685" s="35" t="s">
        <v>172</v>
      </c>
      <c r="O685" s="35" t="s">
        <v>172</v>
      </c>
      <c r="P685" s="35">
        <f t="shared" si="230"/>
        <v>0</v>
      </c>
      <c r="Q685" s="35" t="s">
        <v>172</v>
      </c>
      <c r="R685" s="35" t="s">
        <v>172</v>
      </c>
      <c r="S685" s="35">
        <f t="shared" si="231"/>
        <v>0</v>
      </c>
      <c r="T685" s="35" t="s">
        <v>172</v>
      </c>
      <c r="U685" s="35" t="s">
        <v>172</v>
      </c>
      <c r="V685" s="35">
        <f t="shared" si="232"/>
        <v>0</v>
      </c>
      <c r="W685" s="35" t="s">
        <v>172</v>
      </c>
      <c r="X685" s="35" t="s">
        <v>172</v>
      </c>
      <c r="Y685" s="35">
        <f t="shared" si="233"/>
        <v>0</v>
      </c>
      <c r="Z685" s="35" t="s">
        <v>172</v>
      </c>
      <c r="AA685" s="35" t="s">
        <v>172</v>
      </c>
      <c r="AB685" s="35">
        <f t="shared" si="234"/>
        <v>0</v>
      </c>
      <c r="AC685" s="35" t="s">
        <v>172</v>
      </c>
      <c r="AD685" s="35" t="s">
        <v>172</v>
      </c>
      <c r="AE685" s="35">
        <f t="shared" si="235"/>
        <v>0</v>
      </c>
      <c r="AF685" s="35" t="s">
        <v>172</v>
      </c>
      <c r="AG685" s="35" t="s">
        <v>172</v>
      </c>
      <c r="AH685" s="35">
        <f t="shared" si="236"/>
        <v>0</v>
      </c>
      <c r="AI685" s="35" t="s">
        <v>172</v>
      </c>
      <c r="AJ685" s="35" t="s">
        <v>172</v>
      </c>
      <c r="AK685" s="35">
        <f t="shared" si="237"/>
        <v>0</v>
      </c>
      <c r="AM685" s="102" t="s">
        <v>11</v>
      </c>
    </row>
    <row r="686" spans="1:39" ht="13.35" thickTop="1" thickBot="1" x14ac:dyDescent="0.45">
      <c r="B686" s="79" t="s">
        <v>19</v>
      </c>
      <c r="C686" s="80">
        <f>SUM(C653:C685)</f>
        <v>0</v>
      </c>
      <c r="D686" s="80">
        <f>SUM(D653:D685)</f>
        <v>0</v>
      </c>
      <c r="E686" s="80">
        <f>SUM(E653:E685)</f>
        <v>0</v>
      </c>
      <c r="F686" s="80">
        <f t="shared" ref="F686:AJ686" si="238">SUM(F653:F685)</f>
        <v>0</v>
      </c>
      <c r="G686" s="80">
        <f t="shared" si="238"/>
        <v>0</v>
      </c>
      <c r="H686" s="80">
        <f t="shared" si="238"/>
        <v>0</v>
      </c>
      <c r="I686" s="80">
        <f t="shared" si="238"/>
        <v>0</v>
      </c>
      <c r="J686" s="80">
        <f t="shared" si="238"/>
        <v>0</v>
      </c>
      <c r="K686" s="80">
        <f t="shared" si="238"/>
        <v>0</v>
      </c>
      <c r="L686" s="80">
        <f t="shared" si="238"/>
        <v>0</v>
      </c>
      <c r="M686" s="80">
        <f t="shared" si="238"/>
        <v>0</v>
      </c>
      <c r="N686" s="80">
        <f t="shared" si="238"/>
        <v>0</v>
      </c>
      <c r="O686" s="80">
        <f t="shared" si="238"/>
        <v>0</v>
      </c>
      <c r="P686" s="80">
        <f t="shared" si="238"/>
        <v>0</v>
      </c>
      <c r="Q686" s="80">
        <f t="shared" si="238"/>
        <v>0</v>
      </c>
      <c r="R686" s="80">
        <f t="shared" si="238"/>
        <v>0</v>
      </c>
      <c r="S686" s="80">
        <f t="shared" si="238"/>
        <v>0</v>
      </c>
      <c r="T686" s="80">
        <f t="shared" si="238"/>
        <v>0</v>
      </c>
      <c r="U686" s="80">
        <f t="shared" si="238"/>
        <v>0</v>
      </c>
      <c r="V686" s="80">
        <f t="shared" si="238"/>
        <v>0</v>
      </c>
      <c r="W686" s="80">
        <f t="shared" si="238"/>
        <v>0</v>
      </c>
      <c r="X686" s="80">
        <f t="shared" si="238"/>
        <v>0</v>
      </c>
      <c r="Y686" s="80">
        <f t="shared" si="238"/>
        <v>0</v>
      </c>
      <c r="Z686" s="80">
        <f t="shared" si="238"/>
        <v>0</v>
      </c>
      <c r="AA686" s="80">
        <f t="shared" si="238"/>
        <v>0</v>
      </c>
      <c r="AB686" s="80">
        <f t="shared" si="238"/>
        <v>0</v>
      </c>
      <c r="AC686" s="80">
        <f t="shared" si="238"/>
        <v>0</v>
      </c>
      <c r="AD686" s="80">
        <f t="shared" si="238"/>
        <v>0</v>
      </c>
      <c r="AE686" s="80">
        <f t="shared" si="238"/>
        <v>0</v>
      </c>
      <c r="AF686" s="80">
        <f t="shared" si="238"/>
        <v>0</v>
      </c>
      <c r="AG686" s="80">
        <f t="shared" si="238"/>
        <v>0</v>
      </c>
      <c r="AH686" s="80">
        <f t="shared" si="238"/>
        <v>0</v>
      </c>
      <c r="AI686" s="80">
        <f t="shared" si="238"/>
        <v>0</v>
      </c>
      <c r="AJ686" s="80">
        <f t="shared" si="238"/>
        <v>0</v>
      </c>
      <c r="AK686" s="78"/>
    </row>
    <row r="687" spans="1:39" ht="13" thickTop="1" x14ac:dyDescent="0.4">
      <c r="B687" s="7"/>
      <c r="C687" s="6"/>
      <c r="D687" s="7"/>
      <c r="E687" s="6"/>
      <c r="F687" s="123" t="e">
        <f>F686/$D$686</f>
        <v>#DIV/0!</v>
      </c>
      <c r="G687" s="7"/>
      <c r="H687" s="6"/>
      <c r="I687" s="123" t="e">
        <f>I686/$D$686</f>
        <v>#DIV/0!</v>
      </c>
      <c r="J687" s="7"/>
      <c r="K687" s="7"/>
      <c r="L687" s="124" t="e">
        <f>L686/$D$686</f>
        <v>#DIV/0!</v>
      </c>
      <c r="M687" s="7"/>
      <c r="N687" s="7"/>
      <c r="O687" s="123" t="e">
        <f>O686/$D$686</f>
        <v>#DIV/0!</v>
      </c>
      <c r="P687" s="7"/>
      <c r="Q687" s="7"/>
      <c r="R687" s="123" t="e">
        <f>R686/$D$686</f>
        <v>#DIV/0!</v>
      </c>
      <c r="S687" s="7"/>
      <c r="T687" s="7"/>
      <c r="U687" s="123" t="e">
        <f>U686/$D$686</f>
        <v>#DIV/0!</v>
      </c>
      <c r="V687" s="7"/>
      <c r="W687" s="7"/>
      <c r="X687" s="123" t="e">
        <f>X686/$D$686</f>
        <v>#DIV/0!</v>
      </c>
      <c r="Y687" s="7"/>
      <c r="Z687" s="7"/>
      <c r="AA687" s="123" t="e">
        <f>AA686/$D$686</f>
        <v>#DIV/0!</v>
      </c>
      <c r="AB687" s="7"/>
      <c r="AC687" s="7"/>
      <c r="AD687" s="123" t="e">
        <f>AD686/$D$686</f>
        <v>#DIV/0!</v>
      </c>
      <c r="AE687" s="7"/>
      <c r="AF687" s="7"/>
      <c r="AG687" s="123" t="e">
        <f>AG686/$D$686</f>
        <v>#DIV/0!</v>
      </c>
      <c r="AH687" s="7"/>
      <c r="AI687" s="7"/>
      <c r="AJ687" s="123" t="e">
        <f>AJ686/$D$686</f>
        <v>#DIV/0!</v>
      </c>
      <c r="AK687" s="7"/>
    </row>
    <row r="688" spans="1:39" x14ac:dyDescent="0.4">
      <c r="B688" s="4" t="s">
        <v>38</v>
      </c>
      <c r="C688" s="145">
        <f>IFERROR(D686/C689*100,0)</f>
        <v>0</v>
      </c>
      <c r="D688" s="145"/>
      <c r="E688" s="145">
        <f>IFERROR(F686/E689*100,0)</f>
        <v>0</v>
      </c>
      <c r="F688" s="145"/>
      <c r="G688" s="28"/>
      <c r="H688" s="145">
        <f>IFERROR(I686/H689*100,0)</f>
        <v>0</v>
      </c>
      <c r="I688" s="145"/>
      <c r="J688" s="28"/>
      <c r="K688" s="145">
        <f>IFERROR(L686/K689*100,0)</f>
        <v>0</v>
      </c>
      <c r="L688" s="145"/>
      <c r="M688" s="28"/>
      <c r="N688" s="145">
        <f>IFERROR(O686/N689*100,0)</f>
        <v>0</v>
      </c>
      <c r="O688" s="145"/>
      <c r="P688" s="28"/>
      <c r="Q688" s="145">
        <f>IFERROR(R686/Q689*100,0)</f>
        <v>0</v>
      </c>
      <c r="R688" s="145"/>
      <c r="S688" s="28"/>
      <c r="T688" s="145">
        <f>IFERROR(U686/T689*100,0)</f>
        <v>0</v>
      </c>
      <c r="U688" s="145"/>
      <c r="V688" s="28"/>
      <c r="W688" s="145">
        <f>IFERROR(X686/W689*100,0)</f>
        <v>0</v>
      </c>
      <c r="X688" s="145"/>
      <c r="Y688" s="28"/>
      <c r="Z688" s="145">
        <f>IFERROR(AA686/Z689*100,0)</f>
        <v>0</v>
      </c>
      <c r="AA688" s="145"/>
      <c r="AB688" s="28"/>
      <c r="AC688" s="145">
        <f>IFERROR(AD686/AC689*100,0)</f>
        <v>0</v>
      </c>
      <c r="AD688" s="145"/>
      <c r="AE688" s="28"/>
      <c r="AF688" s="145">
        <f>IFERROR(AG686/AF689*100,0)</f>
        <v>0</v>
      </c>
      <c r="AG688" s="145"/>
      <c r="AH688" s="28"/>
      <c r="AI688" s="145">
        <f>IFERROR(AJ686/AI689*100,0)</f>
        <v>0</v>
      </c>
      <c r="AJ688" s="145"/>
      <c r="AK688" s="28"/>
    </row>
    <row r="689" spans="2:37" x14ac:dyDescent="0.4">
      <c r="B689" s="4" t="s">
        <v>39</v>
      </c>
      <c r="C689" s="143">
        <f>IFERROR(C686+D686,0)</f>
        <v>0</v>
      </c>
      <c r="D689" s="144"/>
      <c r="E689" s="143">
        <f>IFERROR(E686+F686,0)</f>
        <v>0</v>
      </c>
      <c r="F689" s="144"/>
      <c r="G689" s="29"/>
      <c r="H689" s="143">
        <f>IFERROR(H686+I686,0)</f>
        <v>0</v>
      </c>
      <c r="I689" s="144"/>
      <c r="J689" s="29"/>
      <c r="K689" s="143">
        <f>IFERROR(K686+L686,0)</f>
        <v>0</v>
      </c>
      <c r="L689" s="144"/>
      <c r="M689" s="29"/>
      <c r="N689" s="143">
        <f>IFERROR(N686+O686,0)</f>
        <v>0</v>
      </c>
      <c r="O689" s="144"/>
      <c r="P689" s="29"/>
      <c r="Q689" s="143">
        <f>IFERROR(Q686+R686,0)</f>
        <v>0</v>
      </c>
      <c r="R689" s="144"/>
      <c r="S689" s="29"/>
      <c r="T689" s="143">
        <f>IFERROR(T686+U686,0)</f>
        <v>0</v>
      </c>
      <c r="U689" s="144"/>
      <c r="V689" s="29"/>
      <c r="W689" s="143">
        <f>IFERROR(W686+X686,0)</f>
        <v>0</v>
      </c>
      <c r="X689" s="144"/>
      <c r="Y689" s="29"/>
      <c r="Z689" s="143">
        <f>IFERROR(Z686+AA686,0)</f>
        <v>0</v>
      </c>
      <c r="AA689" s="144"/>
      <c r="AB689" s="29"/>
      <c r="AC689" s="143">
        <f>IFERROR(AC686+AD686,0)</f>
        <v>0</v>
      </c>
      <c r="AD689" s="144"/>
      <c r="AE689" s="29"/>
      <c r="AF689" s="143">
        <f>IFERROR(AF686+AG686,0)</f>
        <v>0</v>
      </c>
      <c r="AG689" s="144"/>
      <c r="AH689" s="29"/>
      <c r="AI689" s="143">
        <f>IFERROR(AI686+AJ686,0)</f>
        <v>0</v>
      </c>
      <c r="AJ689" s="144"/>
      <c r="AK689" s="29"/>
    </row>
    <row r="690" spans="2:37" x14ac:dyDescent="0.4">
      <c r="B690" s="4" t="s">
        <v>40</v>
      </c>
      <c r="C690" s="145">
        <f>SUM(E690:AJ690,0)</f>
        <v>0</v>
      </c>
      <c r="D690" s="144"/>
      <c r="E690" s="145">
        <f>IFERROR(E689/C689*100,0)</f>
        <v>0</v>
      </c>
      <c r="F690" s="145"/>
      <c r="G690" s="28"/>
      <c r="H690" s="145">
        <f>IFERROR(H689/C689*100,0)</f>
        <v>0</v>
      </c>
      <c r="I690" s="145"/>
      <c r="J690" s="28"/>
      <c r="K690" s="145">
        <f>IFERROR(K689/C689*100,0)</f>
        <v>0</v>
      </c>
      <c r="L690" s="145"/>
      <c r="M690" s="28"/>
      <c r="N690" s="145">
        <f>IFERROR(N689/C689*100,0)</f>
        <v>0</v>
      </c>
      <c r="O690" s="145"/>
      <c r="P690" s="28"/>
      <c r="Q690" s="145">
        <f>IFERROR(Q689/C689*100,0)</f>
        <v>0</v>
      </c>
      <c r="R690" s="145"/>
      <c r="S690" s="28"/>
      <c r="T690" s="145">
        <f>IFERROR(T689/C689*100,0)</f>
        <v>0</v>
      </c>
      <c r="U690" s="145"/>
      <c r="V690" s="28"/>
      <c r="W690" s="145">
        <f>IFERROR(W689/C689*100,0)</f>
        <v>0</v>
      </c>
      <c r="X690" s="145"/>
      <c r="Y690" s="28"/>
      <c r="Z690" s="145">
        <f>IFERROR(Z689/C689*100,0)</f>
        <v>0</v>
      </c>
      <c r="AA690" s="145"/>
      <c r="AB690" s="28"/>
      <c r="AC690" s="145">
        <f>IFERROR(AC689/C689*100,0)</f>
        <v>0</v>
      </c>
      <c r="AD690" s="145"/>
      <c r="AE690" s="28"/>
      <c r="AF690" s="145">
        <f>IFERROR(AF689/C689*100,0)</f>
        <v>0</v>
      </c>
      <c r="AG690" s="145"/>
      <c r="AH690" s="28"/>
      <c r="AI690" s="145">
        <f>IFERROR(AI689/C689*100,0)</f>
        <v>0</v>
      </c>
      <c r="AJ690" s="145"/>
      <c r="AK690" s="28"/>
    </row>
    <row r="691" spans="2:37" x14ac:dyDescent="0.4">
      <c r="B691" s="52" t="s">
        <v>108</v>
      </c>
      <c r="C691" s="93"/>
    </row>
    <row r="693" spans="2:37" x14ac:dyDescent="0.4">
      <c r="C693" s="2"/>
    </row>
  </sheetData>
  <mergeCells count="689"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47" t="s">
        <v>41</v>
      </c>
      <c r="B1" s="147"/>
      <c r="C1" s="147"/>
      <c r="D1" s="147"/>
      <c r="E1" s="147"/>
    </row>
    <row r="2" spans="1:7" x14ac:dyDescent="0.4">
      <c r="A2" s="134" t="s">
        <v>58</v>
      </c>
      <c r="B2" s="134"/>
      <c r="C2" s="134"/>
      <c r="D2" s="134"/>
      <c r="E2" s="134"/>
    </row>
    <row r="3" spans="1:7" x14ac:dyDescent="0.4">
      <c r="A3" s="134" t="str">
        <f>"Enero"&amp;'P.N.C. x Comp. x Ramos'!A1&amp;", 2021 - 2022"</f>
        <v>Enero - Septiembre, 2021 - 2022</v>
      </c>
      <c r="B3" s="134"/>
      <c r="C3" s="134"/>
      <c r="D3" s="134"/>
      <c r="E3" s="134"/>
    </row>
    <row r="4" spans="1:7" x14ac:dyDescent="0.4">
      <c r="A4" s="134" t="s">
        <v>91</v>
      </c>
      <c r="B4" s="134"/>
      <c r="C4" s="134"/>
      <c r="D4" s="134"/>
      <c r="E4" s="134"/>
    </row>
    <row r="8" spans="1:7" ht="15.95" customHeight="1" x14ac:dyDescent="0.4">
      <c r="A8" s="148" t="s">
        <v>33</v>
      </c>
      <c r="B8" s="149" t="s">
        <v>54</v>
      </c>
      <c r="C8" s="150"/>
      <c r="D8" s="150"/>
      <c r="E8" s="151"/>
    </row>
    <row r="9" spans="1:7" ht="15.95" customHeight="1" x14ac:dyDescent="0.4">
      <c r="A9" s="148"/>
      <c r="B9" s="149">
        <v>2021</v>
      </c>
      <c r="C9" s="151"/>
      <c r="D9" s="149">
        <v>2022</v>
      </c>
      <c r="E9" s="151"/>
    </row>
    <row r="10" spans="1:7" ht="15.95" customHeight="1" x14ac:dyDescent="0.4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14598952868.470001</v>
      </c>
      <c r="D10" s="34">
        <v>1</v>
      </c>
      <c r="E10" s="53">
        <f>VLOOKUP(D10,'P.N.C. x Comp. x Ramos'!$A$9:$C$41,3,0)</f>
        <v>15966958836.050001</v>
      </c>
      <c r="F10" s="93">
        <f>E10/1000000</f>
        <v>15966.958836050002</v>
      </c>
      <c r="G10" s="94">
        <f>(E10-C10)/C10</f>
        <v>9.3705759577766876E-2</v>
      </c>
    </row>
    <row r="11" spans="1:7" ht="15.95" customHeight="1" x14ac:dyDescent="0.4">
      <c r="A11" s="37" t="str">
        <f>HLOOKUP($A$8,'PNC Posic. y Partic.'!$B$7:$B$19,D11+2,0)</f>
        <v>Humano Seguros, S. A.</v>
      </c>
      <c r="B11" s="34">
        <f>VLOOKUP(A11,'PNC Posic. y Partic.'!$B$9:$F$41,4,0)</f>
        <v>2</v>
      </c>
      <c r="C11" s="53">
        <f>VLOOKUP(A11,'PNC Posic. y Partic.'!$B$9:$F$41,5,0)</f>
        <v>9818217123.8500004</v>
      </c>
      <c r="D11" s="34">
        <v>2</v>
      </c>
      <c r="E11" s="53">
        <f>VLOOKUP(D11,'P.N.C. x Comp. x Ramos'!$A$9:$C$41,3,0)</f>
        <v>11556875493.389999</v>
      </c>
      <c r="F11" s="93">
        <f t="shared" ref="F11:F19" si="0">E11/1000000</f>
        <v>11556.87549339</v>
      </c>
      <c r="G11" s="94">
        <f t="shared" ref="G11:G19" si="1">(E11-C11)/C11</f>
        <v>0.17708493788719779</v>
      </c>
    </row>
    <row r="12" spans="1:7" ht="15.95" customHeight="1" x14ac:dyDescent="0.4">
      <c r="A12" s="37" t="str">
        <f>HLOOKUP($A$8,'PNC Posic. y Partic.'!$B$7:$B$19,D12+2,0)</f>
        <v>Seguros Reservas, S. A.</v>
      </c>
      <c r="B12" s="34">
        <f>VLOOKUP(A12,'PNC Posic. y Partic.'!$B$9:$F$41,4,0)</f>
        <v>3</v>
      </c>
      <c r="C12" s="53">
        <f>VLOOKUP(A12,'PNC Posic. y Partic.'!$B$9:$F$41,5,0)</f>
        <v>8816645319.8999996</v>
      </c>
      <c r="D12" s="34">
        <v>3</v>
      </c>
      <c r="E12" s="53">
        <f>VLOOKUP(D12,'P.N.C. x Comp. x Ramos'!$A$9:$C$41,3,0)</f>
        <v>10478139035.360003</v>
      </c>
      <c r="F12" s="93">
        <f t="shared" si="0"/>
        <v>10478.139035360002</v>
      </c>
      <c r="G12" s="94">
        <f t="shared" si="1"/>
        <v>0.18844964895092864</v>
      </c>
    </row>
    <row r="13" spans="1:7" ht="15.95" customHeight="1" x14ac:dyDescent="0.4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7214536380.79</v>
      </c>
      <c r="D13" s="34">
        <v>4</v>
      </c>
      <c r="E13" s="53">
        <f>VLOOKUP(D13,'P.N.C. x Comp. x Ramos'!$A$9:$C$41,3,0)</f>
        <v>8195257843.4699993</v>
      </c>
      <c r="F13" s="93">
        <f t="shared" si="0"/>
        <v>8195.257843469999</v>
      </c>
      <c r="G13" s="94">
        <f t="shared" si="1"/>
        <v>0.13593686564411075</v>
      </c>
    </row>
    <row r="14" spans="1:7" ht="15.95" customHeight="1" x14ac:dyDescent="0.4">
      <c r="A14" s="37" t="str">
        <f>HLOOKUP($A$8,'PNC Posic. y Partic.'!$B$7:$B$19,D14+2,0)</f>
        <v>Seguros Sura, S.A.</v>
      </c>
      <c r="B14" s="34">
        <f>VLOOKUP(A14,'PNC Posic. y Partic.'!$B$9:$F$41,4,0)</f>
        <v>6</v>
      </c>
      <c r="C14" s="53">
        <f>VLOOKUP(A14,'PNC Posic. y Partic.'!$B$9:$F$41,5,0)</f>
        <v>4431347389.9200001</v>
      </c>
      <c r="D14" s="34">
        <v>5</v>
      </c>
      <c r="E14" s="53">
        <f>VLOOKUP(D14,'P.N.C. x Comp. x Ramos'!$A$9:$C$41,3,0)</f>
        <v>5902620881.3399982</v>
      </c>
      <c r="F14" s="93">
        <f t="shared" si="0"/>
        <v>5902.620881339998</v>
      </c>
      <c r="G14" s="94">
        <f t="shared" si="1"/>
        <v>0.33201492953739276</v>
      </c>
    </row>
    <row r="15" spans="1:7" ht="15.95" customHeight="1" x14ac:dyDescent="0.4">
      <c r="A15" s="37" t="str">
        <f>HLOOKUP($A$8,'PNC Posic. y Partic.'!$B$7:$B$19,D15+2,0)</f>
        <v>La Colonial, S. A., Compañia De Seguros</v>
      </c>
      <c r="B15" s="34">
        <f>VLOOKUP(A15,'PNC Posic. y Partic.'!$B$9:$F$41,4,0)</f>
        <v>5</v>
      </c>
      <c r="C15" s="53">
        <f>VLOOKUP(A15,'PNC Posic. y Partic.'!$B$9:$F$41,5,0)</f>
        <v>5730624454.9899998</v>
      </c>
      <c r="D15" s="34">
        <v>6</v>
      </c>
      <c r="E15" s="53">
        <f>VLOOKUP(D15,'P.N.C. x Comp. x Ramos'!$A$9:$C$41,3,0)</f>
        <v>4945816749.6300001</v>
      </c>
      <c r="F15" s="93">
        <f t="shared" si="0"/>
        <v>4945.8167496300002</v>
      </c>
      <c r="G15" s="94">
        <f t="shared" si="1"/>
        <v>-0.13694977074908832</v>
      </c>
    </row>
    <row r="16" spans="1:7" ht="15.95" customHeight="1" x14ac:dyDescent="0.4">
      <c r="A16" s="37" t="str">
        <f>HLOOKUP($A$8,'PNC Posic. y Partic.'!$B$7:$B$19,D16+2,0)</f>
        <v>Seguros Crecer, S. A.</v>
      </c>
      <c r="B16" s="34">
        <f>VLOOKUP(A16,'PNC Posic. y Partic.'!$B$9:$F$41,4,0)</f>
        <v>7</v>
      </c>
      <c r="C16" s="53">
        <f>VLOOKUP(A16,'PNC Posic. y Partic.'!$B$9:$F$41,5,0)</f>
        <v>2098755758.77</v>
      </c>
      <c r="D16" s="34">
        <v>7</v>
      </c>
      <c r="E16" s="53">
        <f>VLOOKUP(D16,'P.N.C. x Comp. x Ramos'!$A$9:$C$41,3,0)</f>
        <v>2648242504.8199997</v>
      </c>
      <c r="F16" s="93">
        <f t="shared" si="0"/>
        <v>2648.2425048199998</v>
      </c>
      <c r="G16" s="94">
        <f t="shared" si="1"/>
        <v>0.26181547984031872</v>
      </c>
    </row>
    <row r="17" spans="1:7" ht="15.95" customHeight="1" x14ac:dyDescent="0.4">
      <c r="A17" s="37" t="str">
        <f>HLOOKUP($A$8,'PNC Posic. y Partic.'!$B$7:$B$19,D17+2,0)</f>
        <v>Worldwide Seguros, S. A.</v>
      </c>
      <c r="B17" s="34">
        <f>VLOOKUP(A17,'PNC Posic. y Partic.'!$B$9:$F$41,4,0)</f>
        <v>8</v>
      </c>
      <c r="C17" s="53">
        <f>VLOOKUP(A17,'PNC Posic. y Partic.'!$B$9:$F$41,5,0)</f>
        <v>1906079394.7400002</v>
      </c>
      <c r="D17" s="34">
        <v>8</v>
      </c>
      <c r="E17" s="53">
        <f>VLOOKUP(D17,'P.N.C. x Comp. x Ramos'!$A$9:$C$41,3,0)</f>
        <v>1975998530.2199998</v>
      </c>
      <c r="F17" s="93">
        <f t="shared" si="0"/>
        <v>1975.9985302199998</v>
      </c>
      <c r="G17" s="94">
        <f t="shared" si="1"/>
        <v>3.6682173718968772E-2</v>
      </c>
    </row>
    <row r="18" spans="1:7" ht="15.95" customHeight="1" x14ac:dyDescent="0.4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1196959090.8199999</v>
      </c>
      <c r="D18" s="34">
        <v>9</v>
      </c>
      <c r="E18" s="53">
        <f>VLOOKUP(D18,'P.N.C. x Comp. x Ramos'!$A$9:$C$41,3,0)</f>
        <v>1425530502.1199999</v>
      </c>
      <c r="F18" s="93">
        <f t="shared" si="0"/>
        <v>1425.5305021199999</v>
      </c>
      <c r="G18" s="94">
        <f t="shared" si="1"/>
        <v>0.19096008631624387</v>
      </c>
    </row>
    <row r="19" spans="1:7" ht="15.95" customHeight="1" x14ac:dyDescent="0.4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949503653.27999997</v>
      </c>
      <c r="D19" s="34">
        <v>10</v>
      </c>
      <c r="E19" s="53">
        <f>VLOOKUP(D19,'P.N.C. x Comp. x Ramos'!$A$9:$C$41,3,0)</f>
        <v>1069477980.5999999</v>
      </c>
      <c r="F19" s="93">
        <f t="shared" si="0"/>
        <v>1069.4779805999999</v>
      </c>
      <c r="G19" s="94">
        <f t="shared" si="1"/>
        <v>0.12635478221232352</v>
      </c>
    </row>
    <row r="20" spans="1:7" x14ac:dyDescent="0.4">
      <c r="A20" s="52" t="s">
        <v>108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95" t="s">
        <v>41</v>
      </c>
      <c r="B53" s="95"/>
      <c r="C53" s="95"/>
      <c r="D53" s="95"/>
      <c r="E53" s="9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48" t="s">
        <v>33</v>
      </c>
      <c r="B60" s="149" t="s">
        <v>54</v>
      </c>
      <c r="C60" s="150"/>
      <c r="D60" s="150"/>
      <c r="E60" s="151"/>
    </row>
    <row r="61" spans="1:5" ht="15.95" hidden="1" customHeight="1" x14ac:dyDescent="0.4">
      <c r="A61" s="148"/>
      <c r="B61" s="149">
        <v>2019</v>
      </c>
      <c r="C61" s="151"/>
      <c r="D61" s="149">
        <v>2020</v>
      </c>
      <c r="E61" s="151"/>
    </row>
    <row r="62" spans="1:5" ht="15.95" hidden="1" customHeight="1" x14ac:dyDescent="0.4">
      <c r="A62" s="35" t="s">
        <v>84</v>
      </c>
      <c r="B62" s="34"/>
      <c r="C62" s="53"/>
      <c r="D62" s="34">
        <v>1</v>
      </c>
      <c r="E62" s="44"/>
    </row>
    <row r="63" spans="1:5" ht="15.95" hidden="1" customHeight="1" x14ac:dyDescent="0.4">
      <c r="A63" s="37" t="s">
        <v>93</v>
      </c>
      <c r="B63" s="34"/>
      <c r="C63" s="53"/>
      <c r="D63" s="34">
        <v>2</v>
      </c>
      <c r="E63" s="44"/>
    </row>
    <row r="64" spans="1:5" ht="15.95" hidden="1" customHeight="1" x14ac:dyDescent="0.4">
      <c r="A64" s="37" t="s">
        <v>111</v>
      </c>
      <c r="B64" s="34"/>
      <c r="C64" s="53"/>
      <c r="D64" s="34">
        <v>3</v>
      </c>
      <c r="E64" s="44"/>
    </row>
    <row r="65" spans="1:5" ht="15.95" hidden="1" customHeight="1" x14ac:dyDescent="0.4">
      <c r="A65" s="37" t="s">
        <v>113</v>
      </c>
      <c r="B65" s="34"/>
      <c r="C65" s="53"/>
      <c r="D65" s="34">
        <v>4</v>
      </c>
      <c r="E65" s="44"/>
    </row>
    <row r="66" spans="1:5" ht="15.95" hidden="1" customHeight="1" x14ac:dyDescent="0.4">
      <c r="A66" s="37" t="s">
        <v>112</v>
      </c>
      <c r="B66" s="34"/>
      <c r="C66" s="53"/>
      <c r="D66" s="34">
        <v>5</v>
      </c>
      <c r="E66" s="44"/>
    </row>
    <row r="67" spans="1:5" ht="15.95" hidden="1" customHeight="1" x14ac:dyDescent="0.4">
      <c r="A67" s="37" t="s">
        <v>82</v>
      </c>
      <c r="B67" s="34"/>
      <c r="C67" s="53"/>
      <c r="D67" s="34">
        <v>6</v>
      </c>
      <c r="E67" s="44"/>
    </row>
    <row r="68" spans="1:5" ht="15.95" hidden="1" customHeight="1" x14ac:dyDescent="0.4">
      <c r="A68" s="37" t="s">
        <v>85</v>
      </c>
      <c r="B68" s="34"/>
      <c r="C68" s="53"/>
      <c r="D68" s="34">
        <v>7</v>
      </c>
      <c r="E68" s="44"/>
    </row>
    <row r="69" spans="1:5" ht="15.95" hidden="1" customHeight="1" x14ac:dyDescent="0.4">
      <c r="A69" s="37" t="s">
        <v>83</v>
      </c>
      <c r="B69" s="34"/>
      <c r="C69" s="53"/>
      <c r="D69" s="34">
        <v>8</v>
      </c>
      <c r="E69" s="44"/>
    </row>
    <row r="70" spans="1:5" ht="15.95" hidden="1" customHeight="1" x14ac:dyDescent="0.4">
      <c r="A70" s="37" t="s">
        <v>115</v>
      </c>
      <c r="B70" s="54"/>
      <c r="C70" s="55"/>
      <c r="D70" s="34">
        <v>9</v>
      </c>
      <c r="E70" s="44"/>
    </row>
    <row r="71" spans="1:5" ht="15.95" hidden="1" customHeight="1" x14ac:dyDescent="0.4">
      <c r="A71" s="37" t="s">
        <v>114</v>
      </c>
      <c r="B71" s="54"/>
      <c r="C71" s="55"/>
      <c r="D71" s="34">
        <v>10</v>
      </c>
      <c r="E71" s="44"/>
    </row>
    <row r="72" spans="1:5" hidden="1" x14ac:dyDescent="0.4">
      <c r="A72" s="52" t="s">
        <v>108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B18" sqref="B18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4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x14ac:dyDescent="0.4">
      <c r="A3" s="134" t="s">
        <v>171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x14ac:dyDescent="0.4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6" spans="1:13" ht="15.35" x14ac:dyDescent="0.5">
      <c r="A6" s="148" t="s">
        <v>64</v>
      </c>
      <c r="B6" s="148" t="s">
        <v>0</v>
      </c>
      <c r="C6" s="152" t="s">
        <v>65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3" ht="38" x14ac:dyDescent="0.4">
      <c r="A7" s="148"/>
      <c r="B7" s="148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4">
      <c r="A8" s="43" t="s">
        <v>23</v>
      </c>
      <c r="B8" s="50">
        <f>SUM(C8:M8)</f>
        <v>6386339260.4099998</v>
      </c>
      <c r="C8" s="35">
        <f>'P.N.C. x Comp. x Ramos'!D68</f>
        <v>22537593.889999997</v>
      </c>
      <c r="D8" s="35">
        <f>'P.N.C. x Comp. x Ramos'!E68</f>
        <v>1073382421.13</v>
      </c>
      <c r="E8" s="35">
        <f>'P.N.C. x Comp. x Ramos'!F68</f>
        <v>1697958034.1400001</v>
      </c>
      <c r="F8" s="35">
        <f>'P.N.C. x Comp. x Ramos'!G68</f>
        <v>43615771.360000007</v>
      </c>
      <c r="G8" s="35">
        <f>'P.N.C. x Comp. x Ramos'!H68</f>
        <v>1300820484.3299999</v>
      </c>
      <c r="H8" s="35">
        <f>'P.N.C. x Comp. x Ramos'!I68</f>
        <v>52713976.519999996</v>
      </c>
      <c r="I8" s="35">
        <f>'P.N.C. x Comp. x Ramos'!J68</f>
        <v>56119018.390000008</v>
      </c>
      <c r="J8" s="35">
        <f>'P.N.C. x Comp. x Ramos'!K68</f>
        <v>1630339617.2299998</v>
      </c>
      <c r="K8" s="35">
        <f>'P.N.C. x Comp. x Ramos'!L68</f>
        <v>51151066.210000001</v>
      </c>
      <c r="L8" s="35">
        <f>'P.N.C. x Comp. x Ramos'!M68</f>
        <v>119055243.56999996</v>
      </c>
      <c r="M8" s="35">
        <f>'P.N.C. x Comp. x Ramos'!N68</f>
        <v>338646033.63999999</v>
      </c>
    </row>
    <row r="9" spans="1:13" x14ac:dyDescent="0.4">
      <c r="A9" s="43" t="s">
        <v>1</v>
      </c>
      <c r="B9" s="50">
        <f>SUM(C9:M9)</f>
        <v>7455778580.8799992</v>
      </c>
      <c r="C9" s="35">
        <f>'P.N.C. x Comp. x Ramos'!D128</f>
        <v>32012741.039999999</v>
      </c>
      <c r="D9" s="35">
        <f>'P.N.C. x Comp. x Ramos'!E128</f>
        <v>1166718862.1499999</v>
      </c>
      <c r="E9" s="35">
        <f>'P.N.C. x Comp. x Ramos'!F128</f>
        <v>1961578435.7799995</v>
      </c>
      <c r="F9" s="35">
        <f>'P.N.C. x Comp. x Ramos'!G128</f>
        <v>55824488.470000006</v>
      </c>
      <c r="G9" s="35">
        <f>'P.N.C. x Comp. x Ramos'!H128</f>
        <v>1494199874.0600002</v>
      </c>
      <c r="H9" s="35">
        <f>'P.N.C. x Comp. x Ramos'!I128</f>
        <v>273608839.41000003</v>
      </c>
      <c r="I9" s="35">
        <f>'P.N.C. x Comp. x Ramos'!J128</f>
        <v>104890147.58999999</v>
      </c>
      <c r="J9" s="35">
        <f>'P.N.C. x Comp. x Ramos'!K128</f>
        <v>1654683358.8699999</v>
      </c>
      <c r="K9" s="35">
        <f>'P.N.C. x Comp. x Ramos'!L128</f>
        <v>72522520.379999995</v>
      </c>
      <c r="L9" s="35">
        <f>'P.N.C. x Comp. x Ramos'!M128</f>
        <v>169007987.81999996</v>
      </c>
      <c r="M9" s="35">
        <f>'P.N.C. x Comp. x Ramos'!N128</f>
        <v>470731325.30999994</v>
      </c>
    </row>
    <row r="10" spans="1:13" x14ac:dyDescent="0.4">
      <c r="A10" s="43" t="s">
        <v>2</v>
      </c>
      <c r="B10" s="50">
        <f>SUM(C10:M10)</f>
        <v>10161183389.080002</v>
      </c>
      <c r="C10" s="35">
        <f>'P.N.C. x Comp. x Ramos'!D188</f>
        <v>37203140.61999999</v>
      </c>
      <c r="D10" s="35">
        <f>'P.N.C. x Comp. x Ramos'!E188</f>
        <v>1198107695.7400002</v>
      </c>
      <c r="E10" s="35">
        <f>'P.N.C. x Comp. x Ramos'!F188</f>
        <v>2042639087.51</v>
      </c>
      <c r="F10" s="35">
        <f>'P.N.C. x Comp. x Ramos'!G188</f>
        <v>59999999.460000001</v>
      </c>
      <c r="G10" s="35">
        <f>'P.N.C. x Comp. x Ramos'!H188</f>
        <v>3966846365.9700003</v>
      </c>
      <c r="H10" s="35">
        <f>'P.N.C. x Comp. x Ramos'!I188</f>
        <v>63270778.340000011</v>
      </c>
      <c r="I10" s="35">
        <f>'P.N.C. x Comp. x Ramos'!J188</f>
        <v>129555027.94999999</v>
      </c>
      <c r="J10" s="35">
        <f>'P.N.C. x Comp. x Ramos'!K188</f>
        <v>1990070624.3200009</v>
      </c>
      <c r="K10" s="35">
        <f>'P.N.C. x Comp. x Ramos'!L188</f>
        <v>49725959.149999999</v>
      </c>
      <c r="L10" s="35">
        <f>'P.N.C. x Comp. x Ramos'!M188</f>
        <v>136528588.47999996</v>
      </c>
      <c r="M10" s="35">
        <f>'P.N.C. x Comp. x Ramos'!N188</f>
        <v>487236121.54000014</v>
      </c>
    </row>
    <row r="11" spans="1:13" x14ac:dyDescent="0.4">
      <c r="A11" s="43" t="s">
        <v>68</v>
      </c>
      <c r="B11" s="50">
        <f>SUBTOTAL(109,B8:B10)</f>
        <v>24003301230.370003</v>
      </c>
      <c r="C11" s="50">
        <f>SUM(C8:C10)</f>
        <v>91753475.549999982</v>
      </c>
      <c r="D11" s="50">
        <f t="shared" ref="D11:M11" si="0">SUM(D8:D10)</f>
        <v>3438208979.02</v>
      </c>
      <c r="E11" s="50">
        <f t="shared" si="0"/>
        <v>5702175557.4299994</v>
      </c>
      <c r="F11" s="50">
        <f t="shared" si="0"/>
        <v>159440259.29000002</v>
      </c>
      <c r="G11" s="50">
        <f t="shared" si="0"/>
        <v>6761866724.3600006</v>
      </c>
      <c r="H11" s="50">
        <f t="shared" si="0"/>
        <v>389593594.27000004</v>
      </c>
      <c r="I11" s="50">
        <f t="shared" si="0"/>
        <v>290564193.92999995</v>
      </c>
      <c r="J11" s="50">
        <f t="shared" si="0"/>
        <v>5275093600.4200001</v>
      </c>
      <c r="K11" s="50">
        <f t="shared" si="0"/>
        <v>173399545.74000001</v>
      </c>
      <c r="L11" s="50">
        <f t="shared" si="0"/>
        <v>424591819.86999989</v>
      </c>
      <c r="M11" s="50">
        <f t="shared" si="0"/>
        <v>1296613480.49</v>
      </c>
    </row>
    <row r="12" spans="1:13" x14ac:dyDescent="0.4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4">
      <c r="A13" s="43" t="s">
        <v>3</v>
      </c>
      <c r="B13" s="50">
        <f>SUM(C13:M13)</f>
        <v>7756182761.1300001</v>
      </c>
      <c r="C13" s="35">
        <f>'P.N.C. x Comp. x Ramos'!D249</f>
        <v>28741023.009999998</v>
      </c>
      <c r="D13" s="35">
        <f>'P.N.C. x Comp. x Ramos'!E249</f>
        <v>1203090339.3199997</v>
      </c>
      <c r="E13" s="35">
        <f>'P.N.C. x Comp. x Ramos'!F249</f>
        <v>1855692901.5899997</v>
      </c>
      <c r="F13" s="35">
        <f>'P.N.C. x Comp. x Ramos'!G249</f>
        <v>64776887.609999999</v>
      </c>
      <c r="G13" s="35">
        <f>'P.N.C. x Comp. x Ramos'!H249</f>
        <v>2062022587.9000001</v>
      </c>
      <c r="H13" s="35">
        <f>'P.N.C. x Comp. x Ramos'!I249</f>
        <v>47162815.960000008</v>
      </c>
      <c r="I13" s="35">
        <f>'P.N.C. x Comp. x Ramos'!J249</f>
        <v>146946689.53000003</v>
      </c>
      <c r="J13" s="35">
        <f>'P.N.C. x Comp. x Ramos'!K249</f>
        <v>1744544533.6500003</v>
      </c>
      <c r="K13" s="35">
        <f>'P.N.C. x Comp. x Ramos'!L249</f>
        <v>22444431.260000002</v>
      </c>
      <c r="L13" s="35">
        <f>'P.N.C. x Comp. x Ramos'!M249</f>
        <v>181251618.34</v>
      </c>
      <c r="M13" s="35">
        <f>'P.N.C. x Comp. x Ramos'!N249</f>
        <v>399508932.9600001</v>
      </c>
    </row>
    <row r="14" spans="1:13" x14ac:dyDescent="0.4">
      <c r="A14" s="43" t="s">
        <v>4</v>
      </c>
      <c r="B14" s="50">
        <f>SUM(C14:M14)</f>
        <v>7427566612.380002</v>
      </c>
      <c r="C14" s="35">
        <f>'P.N.C. x Comp. x Ramos'!D310</f>
        <v>34109230.690000005</v>
      </c>
      <c r="D14" s="35">
        <f>'P.N.C. x Comp. x Ramos'!E310</f>
        <v>1241596601.05</v>
      </c>
      <c r="E14" s="35">
        <f>'P.N.C. x Comp. x Ramos'!F310</f>
        <v>1929333959.6600003</v>
      </c>
      <c r="F14" s="35">
        <f>'P.N.C. x Comp. x Ramos'!G310</f>
        <v>56156052.509999998</v>
      </c>
      <c r="G14" s="35">
        <f>'P.N.C. x Comp. x Ramos'!H310</f>
        <v>1639136354.98</v>
      </c>
      <c r="H14" s="35">
        <f>'P.N.C. x Comp. x Ramos'!I310</f>
        <v>50705470.920000002</v>
      </c>
      <c r="I14" s="35">
        <f>'P.N.C. x Comp. x Ramos'!J310</f>
        <v>111399690.99000001</v>
      </c>
      <c r="J14" s="35">
        <f>'P.N.C. x Comp. x Ramos'!K310</f>
        <v>1758935657.1900003</v>
      </c>
      <c r="K14" s="35">
        <f>'P.N.C. x Comp. x Ramos'!L310</f>
        <v>49549222.75</v>
      </c>
      <c r="L14" s="35">
        <f>'P.N.C. x Comp. x Ramos'!M310</f>
        <v>123095852.2</v>
      </c>
      <c r="M14" s="35">
        <f>'P.N.C. x Comp. x Ramos'!N310</f>
        <v>433548519.44000018</v>
      </c>
    </row>
    <row r="15" spans="1:13" x14ac:dyDescent="0.4">
      <c r="A15" s="43" t="s">
        <v>5</v>
      </c>
      <c r="B15" s="50">
        <f>SUM(C15:M15)</f>
        <v>8257043153.8500013</v>
      </c>
      <c r="C15" s="35">
        <f>'P.N.C. x Comp. x Ramos'!D370</f>
        <v>32320657.719999999</v>
      </c>
      <c r="D15" s="35">
        <f>'P.N.C. x Comp. x Ramos'!E370</f>
        <v>1248158331.6200004</v>
      </c>
      <c r="E15" s="35">
        <f>'P.N.C. x Comp. x Ramos'!F370</f>
        <v>2037924228.3999999</v>
      </c>
      <c r="F15" s="35">
        <f>'P.N.C. x Comp. x Ramos'!G370</f>
        <v>66328469.320000008</v>
      </c>
      <c r="G15" s="35">
        <f>'P.N.C. x Comp. x Ramos'!H370</f>
        <v>2352085663.54</v>
      </c>
      <c r="H15" s="35">
        <f>'P.N.C. x Comp. x Ramos'!I370</f>
        <v>45917961.630000003</v>
      </c>
      <c r="I15" s="35">
        <f>'P.N.C. x Comp. x Ramos'!J370</f>
        <v>88441478.789999992</v>
      </c>
      <c r="J15" s="35">
        <f>'P.N.C. x Comp. x Ramos'!K370</f>
        <v>1690064213.5900002</v>
      </c>
      <c r="K15" s="35">
        <f>'P.N.C. x Comp. x Ramos'!L370</f>
        <v>104050765.77</v>
      </c>
      <c r="L15" s="35">
        <f>'P.N.C. x Comp. x Ramos'!M370</f>
        <v>149635581.19999999</v>
      </c>
      <c r="M15" s="35">
        <f>'P.N.C. x Comp. x Ramos'!N370</f>
        <v>442115802.27000004</v>
      </c>
    </row>
    <row r="16" spans="1:13" x14ac:dyDescent="0.4">
      <c r="A16" s="43" t="s">
        <v>69</v>
      </c>
      <c r="B16" s="50">
        <f>SUBTOTAL(109,B13:B15)</f>
        <v>23440792527.360004</v>
      </c>
      <c r="C16" s="50">
        <f t="shared" ref="C16:M16" si="1">SUM(C13:C15)</f>
        <v>95170911.420000002</v>
      </c>
      <c r="D16" s="50">
        <f t="shared" si="1"/>
        <v>3692845271.9900002</v>
      </c>
      <c r="E16" s="50">
        <f t="shared" si="1"/>
        <v>5822951089.6499996</v>
      </c>
      <c r="F16" s="50">
        <f t="shared" si="1"/>
        <v>187261409.44</v>
      </c>
      <c r="G16" s="50">
        <f t="shared" si="1"/>
        <v>6053244606.4200001</v>
      </c>
      <c r="H16" s="50">
        <f t="shared" si="1"/>
        <v>143786248.51000002</v>
      </c>
      <c r="I16" s="50">
        <f t="shared" si="1"/>
        <v>346787859.31000006</v>
      </c>
      <c r="J16" s="50">
        <f t="shared" si="1"/>
        <v>5193544404.4300003</v>
      </c>
      <c r="K16" s="50">
        <f t="shared" si="1"/>
        <v>176044419.78</v>
      </c>
      <c r="L16" s="50">
        <f t="shared" si="1"/>
        <v>453983051.74000001</v>
      </c>
      <c r="M16" s="50">
        <f t="shared" si="1"/>
        <v>1275173254.6700003</v>
      </c>
    </row>
    <row r="17" spans="1:13" x14ac:dyDescent="0.4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4">
      <c r="A18" s="43" t="s">
        <v>6</v>
      </c>
      <c r="B18" s="50">
        <f>SUM(C18:M18)</f>
        <v>8345607684.2699986</v>
      </c>
      <c r="C18" s="35">
        <f>'P.N.C. x Comp. x Ramos'!D431</f>
        <v>34908109.460000001</v>
      </c>
      <c r="D18" s="35">
        <f>'P.N.C. x Comp. x Ramos'!E431</f>
        <v>1258869280.2199998</v>
      </c>
      <c r="E18" s="35">
        <f>'P.N.C. x Comp. x Ramos'!F431</f>
        <v>2058586025.4999998</v>
      </c>
      <c r="F18" s="35">
        <f>'P.N.C. x Comp. x Ramos'!G431</f>
        <v>59088397.520000011</v>
      </c>
      <c r="G18" s="35">
        <f>'P.N.C. x Comp. x Ramos'!H431</f>
        <v>2140195277.8699996</v>
      </c>
      <c r="H18" s="35">
        <f>'P.N.C. x Comp. x Ramos'!I431</f>
        <v>54096328.649999999</v>
      </c>
      <c r="I18" s="35">
        <f>'P.N.C. x Comp. x Ramos'!J431</f>
        <v>157735415.00000003</v>
      </c>
      <c r="J18" s="35">
        <f>'P.N.C. x Comp. x Ramos'!K431</f>
        <v>1835868877.1800003</v>
      </c>
      <c r="K18" s="35">
        <f>'P.N.C. x Comp. x Ramos'!L431</f>
        <v>121288450.16</v>
      </c>
      <c r="L18" s="35">
        <f>'P.N.C. x Comp. x Ramos'!M431</f>
        <v>118162702.89000002</v>
      </c>
      <c r="M18" s="35">
        <f>'P.N.C. x Comp. x Ramos'!N431</f>
        <v>506808819.81999999</v>
      </c>
    </row>
    <row r="19" spans="1:13" x14ac:dyDescent="0.4">
      <c r="A19" s="43" t="s">
        <v>7</v>
      </c>
      <c r="B19" s="50">
        <f>SUM(C19:M19)</f>
        <v>8209830274.8899994</v>
      </c>
      <c r="C19" s="35">
        <f>'P.N.C. x Comp. x Ramos'!D492</f>
        <v>33134251.589999996</v>
      </c>
      <c r="D19" s="35">
        <f>'P.N.C. x Comp. x Ramos'!E492</f>
        <v>1300934398.5600002</v>
      </c>
      <c r="E19" s="35">
        <f>'P.N.C. x Comp. x Ramos'!F492</f>
        <v>2365231461.3099995</v>
      </c>
      <c r="F19" s="35">
        <f>'P.N.C. x Comp. x Ramos'!G492</f>
        <v>63838776.610000014</v>
      </c>
      <c r="G19" s="35">
        <f>'P.N.C. x Comp. x Ramos'!H492</f>
        <v>1894287466.3900001</v>
      </c>
      <c r="H19" s="35">
        <f>'P.N.C. x Comp. x Ramos'!I492</f>
        <v>67046423.120000005</v>
      </c>
      <c r="I19" s="35">
        <f>'P.N.C. x Comp. x Ramos'!J492</f>
        <v>107126995.57999997</v>
      </c>
      <c r="J19" s="35">
        <f>'P.N.C. x Comp. x Ramos'!K492</f>
        <v>1766977924.6500001</v>
      </c>
      <c r="K19" s="35">
        <f>'P.N.C. x Comp. x Ramos'!L492</f>
        <v>73494033.879999995</v>
      </c>
      <c r="L19" s="35">
        <f>'P.N.C. x Comp. x Ramos'!M492</f>
        <v>184652958.26000002</v>
      </c>
      <c r="M19" s="35">
        <f>'P.N.C. x Comp. x Ramos'!N492</f>
        <v>353105584.93999994</v>
      </c>
    </row>
    <row r="20" spans="1:13" x14ac:dyDescent="0.4">
      <c r="A20" s="43" t="s">
        <v>8</v>
      </c>
      <c r="B20" s="50">
        <f>SUM(C20:M20)</f>
        <v>7935314620.8799992</v>
      </c>
      <c r="C20" s="35">
        <f>'P.N.C. x Comp. x Ramos'!D553</f>
        <v>33469562.59</v>
      </c>
      <c r="D20" s="35">
        <f>'P.N.C. x Comp. x Ramos'!E553</f>
        <v>1345344374.8300004</v>
      </c>
      <c r="E20" s="35">
        <f>'P.N.C. x Comp. x Ramos'!F553</f>
        <v>2191160534.4200001</v>
      </c>
      <c r="F20" s="35">
        <f>'P.N.C. x Comp. x Ramos'!G553</f>
        <v>59699374.030000001</v>
      </c>
      <c r="G20" s="35">
        <f>'P.N.C. x Comp. x Ramos'!H553</f>
        <v>1892969826.21</v>
      </c>
      <c r="H20" s="35">
        <f>'P.N.C. x Comp. x Ramos'!I553</f>
        <v>42522369.580000006</v>
      </c>
      <c r="I20" s="35">
        <f>'P.N.C. x Comp. x Ramos'!J553</f>
        <v>86205433.010000005</v>
      </c>
      <c r="J20" s="35">
        <f>'P.N.C. x Comp. x Ramos'!K553</f>
        <v>1678036874.2100003</v>
      </c>
      <c r="K20" s="35">
        <f>'P.N.C. x Comp. x Ramos'!L553</f>
        <v>44430928.280000001</v>
      </c>
      <c r="L20" s="35">
        <f>'P.N.C. x Comp. x Ramos'!M553</f>
        <v>155425926.73000002</v>
      </c>
      <c r="M20" s="35">
        <f>'P.N.C. x Comp. x Ramos'!N553</f>
        <v>406049416.99000013</v>
      </c>
    </row>
    <row r="21" spans="1:13" x14ac:dyDescent="0.4">
      <c r="A21" s="43" t="s">
        <v>70</v>
      </c>
      <c r="B21" s="50">
        <f>SUBTOTAL(109,B18:B20)</f>
        <v>24490752580.039997</v>
      </c>
      <c r="C21" s="50">
        <f t="shared" ref="C21:M21" si="2">SUM(C18:C20)</f>
        <v>101511923.64</v>
      </c>
      <c r="D21" s="50">
        <f t="shared" si="2"/>
        <v>3905148053.6100001</v>
      </c>
      <c r="E21" s="50">
        <f t="shared" si="2"/>
        <v>6614978021.2299995</v>
      </c>
      <c r="F21" s="50">
        <f t="shared" si="2"/>
        <v>182626548.16000003</v>
      </c>
      <c r="G21" s="50">
        <f t="shared" si="2"/>
        <v>5927452570.4699993</v>
      </c>
      <c r="H21" s="50">
        <f t="shared" si="2"/>
        <v>163665121.35000002</v>
      </c>
      <c r="I21" s="50">
        <f t="shared" si="2"/>
        <v>351067843.58999997</v>
      </c>
      <c r="J21" s="50">
        <f t="shared" si="2"/>
        <v>5280883676.0400009</v>
      </c>
      <c r="K21" s="50">
        <f t="shared" si="2"/>
        <v>239213412.31999999</v>
      </c>
      <c r="L21" s="50">
        <f t="shared" si="2"/>
        <v>458241587.88000005</v>
      </c>
      <c r="M21" s="50">
        <f t="shared" si="2"/>
        <v>1265963821.75</v>
      </c>
    </row>
    <row r="22" spans="1:13" x14ac:dyDescent="0.4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4">
      <c r="A23" s="43" t="s">
        <v>9</v>
      </c>
      <c r="B23" s="50">
        <f>SUM(C23:M23)</f>
        <v>0</v>
      </c>
      <c r="C23" s="35">
        <f>'P.N.C. x Comp. x Ramos'!D614</f>
        <v>0</v>
      </c>
      <c r="D23" s="35">
        <f>'P.N.C. x Comp. x Ramos'!E614</f>
        <v>0</v>
      </c>
      <c r="E23" s="35">
        <f>'P.N.C. x Comp. x Ramos'!F614</f>
        <v>0</v>
      </c>
      <c r="F23" s="35">
        <f>'P.N.C. x Comp. x Ramos'!G614</f>
        <v>0</v>
      </c>
      <c r="G23" s="35">
        <f>'P.N.C. x Comp. x Ramos'!H614</f>
        <v>0</v>
      </c>
      <c r="H23" s="35">
        <f>'P.N.C. x Comp. x Ramos'!I614</f>
        <v>0</v>
      </c>
      <c r="I23" s="35">
        <f>'P.N.C. x Comp. x Ramos'!J614</f>
        <v>0</v>
      </c>
      <c r="J23" s="35">
        <f>'P.N.C. x Comp. x Ramos'!K614</f>
        <v>0</v>
      </c>
      <c r="K23" s="35">
        <f>'P.N.C. x Comp. x Ramos'!L614</f>
        <v>0</v>
      </c>
      <c r="L23" s="35">
        <f>'P.N.C. x Comp. x Ramos'!M614</f>
        <v>0</v>
      </c>
      <c r="M23" s="35">
        <f>'P.N.C. x Comp. x Ramos'!N614</f>
        <v>0</v>
      </c>
    </row>
    <row r="24" spans="1:13" x14ac:dyDescent="0.4">
      <c r="A24" s="43" t="s">
        <v>10</v>
      </c>
      <c r="B24" s="50">
        <f>SUM(C24:M24)</f>
        <v>0</v>
      </c>
      <c r="C24" s="35">
        <f>'P.N.C. x Comp. x Ramos'!D675</f>
        <v>0</v>
      </c>
      <c r="D24" s="35">
        <f>'P.N.C. x Comp. x Ramos'!E675</f>
        <v>0</v>
      </c>
      <c r="E24" s="35">
        <f>'P.N.C. x Comp. x Ramos'!F675</f>
        <v>0</v>
      </c>
      <c r="F24" s="35">
        <f>'P.N.C. x Comp. x Ramos'!G675</f>
        <v>0</v>
      </c>
      <c r="G24" s="35">
        <f>'P.N.C. x Comp. x Ramos'!H675</f>
        <v>0</v>
      </c>
      <c r="H24" s="35">
        <f>'P.N.C. x Comp. x Ramos'!I675</f>
        <v>0</v>
      </c>
      <c r="I24" s="35">
        <f>'P.N.C. x Comp. x Ramos'!J675</f>
        <v>0</v>
      </c>
      <c r="J24" s="35">
        <f>'P.N.C. x Comp. x Ramos'!K675</f>
        <v>0</v>
      </c>
      <c r="K24" s="35">
        <f>'P.N.C. x Comp. x Ramos'!L675</f>
        <v>0</v>
      </c>
      <c r="L24" s="35">
        <f>'P.N.C. x Comp. x Ramos'!M675</f>
        <v>0</v>
      </c>
      <c r="M24" s="35">
        <f>'P.N.C. x Comp. x Ramos'!N675</f>
        <v>0</v>
      </c>
    </row>
    <row r="25" spans="1:13" x14ac:dyDescent="0.4">
      <c r="A25" s="43" t="s">
        <v>11</v>
      </c>
      <c r="B25" s="50">
        <f>SUM(C25:M25)</f>
        <v>0</v>
      </c>
      <c r="C25" s="35">
        <f>'P.N.C. x Comp. x Ramos'!D735</f>
        <v>0</v>
      </c>
      <c r="D25" s="35">
        <f>'P.N.C. x Comp. x Ramos'!E735</f>
        <v>0</v>
      </c>
      <c r="E25" s="35">
        <f>'P.N.C. x Comp. x Ramos'!F735</f>
        <v>0</v>
      </c>
      <c r="F25" s="35">
        <f>'P.N.C. x Comp. x Ramos'!G735</f>
        <v>0</v>
      </c>
      <c r="G25" s="35">
        <f>'P.N.C. x Comp. x Ramos'!H735</f>
        <v>0</v>
      </c>
      <c r="H25" s="35">
        <f>'P.N.C. x Comp. x Ramos'!I735</f>
        <v>0</v>
      </c>
      <c r="I25" s="35">
        <f>'P.N.C. x Comp. x Ramos'!J735</f>
        <v>0</v>
      </c>
      <c r="J25" s="35">
        <f>'P.N.C. x Comp. x Ramos'!K735</f>
        <v>0</v>
      </c>
      <c r="K25" s="35">
        <f>'P.N.C. x Comp. x Ramos'!L735</f>
        <v>0</v>
      </c>
      <c r="L25" s="35">
        <f>'P.N.C. x Comp. x Ramos'!M735</f>
        <v>0</v>
      </c>
      <c r="M25" s="35">
        <f>'P.N.C. x Comp. x Ramos'!N735</f>
        <v>0</v>
      </c>
    </row>
    <row r="26" spans="1:13" x14ac:dyDescent="0.4">
      <c r="A26" s="43" t="s">
        <v>71</v>
      </c>
      <c r="B26" s="50">
        <f>SUBTOTAL(109,B23:B25)</f>
        <v>0</v>
      </c>
      <c r="C26" s="50">
        <f t="shared" ref="C26:M26" si="3">SUM(C23:C25)</f>
        <v>0</v>
      </c>
      <c r="D26" s="50">
        <f t="shared" si="3"/>
        <v>0</v>
      </c>
      <c r="E26" s="50">
        <f t="shared" si="3"/>
        <v>0</v>
      </c>
      <c r="F26" s="50">
        <f t="shared" si="3"/>
        <v>0</v>
      </c>
      <c r="G26" s="50">
        <f t="shared" si="3"/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 t="shared" si="3"/>
        <v>0</v>
      </c>
      <c r="L26" s="50">
        <f t="shared" si="3"/>
        <v>0</v>
      </c>
      <c r="M26" s="50">
        <f t="shared" si="3"/>
        <v>0</v>
      </c>
    </row>
    <row r="27" spans="1:13" x14ac:dyDescent="0.4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4">
      <c r="A28" s="39" t="s">
        <v>19</v>
      </c>
      <c r="B28" s="58">
        <f>SUBTOTAL(109,B8:B26)</f>
        <v>71934846337.770004</v>
      </c>
      <c r="C28" s="40">
        <f t="shared" ref="C28:M28" si="4">C11+C16+C21+C26</f>
        <v>288436310.60999995</v>
      </c>
      <c r="D28" s="40">
        <f t="shared" si="4"/>
        <v>11036202304.620001</v>
      </c>
      <c r="E28" s="40">
        <f t="shared" si="4"/>
        <v>18140104668.309998</v>
      </c>
      <c r="F28" s="40">
        <f t="shared" si="4"/>
        <v>529328216.89000005</v>
      </c>
      <c r="G28" s="40">
        <f t="shared" si="4"/>
        <v>18742563901.25</v>
      </c>
      <c r="H28" s="40">
        <f t="shared" si="4"/>
        <v>697044964.13000011</v>
      </c>
      <c r="I28" s="40">
        <f t="shared" si="4"/>
        <v>988419896.82999992</v>
      </c>
      <c r="J28" s="40">
        <f t="shared" si="4"/>
        <v>15749521680.890001</v>
      </c>
      <c r="K28" s="40">
        <f t="shared" si="4"/>
        <v>588657377.83999991</v>
      </c>
      <c r="L28" s="40">
        <f t="shared" si="4"/>
        <v>1336816459.49</v>
      </c>
      <c r="M28" s="40">
        <f t="shared" si="4"/>
        <v>3837750556.9100003</v>
      </c>
    </row>
    <row r="29" spans="1:13" x14ac:dyDescent="0.4">
      <c r="A29" s="43" t="s">
        <v>55</v>
      </c>
      <c r="B29" s="59">
        <f>SUM(C29:M29)</f>
        <v>100</v>
      </c>
      <c r="C29" s="59">
        <f>C28/B28*100</f>
        <v>0.40096882845296916</v>
      </c>
      <c r="D29" s="59">
        <f>D28/B28*100</f>
        <v>15.341941863334945</v>
      </c>
      <c r="E29" s="59">
        <f>E28/B28*100</f>
        <v>25.217409352809561</v>
      </c>
      <c r="F29" s="59">
        <f>F28/B28*100</f>
        <v>0.73584395301901384</v>
      </c>
      <c r="G29" s="59">
        <f>G28/B28*100</f>
        <v>26.054916157385406</v>
      </c>
      <c r="H29" s="59">
        <f>H28/B28*100</f>
        <v>0.96899486078975716</v>
      </c>
      <c r="I29" s="59">
        <f>I28/B28*100</f>
        <v>1.3740488054827771</v>
      </c>
      <c r="J29" s="59">
        <f>J28/B28*100</f>
        <v>21.894147944569365</v>
      </c>
      <c r="K29" s="59">
        <f>K28/B28*100</f>
        <v>0.81832019919241883</v>
      </c>
      <c r="L29" s="59">
        <f>L28/B28*100</f>
        <v>1.858371189413514</v>
      </c>
      <c r="M29" s="59">
        <f>M28/B28*100</f>
        <v>5.3350368455502721</v>
      </c>
    </row>
    <row r="30" spans="1:13" x14ac:dyDescent="0.4">
      <c r="A30" s="52" t="s">
        <v>108</v>
      </c>
    </row>
    <row r="31" spans="1:13" x14ac:dyDescent="0.4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x14ac:dyDescent="0.4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4">
      <c r="A3" s="134" t="s">
        <v>171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x14ac:dyDescent="0.4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4">
      <c r="D5" s="60"/>
      <c r="E5" s="60"/>
      <c r="F5" s="60"/>
    </row>
    <row r="6" spans="1:19" ht="15.35" x14ac:dyDescent="0.5">
      <c r="A6" s="156" t="s">
        <v>33</v>
      </c>
      <c r="B6" s="152" t="s">
        <v>64</v>
      </c>
      <c r="C6" s="152"/>
      <c r="D6" s="152"/>
      <c r="E6" s="155" t="s">
        <v>72</v>
      </c>
      <c r="F6" s="152" t="s">
        <v>64</v>
      </c>
      <c r="G6" s="152"/>
      <c r="H6" s="152"/>
      <c r="I6" s="155" t="s">
        <v>73</v>
      </c>
      <c r="J6" s="152" t="s">
        <v>64</v>
      </c>
      <c r="K6" s="152"/>
      <c r="L6" s="152"/>
      <c r="M6" s="155" t="s">
        <v>74</v>
      </c>
      <c r="N6" s="152" t="s">
        <v>64</v>
      </c>
      <c r="O6" s="152"/>
      <c r="P6" s="152"/>
      <c r="Q6" s="155" t="s">
        <v>75</v>
      </c>
      <c r="R6" s="157" t="s">
        <v>76</v>
      </c>
      <c r="S6" s="153" t="s">
        <v>61</v>
      </c>
    </row>
    <row r="7" spans="1:19" ht="14.25" customHeight="1" x14ac:dyDescent="0.4">
      <c r="A7" s="156"/>
      <c r="B7" s="56" t="s">
        <v>23</v>
      </c>
      <c r="C7" s="56" t="s">
        <v>1</v>
      </c>
      <c r="D7" s="56" t="s">
        <v>2</v>
      </c>
      <c r="E7" s="155"/>
      <c r="F7" s="56" t="s">
        <v>3</v>
      </c>
      <c r="G7" s="56" t="s">
        <v>4</v>
      </c>
      <c r="H7" s="56" t="s">
        <v>5</v>
      </c>
      <c r="I7" s="155"/>
      <c r="J7" s="56" t="s">
        <v>6</v>
      </c>
      <c r="K7" s="56" t="s">
        <v>7</v>
      </c>
      <c r="L7" s="56" t="s">
        <v>8</v>
      </c>
      <c r="M7" s="155"/>
      <c r="N7" s="56" t="s">
        <v>9</v>
      </c>
      <c r="O7" s="56" t="s">
        <v>10</v>
      </c>
      <c r="P7" s="56" t="s">
        <v>11</v>
      </c>
      <c r="Q7" s="155"/>
      <c r="R7" s="157"/>
      <c r="S7" s="154"/>
    </row>
    <row r="8" spans="1:19" ht="14.1" customHeight="1" x14ac:dyDescent="0.4">
      <c r="A8" s="35" t="s">
        <v>84</v>
      </c>
      <c r="B8" s="36">
        <f>VLOOKUP(B$7&amp;$A8,'PNC Exon. &amp; no Exon.'!$A:$AJ,3,0)+VLOOKUP(B$7&amp;$A8,'PNC Exon. &amp; no Exon.'!$A:$AJ,4,0)</f>
        <v>1172129984.02</v>
      </c>
      <c r="C8" s="36">
        <f>VLOOKUP(C$7&amp;$A8,'PNC Exon. &amp; no Exon.'!$A:$AJ,3,0)+VLOOKUP(C$7&amp;$A8,'PNC Exon. &amp; no Exon.'!$A:$AJ,4,0)</f>
        <v>1446376839.0499997</v>
      </c>
      <c r="D8" s="36">
        <f>VLOOKUP(D$7&amp;$A8,'PNC Exon. &amp; no Exon.'!$A:$AJ,3,0)+VLOOKUP(D$7&amp;$A8,'PNC Exon. &amp; no Exon.'!$A:$AJ,4,0)</f>
        <v>3252464480.0600004</v>
      </c>
      <c r="E8" s="50">
        <f>SUBTOTAL(109,B8:D8)</f>
        <v>5870971303.1300001</v>
      </c>
      <c r="F8" s="36">
        <f>VLOOKUP(F$7&amp;$A8,'PNC Exon. &amp; no Exon.'!$A:$AJ,3,0)+VLOOKUP(F$7&amp;$A8,'PNC Exon. &amp; no Exon.'!$A:$AJ,4,0)</f>
        <v>1501179986.5</v>
      </c>
      <c r="G8" s="36">
        <f>VLOOKUP(G$7&amp;$A8,'PNC Exon. &amp; no Exon.'!$A:$AJ,3,0)+VLOOKUP(G$7&amp;$A8,'PNC Exon. &amp; no Exon.'!$A:$AJ,4,0)</f>
        <v>1545794531.73</v>
      </c>
      <c r="H8" s="36">
        <f>VLOOKUP(H$7&amp;$A8,'PNC Exon. &amp; no Exon.'!$A:$AJ,3,0)+VLOOKUP(H$7&amp;$A8,'PNC Exon. &amp; no Exon.'!$A:$AJ,4,0)</f>
        <v>1787530660.1600003</v>
      </c>
      <c r="I8" s="50">
        <f>SUBTOTAL(109,F8:H8)</f>
        <v>4834505178.3900003</v>
      </c>
      <c r="J8" s="36">
        <f>VLOOKUP(J$7&amp;$A8,'PNC Exon. &amp; no Exon.'!$A:$AJ,3,0)+VLOOKUP(J$7&amp;$A8,'PNC Exon. &amp; no Exon.'!$A:$AJ,4,0)</f>
        <v>1997386769.2800002</v>
      </c>
      <c r="K8" s="36">
        <f>VLOOKUP(K$7&amp;$A8,'PNC Exon. &amp; no Exon.'!$A:$AJ,3,0)+VLOOKUP(K$7&amp;$A8,'PNC Exon. &amp; no Exon.'!$A:$AJ,4,0)</f>
        <v>1695104939.0599999</v>
      </c>
      <c r="L8" s="36">
        <f>VLOOKUP(L$7&amp;$A8,'PNC Exon. &amp; no Exon.'!$A:$AJ,3,0)+VLOOKUP(L$7&amp;$A8,'PNC Exon. &amp; no Exon.'!$A:$AJ,4,0)</f>
        <v>1568990646.1900001</v>
      </c>
      <c r="M8" s="50">
        <f>SUBTOTAL(109,J8:L8)</f>
        <v>5261482354.5300007</v>
      </c>
      <c r="N8" s="36">
        <f>VLOOKUP(N$7&amp;$A8,'PNC Exon. &amp; no Exon.'!$A:$AJ,3,0)+VLOOKUP(N$7&amp;$A8,'PNC Exon. &amp; no Exon.'!$A:$AJ,4,0)</f>
        <v>0</v>
      </c>
      <c r="O8" s="36">
        <f>VLOOKUP(O$7&amp;$A8,'PNC Exon. &amp; no Exon.'!$A:$AJ,3,0)+VLOOKUP(O$7&amp;$A8,'PNC Exon. &amp; no Exon.'!$A:$AJ,4,0)</f>
        <v>0</v>
      </c>
      <c r="P8" s="36">
        <f>VLOOKUP(P$7&amp;$A8,'PNC Exon. &amp; no Exon.'!$A:$AJ,3,0)+VLOOKUP(P$7&amp;$A8,'PNC Exon. &amp; no Exon.'!$A:$AJ,4,0)</f>
        <v>0</v>
      </c>
      <c r="Q8" s="50">
        <f>SUBTOTAL(109,N8:P8)</f>
        <v>0</v>
      </c>
      <c r="R8" s="50">
        <f>SUM(Q8,M8,I8,E8)</f>
        <v>15966958836.050003</v>
      </c>
      <c r="S8" s="84">
        <f t="shared" ref="S8:S40" si="0">R8/$R$41*100</f>
        <v>22.196417520762004</v>
      </c>
    </row>
    <row r="9" spans="1:19" ht="14.1" customHeight="1" x14ac:dyDescent="0.4">
      <c r="A9" s="37" t="s">
        <v>92</v>
      </c>
      <c r="B9" s="36">
        <f>VLOOKUP(B$7&amp;$A9,'PNC Exon. &amp; no Exon.'!$A:$AJ,3,0)+VLOOKUP(B$7&amp;$A9,'PNC Exon. &amp; no Exon.'!$A:$AJ,4,0)</f>
        <v>1111531500.46</v>
      </c>
      <c r="C9" s="36">
        <f>VLOOKUP(C$7&amp;$A9,'PNC Exon. &amp; no Exon.'!$A:$AJ,3,0)+VLOOKUP(C$7&amp;$A9,'PNC Exon. &amp; no Exon.'!$A:$AJ,4,0)</f>
        <v>1296428797.2999997</v>
      </c>
      <c r="D9" s="36">
        <f>VLOOKUP(D$7&amp;$A9,'PNC Exon. &amp; no Exon.'!$A:$AJ,3,0)+VLOOKUP(D$7&amp;$A9,'PNC Exon. &amp; no Exon.'!$A:$AJ,4,0)</f>
        <v>1370270740.4599998</v>
      </c>
      <c r="E9" s="50">
        <f t="shared" ref="E9:E40" si="1">SUBTOTAL(109,B9:D9)</f>
        <v>3778231038.2199993</v>
      </c>
      <c r="F9" s="36">
        <f>VLOOKUP(F$7&amp;$A9,'PNC Exon. &amp; no Exon.'!$A:$AJ,3,0)+VLOOKUP(F$7&amp;$A9,'PNC Exon. &amp; no Exon.'!$A:$AJ,4,0)</f>
        <v>1249802728.29</v>
      </c>
      <c r="G9" s="36">
        <f>VLOOKUP(G$7&amp;$A9,'PNC Exon. &amp; no Exon.'!$A:$AJ,3,0)+VLOOKUP(G$7&amp;$A9,'PNC Exon. &amp; no Exon.'!$A:$AJ,4,0)</f>
        <v>1268242940.3000002</v>
      </c>
      <c r="H9" s="36">
        <f>VLOOKUP(H$7&amp;$A9,'PNC Exon. &amp; no Exon.'!$A:$AJ,3,0)+VLOOKUP(H$7&amp;$A9,'PNC Exon. &amp; no Exon.'!$A:$AJ,4,0)</f>
        <v>1330590292.23</v>
      </c>
      <c r="I9" s="50">
        <f t="shared" ref="I9:I40" si="2">SUBTOTAL(109,F9:H9)</f>
        <v>3848635960.8200002</v>
      </c>
      <c r="J9" s="36">
        <f>VLOOKUP(J$7&amp;$A9,'PNC Exon. &amp; no Exon.'!$A:$AJ,3,0)+VLOOKUP(J$7&amp;$A9,'PNC Exon. &amp; no Exon.'!$A:$AJ,4,0)</f>
        <v>1236451461.8400002</v>
      </c>
      <c r="K9" s="36">
        <f>VLOOKUP(K$7&amp;$A9,'PNC Exon. &amp; no Exon.'!$A:$AJ,3,0)+VLOOKUP(K$7&amp;$A9,'PNC Exon. &amp; no Exon.'!$A:$AJ,4,0)</f>
        <v>1404129602.5699997</v>
      </c>
      <c r="L9" s="36">
        <f>VLOOKUP(L$7&amp;$A9,'PNC Exon. &amp; no Exon.'!$A:$AJ,3,0)+VLOOKUP(L$7&amp;$A9,'PNC Exon. &amp; no Exon.'!$A:$AJ,4,0)</f>
        <v>1289427429.9400001</v>
      </c>
      <c r="M9" s="50">
        <f t="shared" ref="M9:M40" si="3">SUBTOTAL(109,J9:L9)</f>
        <v>3930008494.3499999</v>
      </c>
      <c r="N9" s="36">
        <f>VLOOKUP(N$7&amp;$A9,'PNC Exon. &amp; no Exon.'!$A:$AJ,3,0)+VLOOKUP(N$7&amp;$A9,'PNC Exon. &amp; no Exon.'!$A:$AJ,4,0)</f>
        <v>0</v>
      </c>
      <c r="O9" s="36">
        <f>VLOOKUP(O$7&amp;$A9,'PNC Exon. &amp; no Exon.'!$A:$AJ,3,0)+VLOOKUP(O$7&amp;$A9,'PNC Exon. &amp; no Exon.'!$A:$AJ,4,0)</f>
        <v>0</v>
      </c>
      <c r="P9" s="36">
        <f>VLOOKUP(P$7&amp;$A9,'PNC Exon. &amp; no Exon.'!$A:$AJ,3,0)+VLOOKUP(P$7&amp;$A9,'PNC Exon. &amp; no Exon.'!$A:$AJ,4,0)</f>
        <v>0</v>
      </c>
      <c r="Q9" s="50">
        <f t="shared" ref="Q9:Q40" si="4">SUBTOTAL(109,N9:P9)</f>
        <v>0</v>
      </c>
      <c r="R9" s="50">
        <f t="shared" ref="R9:R40" si="5">SUM(Q9,M9,I9,E9)</f>
        <v>11556875493.389999</v>
      </c>
      <c r="S9" s="84">
        <f t="shared" si="0"/>
        <v>16.065754056281296</v>
      </c>
    </row>
    <row r="10" spans="1:19" ht="14.1" customHeight="1" x14ac:dyDescent="0.4">
      <c r="A10" s="37" t="s">
        <v>93</v>
      </c>
      <c r="B10" s="36">
        <f>VLOOKUP(B$7&amp;$A10,'PNC Exon. &amp; no Exon.'!$A:$AJ,3,0)+VLOOKUP(B$7&amp;$A10,'PNC Exon. &amp; no Exon.'!$A:$AJ,4,0)</f>
        <v>754911510.45000005</v>
      </c>
      <c r="C10" s="36">
        <f>VLOOKUP(C$7&amp;$A10,'PNC Exon. &amp; no Exon.'!$A:$AJ,3,0)+VLOOKUP(C$7&amp;$A10,'PNC Exon. &amp; no Exon.'!$A:$AJ,4,0)</f>
        <v>1065921338.4</v>
      </c>
      <c r="D10" s="36">
        <f>VLOOKUP(D$7&amp;$A10,'PNC Exon. &amp; no Exon.'!$A:$AJ,3,0)+VLOOKUP(D$7&amp;$A10,'PNC Exon. &amp; no Exon.'!$A:$AJ,4,0)</f>
        <v>1675672503.04</v>
      </c>
      <c r="E10" s="50">
        <f t="shared" si="1"/>
        <v>3496505351.8899999</v>
      </c>
      <c r="F10" s="36">
        <f>VLOOKUP(F$7&amp;$A10,'PNC Exon. &amp; no Exon.'!$A:$AJ,3,0)+VLOOKUP(F$7&amp;$A10,'PNC Exon. &amp; no Exon.'!$A:$AJ,4,0)</f>
        <v>1098342437.6700001</v>
      </c>
      <c r="G10" s="36">
        <f>VLOOKUP(G$7&amp;$A10,'PNC Exon. &amp; no Exon.'!$A:$AJ,3,0)+VLOOKUP(G$7&amp;$A10,'PNC Exon. &amp; no Exon.'!$A:$AJ,4,0)</f>
        <v>1000973932.1</v>
      </c>
      <c r="H10" s="36">
        <f>VLOOKUP(H$7&amp;$A10,'PNC Exon. &amp; no Exon.'!$A:$AJ,3,0)+VLOOKUP(H$7&amp;$A10,'PNC Exon. &amp; no Exon.'!$A:$AJ,4,0)</f>
        <v>1121871529.5900002</v>
      </c>
      <c r="I10" s="50">
        <f t="shared" si="2"/>
        <v>3221187899.3600001</v>
      </c>
      <c r="J10" s="36">
        <f>VLOOKUP(J$7&amp;$A10,'PNC Exon. &amp; no Exon.'!$A:$AJ,3,0)+VLOOKUP(J$7&amp;$A10,'PNC Exon. &amp; no Exon.'!$A:$AJ,4,0)</f>
        <v>1443471094.9300001</v>
      </c>
      <c r="K10" s="36">
        <f>VLOOKUP(K$7&amp;$A10,'PNC Exon. &amp; no Exon.'!$A:$AJ,3,0)+VLOOKUP(K$7&amp;$A10,'PNC Exon. &amp; no Exon.'!$A:$AJ,4,0)</f>
        <v>1175445423.8199999</v>
      </c>
      <c r="L10" s="36">
        <f>VLOOKUP(L$7&amp;$A10,'PNC Exon. &amp; no Exon.'!$A:$AJ,3,0)+VLOOKUP(L$7&amp;$A10,'PNC Exon. &amp; no Exon.'!$A:$AJ,4,0)</f>
        <v>1141529265.3599999</v>
      </c>
      <c r="M10" s="50">
        <f t="shared" si="3"/>
        <v>3760445784.1099997</v>
      </c>
      <c r="N10" s="36">
        <f>VLOOKUP(N$7&amp;$A10,'PNC Exon. &amp; no Exon.'!$A:$AJ,3,0)+VLOOKUP(N$7&amp;$A10,'PNC Exon. &amp; no Exon.'!$A:$AJ,4,0)</f>
        <v>0</v>
      </c>
      <c r="O10" s="36">
        <f>VLOOKUP(O$7&amp;$A10,'PNC Exon. &amp; no Exon.'!$A:$AJ,3,0)+VLOOKUP(O$7&amp;$A10,'PNC Exon. &amp; no Exon.'!$A:$AJ,4,0)</f>
        <v>0</v>
      </c>
      <c r="P10" s="36">
        <f>VLOOKUP(P$7&amp;$A10,'PNC Exon. &amp; no Exon.'!$A:$AJ,3,0)+VLOOKUP(P$7&amp;$A10,'PNC Exon. &amp; no Exon.'!$A:$AJ,4,0)</f>
        <v>0</v>
      </c>
      <c r="Q10" s="50">
        <f t="shared" si="4"/>
        <v>0</v>
      </c>
      <c r="R10" s="50">
        <f t="shared" si="5"/>
        <v>10478139035.359999</v>
      </c>
      <c r="S10" s="84">
        <f t="shared" si="0"/>
        <v>14.566151967795843</v>
      </c>
    </row>
    <row r="11" spans="1:19" ht="14.1" customHeight="1" x14ac:dyDescent="0.4">
      <c r="A11" s="37" t="s">
        <v>111</v>
      </c>
      <c r="B11" s="36">
        <f>VLOOKUP(B$7&amp;$A11,'PNC Exon. &amp; no Exon.'!$A:$AJ,3,0)+VLOOKUP(B$7&amp;$A11,'PNC Exon. &amp; no Exon.'!$A:$AJ,4,0)</f>
        <v>731427003.06000006</v>
      </c>
      <c r="C11" s="36">
        <f>VLOOKUP(C$7&amp;$A11,'PNC Exon. &amp; no Exon.'!$A:$AJ,3,0)+VLOOKUP(C$7&amp;$A11,'PNC Exon. &amp; no Exon.'!$A:$AJ,4,0)</f>
        <v>832642387.93999994</v>
      </c>
      <c r="D11" s="36">
        <f>VLOOKUP(D$7&amp;$A11,'PNC Exon. &amp; no Exon.'!$A:$AJ,3,0)+VLOOKUP(D$7&amp;$A11,'PNC Exon. &amp; no Exon.'!$A:$AJ,4,0)</f>
        <v>795799432.53999996</v>
      </c>
      <c r="E11" s="50">
        <f t="shared" si="1"/>
        <v>2359868823.54</v>
      </c>
      <c r="F11" s="36">
        <f>VLOOKUP(F$7&amp;$A11,'PNC Exon. &amp; no Exon.'!$A:$AJ,3,0)+VLOOKUP(F$7&amp;$A11,'PNC Exon. &amp; no Exon.'!$A:$AJ,4,0)</f>
        <v>1176734675.0899999</v>
      </c>
      <c r="G11" s="36">
        <f>VLOOKUP(G$7&amp;$A11,'PNC Exon. &amp; no Exon.'!$A:$AJ,3,0)+VLOOKUP(G$7&amp;$A11,'PNC Exon. &amp; no Exon.'!$A:$AJ,4,0)</f>
        <v>779703516.27999997</v>
      </c>
      <c r="H11" s="36">
        <f>VLOOKUP(H$7&amp;$A11,'PNC Exon. &amp; no Exon.'!$A:$AJ,3,0)+VLOOKUP(H$7&amp;$A11,'PNC Exon. &amp; no Exon.'!$A:$AJ,4,0)</f>
        <v>1160914112.8600001</v>
      </c>
      <c r="I11" s="50">
        <f t="shared" si="2"/>
        <v>3117352304.23</v>
      </c>
      <c r="J11" s="36">
        <f>VLOOKUP(J$7&amp;$A11,'PNC Exon. &amp; no Exon.'!$A:$AJ,3,0)+VLOOKUP(J$7&amp;$A11,'PNC Exon. &amp; no Exon.'!$A:$AJ,4,0)</f>
        <v>787041832.17000008</v>
      </c>
      <c r="K11" s="36">
        <f>VLOOKUP(K$7&amp;$A11,'PNC Exon. &amp; no Exon.'!$A:$AJ,3,0)+VLOOKUP(K$7&amp;$A11,'PNC Exon. &amp; no Exon.'!$A:$AJ,4,0)</f>
        <v>949287674.40999997</v>
      </c>
      <c r="L11" s="36">
        <f>VLOOKUP(L$7&amp;$A11,'PNC Exon. &amp; no Exon.'!$A:$AJ,3,0)+VLOOKUP(L$7&amp;$A11,'PNC Exon. &amp; no Exon.'!$A:$AJ,4,0)</f>
        <v>981707209.12</v>
      </c>
      <c r="M11" s="50">
        <f t="shared" si="3"/>
        <v>2718036715.6999998</v>
      </c>
      <c r="N11" s="36">
        <f>VLOOKUP(N$7&amp;$A11,'PNC Exon. &amp; no Exon.'!$A:$AJ,3,0)+VLOOKUP(N$7&amp;$A11,'PNC Exon. &amp; no Exon.'!$A:$AJ,4,0)</f>
        <v>0</v>
      </c>
      <c r="O11" s="36">
        <f>VLOOKUP(O$7&amp;$A11,'PNC Exon. &amp; no Exon.'!$A:$AJ,3,0)+VLOOKUP(O$7&amp;$A11,'PNC Exon. &amp; no Exon.'!$A:$AJ,4,0)</f>
        <v>0</v>
      </c>
      <c r="P11" s="36">
        <f>VLOOKUP(P$7&amp;$A11,'PNC Exon. &amp; no Exon.'!$A:$AJ,3,0)+VLOOKUP(P$7&amp;$A11,'PNC Exon. &amp; no Exon.'!$A:$AJ,4,0)</f>
        <v>0</v>
      </c>
      <c r="Q11" s="50">
        <f t="shared" si="4"/>
        <v>0</v>
      </c>
      <c r="R11" s="50">
        <f t="shared" si="5"/>
        <v>8195257843.4700003</v>
      </c>
      <c r="S11" s="84">
        <f t="shared" si="0"/>
        <v>11.392611871288604</v>
      </c>
    </row>
    <row r="12" spans="1:19" ht="14.1" customHeight="1" x14ac:dyDescent="0.4">
      <c r="A12" s="37" t="s">
        <v>112</v>
      </c>
      <c r="B12" s="36">
        <f>VLOOKUP(B$7&amp;$A12,'PNC Exon. &amp; no Exon.'!$A:$AJ,3,0)+VLOOKUP(B$7&amp;$A12,'PNC Exon. &amp; no Exon.'!$A:$AJ,4,0)</f>
        <v>553626550.80999994</v>
      </c>
      <c r="C12" s="36">
        <f>VLOOKUP(C$7&amp;$A12,'PNC Exon. &amp; no Exon.'!$A:$AJ,3,0)+VLOOKUP(C$7&amp;$A12,'PNC Exon. &amp; no Exon.'!$A:$AJ,4,0)</f>
        <v>523367495.23999995</v>
      </c>
      <c r="D12" s="36">
        <f>VLOOKUP(D$7&amp;$A12,'PNC Exon. &amp; no Exon.'!$A:$AJ,3,0)+VLOOKUP(D$7&amp;$A12,'PNC Exon. &amp; no Exon.'!$A:$AJ,4,0)</f>
        <v>718831464.31000006</v>
      </c>
      <c r="E12" s="50">
        <f t="shared" si="1"/>
        <v>1795825510.3600001</v>
      </c>
      <c r="F12" s="36">
        <f>VLOOKUP(F$7&amp;$A12,'PNC Exon. &amp; no Exon.'!$A:$AJ,3,0)+VLOOKUP(F$7&amp;$A12,'PNC Exon. &amp; no Exon.'!$A:$AJ,4,0)</f>
        <v>592250514.20000005</v>
      </c>
      <c r="G12" s="36">
        <f>VLOOKUP(G$7&amp;$A12,'PNC Exon. &amp; no Exon.'!$A:$AJ,3,0)+VLOOKUP(G$7&amp;$A12,'PNC Exon. &amp; no Exon.'!$A:$AJ,4,0)</f>
        <v>661047353.21000004</v>
      </c>
      <c r="H12" s="36">
        <f>VLOOKUP(H$7&amp;$A12,'PNC Exon. &amp; no Exon.'!$A:$AJ,3,0)+VLOOKUP(H$7&amp;$A12,'PNC Exon. &amp; no Exon.'!$A:$AJ,4,0)</f>
        <v>635497164.15999997</v>
      </c>
      <c r="I12" s="50">
        <f t="shared" si="2"/>
        <v>1888795031.5700002</v>
      </c>
      <c r="J12" s="36">
        <f>VLOOKUP(J$7&amp;$A12,'PNC Exon. &amp; no Exon.'!$A:$AJ,3,0)+VLOOKUP(J$7&amp;$A12,'PNC Exon. &amp; no Exon.'!$A:$AJ,4,0)</f>
        <v>657096570.03999996</v>
      </c>
      <c r="K12" s="36">
        <f>VLOOKUP(K$7&amp;$A12,'PNC Exon. &amp; no Exon.'!$A:$AJ,3,0)+VLOOKUP(K$7&amp;$A12,'PNC Exon. &amp; no Exon.'!$A:$AJ,4,0)</f>
        <v>758315196.33000004</v>
      </c>
      <c r="L12" s="36">
        <f>VLOOKUP(L$7&amp;$A12,'PNC Exon. &amp; no Exon.'!$A:$AJ,3,0)+VLOOKUP(L$7&amp;$A12,'PNC Exon. &amp; no Exon.'!$A:$AJ,4,0)</f>
        <v>802588573.03999996</v>
      </c>
      <c r="M12" s="50">
        <f t="shared" si="3"/>
        <v>2218000339.4099998</v>
      </c>
      <c r="N12" s="36">
        <f>VLOOKUP(N$7&amp;$A12,'PNC Exon. &amp; no Exon.'!$A:$AJ,3,0)+VLOOKUP(N$7&amp;$A12,'PNC Exon. &amp; no Exon.'!$A:$AJ,4,0)</f>
        <v>0</v>
      </c>
      <c r="O12" s="36">
        <f>VLOOKUP(O$7&amp;$A12,'PNC Exon. &amp; no Exon.'!$A:$AJ,3,0)+VLOOKUP(O$7&amp;$A12,'PNC Exon. &amp; no Exon.'!$A:$AJ,4,0)</f>
        <v>0</v>
      </c>
      <c r="P12" s="36">
        <f>VLOOKUP(P$7&amp;$A12,'PNC Exon. &amp; no Exon.'!$A:$AJ,3,0)+VLOOKUP(P$7&amp;$A12,'PNC Exon. &amp; no Exon.'!$A:$AJ,4,0)</f>
        <v>0</v>
      </c>
      <c r="Q12" s="50">
        <f t="shared" si="4"/>
        <v>0</v>
      </c>
      <c r="R12" s="50">
        <f t="shared" si="5"/>
        <v>5902620881.3400002</v>
      </c>
      <c r="S12" s="84">
        <f t="shared" si="0"/>
        <v>8.2055098215185591</v>
      </c>
    </row>
    <row r="13" spans="1:19" ht="14.1" customHeight="1" x14ac:dyDescent="0.4">
      <c r="A13" s="37" t="s">
        <v>113</v>
      </c>
      <c r="B13" s="36">
        <f>VLOOKUP(B$7&amp;$A13,'PNC Exon. &amp; no Exon.'!$A:$AJ,3,0)+VLOOKUP(B$7&amp;$A13,'PNC Exon. &amp; no Exon.'!$A:$AJ,4,0)</f>
        <v>523060868.27999997</v>
      </c>
      <c r="C13" s="36">
        <f>VLOOKUP(C$7&amp;$A13,'PNC Exon. &amp; no Exon.'!$A:$AJ,3,0)+VLOOKUP(C$7&amp;$A13,'PNC Exon. &amp; no Exon.'!$A:$AJ,4,0)</f>
        <v>699359154.08000004</v>
      </c>
      <c r="D13" s="36">
        <f>VLOOKUP(D$7&amp;$A13,'PNC Exon. &amp; no Exon.'!$A:$AJ,3,0)+VLOOKUP(D$7&amp;$A13,'PNC Exon. &amp; no Exon.'!$A:$AJ,4,0)</f>
        <v>680464903.4799999</v>
      </c>
      <c r="E13" s="50">
        <f t="shared" si="1"/>
        <v>1902884925.8400002</v>
      </c>
      <c r="F13" s="36">
        <f>VLOOKUP(F$7&amp;$A13,'PNC Exon. &amp; no Exon.'!$A:$AJ,3,0)+VLOOKUP(F$7&amp;$A13,'PNC Exon. &amp; no Exon.'!$A:$AJ,4,0)</f>
        <v>536787549.05000001</v>
      </c>
      <c r="G13" s="36">
        <f>VLOOKUP(G$7&amp;$A13,'PNC Exon. &amp; no Exon.'!$A:$AJ,3,0)+VLOOKUP(G$7&amp;$A13,'PNC Exon. &amp; no Exon.'!$A:$AJ,4,0)</f>
        <v>512823503.27999997</v>
      </c>
      <c r="H13" s="36">
        <f>VLOOKUP(H$7&amp;$A13,'PNC Exon. &amp; no Exon.'!$A:$AJ,3,0)+VLOOKUP(H$7&amp;$A13,'PNC Exon. &amp; no Exon.'!$A:$AJ,4,0)</f>
        <v>553829925.54999995</v>
      </c>
      <c r="I13" s="50">
        <f t="shared" si="2"/>
        <v>1603440977.8799999</v>
      </c>
      <c r="J13" s="36">
        <f>VLOOKUP(J$7&amp;$A13,'PNC Exon. &amp; no Exon.'!$A:$AJ,3,0)+VLOOKUP(J$7&amp;$A13,'PNC Exon. &amp; no Exon.'!$A:$AJ,4,0)</f>
        <v>481329703.39999998</v>
      </c>
      <c r="K13" s="36">
        <f>VLOOKUP(K$7&amp;$A13,'PNC Exon. &amp; no Exon.'!$A:$AJ,3,0)+VLOOKUP(K$7&amp;$A13,'PNC Exon. &amp; no Exon.'!$A:$AJ,4,0)</f>
        <v>501143425.70999992</v>
      </c>
      <c r="L13" s="36">
        <f>VLOOKUP(L$7&amp;$A13,'PNC Exon. &amp; no Exon.'!$A:$AJ,3,0)+VLOOKUP(L$7&amp;$A13,'PNC Exon. &amp; no Exon.'!$A:$AJ,4,0)</f>
        <v>457017716.80000007</v>
      </c>
      <c r="M13" s="50">
        <f t="shared" si="3"/>
        <v>1439490845.9099998</v>
      </c>
      <c r="N13" s="36">
        <f>VLOOKUP(N$7&amp;$A13,'PNC Exon. &amp; no Exon.'!$A:$AJ,3,0)+VLOOKUP(N$7&amp;$A13,'PNC Exon. &amp; no Exon.'!$A:$AJ,4,0)</f>
        <v>0</v>
      </c>
      <c r="O13" s="36">
        <f>VLOOKUP(O$7&amp;$A13,'PNC Exon. &amp; no Exon.'!$A:$AJ,3,0)+VLOOKUP(O$7&amp;$A13,'PNC Exon. &amp; no Exon.'!$A:$AJ,4,0)</f>
        <v>0</v>
      </c>
      <c r="P13" s="36">
        <f>VLOOKUP(P$7&amp;$A13,'PNC Exon. &amp; no Exon.'!$A:$AJ,3,0)+VLOOKUP(P$7&amp;$A13,'PNC Exon. &amp; no Exon.'!$A:$AJ,4,0)</f>
        <v>0</v>
      </c>
      <c r="Q13" s="50">
        <f t="shared" si="4"/>
        <v>0</v>
      </c>
      <c r="R13" s="50">
        <f t="shared" si="5"/>
        <v>4945816749.6300001</v>
      </c>
      <c r="S13" s="84">
        <f t="shared" si="0"/>
        <v>6.8754115723093685</v>
      </c>
    </row>
    <row r="14" spans="1:19" ht="14.1" customHeight="1" x14ac:dyDescent="0.4">
      <c r="A14" s="37" t="s">
        <v>114</v>
      </c>
      <c r="B14" s="36">
        <f>VLOOKUP(B$7&amp;$A14,'PNC Exon. &amp; no Exon.'!$A:$AJ,3,0)+VLOOKUP(B$7&amp;$A14,'PNC Exon. &amp; no Exon.'!$A:$AJ,4,0)</f>
        <v>236673236.20000002</v>
      </c>
      <c r="C14" s="36">
        <f>VLOOKUP(C$7&amp;$A14,'PNC Exon. &amp; no Exon.'!$A:$AJ,3,0)+VLOOKUP(C$7&amp;$A14,'PNC Exon. &amp; no Exon.'!$A:$AJ,4,0)</f>
        <v>213738045.33000001</v>
      </c>
      <c r="D14" s="36">
        <f>VLOOKUP(D$7&amp;$A14,'PNC Exon. &amp; no Exon.'!$A:$AJ,3,0)+VLOOKUP(D$7&amp;$A14,'PNC Exon. &amp; no Exon.'!$A:$AJ,4,0)</f>
        <v>235152404.07000002</v>
      </c>
      <c r="E14" s="50">
        <f t="shared" si="1"/>
        <v>685563685.60000002</v>
      </c>
      <c r="F14" s="36">
        <f>VLOOKUP(F$7&amp;$A14,'PNC Exon. &amp; no Exon.'!$A:$AJ,3,0)+VLOOKUP(F$7&amp;$A14,'PNC Exon. &amp; no Exon.'!$A:$AJ,4,0)</f>
        <v>218499409.14999998</v>
      </c>
      <c r="G14" s="36">
        <f>VLOOKUP(G$7&amp;$A14,'PNC Exon. &amp; no Exon.'!$A:$AJ,3,0)+VLOOKUP(G$7&amp;$A14,'PNC Exon. &amp; no Exon.'!$A:$AJ,4,0)</f>
        <v>213105714.25</v>
      </c>
      <c r="H14" s="36">
        <f>VLOOKUP(H$7&amp;$A14,'PNC Exon. &amp; no Exon.'!$A:$AJ,3,0)+VLOOKUP(H$7&amp;$A14,'PNC Exon. &amp; no Exon.'!$A:$AJ,4,0)</f>
        <v>206517196.46000001</v>
      </c>
      <c r="I14" s="50">
        <f t="shared" si="2"/>
        <v>638122319.86000001</v>
      </c>
      <c r="J14" s="36">
        <f>VLOOKUP(J$7&amp;$A14,'PNC Exon. &amp; no Exon.'!$A:$AJ,3,0)+VLOOKUP(J$7&amp;$A14,'PNC Exon. &amp; no Exon.'!$A:$AJ,4,0)</f>
        <v>223175049.36999997</v>
      </c>
      <c r="K14" s="36">
        <f>VLOOKUP(K$7&amp;$A14,'PNC Exon. &amp; no Exon.'!$A:$AJ,3,0)+VLOOKUP(K$7&amp;$A14,'PNC Exon. &amp; no Exon.'!$A:$AJ,4,0)</f>
        <v>202058682.03</v>
      </c>
      <c r="L14" s="36">
        <f>VLOOKUP(L$7&amp;$A14,'PNC Exon. &amp; no Exon.'!$A:$AJ,3,0)+VLOOKUP(L$7&amp;$A14,'PNC Exon. &amp; no Exon.'!$A:$AJ,4,0)</f>
        <v>227078793.36000001</v>
      </c>
      <c r="M14" s="50">
        <f t="shared" si="3"/>
        <v>652312524.75999999</v>
      </c>
      <c r="N14" s="36">
        <f>VLOOKUP(N$7&amp;$A14,'PNC Exon. &amp; no Exon.'!$A:$AJ,3,0)+VLOOKUP(N$7&amp;$A14,'PNC Exon. &amp; no Exon.'!$A:$AJ,4,0)</f>
        <v>0</v>
      </c>
      <c r="O14" s="36">
        <f>VLOOKUP(O$7&amp;$A14,'PNC Exon. &amp; no Exon.'!$A:$AJ,3,0)+VLOOKUP(O$7&amp;$A14,'PNC Exon. &amp; no Exon.'!$A:$AJ,4,0)</f>
        <v>0</v>
      </c>
      <c r="P14" s="36">
        <f>VLOOKUP(P$7&amp;$A14,'PNC Exon. &amp; no Exon.'!$A:$AJ,3,0)+VLOOKUP(P$7&amp;$A14,'PNC Exon. &amp; no Exon.'!$A:$AJ,4,0)</f>
        <v>0</v>
      </c>
      <c r="Q14" s="50">
        <f t="shared" si="4"/>
        <v>0</v>
      </c>
      <c r="R14" s="50">
        <f t="shared" si="5"/>
        <v>1975998530.2199998</v>
      </c>
      <c r="S14" s="84">
        <f t="shared" si="0"/>
        <v>2.7469281312449056</v>
      </c>
    </row>
    <row r="15" spans="1:19" ht="14.1" customHeight="1" x14ac:dyDescent="0.4">
      <c r="A15" s="37" t="s">
        <v>77</v>
      </c>
      <c r="B15" s="36">
        <f>VLOOKUP(B$7&amp;$A15,'PNC Exon. &amp; no Exon.'!$A:$AJ,3,0)+VLOOKUP(B$7&amp;$A15,'PNC Exon. &amp; no Exon.'!$A:$AJ,4,0)</f>
        <v>144901912.70999998</v>
      </c>
      <c r="C15" s="36">
        <f>VLOOKUP(C$7&amp;$A15,'PNC Exon. &amp; no Exon.'!$A:$AJ,3,0)+VLOOKUP(C$7&amp;$A15,'PNC Exon. &amp; no Exon.'!$A:$AJ,4,0)</f>
        <v>142801007.84999999</v>
      </c>
      <c r="D15" s="36">
        <f>VLOOKUP(D$7&amp;$A15,'PNC Exon. &amp; no Exon.'!$A:$AJ,3,0)+VLOOKUP(D$7&amp;$A15,'PNC Exon. &amp; no Exon.'!$A:$AJ,4,0)</f>
        <v>153406695.81</v>
      </c>
      <c r="E15" s="50">
        <f t="shared" si="1"/>
        <v>441109616.36999995</v>
      </c>
      <c r="F15" s="36">
        <f>VLOOKUP(F$7&amp;$A15,'PNC Exon. &amp; no Exon.'!$A:$AJ,3,0)+VLOOKUP(F$7&amp;$A15,'PNC Exon. &amp; no Exon.'!$A:$AJ,4,0)</f>
        <v>161649285.69</v>
      </c>
      <c r="G15" s="36">
        <f>VLOOKUP(G$7&amp;$A15,'PNC Exon. &amp; no Exon.'!$A:$AJ,3,0)+VLOOKUP(G$7&amp;$A15,'PNC Exon. &amp; no Exon.'!$A:$AJ,4,0)</f>
        <v>144353370.52000001</v>
      </c>
      <c r="H15" s="36">
        <f>VLOOKUP(H$7&amp;$A15,'PNC Exon. &amp; no Exon.'!$A:$AJ,3,0)+VLOOKUP(H$7&amp;$A15,'PNC Exon. &amp; no Exon.'!$A:$AJ,4,0)</f>
        <v>158738996.78999996</v>
      </c>
      <c r="I15" s="50">
        <f t="shared" si="2"/>
        <v>464741653</v>
      </c>
      <c r="J15" s="36">
        <f>VLOOKUP(J$7&amp;$A15,'PNC Exon. &amp; no Exon.'!$A:$AJ,3,0)+VLOOKUP(J$7&amp;$A15,'PNC Exon. &amp; no Exon.'!$A:$AJ,4,0)</f>
        <v>175964149.73000002</v>
      </c>
      <c r="K15" s="36">
        <f>VLOOKUP(K$7&amp;$A15,'PNC Exon. &amp; no Exon.'!$A:$AJ,3,0)+VLOOKUP(K$7&amp;$A15,'PNC Exon. &amp; no Exon.'!$A:$AJ,4,0)</f>
        <v>174224116.31</v>
      </c>
      <c r="L15" s="36">
        <f>VLOOKUP(L$7&amp;$A15,'PNC Exon. &amp; no Exon.'!$A:$AJ,3,0)+VLOOKUP(L$7&amp;$A15,'PNC Exon. &amp; no Exon.'!$A:$AJ,4,0)</f>
        <v>169490966.70999998</v>
      </c>
      <c r="M15" s="50">
        <f t="shared" si="3"/>
        <v>519679232.75</v>
      </c>
      <c r="N15" s="36">
        <f>VLOOKUP(N$7&amp;$A15,'PNC Exon. &amp; no Exon.'!$A:$AJ,3,0)+VLOOKUP(N$7&amp;$A15,'PNC Exon. &amp; no Exon.'!$A:$AJ,4,0)</f>
        <v>0</v>
      </c>
      <c r="O15" s="36">
        <f>VLOOKUP(O$7&amp;$A15,'PNC Exon. &amp; no Exon.'!$A:$AJ,3,0)+VLOOKUP(O$7&amp;$A15,'PNC Exon. &amp; no Exon.'!$A:$AJ,4,0)</f>
        <v>0</v>
      </c>
      <c r="P15" s="36">
        <f>VLOOKUP(P$7&amp;$A15,'PNC Exon. &amp; no Exon.'!$A:$AJ,3,0)+VLOOKUP(P$7&amp;$A15,'PNC Exon. &amp; no Exon.'!$A:$AJ,4,0)</f>
        <v>0</v>
      </c>
      <c r="Q15" s="50">
        <f t="shared" si="4"/>
        <v>0</v>
      </c>
      <c r="R15" s="50">
        <f t="shared" si="5"/>
        <v>1425530502.1199999</v>
      </c>
      <c r="S15" s="84">
        <f t="shared" si="0"/>
        <v>1.9816967362749662</v>
      </c>
    </row>
    <row r="16" spans="1:19" ht="14.1" customHeight="1" x14ac:dyDescent="0.4">
      <c r="A16" s="37" t="s">
        <v>94</v>
      </c>
      <c r="B16" s="36">
        <f>VLOOKUP(B$7&amp;$A16,'PNC Exon. &amp; no Exon.'!$A:$AJ,3,0)+VLOOKUP(B$7&amp;$A16,'PNC Exon. &amp; no Exon.'!$A:$AJ,4,0)</f>
        <v>231143031.38999999</v>
      </c>
      <c r="C16" s="36">
        <f>VLOOKUP(C$7&amp;$A16,'PNC Exon. &amp; no Exon.'!$A:$AJ,3,0)+VLOOKUP(C$7&amp;$A16,'PNC Exon. &amp; no Exon.'!$A:$AJ,4,0)</f>
        <v>279611305.94</v>
      </c>
      <c r="D16" s="36">
        <f>VLOOKUP(D$7&amp;$A16,'PNC Exon. &amp; no Exon.'!$A:$AJ,3,0)+VLOOKUP(D$7&amp;$A16,'PNC Exon. &amp; no Exon.'!$A:$AJ,4,0)</f>
        <v>271621972.87</v>
      </c>
      <c r="E16" s="50">
        <f t="shared" si="1"/>
        <v>782376310.20000005</v>
      </c>
      <c r="F16" s="36">
        <f>VLOOKUP(F$7&amp;$A16,'PNC Exon. &amp; no Exon.'!$A:$AJ,3,0)+VLOOKUP(F$7&amp;$A16,'PNC Exon. &amp; no Exon.'!$A:$AJ,4,0)</f>
        <v>321385442.46999997</v>
      </c>
      <c r="G16" s="36">
        <f>VLOOKUP(G$7&amp;$A16,'PNC Exon. &amp; no Exon.'!$A:$AJ,3,0)+VLOOKUP(G$7&amp;$A16,'PNC Exon. &amp; no Exon.'!$A:$AJ,4,0)</f>
        <v>333360208.56</v>
      </c>
      <c r="H16" s="36">
        <f>VLOOKUP(H$7&amp;$A16,'PNC Exon. &amp; no Exon.'!$A:$AJ,3,0)+VLOOKUP(H$7&amp;$A16,'PNC Exon. &amp; no Exon.'!$A:$AJ,4,0)</f>
        <v>303116915.85000002</v>
      </c>
      <c r="I16" s="50">
        <f t="shared" si="2"/>
        <v>957862566.88</v>
      </c>
      <c r="J16" s="36">
        <f>VLOOKUP(J$7&amp;$A16,'PNC Exon. &amp; no Exon.'!$A:$AJ,3,0)+VLOOKUP(J$7&amp;$A16,'PNC Exon. &amp; no Exon.'!$A:$AJ,4,0)</f>
        <v>300583411.57999998</v>
      </c>
      <c r="K16" s="36">
        <f>VLOOKUP(K$7&amp;$A16,'PNC Exon. &amp; no Exon.'!$A:$AJ,3,0)+VLOOKUP(K$7&amp;$A16,'PNC Exon. &amp; no Exon.'!$A:$AJ,4,0)</f>
        <v>283275544.40000004</v>
      </c>
      <c r="L16" s="36">
        <f>VLOOKUP(L$7&amp;$A16,'PNC Exon. &amp; no Exon.'!$A:$AJ,3,0)+VLOOKUP(L$7&amp;$A16,'PNC Exon. &amp; no Exon.'!$A:$AJ,4,0)</f>
        <v>324144671.75999999</v>
      </c>
      <c r="M16" s="50">
        <f t="shared" si="3"/>
        <v>908003627.74000001</v>
      </c>
      <c r="N16" s="36">
        <f>VLOOKUP(N$7&amp;$A16,'PNC Exon. &amp; no Exon.'!$A:$AJ,3,0)+VLOOKUP(N$7&amp;$A16,'PNC Exon. &amp; no Exon.'!$A:$AJ,4,0)</f>
        <v>0</v>
      </c>
      <c r="O16" s="36">
        <f>VLOOKUP(O$7&amp;$A16,'PNC Exon. &amp; no Exon.'!$A:$AJ,3,0)+VLOOKUP(O$7&amp;$A16,'PNC Exon. &amp; no Exon.'!$A:$AJ,4,0)</f>
        <v>0</v>
      </c>
      <c r="P16" s="36">
        <f>VLOOKUP(P$7&amp;$A16,'PNC Exon. &amp; no Exon.'!$A:$AJ,3,0)+VLOOKUP(P$7&amp;$A16,'PNC Exon. &amp; no Exon.'!$A:$AJ,4,0)</f>
        <v>0</v>
      </c>
      <c r="Q16" s="50">
        <f t="shared" si="4"/>
        <v>0</v>
      </c>
      <c r="R16" s="50">
        <f t="shared" si="5"/>
        <v>2648242504.8199997</v>
      </c>
      <c r="S16" s="84">
        <f t="shared" si="0"/>
        <v>3.6814459745770223</v>
      </c>
    </row>
    <row r="17" spans="1:19" ht="14.1" customHeight="1" x14ac:dyDescent="0.4">
      <c r="A17" s="37" t="s">
        <v>85</v>
      </c>
      <c r="B17" s="36">
        <f>VLOOKUP(B$7&amp;$A17,'PNC Exon. &amp; no Exon.'!$A:$AJ,3,0)+VLOOKUP(B$7&amp;$A17,'PNC Exon. &amp; no Exon.'!$A:$AJ,4,0)</f>
        <v>109613339.2</v>
      </c>
      <c r="C17" s="36">
        <f>VLOOKUP(C$7&amp;$A17,'PNC Exon. &amp; no Exon.'!$A:$AJ,3,0)+VLOOKUP(C$7&amp;$A17,'PNC Exon. &amp; no Exon.'!$A:$AJ,4,0)</f>
        <v>106638165.64</v>
      </c>
      <c r="D17" s="36">
        <f>VLOOKUP(D$7&amp;$A17,'PNC Exon. &amp; no Exon.'!$A:$AJ,3,0)+VLOOKUP(D$7&amp;$A17,'PNC Exon. &amp; no Exon.'!$A:$AJ,4,0)</f>
        <v>131001448.60000002</v>
      </c>
      <c r="E17" s="50">
        <f t="shared" si="1"/>
        <v>347252953.44000006</v>
      </c>
      <c r="F17" s="36">
        <f>VLOOKUP(F$7&amp;$A17,'PNC Exon. &amp; no Exon.'!$A:$AJ,3,0)+VLOOKUP(F$7&amp;$A17,'PNC Exon. &amp; no Exon.'!$A:$AJ,4,0)</f>
        <v>115233717.97999999</v>
      </c>
      <c r="G17" s="36">
        <f>VLOOKUP(G$7&amp;$A17,'PNC Exon. &amp; no Exon.'!$A:$AJ,3,0)+VLOOKUP(G$7&amp;$A17,'PNC Exon. &amp; no Exon.'!$A:$AJ,4,0)</f>
        <v>109087878.31999999</v>
      </c>
      <c r="H17" s="36">
        <f>VLOOKUP(H$7&amp;$A17,'PNC Exon. &amp; no Exon.'!$A:$AJ,3,0)+VLOOKUP(H$7&amp;$A17,'PNC Exon. &amp; no Exon.'!$A:$AJ,4,0)</f>
        <v>121837673.16</v>
      </c>
      <c r="I17" s="50">
        <f t="shared" si="2"/>
        <v>346159269.45999998</v>
      </c>
      <c r="J17" s="36">
        <f>VLOOKUP(J$7&amp;$A17,'PNC Exon. &amp; no Exon.'!$A:$AJ,3,0)+VLOOKUP(J$7&amp;$A17,'PNC Exon. &amp; no Exon.'!$A:$AJ,4,0)</f>
        <v>104330264.39999999</v>
      </c>
      <c r="K17" s="36">
        <f>VLOOKUP(K$7&amp;$A17,'PNC Exon. &amp; no Exon.'!$A:$AJ,3,0)+VLOOKUP(K$7&amp;$A17,'PNC Exon. &amp; no Exon.'!$A:$AJ,4,0)</f>
        <v>108138138.05</v>
      </c>
      <c r="L17" s="36">
        <f>VLOOKUP(L$7&amp;$A17,'PNC Exon. &amp; no Exon.'!$A:$AJ,3,0)+VLOOKUP(L$7&amp;$A17,'PNC Exon. &amp; no Exon.'!$A:$AJ,4,0)</f>
        <v>118779101.60000001</v>
      </c>
      <c r="M17" s="50">
        <f t="shared" si="3"/>
        <v>331247504.05000001</v>
      </c>
      <c r="N17" s="36">
        <f>VLOOKUP(N$7&amp;$A17,'PNC Exon. &amp; no Exon.'!$A:$AJ,3,0)+VLOOKUP(N$7&amp;$A17,'PNC Exon. &amp; no Exon.'!$A:$AJ,4,0)</f>
        <v>0</v>
      </c>
      <c r="O17" s="36">
        <f>VLOOKUP(O$7&amp;$A17,'PNC Exon. &amp; no Exon.'!$A:$AJ,3,0)+VLOOKUP(O$7&amp;$A17,'PNC Exon. &amp; no Exon.'!$A:$AJ,4,0)</f>
        <v>0</v>
      </c>
      <c r="P17" s="36">
        <f>VLOOKUP(P$7&amp;$A17,'PNC Exon. &amp; no Exon.'!$A:$AJ,3,0)+VLOOKUP(P$7&amp;$A17,'PNC Exon. &amp; no Exon.'!$A:$AJ,4,0)</f>
        <v>0</v>
      </c>
      <c r="Q17" s="50">
        <f t="shared" si="4"/>
        <v>0</v>
      </c>
      <c r="R17" s="50">
        <f t="shared" si="5"/>
        <v>1024659726.95</v>
      </c>
      <c r="S17" s="84">
        <f t="shared" si="0"/>
        <v>1.4244274911476302</v>
      </c>
    </row>
    <row r="18" spans="1:19" ht="14.1" customHeight="1" x14ac:dyDescent="0.4">
      <c r="A18" s="37" t="s">
        <v>115</v>
      </c>
      <c r="B18" s="36">
        <f>VLOOKUP(B$7&amp;$A18,'PNC Exon. &amp; no Exon.'!$A:$AJ,3,0)+VLOOKUP(B$7&amp;$A18,'PNC Exon. &amp; no Exon.'!$A:$AJ,4,0)</f>
        <v>124311763.66</v>
      </c>
      <c r="C18" s="36">
        <f>VLOOKUP(C$7&amp;$A18,'PNC Exon. &amp; no Exon.'!$A:$AJ,3,0)+VLOOKUP(C$7&amp;$A18,'PNC Exon. &amp; no Exon.'!$A:$AJ,4,0)</f>
        <v>118916369.44999999</v>
      </c>
      <c r="D18" s="36">
        <f>VLOOKUP(D$7&amp;$A18,'PNC Exon. &amp; no Exon.'!$A:$AJ,3,0)+VLOOKUP(D$7&amp;$A18,'PNC Exon. &amp; no Exon.'!$A:$AJ,4,0)</f>
        <v>129119985.66</v>
      </c>
      <c r="E18" s="50">
        <f t="shared" si="1"/>
        <v>372348118.76999998</v>
      </c>
      <c r="F18" s="36">
        <f>VLOOKUP(F$7&amp;$A18,'PNC Exon. &amp; no Exon.'!$A:$AJ,3,0)+VLOOKUP(F$7&amp;$A18,'PNC Exon. &amp; no Exon.'!$A:$AJ,4,0)</f>
        <v>106169456.53000002</v>
      </c>
      <c r="G18" s="36">
        <f>VLOOKUP(G$7&amp;$A18,'PNC Exon. &amp; no Exon.'!$A:$AJ,3,0)+VLOOKUP(G$7&amp;$A18,'PNC Exon. &amp; no Exon.'!$A:$AJ,4,0)</f>
        <v>113332154.42000002</v>
      </c>
      <c r="H18" s="36">
        <f>VLOOKUP(H$7&amp;$A18,'PNC Exon. &amp; no Exon.'!$A:$AJ,3,0)+VLOOKUP(H$7&amp;$A18,'PNC Exon. &amp; no Exon.'!$A:$AJ,4,0)</f>
        <v>115681338.68000001</v>
      </c>
      <c r="I18" s="50">
        <f t="shared" si="2"/>
        <v>335182949.63000005</v>
      </c>
      <c r="J18" s="36">
        <f>VLOOKUP(J$7&amp;$A18,'PNC Exon. &amp; no Exon.'!$A:$AJ,3,0)+VLOOKUP(J$7&amp;$A18,'PNC Exon. &amp; no Exon.'!$A:$AJ,4,0)</f>
        <v>120251887.61000001</v>
      </c>
      <c r="K18" s="36">
        <f>VLOOKUP(K$7&amp;$A18,'PNC Exon. &amp; no Exon.'!$A:$AJ,3,0)+VLOOKUP(K$7&amp;$A18,'PNC Exon. &amp; no Exon.'!$A:$AJ,4,0)</f>
        <v>126045957.97</v>
      </c>
      <c r="L18" s="36">
        <f>VLOOKUP(L$7&amp;$A18,'PNC Exon. &amp; no Exon.'!$A:$AJ,3,0)+VLOOKUP(L$7&amp;$A18,'PNC Exon. &amp; no Exon.'!$A:$AJ,4,0)</f>
        <v>115649066.62</v>
      </c>
      <c r="M18" s="50">
        <f t="shared" si="3"/>
        <v>361946912.20000005</v>
      </c>
      <c r="N18" s="36">
        <f>VLOOKUP(N$7&amp;$A18,'PNC Exon. &amp; no Exon.'!$A:$AJ,3,0)+VLOOKUP(N$7&amp;$A18,'PNC Exon. &amp; no Exon.'!$A:$AJ,4,0)</f>
        <v>0</v>
      </c>
      <c r="O18" s="36">
        <f>VLOOKUP(O$7&amp;$A18,'PNC Exon. &amp; no Exon.'!$A:$AJ,3,0)+VLOOKUP(O$7&amp;$A18,'PNC Exon. &amp; no Exon.'!$A:$AJ,4,0)</f>
        <v>0</v>
      </c>
      <c r="P18" s="36">
        <f>VLOOKUP(P$7&amp;$A18,'PNC Exon. &amp; no Exon.'!$A:$AJ,3,0)+VLOOKUP(P$7&amp;$A18,'PNC Exon. &amp; no Exon.'!$A:$AJ,4,0)</f>
        <v>0</v>
      </c>
      <c r="Q18" s="50">
        <f t="shared" si="4"/>
        <v>0</v>
      </c>
      <c r="R18" s="50">
        <f t="shared" si="5"/>
        <v>1069477980.6000001</v>
      </c>
      <c r="S18" s="84">
        <f t="shared" si="0"/>
        <v>1.4867314452557074</v>
      </c>
    </row>
    <row r="19" spans="1:19" ht="14.1" customHeight="1" x14ac:dyDescent="0.4">
      <c r="A19" s="37" t="s">
        <v>116</v>
      </c>
      <c r="B19" s="36">
        <f>VLOOKUP(B$7&amp;$A19,'PNC Exon. &amp; no Exon.'!$A:$AJ,3,0)+VLOOKUP(B$7&amp;$A19,'PNC Exon. &amp; no Exon.'!$A:$AJ,4,0)</f>
        <v>99313114.809999987</v>
      </c>
      <c r="C19" s="36">
        <f>VLOOKUP(C$7&amp;$A19,'PNC Exon. &amp; no Exon.'!$A:$AJ,3,0)+VLOOKUP(C$7&amp;$A19,'PNC Exon. &amp; no Exon.'!$A:$AJ,4,0)</f>
        <v>78913087.450000003</v>
      </c>
      <c r="D19" s="36">
        <f>VLOOKUP(D$7&amp;$A19,'PNC Exon. &amp; no Exon.'!$A:$AJ,3,0)+VLOOKUP(D$7&amp;$A19,'PNC Exon. &amp; no Exon.'!$A:$AJ,4,0)</f>
        <v>82575275.739999995</v>
      </c>
      <c r="E19" s="50">
        <f t="shared" si="1"/>
        <v>260801478</v>
      </c>
      <c r="F19" s="36">
        <f>VLOOKUP(F$7&amp;$A19,'PNC Exon. &amp; no Exon.'!$A:$AJ,3,0)+VLOOKUP(F$7&amp;$A19,'PNC Exon. &amp; no Exon.'!$A:$AJ,4,0)</f>
        <v>85238298.850000009</v>
      </c>
      <c r="G19" s="36">
        <f>VLOOKUP(G$7&amp;$A19,'PNC Exon. &amp; no Exon.'!$A:$AJ,3,0)+VLOOKUP(G$7&amp;$A19,'PNC Exon. &amp; no Exon.'!$A:$AJ,4,0)</f>
        <v>83858123.539999992</v>
      </c>
      <c r="H19" s="36">
        <f>VLOOKUP(H$7&amp;$A19,'PNC Exon. &amp; no Exon.'!$A:$AJ,3,0)+VLOOKUP(H$7&amp;$A19,'PNC Exon. &amp; no Exon.'!$A:$AJ,4,0)</f>
        <v>85613271.239999995</v>
      </c>
      <c r="I19" s="50">
        <f t="shared" si="2"/>
        <v>254709693.63</v>
      </c>
      <c r="J19" s="36">
        <f>VLOOKUP(J$7&amp;$A19,'PNC Exon. &amp; no Exon.'!$A:$AJ,3,0)+VLOOKUP(J$7&amp;$A19,'PNC Exon. &amp; no Exon.'!$A:$AJ,4,0)</f>
        <v>87591236.900000006</v>
      </c>
      <c r="K19" s="36">
        <f>VLOOKUP(K$7&amp;$A19,'PNC Exon. &amp; no Exon.'!$A:$AJ,3,0)+VLOOKUP(K$7&amp;$A19,'PNC Exon. &amp; no Exon.'!$A:$AJ,4,0)</f>
        <v>96501257.789999992</v>
      </c>
      <c r="L19" s="36">
        <f>VLOOKUP(L$7&amp;$A19,'PNC Exon. &amp; no Exon.'!$A:$AJ,3,0)+VLOOKUP(L$7&amp;$A19,'PNC Exon. &amp; no Exon.'!$A:$AJ,4,0)</f>
        <v>84206307.210000008</v>
      </c>
      <c r="M19" s="50">
        <f t="shared" si="3"/>
        <v>268298801.90000001</v>
      </c>
      <c r="N19" s="36">
        <f>VLOOKUP(N$7&amp;$A19,'PNC Exon. &amp; no Exon.'!$A:$AJ,3,0)+VLOOKUP(N$7&amp;$A19,'PNC Exon. &amp; no Exon.'!$A:$AJ,4,0)</f>
        <v>0</v>
      </c>
      <c r="O19" s="36">
        <f>VLOOKUP(O$7&amp;$A19,'PNC Exon. &amp; no Exon.'!$A:$AJ,3,0)+VLOOKUP(O$7&amp;$A19,'PNC Exon. &amp; no Exon.'!$A:$AJ,4,0)</f>
        <v>0</v>
      </c>
      <c r="P19" s="36">
        <f>VLOOKUP(P$7&amp;$A19,'PNC Exon. &amp; no Exon.'!$A:$AJ,3,0)+VLOOKUP(P$7&amp;$A19,'PNC Exon. &amp; no Exon.'!$A:$AJ,4,0)</f>
        <v>0</v>
      </c>
      <c r="Q19" s="50">
        <f t="shared" si="4"/>
        <v>0</v>
      </c>
      <c r="R19" s="50">
        <f t="shared" si="5"/>
        <v>783809973.52999997</v>
      </c>
      <c r="S19" s="84">
        <f t="shared" si="0"/>
        <v>1.0896109652471087</v>
      </c>
    </row>
    <row r="20" spans="1:19" ht="14.1" customHeight="1" x14ac:dyDescent="0.4">
      <c r="A20" s="37" t="s">
        <v>117</v>
      </c>
      <c r="B20" s="36">
        <f>VLOOKUP(B$7&amp;$A20,'PNC Exon. &amp; no Exon.'!$A:$AJ,3,0)+VLOOKUP(B$7&amp;$A20,'PNC Exon. &amp; no Exon.'!$A:$AJ,4,0)</f>
        <v>59278409.290000007</v>
      </c>
      <c r="C20" s="36">
        <f>VLOOKUP(C$7&amp;$A20,'PNC Exon. &amp; no Exon.'!$A:$AJ,3,0)+VLOOKUP(C$7&amp;$A20,'PNC Exon. &amp; no Exon.'!$A:$AJ,4,0)</f>
        <v>55732067.18</v>
      </c>
      <c r="D20" s="36">
        <f>VLOOKUP(D$7&amp;$A20,'PNC Exon. &amp; no Exon.'!$A:$AJ,3,0)+VLOOKUP(D$7&amp;$A20,'PNC Exon. &amp; no Exon.'!$A:$AJ,4,0)</f>
        <v>63337704.669999994</v>
      </c>
      <c r="E20" s="50">
        <f t="shared" si="1"/>
        <v>178348181.13999999</v>
      </c>
      <c r="F20" s="36">
        <f>VLOOKUP(F$7&amp;$A20,'PNC Exon. &amp; no Exon.'!$A:$AJ,3,0)+VLOOKUP(F$7&amp;$A20,'PNC Exon. &amp; no Exon.'!$A:$AJ,4,0)</f>
        <v>50494404.990000002</v>
      </c>
      <c r="G20" s="36">
        <f>VLOOKUP(G$7&amp;$A20,'PNC Exon. &amp; no Exon.'!$A:$AJ,3,0)+VLOOKUP(G$7&amp;$A20,'PNC Exon. &amp; no Exon.'!$A:$AJ,4,0)</f>
        <v>50368893.350000001</v>
      </c>
      <c r="H20" s="36">
        <f>VLOOKUP(H$7&amp;$A20,'PNC Exon. &amp; no Exon.'!$A:$AJ,3,0)+VLOOKUP(H$7&amp;$A20,'PNC Exon. &amp; no Exon.'!$A:$AJ,4,0)</f>
        <v>57786722.579999998</v>
      </c>
      <c r="I20" s="50">
        <f t="shared" si="2"/>
        <v>158650020.92000002</v>
      </c>
      <c r="J20" s="36">
        <f>VLOOKUP(J$7&amp;$A20,'PNC Exon. &amp; no Exon.'!$A:$AJ,3,0)+VLOOKUP(J$7&amp;$A20,'PNC Exon. &amp; no Exon.'!$A:$AJ,4,0)</f>
        <v>61897113.609999999</v>
      </c>
      <c r="K20" s="36">
        <f>VLOOKUP(K$7&amp;$A20,'PNC Exon. &amp; no Exon.'!$A:$AJ,3,0)+VLOOKUP(K$7&amp;$A20,'PNC Exon. &amp; no Exon.'!$A:$AJ,4,0)</f>
        <v>64202110.129999995</v>
      </c>
      <c r="L20" s="36">
        <f>VLOOKUP(L$7&amp;$A20,'PNC Exon. &amp; no Exon.'!$A:$AJ,3,0)+VLOOKUP(L$7&amp;$A20,'PNC Exon. &amp; no Exon.'!$A:$AJ,4,0)</f>
        <v>43752664.07</v>
      </c>
      <c r="M20" s="50">
        <f t="shared" si="3"/>
        <v>169851887.81</v>
      </c>
      <c r="N20" s="36">
        <f>VLOOKUP(N$7&amp;$A20,'PNC Exon. &amp; no Exon.'!$A:$AJ,3,0)+VLOOKUP(N$7&amp;$A20,'PNC Exon. &amp; no Exon.'!$A:$AJ,4,0)</f>
        <v>0</v>
      </c>
      <c r="O20" s="36">
        <f>VLOOKUP(O$7&amp;$A20,'PNC Exon. &amp; no Exon.'!$A:$AJ,3,0)+VLOOKUP(O$7&amp;$A20,'PNC Exon. &amp; no Exon.'!$A:$AJ,4,0)</f>
        <v>0</v>
      </c>
      <c r="P20" s="36">
        <f>VLOOKUP(P$7&amp;$A20,'PNC Exon. &amp; no Exon.'!$A:$AJ,3,0)+VLOOKUP(P$7&amp;$A20,'PNC Exon. &amp; no Exon.'!$A:$AJ,4,0)</f>
        <v>0</v>
      </c>
      <c r="Q20" s="50">
        <f t="shared" si="4"/>
        <v>0</v>
      </c>
      <c r="R20" s="50">
        <f t="shared" si="5"/>
        <v>506850089.87</v>
      </c>
      <c r="S20" s="84">
        <f t="shared" si="0"/>
        <v>0.70459605556128668</v>
      </c>
    </row>
    <row r="21" spans="1:19" ht="14.1" customHeight="1" x14ac:dyDescent="0.4">
      <c r="A21" s="37" t="s">
        <v>118</v>
      </c>
      <c r="B21" s="36">
        <f>VLOOKUP(B$7&amp;$A21,'PNC Exon. &amp; no Exon.'!$A:$AJ,3,0)+VLOOKUP(B$7&amp;$A21,'PNC Exon. &amp; no Exon.'!$A:$AJ,4,0)</f>
        <v>53930280.539999999</v>
      </c>
      <c r="C21" s="36">
        <f>VLOOKUP(C$7&amp;$A21,'PNC Exon. &amp; no Exon.'!$A:$AJ,3,0)+VLOOKUP(C$7&amp;$A21,'PNC Exon. &amp; no Exon.'!$A:$AJ,4,0)</f>
        <v>74363091.329999998</v>
      </c>
      <c r="D21" s="36">
        <f>VLOOKUP(D$7&amp;$A21,'PNC Exon. &amp; no Exon.'!$A:$AJ,3,0)+VLOOKUP(D$7&amp;$A21,'PNC Exon. &amp; no Exon.'!$A:$AJ,4,0)</f>
        <v>52306857.509999998</v>
      </c>
      <c r="E21" s="50">
        <f t="shared" si="1"/>
        <v>180600229.38</v>
      </c>
      <c r="F21" s="36">
        <f>VLOOKUP(F$7&amp;$A21,'PNC Exon. &amp; no Exon.'!$A:$AJ,3,0)+VLOOKUP(F$7&amp;$A21,'PNC Exon. &amp; no Exon.'!$A:$AJ,4,0)</f>
        <v>24551073.990000002</v>
      </c>
      <c r="G21" s="36">
        <f>VLOOKUP(G$7&amp;$A21,'PNC Exon. &amp; no Exon.'!$A:$AJ,3,0)+VLOOKUP(G$7&amp;$A21,'PNC Exon. &amp; no Exon.'!$A:$AJ,4,0)</f>
        <v>52079657.890000001</v>
      </c>
      <c r="H21" s="36">
        <f>VLOOKUP(H$7&amp;$A21,'PNC Exon. &amp; no Exon.'!$A:$AJ,3,0)+VLOOKUP(H$7&amp;$A21,'PNC Exon. &amp; no Exon.'!$A:$AJ,4,0)</f>
        <v>106914947.94</v>
      </c>
      <c r="I21" s="50">
        <f t="shared" si="2"/>
        <v>183545679.81999999</v>
      </c>
      <c r="J21" s="36">
        <f>VLOOKUP(J$7&amp;$A21,'PNC Exon. &amp; no Exon.'!$A:$AJ,3,0)+VLOOKUP(J$7&amp;$A21,'PNC Exon. &amp; no Exon.'!$A:$AJ,4,0)</f>
        <v>124258108.03999999</v>
      </c>
      <c r="K21" s="36">
        <f>VLOOKUP(K$7&amp;$A21,'PNC Exon. &amp; no Exon.'!$A:$AJ,3,0)+VLOOKUP(K$7&amp;$A21,'PNC Exon. &amp; no Exon.'!$A:$AJ,4,0)</f>
        <v>77338300.390000001</v>
      </c>
      <c r="L21" s="36">
        <f>VLOOKUP(L$7&amp;$A21,'PNC Exon. &amp; no Exon.'!$A:$AJ,3,0)+VLOOKUP(L$7&amp;$A21,'PNC Exon. &amp; no Exon.'!$A:$AJ,4,0)</f>
        <v>47286713.120000005</v>
      </c>
      <c r="M21" s="50">
        <f t="shared" si="3"/>
        <v>248883121.55000001</v>
      </c>
      <c r="N21" s="36">
        <f>VLOOKUP(N$7&amp;$A21,'PNC Exon. &amp; no Exon.'!$A:$AJ,3,0)+VLOOKUP(N$7&amp;$A21,'PNC Exon. &amp; no Exon.'!$A:$AJ,4,0)</f>
        <v>0</v>
      </c>
      <c r="O21" s="36">
        <f>VLOOKUP(O$7&amp;$A21,'PNC Exon. &amp; no Exon.'!$A:$AJ,3,0)+VLOOKUP(O$7&amp;$A21,'PNC Exon. &amp; no Exon.'!$A:$AJ,4,0)</f>
        <v>0</v>
      </c>
      <c r="P21" s="36">
        <f>VLOOKUP(P$7&amp;$A21,'PNC Exon. &amp; no Exon.'!$A:$AJ,3,0)+VLOOKUP(P$7&amp;$A21,'PNC Exon. &amp; no Exon.'!$A:$AJ,4,0)</f>
        <v>0</v>
      </c>
      <c r="Q21" s="50">
        <f t="shared" si="4"/>
        <v>0</v>
      </c>
      <c r="R21" s="50">
        <f t="shared" si="5"/>
        <v>613029030.75</v>
      </c>
      <c r="S21" s="84">
        <f t="shared" si="0"/>
        <v>0.85220037570042595</v>
      </c>
    </row>
    <row r="22" spans="1:19" ht="14.1" customHeight="1" x14ac:dyDescent="0.4">
      <c r="A22" s="37" t="s">
        <v>119</v>
      </c>
      <c r="B22" s="36">
        <f>VLOOKUP(B$7&amp;$A22,'PNC Exon. &amp; no Exon.'!$A:$AJ,3,0)+VLOOKUP(B$7&amp;$A22,'PNC Exon. &amp; no Exon.'!$A:$AJ,4,0)</f>
        <v>61725546.750000007</v>
      </c>
      <c r="C22" s="36">
        <f>VLOOKUP(C$7&amp;$A22,'PNC Exon. &amp; no Exon.'!$A:$AJ,3,0)+VLOOKUP(C$7&amp;$A22,'PNC Exon. &amp; no Exon.'!$A:$AJ,4,0)</f>
        <v>60554406.459999993</v>
      </c>
      <c r="D22" s="36">
        <f>VLOOKUP(D$7&amp;$A22,'PNC Exon. &amp; no Exon.'!$A:$AJ,3,0)+VLOOKUP(D$7&amp;$A22,'PNC Exon. &amp; no Exon.'!$A:$AJ,4,0)</f>
        <v>72037398.939999998</v>
      </c>
      <c r="E22" s="50">
        <f t="shared" si="1"/>
        <v>194317352.15000001</v>
      </c>
      <c r="F22" s="36">
        <f>VLOOKUP(F$7&amp;$A22,'PNC Exon. &amp; no Exon.'!$A:$AJ,3,0)+VLOOKUP(F$7&amp;$A22,'PNC Exon. &amp; no Exon.'!$A:$AJ,4,0)</f>
        <v>56009978.970000006</v>
      </c>
      <c r="G22" s="36">
        <f>VLOOKUP(G$7&amp;$A22,'PNC Exon. &amp; no Exon.'!$A:$AJ,3,0)+VLOOKUP(G$7&amp;$A22,'PNC Exon. &amp; no Exon.'!$A:$AJ,4,0)</f>
        <v>68140769.620000005</v>
      </c>
      <c r="H22" s="36">
        <f>VLOOKUP(H$7&amp;$A22,'PNC Exon. &amp; no Exon.'!$A:$AJ,3,0)+VLOOKUP(H$7&amp;$A22,'PNC Exon. &amp; no Exon.'!$A:$AJ,4,0)</f>
        <v>56946423.259999998</v>
      </c>
      <c r="I22" s="50">
        <f t="shared" si="2"/>
        <v>181097171.84999999</v>
      </c>
      <c r="J22" s="36">
        <f>VLOOKUP(J$7&amp;$A22,'PNC Exon. &amp; no Exon.'!$A:$AJ,3,0)+VLOOKUP(J$7&amp;$A22,'PNC Exon. &amp; no Exon.'!$A:$AJ,4,0)</f>
        <v>57209013.950000003</v>
      </c>
      <c r="K22" s="36">
        <f>VLOOKUP(K$7&amp;$A22,'PNC Exon. &amp; no Exon.'!$A:$AJ,3,0)+VLOOKUP(K$7&amp;$A22,'PNC Exon. &amp; no Exon.'!$A:$AJ,4,0)</f>
        <v>74859685.330000013</v>
      </c>
      <c r="L22" s="36">
        <f>VLOOKUP(L$7&amp;$A22,'PNC Exon. &amp; no Exon.'!$A:$AJ,3,0)+VLOOKUP(L$7&amp;$A22,'PNC Exon. &amp; no Exon.'!$A:$AJ,4,0)</f>
        <v>83773815.450000003</v>
      </c>
      <c r="M22" s="50">
        <f t="shared" si="3"/>
        <v>215842514.73000002</v>
      </c>
      <c r="N22" s="36">
        <f>VLOOKUP(N$7&amp;$A22,'PNC Exon. &amp; no Exon.'!$A:$AJ,3,0)+VLOOKUP(N$7&amp;$A22,'PNC Exon. &amp; no Exon.'!$A:$AJ,4,0)</f>
        <v>0</v>
      </c>
      <c r="O22" s="36">
        <f>VLOOKUP(O$7&amp;$A22,'PNC Exon. &amp; no Exon.'!$A:$AJ,3,0)+VLOOKUP(O$7&amp;$A22,'PNC Exon. &amp; no Exon.'!$A:$AJ,4,0)</f>
        <v>0</v>
      </c>
      <c r="P22" s="36">
        <f>VLOOKUP(P$7&amp;$A22,'PNC Exon. &amp; no Exon.'!$A:$AJ,3,0)+VLOOKUP(P$7&amp;$A22,'PNC Exon. &amp; no Exon.'!$A:$AJ,4,0)</f>
        <v>0</v>
      </c>
      <c r="Q22" s="50">
        <f t="shared" si="4"/>
        <v>0</v>
      </c>
      <c r="R22" s="50">
        <f t="shared" si="5"/>
        <v>591257038.73000002</v>
      </c>
      <c r="S22" s="84">
        <f t="shared" si="0"/>
        <v>0.82193410958821445</v>
      </c>
    </row>
    <row r="23" spans="1:19" ht="14.1" customHeight="1" x14ac:dyDescent="0.4">
      <c r="A23" s="37" t="s">
        <v>120</v>
      </c>
      <c r="B23" s="36">
        <f>VLOOKUP(B$7&amp;$A23,'PNC Exon. &amp; no Exon.'!$A:$AJ,3,0)+VLOOKUP(B$7&amp;$A23,'PNC Exon. &amp; no Exon.'!$A:$AJ,4,0)</f>
        <v>58711453.159999996</v>
      </c>
      <c r="C23" s="36">
        <f>VLOOKUP(C$7&amp;$A23,'PNC Exon. &amp; no Exon.'!$A:$AJ,3,0)+VLOOKUP(C$7&amp;$A23,'PNC Exon. &amp; no Exon.'!$A:$AJ,4,0)</f>
        <v>59300537.659999996</v>
      </c>
      <c r="D23" s="36">
        <f>VLOOKUP(D$7&amp;$A23,'PNC Exon. &amp; no Exon.'!$A:$AJ,3,0)+VLOOKUP(D$7&amp;$A23,'PNC Exon. &amp; no Exon.'!$A:$AJ,4,0)</f>
        <v>66497484.539999992</v>
      </c>
      <c r="E23" s="50">
        <f t="shared" si="1"/>
        <v>184509475.35999998</v>
      </c>
      <c r="F23" s="36">
        <f>VLOOKUP(F$7&amp;$A23,'PNC Exon. &amp; no Exon.'!$A:$AJ,3,0)+VLOOKUP(F$7&amp;$A23,'PNC Exon. &amp; no Exon.'!$A:$AJ,4,0)</f>
        <v>54161029.099999994</v>
      </c>
      <c r="G23" s="36">
        <f>VLOOKUP(G$7&amp;$A23,'PNC Exon. &amp; no Exon.'!$A:$AJ,3,0)+VLOOKUP(G$7&amp;$A23,'PNC Exon. &amp; no Exon.'!$A:$AJ,4,0)</f>
        <v>59124094.099999994</v>
      </c>
      <c r="H23" s="36">
        <f>VLOOKUP(H$7&amp;$A23,'PNC Exon. &amp; no Exon.'!$A:$AJ,3,0)+VLOOKUP(H$7&amp;$A23,'PNC Exon. &amp; no Exon.'!$A:$AJ,4,0)</f>
        <v>60527289.979999989</v>
      </c>
      <c r="I23" s="50">
        <f t="shared" si="2"/>
        <v>173812413.17999998</v>
      </c>
      <c r="J23" s="36">
        <f>VLOOKUP(J$7&amp;$A23,'PNC Exon. &amp; no Exon.'!$A:$AJ,3,0)+VLOOKUP(J$7&amp;$A23,'PNC Exon. &amp; no Exon.'!$A:$AJ,4,0)</f>
        <v>63757553.740000002</v>
      </c>
      <c r="K23" s="36">
        <f>VLOOKUP(K$7&amp;$A23,'PNC Exon. &amp; no Exon.'!$A:$AJ,3,0)+VLOOKUP(K$7&amp;$A23,'PNC Exon. &amp; no Exon.'!$A:$AJ,4,0)</f>
        <v>66334413.289999999</v>
      </c>
      <c r="L23" s="36">
        <f>VLOOKUP(L$7&amp;$A23,'PNC Exon. &amp; no Exon.'!$A:$AJ,3,0)+VLOOKUP(L$7&amp;$A23,'PNC Exon. &amp; no Exon.'!$A:$AJ,4,0)</f>
        <v>60534833.530000001</v>
      </c>
      <c r="M23" s="50">
        <f t="shared" si="3"/>
        <v>190626800.56</v>
      </c>
      <c r="N23" s="36">
        <f>VLOOKUP(N$7&amp;$A23,'PNC Exon. &amp; no Exon.'!$A:$AJ,3,0)+VLOOKUP(N$7&amp;$A23,'PNC Exon. &amp; no Exon.'!$A:$AJ,4,0)</f>
        <v>0</v>
      </c>
      <c r="O23" s="36">
        <f>VLOOKUP(O$7&amp;$A23,'PNC Exon. &amp; no Exon.'!$A:$AJ,3,0)+VLOOKUP(O$7&amp;$A23,'PNC Exon. &amp; no Exon.'!$A:$AJ,4,0)</f>
        <v>0</v>
      </c>
      <c r="P23" s="36">
        <f>VLOOKUP(P$7&amp;$A23,'PNC Exon. &amp; no Exon.'!$A:$AJ,3,0)+VLOOKUP(P$7&amp;$A23,'PNC Exon. &amp; no Exon.'!$A:$AJ,4,0)</f>
        <v>0</v>
      </c>
      <c r="Q23" s="50">
        <f t="shared" si="4"/>
        <v>0</v>
      </c>
      <c r="R23" s="50">
        <f t="shared" si="5"/>
        <v>548948689.10000002</v>
      </c>
      <c r="S23" s="84">
        <f t="shared" si="0"/>
        <v>0.76311929064588824</v>
      </c>
    </row>
    <row r="24" spans="1:19" ht="14.1" customHeight="1" x14ac:dyDescent="0.4">
      <c r="A24" s="37" t="s">
        <v>121</v>
      </c>
      <c r="B24" s="36">
        <f>VLOOKUP(B$7&amp;$A24,'PNC Exon. &amp; no Exon.'!$A:$AJ,3,0)+VLOOKUP(B$7&amp;$A24,'PNC Exon. &amp; no Exon.'!$A:$AJ,4,0)</f>
        <v>41976643.849999994</v>
      </c>
      <c r="C24" s="36">
        <f>VLOOKUP(C$7&amp;$A24,'PNC Exon. &amp; no Exon.'!$A:$AJ,3,0)+VLOOKUP(C$7&amp;$A24,'PNC Exon. &amp; no Exon.'!$A:$AJ,4,0)</f>
        <v>42594485.199999996</v>
      </c>
      <c r="D24" s="36">
        <f>VLOOKUP(D$7&amp;$A24,'PNC Exon. &amp; no Exon.'!$A:$AJ,3,0)+VLOOKUP(D$7&amp;$A24,'PNC Exon. &amp; no Exon.'!$A:$AJ,4,0)</f>
        <v>48118865.220000006</v>
      </c>
      <c r="E24" s="50">
        <f t="shared" si="1"/>
        <v>132689994.26999998</v>
      </c>
      <c r="F24" s="36">
        <f>VLOOKUP(F$7&amp;$A24,'PNC Exon. &amp; no Exon.'!$A:$AJ,3,0)+VLOOKUP(F$7&amp;$A24,'PNC Exon. &amp; no Exon.'!$A:$AJ,4,0)</f>
        <v>49217840.280000001</v>
      </c>
      <c r="G24" s="36">
        <f>VLOOKUP(G$7&amp;$A24,'PNC Exon. &amp; no Exon.'!$A:$AJ,3,0)+VLOOKUP(G$7&amp;$A24,'PNC Exon. &amp; no Exon.'!$A:$AJ,4,0)</f>
        <v>45589378.390000001</v>
      </c>
      <c r="H24" s="36">
        <f>VLOOKUP(H$7&amp;$A24,'PNC Exon. &amp; no Exon.'!$A:$AJ,3,0)+VLOOKUP(H$7&amp;$A24,'PNC Exon. &amp; no Exon.'!$A:$AJ,4,0)</f>
        <v>53282213.390000001</v>
      </c>
      <c r="I24" s="50">
        <f t="shared" si="2"/>
        <v>148089432.06</v>
      </c>
      <c r="J24" s="36">
        <f>VLOOKUP(J$7&amp;$A24,'PNC Exon. &amp; no Exon.'!$A:$AJ,3,0)+VLOOKUP(J$7&amp;$A24,'PNC Exon. &amp; no Exon.'!$A:$AJ,4,0)</f>
        <v>56632392.25</v>
      </c>
      <c r="K24" s="36">
        <f>VLOOKUP(K$7&amp;$A24,'PNC Exon. &amp; no Exon.'!$A:$AJ,3,0)+VLOOKUP(K$7&amp;$A24,'PNC Exon. &amp; no Exon.'!$A:$AJ,4,0)</f>
        <v>61645989.539999999</v>
      </c>
      <c r="L24" s="36">
        <f>VLOOKUP(L$7&amp;$A24,'PNC Exon. &amp; no Exon.'!$A:$AJ,3,0)+VLOOKUP(L$7&amp;$A24,'PNC Exon. &amp; no Exon.'!$A:$AJ,4,0)</f>
        <v>61645989.539999999</v>
      </c>
      <c r="M24" s="50">
        <f t="shared" si="3"/>
        <v>179924371.32999998</v>
      </c>
      <c r="N24" s="36">
        <f>VLOOKUP(N$7&amp;$A24,'PNC Exon. &amp; no Exon.'!$A:$AJ,3,0)+VLOOKUP(N$7&amp;$A24,'PNC Exon. &amp; no Exon.'!$A:$AJ,4,0)</f>
        <v>0</v>
      </c>
      <c r="O24" s="36">
        <f>VLOOKUP(O$7&amp;$A24,'PNC Exon. &amp; no Exon.'!$A:$AJ,3,0)+VLOOKUP(O$7&amp;$A24,'PNC Exon. &amp; no Exon.'!$A:$AJ,4,0)</f>
        <v>0</v>
      </c>
      <c r="P24" s="36">
        <f>VLOOKUP(P$7&amp;$A24,'PNC Exon. &amp; no Exon.'!$A:$AJ,3,0)+VLOOKUP(P$7&amp;$A24,'PNC Exon. &amp; no Exon.'!$A:$AJ,4,0)</f>
        <v>0</v>
      </c>
      <c r="Q24" s="50">
        <f t="shared" si="4"/>
        <v>0</v>
      </c>
      <c r="R24" s="50">
        <f t="shared" si="5"/>
        <v>460703797.65999997</v>
      </c>
      <c r="S24" s="84">
        <f t="shared" si="0"/>
        <v>0.64044593283311657</v>
      </c>
    </row>
    <row r="25" spans="1:19" ht="14.1" customHeight="1" x14ac:dyDescent="0.4">
      <c r="A25" s="37" t="s">
        <v>87</v>
      </c>
      <c r="B25" s="36">
        <f>VLOOKUP(B$7&amp;$A25,'PNC Exon. &amp; no Exon.'!$A:$AJ,3,0)+VLOOKUP(B$7&amp;$A25,'PNC Exon. &amp; no Exon.'!$A:$AJ,4,0)</f>
        <v>27147652.629999999</v>
      </c>
      <c r="C25" s="36">
        <f>VLOOKUP(C$7&amp;$A25,'PNC Exon. &amp; no Exon.'!$A:$AJ,3,0)+VLOOKUP(C$7&amp;$A25,'PNC Exon. &amp; no Exon.'!$A:$AJ,4,0)</f>
        <v>36357502.710000001</v>
      </c>
      <c r="D25" s="36">
        <f>VLOOKUP(D$7&amp;$A25,'PNC Exon. &amp; no Exon.'!$A:$AJ,3,0)+VLOOKUP(D$7&amp;$A25,'PNC Exon. &amp; no Exon.'!$A:$AJ,4,0)</f>
        <v>33887259.530000001</v>
      </c>
      <c r="E25" s="50">
        <f t="shared" si="1"/>
        <v>97392414.870000005</v>
      </c>
      <c r="F25" s="36">
        <f>VLOOKUP(F$7&amp;$A25,'PNC Exon. &amp; no Exon.'!$A:$AJ,3,0)+VLOOKUP(F$7&amp;$A25,'PNC Exon. &amp; no Exon.'!$A:$AJ,4,0)</f>
        <v>29063852.210000001</v>
      </c>
      <c r="G25" s="36">
        <f>VLOOKUP(G$7&amp;$A25,'PNC Exon. &amp; no Exon.'!$A:$AJ,3,0)+VLOOKUP(G$7&amp;$A25,'PNC Exon. &amp; no Exon.'!$A:$AJ,4,0)</f>
        <v>33776424.170000002</v>
      </c>
      <c r="H25" s="36">
        <f>VLOOKUP(H$7&amp;$A25,'PNC Exon. &amp; no Exon.'!$A:$AJ,3,0)+VLOOKUP(H$7&amp;$A25,'PNC Exon. &amp; no Exon.'!$A:$AJ,4,0)</f>
        <v>36472569.189999998</v>
      </c>
      <c r="I25" s="50">
        <f t="shared" si="2"/>
        <v>99312845.569999993</v>
      </c>
      <c r="J25" s="36">
        <f>VLOOKUP(J$7&amp;$A25,'PNC Exon. &amp; no Exon.'!$A:$AJ,3,0)+VLOOKUP(J$7&amp;$A25,'PNC Exon. &amp; no Exon.'!$A:$AJ,4,0)</f>
        <v>35793095.340000004</v>
      </c>
      <c r="K25" s="36">
        <f>VLOOKUP(K$7&amp;$A25,'PNC Exon. &amp; no Exon.'!$A:$AJ,3,0)+VLOOKUP(K$7&amp;$A25,'PNC Exon. &amp; no Exon.'!$A:$AJ,4,0)</f>
        <v>31161693.650000002</v>
      </c>
      <c r="L25" s="36">
        <f>VLOOKUP(L$7&amp;$A25,'PNC Exon. &amp; no Exon.'!$A:$AJ,3,0)+VLOOKUP(L$7&amp;$A25,'PNC Exon. &amp; no Exon.'!$A:$AJ,4,0)</f>
        <v>34914998.859999999</v>
      </c>
      <c r="M25" s="50">
        <f t="shared" si="3"/>
        <v>101869787.85000001</v>
      </c>
      <c r="N25" s="36">
        <f>VLOOKUP(N$7&amp;$A25,'PNC Exon. &amp; no Exon.'!$A:$AJ,3,0)+VLOOKUP(N$7&amp;$A25,'PNC Exon. &amp; no Exon.'!$A:$AJ,4,0)</f>
        <v>0</v>
      </c>
      <c r="O25" s="36">
        <f>VLOOKUP(O$7&amp;$A25,'PNC Exon. &amp; no Exon.'!$A:$AJ,3,0)+VLOOKUP(O$7&amp;$A25,'PNC Exon. &amp; no Exon.'!$A:$AJ,4,0)</f>
        <v>0</v>
      </c>
      <c r="P25" s="36">
        <f>VLOOKUP(P$7&amp;$A25,'PNC Exon. &amp; no Exon.'!$A:$AJ,3,0)+VLOOKUP(P$7&amp;$A25,'PNC Exon. &amp; no Exon.'!$A:$AJ,4,0)</f>
        <v>0</v>
      </c>
      <c r="Q25" s="50">
        <f t="shared" si="4"/>
        <v>0</v>
      </c>
      <c r="R25" s="50">
        <f t="shared" si="5"/>
        <v>298575048.29000002</v>
      </c>
      <c r="S25" s="84">
        <f t="shared" si="0"/>
        <v>0.41506316269592242</v>
      </c>
    </row>
    <row r="26" spans="1:19" ht="14.1" customHeight="1" x14ac:dyDescent="0.4">
      <c r="A26" s="37" t="s">
        <v>124</v>
      </c>
      <c r="B26" s="36">
        <f>VLOOKUP(B$7&amp;$A26,'PNC Exon. &amp; no Exon.'!$A:$AJ,3,0)+VLOOKUP(B$7&amp;$A26,'PNC Exon. &amp; no Exon.'!$A:$AJ,4,0)</f>
        <v>32914827.539999999</v>
      </c>
      <c r="C26" s="36">
        <f>VLOOKUP(C$7&amp;$A26,'PNC Exon. &amp; no Exon.'!$A:$AJ,3,0)+VLOOKUP(C$7&amp;$A26,'PNC Exon. &amp; no Exon.'!$A:$AJ,4,0)</f>
        <v>35905251.359999999</v>
      </c>
      <c r="D26" s="36">
        <f>VLOOKUP(D$7&amp;$A26,'PNC Exon. &amp; no Exon.'!$A:$AJ,3,0)+VLOOKUP(D$7&amp;$A26,'PNC Exon. &amp; no Exon.'!$A:$AJ,4,0)</f>
        <v>35596591.780000001</v>
      </c>
      <c r="E26" s="50">
        <f t="shared" si="1"/>
        <v>104416670.68000001</v>
      </c>
      <c r="F26" s="36">
        <f>VLOOKUP(F$7&amp;$A26,'PNC Exon. &amp; no Exon.'!$A:$AJ,3,0)+VLOOKUP(F$7&amp;$A26,'PNC Exon. &amp; no Exon.'!$A:$AJ,4,0)</f>
        <v>32437537.59</v>
      </c>
      <c r="G26" s="36">
        <f>VLOOKUP(G$7&amp;$A26,'PNC Exon. &amp; no Exon.'!$A:$AJ,3,0)+VLOOKUP(G$7&amp;$A26,'PNC Exon. &amp; no Exon.'!$A:$AJ,4,0)</f>
        <v>36647435.789999999</v>
      </c>
      <c r="H26" s="36">
        <f>VLOOKUP(H$7&amp;$A26,'PNC Exon. &amp; no Exon.'!$A:$AJ,3,0)+VLOOKUP(H$7&amp;$A26,'PNC Exon. &amp; no Exon.'!$A:$AJ,4,0)</f>
        <v>30749453.620000001</v>
      </c>
      <c r="I26" s="50">
        <f t="shared" si="2"/>
        <v>99834427</v>
      </c>
      <c r="J26" s="36">
        <f>VLOOKUP(J$7&amp;$A26,'PNC Exon. &amp; no Exon.'!$A:$AJ,3,0)+VLOOKUP(J$7&amp;$A26,'PNC Exon. &amp; no Exon.'!$A:$AJ,4,0)</f>
        <v>28859254.879999999</v>
      </c>
      <c r="K26" s="36">
        <f>VLOOKUP(K$7&amp;$A26,'PNC Exon. &amp; no Exon.'!$A:$AJ,3,0)+VLOOKUP(K$7&amp;$A26,'PNC Exon. &amp; no Exon.'!$A:$AJ,4,0)</f>
        <v>34032952.539999999</v>
      </c>
      <c r="L26" s="36">
        <f>VLOOKUP(L$7&amp;$A26,'PNC Exon. &amp; no Exon.'!$A:$AJ,3,0)+VLOOKUP(L$7&amp;$A26,'PNC Exon. &amp; no Exon.'!$A:$AJ,4,0)</f>
        <v>38766252.789999999</v>
      </c>
      <c r="M26" s="50">
        <f t="shared" si="3"/>
        <v>101658460.21000001</v>
      </c>
      <c r="N26" s="36">
        <f>VLOOKUP(N$7&amp;$A26,'PNC Exon. &amp; no Exon.'!$A:$AJ,3,0)+VLOOKUP(N$7&amp;$A26,'PNC Exon. &amp; no Exon.'!$A:$AJ,4,0)</f>
        <v>0</v>
      </c>
      <c r="O26" s="36">
        <f>VLOOKUP(O$7&amp;$A26,'PNC Exon. &amp; no Exon.'!$A:$AJ,3,0)+VLOOKUP(O$7&amp;$A26,'PNC Exon. &amp; no Exon.'!$A:$AJ,4,0)</f>
        <v>0</v>
      </c>
      <c r="P26" s="36">
        <f>VLOOKUP(P$7&amp;$A26,'PNC Exon. &amp; no Exon.'!$A:$AJ,3,0)+VLOOKUP(P$7&amp;$A26,'PNC Exon. &amp; no Exon.'!$A:$AJ,4,0)</f>
        <v>0</v>
      </c>
      <c r="Q26" s="50">
        <f t="shared" si="4"/>
        <v>0</v>
      </c>
      <c r="R26" s="50">
        <f t="shared" si="5"/>
        <v>305909557.88999999</v>
      </c>
      <c r="S26" s="84">
        <f t="shared" si="0"/>
        <v>0.42525920810840684</v>
      </c>
    </row>
    <row r="27" spans="1:19" ht="14.1" customHeight="1" x14ac:dyDescent="0.4">
      <c r="A27" s="37" t="s">
        <v>123</v>
      </c>
      <c r="B27" s="36">
        <f>VLOOKUP(B$7&amp;$A27,'PNC Exon. &amp; no Exon.'!$A:$AJ,3,0)+VLOOKUP(B$7&amp;$A27,'PNC Exon. &amp; no Exon.'!$A:$AJ,4,0)</f>
        <v>36519666.299999997</v>
      </c>
      <c r="C27" s="36">
        <f>VLOOKUP(C$7&amp;$A27,'PNC Exon. &amp; no Exon.'!$A:$AJ,3,0)+VLOOKUP(C$7&amp;$A27,'PNC Exon. &amp; no Exon.'!$A:$AJ,4,0)</f>
        <v>55229158.960000001</v>
      </c>
      <c r="D27" s="36">
        <f>VLOOKUP(D$7&amp;$A27,'PNC Exon. &amp; no Exon.'!$A:$AJ,3,0)+VLOOKUP(D$7&amp;$A27,'PNC Exon. &amp; no Exon.'!$A:$AJ,4,0)</f>
        <v>34691537.950000003</v>
      </c>
      <c r="E27" s="50">
        <f t="shared" si="1"/>
        <v>126440363.20999999</v>
      </c>
      <c r="F27" s="36">
        <f>VLOOKUP(F$7&amp;$A27,'PNC Exon. &amp; no Exon.'!$A:$AJ,3,0)+VLOOKUP(F$7&amp;$A27,'PNC Exon. &amp; no Exon.'!$A:$AJ,4,0)</f>
        <v>41956612.579999998</v>
      </c>
      <c r="G27" s="36">
        <f>VLOOKUP(G$7&amp;$A27,'PNC Exon. &amp; no Exon.'!$A:$AJ,3,0)+VLOOKUP(G$7&amp;$A27,'PNC Exon. &amp; no Exon.'!$A:$AJ,4,0)</f>
        <v>41798497.509999998</v>
      </c>
      <c r="H27" s="36">
        <f>VLOOKUP(H$7&amp;$A27,'PNC Exon. &amp; no Exon.'!$A:$AJ,3,0)+VLOOKUP(H$7&amp;$A27,'PNC Exon. &amp; no Exon.'!$A:$AJ,4,0)</f>
        <v>30370200.68</v>
      </c>
      <c r="I27" s="50">
        <f t="shared" si="2"/>
        <v>114125310.77000001</v>
      </c>
      <c r="J27" s="36">
        <f>VLOOKUP(J$7&amp;$A27,'PNC Exon. &amp; no Exon.'!$A:$AJ,3,0)+VLOOKUP(J$7&amp;$A27,'PNC Exon. &amp; no Exon.'!$A:$AJ,4,0)</f>
        <v>52661891.049999997</v>
      </c>
      <c r="K27" s="36">
        <f>VLOOKUP(K$7&amp;$A27,'PNC Exon. &amp; no Exon.'!$A:$AJ,3,0)+VLOOKUP(K$7&amp;$A27,'PNC Exon. &amp; no Exon.'!$A:$AJ,4,0)</f>
        <v>46749885.030000001</v>
      </c>
      <c r="L27" s="36">
        <f>VLOOKUP(L$7&amp;$A27,'PNC Exon. &amp; no Exon.'!$A:$AJ,3,0)+VLOOKUP(L$7&amp;$A27,'PNC Exon. &amp; no Exon.'!$A:$AJ,4,0)</f>
        <v>39857385.230000004</v>
      </c>
      <c r="M27" s="50">
        <f t="shared" si="3"/>
        <v>139269161.31</v>
      </c>
      <c r="N27" s="36">
        <f>VLOOKUP(N$7&amp;$A27,'PNC Exon. &amp; no Exon.'!$A:$AJ,3,0)+VLOOKUP(N$7&amp;$A27,'PNC Exon. &amp; no Exon.'!$A:$AJ,4,0)</f>
        <v>0</v>
      </c>
      <c r="O27" s="36">
        <f>VLOOKUP(O$7&amp;$A27,'PNC Exon. &amp; no Exon.'!$A:$AJ,3,0)+VLOOKUP(O$7&amp;$A27,'PNC Exon. &amp; no Exon.'!$A:$AJ,4,0)</f>
        <v>0</v>
      </c>
      <c r="P27" s="36">
        <f>VLOOKUP(P$7&amp;$A27,'PNC Exon. &amp; no Exon.'!$A:$AJ,3,0)+VLOOKUP(P$7&amp;$A27,'PNC Exon. &amp; no Exon.'!$A:$AJ,4,0)</f>
        <v>0</v>
      </c>
      <c r="Q27" s="50">
        <f t="shared" si="4"/>
        <v>0</v>
      </c>
      <c r="R27" s="50">
        <f t="shared" si="5"/>
        <v>379834835.29000002</v>
      </c>
      <c r="S27" s="84">
        <f t="shared" si="0"/>
        <v>0.52802619957855479</v>
      </c>
    </row>
    <row r="28" spans="1:19" ht="14.1" customHeight="1" x14ac:dyDescent="0.4">
      <c r="A28" s="37" t="s">
        <v>80</v>
      </c>
      <c r="B28" s="36">
        <f>VLOOKUP(B$7&amp;$A28,'PNC Exon. &amp; no Exon.'!$A:$AJ,3,0)+VLOOKUP(B$7&amp;$A28,'PNC Exon. &amp; no Exon.'!$A:$AJ,4,0)</f>
        <v>48014595.689999998</v>
      </c>
      <c r="C28" s="36">
        <f>VLOOKUP(C$7&amp;$A28,'PNC Exon. &amp; no Exon.'!$A:$AJ,3,0)+VLOOKUP(C$7&amp;$A28,'PNC Exon. &amp; no Exon.'!$A:$AJ,4,0)</f>
        <v>45634315.609999999</v>
      </c>
      <c r="D28" s="36">
        <f>VLOOKUP(D$7&amp;$A28,'PNC Exon. &amp; no Exon.'!$A:$AJ,3,0)+VLOOKUP(D$7&amp;$A28,'PNC Exon. &amp; no Exon.'!$A:$AJ,4,0)</f>
        <v>51610063.069999993</v>
      </c>
      <c r="E28" s="50">
        <f t="shared" si="1"/>
        <v>145258974.37</v>
      </c>
      <c r="F28" s="36">
        <f>VLOOKUP(F$7&amp;$A28,'PNC Exon. &amp; no Exon.'!$A:$AJ,3,0)+VLOOKUP(F$7&amp;$A28,'PNC Exon. &amp; no Exon.'!$A:$AJ,4,0)</f>
        <v>51673802.210000001</v>
      </c>
      <c r="G28" s="36">
        <f>VLOOKUP(G$7&amp;$A28,'PNC Exon. &amp; no Exon.'!$A:$AJ,3,0)+VLOOKUP(G$7&amp;$A28,'PNC Exon. &amp; no Exon.'!$A:$AJ,4,0)</f>
        <v>45690923.829999998</v>
      </c>
      <c r="H28" s="36">
        <f>VLOOKUP(H$7&amp;$A28,'PNC Exon. &amp; no Exon.'!$A:$AJ,3,0)+VLOOKUP(H$7&amp;$A28,'PNC Exon. &amp; no Exon.'!$A:$AJ,4,0)</f>
        <v>42963094.140000001</v>
      </c>
      <c r="I28" s="50">
        <f t="shared" si="2"/>
        <v>140327820.18000001</v>
      </c>
      <c r="J28" s="36">
        <f>VLOOKUP(J$7&amp;$A28,'PNC Exon. &amp; no Exon.'!$A:$AJ,3,0)+VLOOKUP(J$7&amp;$A28,'PNC Exon. &amp; no Exon.'!$A:$AJ,4,0)</f>
        <v>50103401.909999996</v>
      </c>
      <c r="K28" s="36">
        <f>VLOOKUP(K$7&amp;$A28,'PNC Exon. &amp; no Exon.'!$A:$AJ,3,0)+VLOOKUP(K$7&amp;$A28,'PNC Exon. &amp; no Exon.'!$A:$AJ,4,0)</f>
        <v>50536924.719999999</v>
      </c>
      <c r="L28" s="36">
        <f>VLOOKUP(L$7&amp;$A28,'PNC Exon. &amp; no Exon.'!$A:$AJ,3,0)+VLOOKUP(L$7&amp;$A28,'PNC Exon. &amp; no Exon.'!$A:$AJ,4,0)</f>
        <v>48040766.290000007</v>
      </c>
      <c r="M28" s="50">
        <f t="shared" si="3"/>
        <v>148681092.92000002</v>
      </c>
      <c r="N28" s="36">
        <f>VLOOKUP(N$7&amp;$A28,'PNC Exon. &amp; no Exon.'!$A:$AJ,3,0)+VLOOKUP(N$7&amp;$A28,'PNC Exon. &amp; no Exon.'!$A:$AJ,4,0)</f>
        <v>0</v>
      </c>
      <c r="O28" s="36">
        <f>VLOOKUP(O$7&amp;$A28,'PNC Exon. &amp; no Exon.'!$A:$AJ,3,0)+VLOOKUP(O$7&amp;$A28,'PNC Exon. &amp; no Exon.'!$A:$AJ,4,0)</f>
        <v>0</v>
      </c>
      <c r="P28" s="36">
        <f>VLOOKUP(P$7&amp;$A28,'PNC Exon. &amp; no Exon.'!$A:$AJ,3,0)+VLOOKUP(P$7&amp;$A28,'PNC Exon. &amp; no Exon.'!$A:$AJ,4,0)</f>
        <v>0</v>
      </c>
      <c r="Q28" s="50">
        <f t="shared" si="4"/>
        <v>0</v>
      </c>
      <c r="R28" s="50">
        <f t="shared" si="5"/>
        <v>434267887.47000003</v>
      </c>
      <c r="S28" s="84">
        <f t="shared" si="0"/>
        <v>0.60369613557092439</v>
      </c>
    </row>
    <row r="29" spans="1:19" ht="14.1" customHeight="1" x14ac:dyDescent="0.4">
      <c r="A29" s="37" t="s">
        <v>122</v>
      </c>
      <c r="B29" s="36">
        <f>VLOOKUP(B$7&amp;$A29,'PNC Exon. &amp; no Exon.'!$A:$AJ,3,0)+VLOOKUP(B$7&amp;$A29,'PNC Exon. &amp; no Exon.'!$A:$AJ,4,0)</f>
        <v>41431906.530000001</v>
      </c>
      <c r="C29" s="36">
        <f>VLOOKUP(C$7&amp;$A29,'PNC Exon. &amp; no Exon.'!$A:$AJ,3,0)+VLOOKUP(C$7&amp;$A29,'PNC Exon. &amp; no Exon.'!$A:$AJ,4,0)</f>
        <v>39341089.509999998</v>
      </c>
      <c r="D29" s="36">
        <f>VLOOKUP(D$7&amp;$A29,'PNC Exon. &amp; no Exon.'!$A:$AJ,3,0)+VLOOKUP(D$7&amp;$A29,'PNC Exon. &amp; no Exon.'!$A:$AJ,4,0)</f>
        <v>44459701.390000001</v>
      </c>
      <c r="E29" s="50">
        <f t="shared" si="1"/>
        <v>125232697.42999999</v>
      </c>
      <c r="F29" s="36">
        <f>VLOOKUP(F$7&amp;$A29,'PNC Exon. &amp; no Exon.'!$A:$AJ,3,0)+VLOOKUP(F$7&amp;$A29,'PNC Exon. &amp; no Exon.'!$A:$AJ,4,0)</f>
        <v>47005621.899999999</v>
      </c>
      <c r="G29" s="36">
        <f>VLOOKUP(G$7&amp;$A29,'PNC Exon. &amp; no Exon.'!$A:$AJ,3,0)+VLOOKUP(G$7&amp;$A29,'PNC Exon. &amp; no Exon.'!$A:$AJ,4,0)</f>
        <v>58903619.659999996</v>
      </c>
      <c r="H29" s="36">
        <f>VLOOKUP(H$7&amp;$A29,'PNC Exon. &amp; no Exon.'!$A:$AJ,3,0)+VLOOKUP(H$7&amp;$A29,'PNC Exon. &amp; no Exon.'!$A:$AJ,4,0)</f>
        <v>47827858.020000003</v>
      </c>
      <c r="I29" s="50">
        <f t="shared" si="2"/>
        <v>153737099.58000001</v>
      </c>
      <c r="J29" s="36">
        <f>VLOOKUP(J$7&amp;$A29,'PNC Exon. &amp; no Exon.'!$A:$AJ,3,0)+VLOOKUP(J$7&amp;$A29,'PNC Exon. &amp; no Exon.'!$A:$AJ,4,0)</f>
        <v>46650742.620000005</v>
      </c>
      <c r="K29" s="36">
        <f>VLOOKUP(K$7&amp;$A29,'PNC Exon. &amp; no Exon.'!$A:$AJ,3,0)+VLOOKUP(K$7&amp;$A29,'PNC Exon. &amp; no Exon.'!$A:$AJ,4,0)</f>
        <v>51966735.689999998</v>
      </c>
      <c r="L29" s="36">
        <f>VLOOKUP(L$7&amp;$A29,'PNC Exon. &amp; no Exon.'!$A:$AJ,3,0)+VLOOKUP(L$7&amp;$A29,'PNC Exon. &amp; no Exon.'!$A:$AJ,4,0)</f>
        <v>52914784.120000005</v>
      </c>
      <c r="M29" s="50">
        <f t="shared" si="3"/>
        <v>151532262.43000001</v>
      </c>
      <c r="N29" s="36">
        <f>VLOOKUP(N$7&amp;$A29,'PNC Exon. &amp; no Exon.'!$A:$AJ,3,0)+VLOOKUP(N$7&amp;$A29,'PNC Exon. &amp; no Exon.'!$A:$AJ,4,0)</f>
        <v>0</v>
      </c>
      <c r="O29" s="36">
        <f>VLOOKUP(O$7&amp;$A29,'PNC Exon. &amp; no Exon.'!$A:$AJ,3,0)+VLOOKUP(O$7&amp;$A29,'PNC Exon. &amp; no Exon.'!$A:$AJ,4,0)</f>
        <v>0</v>
      </c>
      <c r="P29" s="36">
        <f>VLOOKUP(P$7&amp;$A29,'PNC Exon. &amp; no Exon.'!$A:$AJ,3,0)+VLOOKUP(P$7&amp;$A29,'PNC Exon. &amp; no Exon.'!$A:$AJ,4,0)</f>
        <v>0</v>
      </c>
      <c r="Q29" s="50">
        <f t="shared" si="4"/>
        <v>0</v>
      </c>
      <c r="R29" s="50">
        <f t="shared" si="5"/>
        <v>430502059.44</v>
      </c>
      <c r="S29" s="84">
        <f t="shared" si="0"/>
        <v>0.59846108159956035</v>
      </c>
    </row>
    <row r="30" spans="1:19" ht="14.1" customHeight="1" x14ac:dyDescent="0.4">
      <c r="A30" s="37" t="s">
        <v>78</v>
      </c>
      <c r="B30" s="36">
        <f>VLOOKUP(B$7&amp;$A30,'PNC Exon. &amp; no Exon.'!$A:$AJ,3,0)+VLOOKUP(B$7&amp;$A30,'PNC Exon. &amp; no Exon.'!$A:$AJ,4,0)</f>
        <v>39037453.649999999</v>
      </c>
      <c r="C30" s="36">
        <f>VLOOKUP(C$7&amp;$A30,'PNC Exon. &amp; no Exon.'!$A:$AJ,3,0)+VLOOKUP(C$7&amp;$A30,'PNC Exon. &amp; no Exon.'!$A:$AJ,4,0)</f>
        <v>33023633.850000005</v>
      </c>
      <c r="D30" s="36">
        <f>VLOOKUP(D$7&amp;$A30,'PNC Exon. &amp; no Exon.'!$A:$AJ,3,0)+VLOOKUP(D$7&amp;$A30,'PNC Exon. &amp; no Exon.'!$A:$AJ,4,0)</f>
        <v>39097556.100000001</v>
      </c>
      <c r="E30" s="50">
        <f t="shared" si="1"/>
        <v>111158643.59999999</v>
      </c>
      <c r="F30" s="36">
        <f>VLOOKUP(F$7&amp;$A30,'PNC Exon. &amp; no Exon.'!$A:$AJ,3,0)+VLOOKUP(F$7&amp;$A30,'PNC Exon. &amp; no Exon.'!$A:$AJ,4,0)</f>
        <v>42549820.950000003</v>
      </c>
      <c r="G30" s="36">
        <f>VLOOKUP(G$7&amp;$A30,'PNC Exon. &amp; no Exon.'!$A:$AJ,3,0)+VLOOKUP(G$7&amp;$A30,'PNC Exon. &amp; no Exon.'!$A:$AJ,4,0)</f>
        <v>38348135.25</v>
      </c>
      <c r="H30" s="36">
        <f>VLOOKUP(H$7&amp;$A30,'PNC Exon. &amp; no Exon.'!$A:$AJ,3,0)+VLOOKUP(H$7&amp;$A30,'PNC Exon. &amp; no Exon.'!$A:$AJ,4,0)</f>
        <v>34865711.790000007</v>
      </c>
      <c r="I30" s="50">
        <f t="shared" si="2"/>
        <v>115763667.99000001</v>
      </c>
      <c r="J30" s="36">
        <f>VLOOKUP(J$7&amp;$A30,'PNC Exon. &amp; no Exon.'!$A:$AJ,3,0)+VLOOKUP(J$7&amp;$A30,'PNC Exon. &amp; no Exon.'!$A:$AJ,4,0)</f>
        <v>34600525.800000004</v>
      </c>
      <c r="K30" s="36">
        <f>VLOOKUP(K$7&amp;$A30,'PNC Exon. &amp; no Exon.'!$A:$AJ,3,0)+VLOOKUP(K$7&amp;$A30,'PNC Exon. &amp; no Exon.'!$A:$AJ,4,0)</f>
        <v>35561726.189999998</v>
      </c>
      <c r="L30" s="36">
        <f>VLOOKUP(L$7&amp;$A30,'PNC Exon. &amp; no Exon.'!$A:$AJ,3,0)+VLOOKUP(L$7&amp;$A30,'PNC Exon. &amp; no Exon.'!$A:$AJ,4,0)</f>
        <v>32497048.439999998</v>
      </c>
      <c r="M30" s="50">
        <f t="shared" si="3"/>
        <v>102659300.43000001</v>
      </c>
      <c r="N30" s="36">
        <f>VLOOKUP(N$7&amp;$A30,'PNC Exon. &amp; no Exon.'!$A:$AJ,3,0)+VLOOKUP(N$7&amp;$A30,'PNC Exon. &amp; no Exon.'!$A:$AJ,4,0)</f>
        <v>0</v>
      </c>
      <c r="O30" s="36">
        <f>VLOOKUP(O$7&amp;$A30,'PNC Exon. &amp; no Exon.'!$A:$AJ,3,0)+VLOOKUP(O$7&amp;$A30,'PNC Exon. &amp; no Exon.'!$A:$AJ,4,0)</f>
        <v>0</v>
      </c>
      <c r="P30" s="36">
        <f>VLOOKUP(P$7&amp;$A30,'PNC Exon. &amp; no Exon.'!$A:$AJ,3,0)+VLOOKUP(P$7&amp;$A30,'PNC Exon. &amp; no Exon.'!$A:$AJ,4,0)</f>
        <v>0</v>
      </c>
      <c r="Q30" s="50">
        <f t="shared" si="4"/>
        <v>0</v>
      </c>
      <c r="R30" s="50">
        <f t="shared" si="5"/>
        <v>329581612.01999998</v>
      </c>
      <c r="S30" s="84">
        <f t="shared" si="0"/>
        <v>0.45816683957653837</v>
      </c>
    </row>
    <row r="31" spans="1:19" ht="14.1" customHeight="1" x14ac:dyDescent="0.4">
      <c r="A31" s="37" t="s">
        <v>125</v>
      </c>
      <c r="B31" s="36">
        <f>VLOOKUP(B$7&amp;$A31,'PNC Exon. &amp; no Exon.'!$A:$AJ,3,0)+VLOOKUP(B$7&amp;$A31,'PNC Exon. &amp; no Exon.'!$A:$AJ,4,0)</f>
        <v>18970056.75</v>
      </c>
      <c r="C31" s="36">
        <f>VLOOKUP(C$7&amp;$A31,'PNC Exon. &amp; no Exon.'!$A:$AJ,3,0)+VLOOKUP(C$7&amp;$A31,'PNC Exon. &amp; no Exon.'!$A:$AJ,4,0)</f>
        <v>23255439.52</v>
      </c>
      <c r="D31" s="36">
        <f>VLOOKUP(D$7&amp;$A31,'PNC Exon. &amp; no Exon.'!$A:$AJ,3,0)+VLOOKUP(D$7&amp;$A31,'PNC Exon. &amp; no Exon.'!$A:$AJ,4,0)</f>
        <v>26315036.439999998</v>
      </c>
      <c r="E31" s="50">
        <f t="shared" si="1"/>
        <v>68540532.709999993</v>
      </c>
      <c r="F31" s="36">
        <f>VLOOKUP(F$7&amp;$A31,'PNC Exon. &amp; no Exon.'!$A:$AJ,3,0)+VLOOKUP(F$7&amp;$A31,'PNC Exon. &amp; no Exon.'!$A:$AJ,4,0)</f>
        <v>26475624.439999998</v>
      </c>
      <c r="G31" s="36">
        <f>VLOOKUP(G$7&amp;$A31,'PNC Exon. &amp; no Exon.'!$A:$AJ,3,0)+VLOOKUP(G$7&amp;$A31,'PNC Exon. &amp; no Exon.'!$A:$AJ,4,0)</f>
        <v>23489244.140000001</v>
      </c>
      <c r="H31" s="36">
        <f>VLOOKUP(H$7&amp;$A31,'PNC Exon. &amp; no Exon.'!$A:$AJ,3,0)+VLOOKUP(H$7&amp;$A31,'PNC Exon. &amp; no Exon.'!$A:$AJ,4,0)</f>
        <v>20975114.359999999</v>
      </c>
      <c r="I31" s="50">
        <f t="shared" si="2"/>
        <v>70939982.939999998</v>
      </c>
      <c r="J31" s="36">
        <f>VLOOKUP(J$7&amp;$A31,'PNC Exon. &amp; no Exon.'!$A:$AJ,3,0)+VLOOKUP(J$7&amp;$A31,'PNC Exon. &amp; no Exon.'!$A:$AJ,4,0)</f>
        <v>19372637.189999998</v>
      </c>
      <c r="K31" s="36">
        <f>VLOOKUP(K$7&amp;$A31,'PNC Exon. &amp; no Exon.'!$A:$AJ,3,0)+VLOOKUP(K$7&amp;$A31,'PNC Exon. &amp; no Exon.'!$A:$AJ,4,0)</f>
        <v>43621090.510000005</v>
      </c>
      <c r="L31" s="36">
        <f>VLOOKUP(L$7&amp;$A31,'PNC Exon. &amp; no Exon.'!$A:$AJ,3,0)+VLOOKUP(L$7&amp;$A31,'PNC Exon. &amp; no Exon.'!$A:$AJ,4,0)</f>
        <v>22535390.219999999</v>
      </c>
      <c r="M31" s="50">
        <f t="shared" si="3"/>
        <v>85529117.920000002</v>
      </c>
      <c r="N31" s="36">
        <f>VLOOKUP(N$7&amp;$A31,'PNC Exon. &amp; no Exon.'!$A:$AJ,3,0)+VLOOKUP(N$7&amp;$A31,'PNC Exon. &amp; no Exon.'!$A:$AJ,4,0)</f>
        <v>0</v>
      </c>
      <c r="O31" s="36">
        <f>VLOOKUP(O$7&amp;$A31,'PNC Exon. &amp; no Exon.'!$A:$AJ,3,0)+VLOOKUP(O$7&amp;$A31,'PNC Exon. &amp; no Exon.'!$A:$AJ,4,0)</f>
        <v>0</v>
      </c>
      <c r="P31" s="36">
        <f>VLOOKUP(P$7&amp;$A31,'PNC Exon. &amp; no Exon.'!$A:$AJ,3,0)+VLOOKUP(P$7&amp;$A31,'PNC Exon. &amp; no Exon.'!$A:$AJ,4,0)</f>
        <v>0</v>
      </c>
      <c r="Q31" s="50">
        <f t="shared" si="4"/>
        <v>0</v>
      </c>
      <c r="R31" s="50">
        <f t="shared" si="5"/>
        <v>225009633.56999999</v>
      </c>
      <c r="S31" s="84">
        <f t="shared" si="0"/>
        <v>0.31279643319660061</v>
      </c>
    </row>
    <row r="32" spans="1:19" ht="14.1" customHeight="1" x14ac:dyDescent="0.4">
      <c r="A32" s="37" t="s">
        <v>127</v>
      </c>
      <c r="B32" s="36">
        <f>VLOOKUP(B$7&amp;$A32,'PNC Exon. &amp; no Exon.'!$A:$AJ,3,0)+VLOOKUP(B$7&amp;$A32,'PNC Exon. &amp; no Exon.'!$A:$AJ,4,0)</f>
        <v>16403094.299999999</v>
      </c>
      <c r="C32" s="36">
        <f>VLOOKUP(C$7&amp;$A32,'PNC Exon. &amp; no Exon.'!$A:$AJ,3,0)+VLOOKUP(C$7&amp;$A32,'PNC Exon. &amp; no Exon.'!$A:$AJ,4,0)</f>
        <v>19964746.34</v>
      </c>
      <c r="D32" s="36">
        <f>VLOOKUP(D$7&amp;$A32,'PNC Exon. &amp; no Exon.'!$A:$AJ,3,0)+VLOOKUP(D$7&amp;$A32,'PNC Exon. &amp; no Exon.'!$A:$AJ,4,0)</f>
        <v>18925468.879999999</v>
      </c>
      <c r="E32" s="50">
        <f t="shared" si="1"/>
        <v>55293309.519999996</v>
      </c>
      <c r="F32" s="36">
        <f>VLOOKUP(F$7&amp;$A32,'PNC Exon. &amp; no Exon.'!$A:$AJ,3,0)+VLOOKUP(F$7&amp;$A32,'PNC Exon. &amp; no Exon.'!$A:$AJ,4,0)</f>
        <v>21083038.390000001</v>
      </c>
      <c r="G32" s="36">
        <f>VLOOKUP(G$7&amp;$A32,'PNC Exon. &amp; no Exon.'!$A:$AJ,3,0)+VLOOKUP(G$7&amp;$A32,'PNC Exon. &amp; no Exon.'!$A:$AJ,4,0)</f>
        <v>19851583.579999998</v>
      </c>
      <c r="H32" s="36">
        <f>VLOOKUP(H$7&amp;$A32,'PNC Exon. &amp; no Exon.'!$A:$AJ,3,0)+VLOOKUP(H$7&amp;$A32,'PNC Exon. &amp; no Exon.'!$A:$AJ,4,0)</f>
        <v>21594980.800000001</v>
      </c>
      <c r="I32" s="50">
        <f t="shared" si="2"/>
        <v>62529602.769999996</v>
      </c>
      <c r="J32" s="36">
        <f>VLOOKUP(J$7&amp;$A32,'PNC Exon. &amp; no Exon.'!$A:$AJ,3,0)+VLOOKUP(J$7&amp;$A32,'PNC Exon. &amp; no Exon.'!$A:$AJ,4,0)</f>
        <v>20795475.039999999</v>
      </c>
      <c r="K32" s="36">
        <f>VLOOKUP(K$7&amp;$A32,'PNC Exon. &amp; no Exon.'!$A:$AJ,3,0)+VLOOKUP(K$7&amp;$A32,'PNC Exon. &amp; no Exon.'!$A:$AJ,4,0)</f>
        <v>20748038.82</v>
      </c>
      <c r="L32" s="36">
        <f>VLOOKUP(L$7&amp;$A32,'PNC Exon. &amp; no Exon.'!$A:$AJ,3,0)+VLOOKUP(L$7&amp;$A32,'PNC Exon. &amp; no Exon.'!$A:$AJ,4,0)</f>
        <v>21132239.539999995</v>
      </c>
      <c r="M32" s="50">
        <f t="shared" si="3"/>
        <v>62675753.399999991</v>
      </c>
      <c r="N32" s="36">
        <f>VLOOKUP(N$7&amp;$A32,'PNC Exon. &amp; no Exon.'!$A:$AJ,3,0)+VLOOKUP(N$7&amp;$A32,'PNC Exon. &amp; no Exon.'!$A:$AJ,4,0)</f>
        <v>0</v>
      </c>
      <c r="O32" s="36">
        <f>VLOOKUP(O$7&amp;$A32,'PNC Exon. &amp; no Exon.'!$A:$AJ,3,0)+VLOOKUP(O$7&amp;$A32,'PNC Exon. &amp; no Exon.'!$A:$AJ,4,0)</f>
        <v>0</v>
      </c>
      <c r="P32" s="36">
        <f>VLOOKUP(P$7&amp;$A32,'PNC Exon. &amp; no Exon.'!$A:$AJ,3,0)+VLOOKUP(P$7&amp;$A32,'PNC Exon. &amp; no Exon.'!$A:$AJ,4,0)</f>
        <v>0</v>
      </c>
      <c r="Q32" s="50">
        <f t="shared" si="4"/>
        <v>0</v>
      </c>
      <c r="R32" s="50">
        <f t="shared" si="5"/>
        <v>180498665.69</v>
      </c>
      <c r="S32" s="84">
        <f t="shared" si="0"/>
        <v>0.25091965143356076</v>
      </c>
    </row>
    <row r="33" spans="1:19" ht="14.1" customHeight="1" x14ac:dyDescent="0.4">
      <c r="A33" s="37" t="s">
        <v>126</v>
      </c>
      <c r="B33" s="36">
        <f>VLOOKUP(B$7&amp;$A33,'PNC Exon. &amp; no Exon.'!$A:$AJ,3,0)+VLOOKUP(B$7&amp;$A33,'PNC Exon. &amp; no Exon.'!$A:$AJ,4,0)</f>
        <v>29836884.039999999</v>
      </c>
      <c r="C33" s="36">
        <f>VLOOKUP(C$7&amp;$A33,'PNC Exon. &amp; no Exon.'!$A:$AJ,3,0)+VLOOKUP(C$7&amp;$A33,'PNC Exon. &amp; no Exon.'!$A:$AJ,4,0)</f>
        <v>23212353.959999997</v>
      </c>
      <c r="D33" s="36">
        <f>VLOOKUP(D$7&amp;$A33,'PNC Exon. &amp; no Exon.'!$A:$AJ,3,0)+VLOOKUP(D$7&amp;$A33,'PNC Exon. &amp; no Exon.'!$A:$AJ,4,0)</f>
        <v>30527489.690000001</v>
      </c>
      <c r="E33" s="50">
        <f t="shared" si="1"/>
        <v>83576727.689999998</v>
      </c>
      <c r="F33" s="36">
        <f>VLOOKUP(F$7&amp;$A33,'PNC Exon. &amp; no Exon.'!$A:$AJ,3,0)+VLOOKUP(F$7&amp;$A33,'PNC Exon. &amp; no Exon.'!$A:$AJ,4,0)</f>
        <v>20789698.75</v>
      </c>
      <c r="G33" s="36">
        <f>VLOOKUP(G$7&amp;$A33,'PNC Exon. &amp; no Exon.'!$A:$AJ,3,0)+VLOOKUP(G$7&amp;$A33,'PNC Exon. &amp; no Exon.'!$A:$AJ,4,0)</f>
        <v>31324301.760000005</v>
      </c>
      <c r="H33" s="36">
        <f>VLOOKUP(H$7&amp;$A33,'PNC Exon. &amp; no Exon.'!$A:$AJ,3,0)+VLOOKUP(H$7&amp;$A33,'PNC Exon. &amp; no Exon.'!$A:$AJ,4,0)</f>
        <v>25493721.579999998</v>
      </c>
      <c r="I33" s="50">
        <f t="shared" si="2"/>
        <v>77607722.090000004</v>
      </c>
      <c r="J33" s="36">
        <f>VLOOKUP(J$7&amp;$A33,'PNC Exon. &amp; no Exon.'!$A:$AJ,3,0)+VLOOKUP(J$7&amp;$A33,'PNC Exon. &amp; no Exon.'!$A:$AJ,4,0)</f>
        <v>25024947.199999999</v>
      </c>
      <c r="K33" s="36">
        <f>VLOOKUP(K$7&amp;$A33,'PNC Exon. &amp; no Exon.'!$A:$AJ,3,0)+VLOOKUP(K$7&amp;$A33,'PNC Exon. &amp; no Exon.'!$A:$AJ,4,0)</f>
        <v>26847875.159999996</v>
      </c>
      <c r="L33" s="36">
        <f>VLOOKUP(L$7&amp;$A33,'PNC Exon. &amp; no Exon.'!$A:$AJ,3,0)+VLOOKUP(L$7&amp;$A33,'PNC Exon. &amp; no Exon.'!$A:$AJ,4,0)</f>
        <v>21611025.34</v>
      </c>
      <c r="M33" s="50">
        <f t="shared" si="3"/>
        <v>73483847.700000003</v>
      </c>
      <c r="N33" s="36">
        <f>VLOOKUP(N$7&amp;$A33,'PNC Exon. &amp; no Exon.'!$A:$AJ,3,0)+VLOOKUP(N$7&amp;$A33,'PNC Exon. &amp; no Exon.'!$A:$AJ,4,0)</f>
        <v>0</v>
      </c>
      <c r="O33" s="36">
        <f>VLOOKUP(O$7&amp;$A33,'PNC Exon. &amp; no Exon.'!$A:$AJ,3,0)+VLOOKUP(O$7&amp;$A33,'PNC Exon. &amp; no Exon.'!$A:$AJ,4,0)</f>
        <v>0</v>
      </c>
      <c r="P33" s="36">
        <f>VLOOKUP(P$7&amp;$A33,'PNC Exon. &amp; no Exon.'!$A:$AJ,3,0)+VLOOKUP(P$7&amp;$A33,'PNC Exon. &amp; no Exon.'!$A:$AJ,4,0)</f>
        <v>0</v>
      </c>
      <c r="Q33" s="50">
        <f t="shared" si="4"/>
        <v>0</v>
      </c>
      <c r="R33" s="50">
        <f t="shared" si="5"/>
        <v>234668297.48000002</v>
      </c>
      <c r="S33" s="84">
        <f t="shared" si="0"/>
        <v>0.32622339440069881</v>
      </c>
    </row>
    <row r="34" spans="1:19" ht="14.1" customHeight="1" x14ac:dyDescent="0.4">
      <c r="A34" s="37" t="s">
        <v>128</v>
      </c>
      <c r="B34" s="36">
        <f>VLOOKUP(B$7&amp;$A34,'PNC Exon. &amp; no Exon.'!$A:$AJ,3,0)+VLOOKUP(B$7&amp;$A34,'PNC Exon. &amp; no Exon.'!$A:$AJ,4,0)</f>
        <v>6216867.3999999994</v>
      </c>
      <c r="C34" s="36">
        <f>VLOOKUP(C$7&amp;$A34,'PNC Exon. &amp; no Exon.'!$A:$AJ,3,0)+VLOOKUP(C$7&amp;$A34,'PNC Exon. &amp; no Exon.'!$A:$AJ,4,0)</f>
        <v>7547020.4199999999</v>
      </c>
      <c r="D34" s="36">
        <f>VLOOKUP(D$7&amp;$A34,'PNC Exon. &amp; no Exon.'!$A:$AJ,3,0)+VLOOKUP(D$7&amp;$A34,'PNC Exon. &amp; no Exon.'!$A:$AJ,4,0)</f>
        <v>8617798.4600000009</v>
      </c>
      <c r="E34" s="50">
        <f t="shared" si="1"/>
        <v>22381686.280000001</v>
      </c>
      <c r="F34" s="36">
        <f>VLOOKUP(F$7&amp;$A34,'PNC Exon. &amp; no Exon.'!$A:$AJ,3,0)+VLOOKUP(F$7&amp;$A34,'PNC Exon. &amp; no Exon.'!$A:$AJ,4,0)</f>
        <v>8230957.5100000007</v>
      </c>
      <c r="G34" s="36">
        <f>VLOOKUP(G$7&amp;$A34,'PNC Exon. &amp; no Exon.'!$A:$AJ,3,0)+VLOOKUP(G$7&amp;$A34,'PNC Exon. &amp; no Exon.'!$A:$AJ,4,0)</f>
        <v>9986053.1999999993</v>
      </c>
      <c r="H34" s="36">
        <f>VLOOKUP(H$7&amp;$A34,'PNC Exon. &amp; no Exon.'!$A:$AJ,3,0)+VLOOKUP(H$7&amp;$A34,'PNC Exon. &amp; no Exon.'!$A:$AJ,4,0)</f>
        <v>8337863.2999999998</v>
      </c>
      <c r="I34" s="50">
        <f t="shared" si="2"/>
        <v>26554874.010000002</v>
      </c>
      <c r="J34" s="36">
        <f>VLOOKUP(J$7&amp;$A34,'PNC Exon. &amp; no Exon.'!$A:$AJ,3,0)+VLOOKUP(J$7&amp;$A34,'PNC Exon. &amp; no Exon.'!$A:$AJ,4,0)</f>
        <v>8531678.0899999999</v>
      </c>
      <c r="K34" s="36">
        <f>VLOOKUP(K$7&amp;$A34,'PNC Exon. &amp; no Exon.'!$A:$AJ,3,0)+VLOOKUP(K$7&amp;$A34,'PNC Exon. &amp; no Exon.'!$A:$AJ,4,0)</f>
        <v>8058918.1399999997</v>
      </c>
      <c r="L34" s="36">
        <f>VLOOKUP(L$7&amp;$A34,'PNC Exon. &amp; no Exon.'!$A:$AJ,3,0)+VLOOKUP(L$7&amp;$A34,'PNC Exon. &amp; no Exon.'!$A:$AJ,4,0)</f>
        <v>6410886.9500000002</v>
      </c>
      <c r="M34" s="50">
        <f t="shared" si="3"/>
        <v>23001483.18</v>
      </c>
      <c r="N34" s="36">
        <f>VLOOKUP(N$7&amp;$A34,'PNC Exon. &amp; no Exon.'!$A:$AJ,3,0)+VLOOKUP(N$7&amp;$A34,'PNC Exon. &amp; no Exon.'!$A:$AJ,4,0)</f>
        <v>0</v>
      </c>
      <c r="O34" s="36">
        <f>VLOOKUP(O$7&amp;$A34,'PNC Exon. &amp; no Exon.'!$A:$AJ,3,0)+VLOOKUP(O$7&amp;$A34,'PNC Exon. &amp; no Exon.'!$A:$AJ,4,0)</f>
        <v>0</v>
      </c>
      <c r="P34" s="36">
        <f>VLOOKUP(P$7&amp;$A34,'PNC Exon. &amp; no Exon.'!$A:$AJ,3,0)+VLOOKUP(P$7&amp;$A34,'PNC Exon. &amp; no Exon.'!$A:$AJ,4,0)</f>
        <v>0</v>
      </c>
      <c r="Q34" s="50">
        <f t="shared" si="4"/>
        <v>0</v>
      </c>
      <c r="R34" s="50">
        <f t="shared" si="5"/>
        <v>71938043.469999999</v>
      </c>
      <c r="S34" s="84">
        <f t="shared" si="0"/>
        <v>0.10000444448329672</v>
      </c>
    </row>
    <row r="35" spans="1:19" ht="14.1" customHeight="1" x14ac:dyDescent="0.4">
      <c r="A35" s="37" t="s">
        <v>110</v>
      </c>
      <c r="B35" s="36">
        <f>VLOOKUP(B$7&amp;$A35,'PNC Exon. &amp; no Exon.'!$A:$AJ,3,0)+VLOOKUP(B$7&amp;$A35,'PNC Exon. &amp; no Exon.'!$A:$AJ,4,0)</f>
        <v>8447734.25</v>
      </c>
      <c r="C35" s="36">
        <f>VLOOKUP(C$7&amp;$A35,'PNC Exon. &amp; no Exon.'!$A:$AJ,3,0)+VLOOKUP(C$7&amp;$A35,'PNC Exon. &amp; no Exon.'!$A:$AJ,4,0)</f>
        <v>18434697.850000001</v>
      </c>
      <c r="D35" s="36">
        <f>VLOOKUP(D$7&amp;$A35,'PNC Exon. &amp; no Exon.'!$A:$AJ,3,0)+VLOOKUP(D$7&amp;$A35,'PNC Exon. &amp; no Exon.'!$A:$AJ,4,0)</f>
        <v>18880759.469999999</v>
      </c>
      <c r="E35" s="50">
        <f t="shared" si="1"/>
        <v>45763191.57</v>
      </c>
      <c r="F35" s="36">
        <f>VLOOKUP(F$7&amp;$A35,'PNC Exon. &amp; no Exon.'!$A:$AJ,3,0)+VLOOKUP(F$7&amp;$A35,'PNC Exon. &amp; no Exon.'!$A:$AJ,4,0)</f>
        <v>23168423.399999999</v>
      </c>
      <c r="G35" s="36">
        <f>VLOOKUP(G$7&amp;$A35,'PNC Exon. &amp; no Exon.'!$A:$AJ,3,0)+VLOOKUP(G$7&amp;$A35,'PNC Exon. &amp; no Exon.'!$A:$AJ,4,0)</f>
        <v>20272978.150000002</v>
      </c>
      <c r="H35" s="36">
        <f>VLOOKUP(H$7&amp;$A35,'PNC Exon. &amp; no Exon.'!$A:$AJ,3,0)+VLOOKUP(H$7&amp;$A35,'PNC Exon. &amp; no Exon.'!$A:$AJ,4,0)</f>
        <v>19018208.09</v>
      </c>
      <c r="I35" s="50">
        <f t="shared" si="2"/>
        <v>62459609.640000001</v>
      </c>
      <c r="J35" s="36">
        <f>VLOOKUP(J$7&amp;$A35,'PNC Exon. &amp; no Exon.'!$A:$AJ,3,0)+VLOOKUP(J$7&amp;$A35,'PNC Exon. &amp; no Exon.'!$A:$AJ,4,0)</f>
        <v>20920471.059999999</v>
      </c>
      <c r="K35" s="36">
        <f>VLOOKUP(K$7&amp;$A35,'PNC Exon. &amp; no Exon.'!$A:$AJ,3,0)+VLOOKUP(K$7&amp;$A35,'PNC Exon. &amp; no Exon.'!$A:$AJ,4,0)</f>
        <v>24586316.909999996</v>
      </c>
      <c r="L35" s="36">
        <f>VLOOKUP(L$7&amp;$A35,'PNC Exon. &amp; no Exon.'!$A:$AJ,3,0)+VLOOKUP(L$7&amp;$A35,'PNC Exon. &amp; no Exon.'!$A:$AJ,4,0)</f>
        <v>16588071.970000003</v>
      </c>
      <c r="M35" s="50">
        <f t="shared" si="3"/>
        <v>62094859.939999998</v>
      </c>
      <c r="N35" s="36">
        <f>VLOOKUP(N$7&amp;$A35,'PNC Exon. &amp; no Exon.'!$A:$AJ,3,0)+VLOOKUP(N$7&amp;$A35,'PNC Exon. &amp; no Exon.'!$A:$AJ,4,0)</f>
        <v>0</v>
      </c>
      <c r="O35" s="36">
        <f>VLOOKUP(O$7&amp;$A35,'PNC Exon. &amp; no Exon.'!$A:$AJ,3,0)+VLOOKUP(O$7&amp;$A35,'PNC Exon. &amp; no Exon.'!$A:$AJ,4,0)</f>
        <v>0</v>
      </c>
      <c r="P35" s="36">
        <f>VLOOKUP(P$7&amp;$A35,'PNC Exon. &amp; no Exon.'!$A:$AJ,3,0)+VLOOKUP(P$7&amp;$A35,'PNC Exon. &amp; no Exon.'!$A:$AJ,4,0)</f>
        <v>0</v>
      </c>
      <c r="Q35" s="50">
        <f t="shared" si="4"/>
        <v>0</v>
      </c>
      <c r="R35" s="50">
        <f t="shared" si="5"/>
        <v>170317661.15000001</v>
      </c>
      <c r="S35" s="84">
        <f t="shared" si="0"/>
        <v>0.23676656004834379</v>
      </c>
    </row>
    <row r="36" spans="1:19" ht="14.1" customHeight="1" x14ac:dyDescent="0.4">
      <c r="A36" s="37" t="s">
        <v>79</v>
      </c>
      <c r="B36" s="36">
        <f>VLOOKUP(B$7&amp;$A36,'PNC Exon. &amp; no Exon.'!$A:$AJ,3,0)+VLOOKUP(B$7&amp;$A36,'PNC Exon. &amp; no Exon.'!$A:$AJ,4,0)</f>
        <v>6784950.0800000001</v>
      </c>
      <c r="C36" s="36">
        <f>VLOOKUP(C$7&amp;$A36,'PNC Exon. &amp; no Exon.'!$A:$AJ,3,0)+VLOOKUP(C$7&amp;$A36,'PNC Exon. &amp; no Exon.'!$A:$AJ,4,0)</f>
        <v>5770543.1699999999</v>
      </c>
      <c r="D36" s="36">
        <f>VLOOKUP(D$7&amp;$A36,'PNC Exon. &amp; no Exon.'!$A:$AJ,3,0)+VLOOKUP(D$7&amp;$A36,'PNC Exon. &amp; no Exon.'!$A:$AJ,4,0)</f>
        <v>5681940.8200000003</v>
      </c>
      <c r="E36" s="50">
        <f t="shared" si="1"/>
        <v>18237434.07</v>
      </c>
      <c r="F36" s="36">
        <f>VLOOKUP(F$7&amp;$A36,'PNC Exon. &amp; no Exon.'!$A:$AJ,3,0)+VLOOKUP(F$7&amp;$A36,'PNC Exon. &amp; no Exon.'!$A:$AJ,4,0)</f>
        <v>4012361.55</v>
      </c>
      <c r="G36" s="36">
        <f>VLOOKUP(G$7&amp;$A36,'PNC Exon. &amp; no Exon.'!$A:$AJ,3,0)+VLOOKUP(G$7&amp;$A36,'PNC Exon. &amp; no Exon.'!$A:$AJ,4,0)</f>
        <v>4134545.16</v>
      </c>
      <c r="H36" s="36">
        <f>VLOOKUP(H$7&amp;$A36,'PNC Exon. &amp; no Exon.'!$A:$AJ,3,0)+VLOOKUP(H$7&amp;$A36,'PNC Exon. &amp; no Exon.'!$A:$AJ,4,0)</f>
        <v>4830408.16</v>
      </c>
      <c r="I36" s="50">
        <f t="shared" si="2"/>
        <v>12977314.870000001</v>
      </c>
      <c r="J36" s="36">
        <f>VLOOKUP(J$7&amp;$A36,'PNC Exon. &amp; no Exon.'!$A:$AJ,3,0)+VLOOKUP(J$7&amp;$A36,'PNC Exon. &amp; no Exon.'!$A:$AJ,4,0)</f>
        <v>4896154.9000000004</v>
      </c>
      <c r="K36" s="36">
        <f>VLOOKUP(K$7&amp;$A36,'PNC Exon. &amp; no Exon.'!$A:$AJ,3,0)+VLOOKUP(K$7&amp;$A36,'PNC Exon. &amp; no Exon.'!$A:$AJ,4,0)</f>
        <v>4978181.68</v>
      </c>
      <c r="L36" s="36">
        <f>VLOOKUP(L$7&amp;$A36,'PNC Exon. &amp; no Exon.'!$A:$AJ,3,0)+VLOOKUP(L$7&amp;$A36,'PNC Exon. &amp; no Exon.'!$A:$AJ,4,0)</f>
        <v>4179299.25</v>
      </c>
      <c r="M36" s="50">
        <f t="shared" si="3"/>
        <v>14053635.83</v>
      </c>
      <c r="N36" s="36">
        <f>VLOOKUP(N$7&amp;$A36,'PNC Exon. &amp; no Exon.'!$A:$AJ,3,0)+VLOOKUP(N$7&amp;$A36,'PNC Exon. &amp; no Exon.'!$A:$AJ,4,0)</f>
        <v>0</v>
      </c>
      <c r="O36" s="36">
        <f>VLOOKUP(O$7&amp;$A36,'PNC Exon. &amp; no Exon.'!$A:$AJ,3,0)+VLOOKUP(O$7&amp;$A36,'PNC Exon. &amp; no Exon.'!$A:$AJ,4,0)</f>
        <v>0</v>
      </c>
      <c r="P36" s="36">
        <f>VLOOKUP(P$7&amp;$A36,'PNC Exon. &amp; no Exon.'!$A:$AJ,3,0)+VLOOKUP(P$7&amp;$A36,'PNC Exon. &amp; no Exon.'!$A:$AJ,4,0)</f>
        <v>0</v>
      </c>
      <c r="Q36" s="50">
        <f t="shared" si="4"/>
        <v>0</v>
      </c>
      <c r="R36" s="50">
        <f t="shared" si="5"/>
        <v>45268384.770000003</v>
      </c>
      <c r="S36" s="84">
        <f t="shared" si="0"/>
        <v>6.2929702466371237E-2</v>
      </c>
    </row>
    <row r="37" spans="1:19" ht="14.1" customHeight="1" x14ac:dyDescent="0.4">
      <c r="A37" s="37" t="s">
        <v>129</v>
      </c>
      <c r="B37" s="36">
        <f>VLOOKUP(B$7&amp;$A37,'PNC Exon. &amp; no Exon.'!$A:$AJ,3,0)+VLOOKUP(B$7&amp;$A37,'PNC Exon. &amp; no Exon.'!$A:$AJ,4,0)</f>
        <v>4441504.6399999997</v>
      </c>
      <c r="C37" s="36">
        <f>VLOOKUP(C$7&amp;$A37,'PNC Exon. &amp; no Exon.'!$A:$AJ,3,0)+VLOOKUP(C$7&amp;$A37,'PNC Exon. &amp; no Exon.'!$A:$AJ,4,0)</f>
        <v>1658289.66</v>
      </c>
      <c r="D37" s="36">
        <f>VLOOKUP(D$7&amp;$A37,'PNC Exon. &amp; no Exon.'!$A:$AJ,3,0)+VLOOKUP(D$7&amp;$A37,'PNC Exon. &amp; no Exon.'!$A:$AJ,4,0)</f>
        <v>10285012.549999999</v>
      </c>
      <c r="E37" s="50">
        <f t="shared" si="1"/>
        <v>16384806.849999998</v>
      </c>
      <c r="F37" s="36">
        <f>VLOOKUP(F$7&amp;$A37,'PNC Exon. &amp; no Exon.'!$A:$AJ,3,0)+VLOOKUP(F$7&amp;$A37,'PNC Exon. &amp; no Exon.'!$A:$AJ,4,0)</f>
        <v>3831717.1399999997</v>
      </c>
      <c r="G37" s="36">
        <f>VLOOKUP(G$7&amp;$A37,'PNC Exon. &amp; no Exon.'!$A:$AJ,3,0)+VLOOKUP(G$7&amp;$A37,'PNC Exon. &amp; no Exon.'!$A:$AJ,4,0)</f>
        <v>10124811.609999999</v>
      </c>
      <c r="H37" s="36">
        <f>VLOOKUP(H$7&amp;$A37,'PNC Exon. &amp; no Exon.'!$A:$AJ,3,0)+VLOOKUP(H$7&amp;$A37,'PNC Exon. &amp; no Exon.'!$A:$AJ,4,0)</f>
        <v>5122508.84</v>
      </c>
      <c r="I37" s="50">
        <f t="shared" si="2"/>
        <v>19079037.59</v>
      </c>
      <c r="J37" s="36">
        <f>VLOOKUP(J$7&amp;$A37,'PNC Exon. &amp; no Exon.'!$A:$AJ,3,0)+VLOOKUP(J$7&amp;$A37,'PNC Exon. &amp; no Exon.'!$A:$AJ,4,0)</f>
        <v>8827414.9300000016</v>
      </c>
      <c r="K37" s="36">
        <f>VLOOKUP(K$7&amp;$A37,'PNC Exon. &amp; no Exon.'!$A:$AJ,3,0)+VLOOKUP(K$7&amp;$A37,'PNC Exon. &amp; no Exon.'!$A:$AJ,4,0)</f>
        <v>5104501.75</v>
      </c>
      <c r="L37" s="36">
        <f>VLOOKUP(L$7&amp;$A37,'PNC Exon. &amp; no Exon.'!$A:$AJ,3,0)+VLOOKUP(L$7&amp;$A37,'PNC Exon. &amp; no Exon.'!$A:$AJ,4,0)</f>
        <v>6498716.8900000006</v>
      </c>
      <c r="M37" s="50">
        <f t="shared" si="3"/>
        <v>20430633.57</v>
      </c>
      <c r="N37" s="36">
        <f>VLOOKUP(N$7&amp;$A37,'PNC Exon. &amp; no Exon.'!$A:$AJ,3,0)+VLOOKUP(N$7&amp;$A37,'PNC Exon. &amp; no Exon.'!$A:$AJ,4,0)</f>
        <v>0</v>
      </c>
      <c r="O37" s="36">
        <f>VLOOKUP(O$7&amp;$A37,'PNC Exon. &amp; no Exon.'!$A:$AJ,3,0)+VLOOKUP(O$7&amp;$A37,'PNC Exon. &amp; no Exon.'!$A:$AJ,4,0)</f>
        <v>0</v>
      </c>
      <c r="P37" s="36">
        <f>VLOOKUP(P$7&amp;$A37,'PNC Exon. &amp; no Exon.'!$A:$AJ,3,0)+VLOOKUP(P$7&amp;$A37,'PNC Exon. &amp; no Exon.'!$A:$AJ,4,0)</f>
        <v>0</v>
      </c>
      <c r="Q37" s="50">
        <f t="shared" si="4"/>
        <v>0</v>
      </c>
      <c r="R37" s="50">
        <f t="shared" si="5"/>
        <v>55894478.00999999</v>
      </c>
      <c r="S37" s="85">
        <f t="shared" si="0"/>
        <v>7.770153250560588E-2</v>
      </c>
    </row>
    <row r="38" spans="1:19" ht="14.1" customHeight="1" x14ac:dyDescent="0.4">
      <c r="A38" s="37" t="s">
        <v>131</v>
      </c>
      <c r="B38" s="36">
        <f>VLOOKUP(B$7&amp;$A38,'PNC Exon. &amp; no Exon.'!$A:$AJ,3,0)+VLOOKUP(B$7&amp;$A38,'PNC Exon. &amp; no Exon.'!$A:$AJ,4,0)</f>
        <v>144281.45000000001</v>
      </c>
      <c r="C38" s="36">
        <f>VLOOKUP(C$7&amp;$A38,'PNC Exon. &amp; no Exon.'!$A:$AJ,3,0)+VLOOKUP(C$7&amp;$A38,'PNC Exon. &amp; no Exon.'!$A:$AJ,4,0)</f>
        <v>2392598.4500000002</v>
      </c>
      <c r="D38" s="36">
        <f>VLOOKUP(D$7&amp;$A38,'PNC Exon. &amp; no Exon.'!$A:$AJ,3,0)+VLOOKUP(D$7&amp;$A38,'PNC Exon. &amp; no Exon.'!$A:$AJ,4,0)</f>
        <v>6109.14</v>
      </c>
      <c r="E38" s="50">
        <f t="shared" si="1"/>
        <v>2542989.0400000005</v>
      </c>
      <c r="F38" s="36">
        <f>VLOOKUP(F$7&amp;$A38,'PNC Exon. &amp; no Exon.'!$A:$AJ,3,0)+VLOOKUP(F$7&amp;$A38,'PNC Exon. &amp; no Exon.'!$A:$AJ,4,0)</f>
        <v>774826.21</v>
      </c>
      <c r="G38" s="36">
        <f>VLOOKUP(G$7&amp;$A38,'PNC Exon. &amp; no Exon.'!$A:$AJ,3,0)+VLOOKUP(G$7&amp;$A38,'PNC Exon. &amp; no Exon.'!$A:$AJ,4,0)</f>
        <v>8772854.9700000007</v>
      </c>
      <c r="H38" s="36">
        <f>VLOOKUP(H$7&amp;$A38,'PNC Exon. &amp; no Exon.'!$A:$AJ,3,0)+VLOOKUP(H$7&amp;$A38,'PNC Exon. &amp; no Exon.'!$A:$AJ,4,0)</f>
        <v>4614281.33</v>
      </c>
      <c r="I38" s="50">
        <f t="shared" si="2"/>
        <v>14161962.51</v>
      </c>
      <c r="J38" s="36">
        <f>VLOOKUP(J$7&amp;$A38,'PNC Exon. &amp; no Exon.'!$A:$AJ,3,0)+VLOOKUP(J$7&amp;$A38,'PNC Exon. &amp; no Exon.'!$A:$AJ,4,0)</f>
        <v>2596591.7999999998</v>
      </c>
      <c r="K38" s="36">
        <f>VLOOKUP(K$7&amp;$A38,'PNC Exon. &amp; no Exon.'!$A:$AJ,3,0)+VLOOKUP(K$7&amp;$A38,'PNC Exon. &amp; no Exon.'!$A:$AJ,4,0)</f>
        <v>3901695.44</v>
      </c>
      <c r="L38" s="36">
        <f>VLOOKUP(L$7&amp;$A38,'PNC Exon. &amp; no Exon.'!$A:$AJ,3,0)+VLOOKUP(L$7&amp;$A38,'PNC Exon. &amp; no Exon.'!$A:$AJ,4,0)</f>
        <v>6431869.75</v>
      </c>
      <c r="M38" s="50">
        <f t="shared" si="3"/>
        <v>12930156.99</v>
      </c>
      <c r="N38" s="36">
        <f>VLOOKUP(N$7&amp;$A38,'PNC Exon. &amp; no Exon.'!$A:$AJ,3,0)+VLOOKUP(N$7&amp;$A38,'PNC Exon. &amp; no Exon.'!$A:$AJ,4,0)</f>
        <v>0</v>
      </c>
      <c r="O38" s="36">
        <f>VLOOKUP(O$7&amp;$A38,'PNC Exon. &amp; no Exon.'!$A:$AJ,3,0)+VLOOKUP(O$7&amp;$A38,'PNC Exon. &amp; no Exon.'!$A:$AJ,4,0)</f>
        <v>0</v>
      </c>
      <c r="P38" s="36">
        <f>VLOOKUP(P$7&amp;$A38,'PNC Exon. &amp; no Exon.'!$A:$AJ,3,0)+VLOOKUP(P$7&amp;$A38,'PNC Exon. &amp; no Exon.'!$A:$AJ,4,0)</f>
        <v>0</v>
      </c>
      <c r="Q38" s="50">
        <f t="shared" si="4"/>
        <v>0</v>
      </c>
      <c r="R38" s="50">
        <f t="shared" si="5"/>
        <v>29635108.539999999</v>
      </c>
      <c r="S38" s="84">
        <f t="shared" si="0"/>
        <v>4.119715276911607E-2</v>
      </c>
    </row>
    <row r="39" spans="1:19" ht="14.1" customHeight="1" x14ac:dyDescent="0.4">
      <c r="A39" s="37" t="s">
        <v>130</v>
      </c>
      <c r="B39" s="36">
        <f>VLOOKUP(B$7&amp;$A39,'PNC Exon. &amp; no Exon.'!$A:$AJ,3,0)+VLOOKUP(B$7&amp;$A39,'PNC Exon. &amp; no Exon.'!$A:$AJ,4,0)</f>
        <v>750284.49</v>
      </c>
      <c r="C39" s="36">
        <f>VLOOKUP(C$7&amp;$A39,'PNC Exon. &amp; no Exon.'!$A:$AJ,3,0)+VLOOKUP(C$7&amp;$A39,'PNC Exon. &amp; no Exon.'!$A:$AJ,4,0)</f>
        <v>9572669.8300000001</v>
      </c>
      <c r="D39" s="36">
        <f>VLOOKUP(D$7&amp;$A39,'PNC Exon. &amp; no Exon.'!$A:$AJ,3,0)+VLOOKUP(D$7&amp;$A39,'PNC Exon. &amp; no Exon.'!$A:$AJ,4,0)</f>
        <v>2426084.48</v>
      </c>
      <c r="E39" s="50">
        <f t="shared" si="1"/>
        <v>12749038.800000001</v>
      </c>
      <c r="F39" s="36">
        <f>VLOOKUP(F$7&amp;$A39,'PNC Exon. &amp; no Exon.'!$A:$AJ,3,0)+VLOOKUP(F$7&amp;$A39,'PNC Exon. &amp; no Exon.'!$A:$AJ,4,0)</f>
        <v>3543058.62</v>
      </c>
      <c r="G39" s="36">
        <f>VLOOKUP(G$7&amp;$A39,'PNC Exon. &amp; no Exon.'!$A:$AJ,3,0)+VLOOKUP(G$7&amp;$A39,'PNC Exon. &amp; no Exon.'!$A:$AJ,4,0)</f>
        <v>821133.19000000006</v>
      </c>
      <c r="H39" s="36">
        <f>VLOOKUP(H$7&amp;$A39,'PNC Exon. &amp; no Exon.'!$A:$AJ,3,0)+VLOOKUP(H$7&amp;$A39,'PNC Exon. &amp; no Exon.'!$A:$AJ,4,0)</f>
        <v>3618300</v>
      </c>
      <c r="I39" s="50">
        <f t="shared" si="2"/>
        <v>7982491.8100000005</v>
      </c>
      <c r="J39" s="36">
        <f>VLOOKUP(J$7&amp;$A39,'PNC Exon. &amp; no Exon.'!$A:$AJ,3,0)+VLOOKUP(J$7&amp;$A39,'PNC Exon. &amp; no Exon.'!$A:$AJ,4,0)</f>
        <v>4665964</v>
      </c>
      <c r="K39" s="36">
        <f>VLOOKUP(K$7&amp;$A39,'PNC Exon. &amp; no Exon.'!$A:$AJ,3,0)+VLOOKUP(K$7&amp;$A39,'PNC Exon. &amp; no Exon.'!$A:$AJ,4,0)</f>
        <v>699685.35</v>
      </c>
      <c r="L39" s="36">
        <f>VLOOKUP(L$7&amp;$A39,'PNC Exon. &amp; no Exon.'!$A:$AJ,3,0)+VLOOKUP(L$7&amp;$A39,'PNC Exon. &amp; no Exon.'!$A:$AJ,4,0)</f>
        <v>2068235.35</v>
      </c>
      <c r="M39" s="50">
        <f t="shared" si="3"/>
        <v>7433884.6999999993</v>
      </c>
      <c r="N39" s="36">
        <f>VLOOKUP(N$7&amp;$A39,'PNC Exon. &amp; no Exon.'!$A:$AJ,3,0)+VLOOKUP(N$7&amp;$A39,'PNC Exon. &amp; no Exon.'!$A:$AJ,4,0)</f>
        <v>0</v>
      </c>
      <c r="O39" s="36">
        <f>VLOOKUP(O$7&amp;$A39,'PNC Exon. &amp; no Exon.'!$A:$AJ,3,0)+VLOOKUP(O$7&amp;$A39,'PNC Exon. &amp; no Exon.'!$A:$AJ,4,0)</f>
        <v>0</v>
      </c>
      <c r="P39" s="36">
        <f>VLOOKUP(P$7&amp;$A39,'PNC Exon. &amp; no Exon.'!$A:$AJ,3,0)+VLOOKUP(P$7&amp;$A39,'PNC Exon. &amp; no Exon.'!$A:$AJ,4,0)</f>
        <v>0</v>
      </c>
      <c r="Q39" s="50">
        <f t="shared" si="4"/>
        <v>0</v>
      </c>
      <c r="R39" s="50">
        <f t="shared" si="5"/>
        <v>28165415.310000002</v>
      </c>
      <c r="S39" s="85">
        <f t="shared" si="0"/>
        <v>3.9154063355816907E-2</v>
      </c>
    </row>
    <row r="40" spans="1:19" ht="14.1" customHeight="1" x14ac:dyDescent="0.4">
      <c r="A40" s="37" t="s">
        <v>132</v>
      </c>
      <c r="B40" s="36">
        <f>VLOOKUP(B$7&amp;$A40,'PNC Exon. &amp; no Exon.'!$A:$AJ,3,0)+VLOOKUP(B$7&amp;$A40,'PNC Exon. &amp; no Exon.'!$A:$AJ,4,0)</f>
        <v>1011352.03</v>
      </c>
      <c r="C40" s="36">
        <f>VLOOKUP(C$7&amp;$A40,'PNC Exon. &amp; no Exon.'!$A:$AJ,3,0)+VLOOKUP(C$7&amp;$A40,'PNC Exon. &amp; no Exon.'!$A:$AJ,4,0)</f>
        <v>1220688.18</v>
      </c>
      <c r="D40" s="36">
        <f>VLOOKUP(D$7&amp;$A40,'PNC Exon. &amp; no Exon.'!$A:$AJ,3,0)+VLOOKUP(D$7&amp;$A40,'PNC Exon. &amp; no Exon.'!$A:$AJ,4,0)</f>
        <v>1495361.8099999998</v>
      </c>
      <c r="E40" s="50">
        <f t="shared" si="1"/>
        <v>3727402.0199999996</v>
      </c>
      <c r="F40" s="36">
        <f>VLOOKUP(F$7&amp;$A40,'PNC Exon. &amp; no Exon.'!$A:$AJ,3,0)+VLOOKUP(F$7&amp;$A40,'PNC Exon. &amp; no Exon.'!$A:$AJ,4,0)</f>
        <v>1877978.88</v>
      </c>
      <c r="G40" s="36">
        <f>VLOOKUP(G$7&amp;$A40,'PNC Exon. &amp; no Exon.'!$A:$AJ,3,0)+VLOOKUP(G$7&amp;$A40,'PNC Exon. &amp; no Exon.'!$A:$AJ,4,0)</f>
        <v>2638050.5499999998</v>
      </c>
      <c r="H40" s="36">
        <f>VLOOKUP(H$7&amp;$A40,'PNC Exon. &amp; no Exon.'!$A:$AJ,3,0)+VLOOKUP(H$7&amp;$A40,'PNC Exon. &amp; no Exon.'!$A:$AJ,4,0)</f>
        <v>2992206.07</v>
      </c>
      <c r="I40" s="50">
        <f t="shared" si="2"/>
        <v>7508235.5</v>
      </c>
      <c r="J40" s="36">
        <f>VLOOKUP(J$7&amp;$A40,'PNC Exon. &amp; no Exon.'!$A:$AJ,3,0)+VLOOKUP(J$7&amp;$A40,'PNC Exon. &amp; no Exon.'!$A:$AJ,4,0)</f>
        <v>2879825.6199999996</v>
      </c>
      <c r="K40" s="36">
        <f>VLOOKUP(K$7&amp;$A40,'PNC Exon. &amp; no Exon.'!$A:$AJ,3,0)+VLOOKUP(K$7&amp;$A40,'PNC Exon. &amp; no Exon.'!$A:$AJ,4,0)</f>
        <v>3223596.1799999997</v>
      </c>
      <c r="L40" s="36">
        <f>VLOOKUP(L$7&amp;$A40,'PNC Exon. &amp; no Exon.'!$A:$AJ,3,0)+VLOOKUP(L$7&amp;$A40,'PNC Exon. &amp; no Exon.'!$A:$AJ,4,0)</f>
        <v>3263886.47</v>
      </c>
      <c r="M40" s="50">
        <f t="shared" si="3"/>
        <v>9367308.2699999996</v>
      </c>
      <c r="N40" s="36">
        <f>VLOOKUP(N$7&amp;$A40,'PNC Exon. &amp; no Exon.'!$A:$AJ,3,0)+VLOOKUP(N$7&amp;$A40,'PNC Exon. &amp; no Exon.'!$A:$AJ,4,0)</f>
        <v>0</v>
      </c>
      <c r="O40" s="36">
        <f>VLOOKUP(O$7&amp;$A40,'PNC Exon. &amp; no Exon.'!$A:$AJ,3,0)+VLOOKUP(O$7&amp;$A40,'PNC Exon. &amp; no Exon.'!$A:$AJ,4,0)</f>
        <v>0</v>
      </c>
      <c r="P40" s="36">
        <f>VLOOKUP(P$7&amp;$A40,'PNC Exon. &amp; no Exon.'!$A:$AJ,3,0)+VLOOKUP(P$7&amp;$A40,'PNC Exon. &amp; no Exon.'!$A:$AJ,4,0)</f>
        <v>0</v>
      </c>
      <c r="Q40" s="50">
        <f t="shared" si="4"/>
        <v>0</v>
      </c>
      <c r="R40" s="50">
        <f t="shared" si="5"/>
        <v>20602945.789999999</v>
      </c>
      <c r="S40" s="85">
        <f t="shared" si="0"/>
        <v>2.8641120178750212E-2</v>
      </c>
    </row>
    <row r="41" spans="1:19" ht="14.1" customHeight="1" x14ac:dyDescent="0.4">
      <c r="A41" s="56" t="s">
        <v>89</v>
      </c>
      <c r="B41" s="40">
        <f t="shared" ref="B41:S41" si="6">SUM(B8:B40)</f>
        <v>6386339260.4099989</v>
      </c>
      <c r="C41" s="40">
        <f t="shared" si="6"/>
        <v>7455778580.8800001</v>
      </c>
      <c r="D41" s="40">
        <f t="shared" si="6"/>
        <v>10161183389.08</v>
      </c>
      <c r="E41" s="40">
        <f t="shared" si="6"/>
        <v>24003301230.369991</v>
      </c>
      <c r="F41" s="40">
        <f t="shared" si="6"/>
        <v>7756182761.1299992</v>
      </c>
      <c r="G41" s="40">
        <f t="shared" si="6"/>
        <v>7427566612.3800011</v>
      </c>
      <c r="H41" s="40">
        <f t="shared" si="6"/>
        <v>8257043153.8500004</v>
      </c>
      <c r="I41" s="40">
        <f t="shared" si="6"/>
        <v>23440792527.360001</v>
      </c>
      <c r="J41" s="40">
        <f t="shared" si="6"/>
        <v>8345607684.2699986</v>
      </c>
      <c r="K41" s="40">
        <f t="shared" si="6"/>
        <v>8209830274.8899994</v>
      </c>
      <c r="L41" s="40">
        <f t="shared" si="6"/>
        <v>7935314620.8799992</v>
      </c>
      <c r="M41" s="40">
        <f t="shared" si="6"/>
        <v>24490752580.040009</v>
      </c>
      <c r="N41" s="40">
        <f t="shared" si="6"/>
        <v>0</v>
      </c>
      <c r="O41" s="40">
        <f t="shared" si="6"/>
        <v>0</v>
      </c>
      <c r="P41" s="40">
        <f t="shared" si="6"/>
        <v>0</v>
      </c>
      <c r="Q41" s="40">
        <f t="shared" si="6"/>
        <v>0</v>
      </c>
      <c r="R41" s="40">
        <f t="shared" si="6"/>
        <v>71934846337.769989</v>
      </c>
      <c r="S41" s="61">
        <f t="shared" si="6"/>
        <v>100</v>
      </c>
    </row>
    <row r="42" spans="1:19" x14ac:dyDescent="0.4">
      <c r="A42" s="52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2022-11-02T15:22:17Z</dcterms:modified>
</cp:coreProperties>
</file>