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Rommel\Downloads\"/>
    </mc:Choice>
  </mc:AlternateContent>
  <xr:revisionPtr revIDLastSave="0" documentId="13_ncr:1_{CFCD8E68-5FFC-4CA8-B628-F9C70E7D1FEE}" xr6:coauthVersionLast="47" xr6:coauthVersionMax="47" xr10:uidLastSave="{00000000-0000-0000-0000-000000000000}"/>
  <bookViews>
    <workbookView xWindow="-93" yWindow="-93" windowWidth="25786" windowHeight="13986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Acumulado'!$C$1:$C$802</definedName>
    <definedName name="_xlnm._FilterDatabase" localSheetId="0" hidden="1">'P.N.C. x Comp. x Ramos'!$A$492:$B$492</definedName>
    <definedName name="_xlnm._FilterDatabase" localSheetId="5" hidden="1">'PNC Exon. &amp; no Exon.'!$B$1:$B$693</definedName>
    <definedName name="_xlnm._FilterDatabase" localSheetId="2" hidden="1">'PNC Posic. y Partic.'!$B$432:$N$432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B3" i="5" l="1"/>
  <c r="A4" i="1"/>
  <c r="B3" i="4"/>
  <c r="A3" i="6"/>
  <c r="A4" i="3"/>
  <c r="A3" i="2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2" i="10"/>
  <c r="A801" i="4" l="1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89" i="4"/>
  <c r="A83" i="4"/>
  <c r="A101" i="4"/>
  <c r="A100" i="4"/>
  <c r="A94" i="4"/>
  <c r="A95" i="4"/>
  <c r="A91" i="4"/>
  <c r="A87" i="4"/>
  <c r="A92" i="4"/>
  <c r="A72" i="4"/>
  <c r="A84" i="4"/>
  <c r="A96" i="4"/>
  <c r="A85" i="4"/>
  <c r="A81" i="4"/>
  <c r="A98" i="4"/>
  <c r="A82" i="4"/>
  <c r="A77" i="4"/>
  <c r="A88" i="4"/>
  <c r="A90" i="4"/>
  <c r="A86" i="4"/>
  <c r="A99" i="4"/>
  <c r="A93" i="4"/>
  <c r="A97" i="4"/>
  <c r="A76" i="4"/>
  <c r="A79" i="4"/>
  <c r="A78" i="4"/>
  <c r="A80" i="4"/>
  <c r="A102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B50" i="2" l="1"/>
  <c r="D137" i="2"/>
  <c r="E137" i="2" s="1"/>
  <c r="D174" i="2"/>
  <c r="E174" i="2" s="1"/>
  <c r="D475" i="2"/>
  <c r="E475" i="2" s="1"/>
  <c r="D289" i="2"/>
  <c r="E289" i="2" s="1"/>
  <c r="D404" i="2"/>
  <c r="E404" i="2" s="1"/>
  <c r="D444" i="2"/>
  <c r="E444" i="2" s="1"/>
  <c r="D53" i="2"/>
  <c r="E53" i="2" s="1"/>
  <c r="C13" i="2"/>
  <c r="C12" i="2"/>
  <c r="D52" i="2"/>
  <c r="E52" i="2" s="1"/>
  <c r="C138" i="2"/>
  <c r="C292" i="2"/>
  <c r="D283" i="2"/>
  <c r="E283" i="2" s="1"/>
  <c r="D436" i="2"/>
  <c r="E436" i="2" s="1"/>
  <c r="C445" i="2"/>
  <c r="D58" i="2"/>
  <c r="E58" i="2" s="1"/>
  <c r="C18" i="2"/>
  <c r="D94" i="2"/>
  <c r="E94" i="2" s="1"/>
  <c r="D243" i="2"/>
  <c r="E243" i="2" s="1"/>
  <c r="D96" i="2"/>
  <c r="E96" i="2" s="1"/>
  <c r="C254" i="2"/>
  <c r="C473" i="2"/>
  <c r="C369" i="2"/>
  <c r="D291" i="2"/>
  <c r="E291" i="2" s="1"/>
  <c r="C483" i="2"/>
  <c r="D55" i="2"/>
  <c r="E55" i="2" s="1"/>
  <c r="C15" i="2"/>
  <c r="C206" i="2"/>
  <c r="D205" i="2"/>
  <c r="E205" i="2" s="1"/>
  <c r="D319" i="2"/>
  <c r="E319" i="2" s="1"/>
  <c r="D440" i="2"/>
  <c r="E440" i="2" s="1"/>
  <c r="C128" i="2"/>
  <c r="D126" i="2"/>
  <c r="E126" i="2" s="1"/>
  <c r="C244" i="2"/>
  <c r="D88" i="2"/>
  <c r="E88" i="2" s="1"/>
  <c r="C167" i="2"/>
  <c r="D367" i="2"/>
  <c r="E367" i="2" s="1"/>
  <c r="D401" i="2"/>
  <c r="E401" i="2" s="1"/>
  <c r="C282" i="2"/>
  <c r="C177" i="2"/>
  <c r="C397" i="2"/>
  <c r="C60" i="2"/>
  <c r="D51" i="2"/>
  <c r="E51" i="2" s="1"/>
  <c r="C11" i="2"/>
  <c r="D169" i="2"/>
  <c r="E169" i="2" s="1"/>
  <c r="C89" i="2"/>
  <c r="D290" i="2"/>
  <c r="E290" i="2" s="1"/>
  <c r="D284" i="2"/>
  <c r="E284" i="2" s="1"/>
  <c r="C50" i="2"/>
  <c r="D48" i="2"/>
  <c r="E48" i="2" s="1"/>
  <c r="C8" i="2"/>
  <c r="C359" i="2"/>
  <c r="C370" i="2" s="1"/>
  <c r="G363" i="2" s="1"/>
  <c r="D251" i="2"/>
  <c r="E251" i="2" s="1"/>
  <c r="D478" i="2"/>
  <c r="E478" i="2" s="1"/>
  <c r="D248" i="2"/>
  <c r="E248" i="2" s="1"/>
  <c r="D210" i="2"/>
  <c r="E210" i="2" s="1"/>
  <c r="D437" i="2"/>
  <c r="E437" i="2" s="1"/>
  <c r="D213" i="2"/>
  <c r="E213" i="2" s="1"/>
  <c r="B16" i="2"/>
  <c r="D49" i="2"/>
  <c r="E49" i="2" s="1"/>
  <c r="C9" i="2"/>
  <c r="C14" i="2"/>
  <c r="D54" i="2"/>
  <c r="E54" i="2" s="1"/>
  <c r="D441" i="2"/>
  <c r="E441" i="2" s="1"/>
  <c r="D56" i="2"/>
  <c r="E56" i="2" s="1"/>
  <c r="C16" i="2"/>
  <c r="C17" i="2"/>
  <c r="D57" i="2"/>
  <c r="E57" i="2" s="1"/>
  <c r="C99" i="2"/>
  <c r="C320" i="2"/>
  <c r="D209" i="2"/>
  <c r="E209" i="2" s="1"/>
  <c r="C216" i="2"/>
  <c r="C435" i="2"/>
  <c r="D92" i="2"/>
  <c r="E92" i="2" s="1"/>
  <c r="C330" i="2"/>
  <c r="B60" i="2"/>
  <c r="C407" i="2"/>
  <c r="C19" i="2"/>
  <c r="D59" i="2"/>
  <c r="E59" i="2" s="1"/>
  <c r="D166" i="2"/>
  <c r="E166" i="2" s="1"/>
  <c r="G361" i="2" l="1"/>
  <c r="G368" i="2"/>
  <c r="G358" i="2"/>
  <c r="G357" i="2"/>
  <c r="C446" i="2"/>
  <c r="G438" i="2" s="1"/>
  <c r="G442" i="2"/>
  <c r="B15" i="2"/>
  <c r="G433" i="2"/>
  <c r="B11" i="2"/>
  <c r="B12" i="2"/>
  <c r="D249" i="2"/>
  <c r="E249" i="2" s="1"/>
  <c r="D207" i="2"/>
  <c r="E207" i="2" s="1"/>
  <c r="B17" i="2"/>
  <c r="D17" i="2" s="1"/>
  <c r="E17" i="2" s="1"/>
  <c r="B19" i="2"/>
  <c r="D19" i="2" s="1"/>
  <c r="E19" i="2" s="1"/>
  <c r="B9" i="2"/>
  <c r="D9" i="2" s="1"/>
  <c r="E9" i="2" s="1"/>
  <c r="G364" i="2"/>
  <c r="D11" i="2"/>
  <c r="E11" i="2" s="1"/>
  <c r="D442" i="2"/>
  <c r="E442" i="2" s="1"/>
  <c r="B407" i="2"/>
  <c r="D407" i="2" s="1"/>
  <c r="E407" i="2" s="1"/>
  <c r="D433" i="2"/>
  <c r="E433" i="2" s="1"/>
  <c r="B435" i="2"/>
  <c r="D90" i="2"/>
  <c r="E90" i="2" s="1"/>
  <c r="B99" i="2"/>
  <c r="D99" i="2" s="1"/>
  <c r="E99" i="2" s="1"/>
  <c r="G439" i="2"/>
  <c r="G437" i="2"/>
  <c r="B359" i="2"/>
  <c r="D359" i="2" s="1"/>
  <c r="E359" i="2" s="1"/>
  <c r="D366" i="2"/>
  <c r="E366" i="2" s="1"/>
  <c r="D50" i="2"/>
  <c r="E50" i="2" s="1"/>
  <c r="C61" i="2"/>
  <c r="B89" i="2"/>
  <c r="D479" i="2"/>
  <c r="E479" i="2" s="1"/>
  <c r="D60" i="2"/>
  <c r="E60" i="2" s="1"/>
  <c r="D171" i="2"/>
  <c r="E171" i="2" s="1"/>
  <c r="C408" i="2"/>
  <c r="B282" i="2"/>
  <c r="D91" i="2"/>
  <c r="E91" i="2" s="1"/>
  <c r="B206" i="2"/>
  <c r="D206" i="2" s="1"/>
  <c r="E206" i="2" s="1"/>
  <c r="D215" i="2"/>
  <c r="E215" i="2" s="1"/>
  <c r="D245" i="2"/>
  <c r="E245" i="2" s="1"/>
  <c r="B254" i="2"/>
  <c r="D129" i="2"/>
  <c r="E129" i="2" s="1"/>
  <c r="B138" i="2"/>
  <c r="D138" i="2" s="1"/>
  <c r="E138" i="2" s="1"/>
  <c r="G444" i="2"/>
  <c r="D287" i="2"/>
  <c r="E287" i="2" s="1"/>
  <c r="D318" i="2"/>
  <c r="E318" i="2" s="1"/>
  <c r="B320" i="2"/>
  <c r="D320" i="2" s="1"/>
  <c r="E320" i="2" s="1"/>
  <c r="D396" i="2"/>
  <c r="E396" i="2" s="1"/>
  <c r="D405" i="2"/>
  <c r="E405" i="2" s="1"/>
  <c r="D321" i="2"/>
  <c r="E321" i="2" s="1"/>
  <c r="B330" i="2"/>
  <c r="D330" i="2" s="1"/>
  <c r="E330" i="2" s="1"/>
  <c r="C331" i="2"/>
  <c r="D93" i="2"/>
  <c r="E93" i="2" s="1"/>
  <c r="D361" i="2"/>
  <c r="E361" i="2" s="1"/>
  <c r="D472" i="2"/>
  <c r="E472" i="2" s="1"/>
  <c r="D322" i="2"/>
  <c r="E322" i="2" s="1"/>
  <c r="D130" i="2"/>
  <c r="E130" i="2" s="1"/>
  <c r="D328" i="2"/>
  <c r="E328" i="2" s="1"/>
  <c r="D439" i="2"/>
  <c r="E439" i="2" s="1"/>
  <c r="D324" i="2"/>
  <c r="E324" i="2" s="1"/>
  <c r="B14" i="2"/>
  <c r="D285" i="2"/>
  <c r="E285" i="2" s="1"/>
  <c r="D135" i="2"/>
  <c r="E135" i="2" s="1"/>
  <c r="G443" i="2"/>
  <c r="D399" i="2"/>
  <c r="E399" i="2" s="1"/>
  <c r="C100" i="2"/>
  <c r="D175" i="2"/>
  <c r="E175" i="2" s="1"/>
  <c r="B13" i="2"/>
  <c r="D395" i="2"/>
  <c r="E395" i="2" s="1"/>
  <c r="B397" i="2"/>
  <c r="D280" i="2"/>
  <c r="E280" i="2" s="1"/>
  <c r="C178" i="2"/>
  <c r="D242" i="2"/>
  <c r="E242" i="2" s="1"/>
  <c r="B244" i="2"/>
  <c r="D244" i="2" s="1"/>
  <c r="E244" i="2" s="1"/>
  <c r="B128" i="2"/>
  <c r="D208" i="2"/>
  <c r="E208" i="2" s="1"/>
  <c r="C217" i="2"/>
  <c r="D474" i="2"/>
  <c r="E474" i="2" s="1"/>
  <c r="B483" i="2"/>
  <c r="D483" i="2" s="1"/>
  <c r="E483" i="2" s="1"/>
  <c r="D360" i="2"/>
  <c r="E360" i="2" s="1"/>
  <c r="B369" i="2"/>
  <c r="C484" i="2"/>
  <c r="D254" i="2"/>
  <c r="E254" i="2" s="1"/>
  <c r="D211" i="2"/>
  <c r="E211" i="2" s="1"/>
  <c r="B292" i="2"/>
  <c r="D292" i="2" s="1"/>
  <c r="E292" i="2" s="1"/>
  <c r="D136" i="2"/>
  <c r="E136" i="2" s="1"/>
  <c r="D250" i="2"/>
  <c r="E250" i="2" s="1"/>
  <c r="D363" i="2"/>
  <c r="E363" i="2" s="1"/>
  <c r="D176" i="2"/>
  <c r="E176" i="2" s="1"/>
  <c r="D252" i="2"/>
  <c r="E252" i="2" s="1"/>
  <c r="D16" i="2"/>
  <c r="E16" i="2" s="1"/>
  <c r="C10" i="2"/>
  <c r="D288" i="2"/>
  <c r="E288" i="2" s="1"/>
  <c r="C20" i="2"/>
  <c r="C21" i="2" s="1"/>
  <c r="D400" i="2"/>
  <c r="E400" i="2" s="1"/>
  <c r="D481" i="2"/>
  <c r="E481" i="2" s="1"/>
  <c r="C293" i="2"/>
  <c r="D282" i="2"/>
  <c r="E282" i="2" s="1"/>
  <c r="G367" i="2"/>
  <c r="D165" i="2"/>
  <c r="E165" i="2" s="1"/>
  <c r="B167" i="2"/>
  <c r="C255" i="2"/>
  <c r="C139" i="2"/>
  <c r="G434" i="2"/>
  <c r="G435" i="2" s="1"/>
  <c r="D406" i="2"/>
  <c r="E406" i="2" s="1"/>
  <c r="D286" i="2"/>
  <c r="E286" i="2" s="1"/>
  <c r="D170" i="2"/>
  <c r="E170" i="2" s="1"/>
  <c r="D471" i="2"/>
  <c r="E471" i="2" s="1"/>
  <c r="B473" i="2"/>
  <c r="D97" i="2"/>
  <c r="E97" i="2" s="1"/>
  <c r="D325" i="2"/>
  <c r="E325" i="2" s="1"/>
  <c r="B445" i="2"/>
  <c r="D445" i="2" s="1"/>
  <c r="E445" i="2" s="1"/>
  <c r="G365" i="2"/>
  <c r="G362" i="2"/>
  <c r="B8" i="2"/>
  <c r="D8" i="2" s="1"/>
  <c r="E8" i="2" s="1"/>
  <c r="D281" i="2"/>
  <c r="E281" i="2" s="1"/>
  <c r="D368" i="2"/>
  <c r="E368" i="2" s="1"/>
  <c r="D253" i="2"/>
  <c r="E253" i="2" s="1"/>
  <c r="D12" i="2"/>
  <c r="E12" i="2" s="1"/>
  <c r="G359" i="2"/>
  <c r="D482" i="2"/>
  <c r="E482" i="2" s="1"/>
  <c r="D480" i="2"/>
  <c r="E480" i="2" s="1"/>
  <c r="D398" i="2"/>
  <c r="E398" i="2" s="1"/>
  <c r="B216" i="2"/>
  <c r="D216" i="2" s="1"/>
  <c r="E216" i="2" s="1"/>
  <c r="D132" i="2"/>
  <c r="E132" i="2" s="1"/>
  <c r="D246" i="2"/>
  <c r="E246" i="2" s="1"/>
  <c r="D358" i="2"/>
  <c r="E358" i="2" s="1"/>
  <c r="D98" i="2"/>
  <c r="E98" i="2" s="1"/>
  <c r="D212" i="2"/>
  <c r="E212" i="2" s="1"/>
  <c r="D95" i="2"/>
  <c r="E95" i="2" s="1"/>
  <c r="D329" i="2"/>
  <c r="E329" i="2" s="1"/>
  <c r="D214" i="2"/>
  <c r="E214" i="2" s="1"/>
  <c r="D357" i="2"/>
  <c r="E357" i="2" s="1"/>
  <c r="D364" i="2"/>
  <c r="E364" i="2" s="1"/>
  <c r="D476" i="2"/>
  <c r="E476" i="2" s="1"/>
  <c r="G366" i="2"/>
  <c r="D443" i="2"/>
  <c r="E443" i="2" s="1"/>
  <c r="D87" i="2"/>
  <c r="E87" i="2" s="1"/>
  <c r="D403" i="2"/>
  <c r="E403" i="2" s="1"/>
  <c r="D168" i="2"/>
  <c r="E168" i="2" s="1"/>
  <c r="B177" i="2"/>
  <c r="D177" i="2" s="1"/>
  <c r="E177" i="2" s="1"/>
  <c r="G440" i="2"/>
  <c r="D434" i="2"/>
  <c r="E434" i="2" s="1"/>
  <c r="D173" i="2"/>
  <c r="E173" i="2" s="1"/>
  <c r="D204" i="2"/>
  <c r="E204" i="2" s="1"/>
  <c r="D15" i="2"/>
  <c r="E15" i="2" s="1"/>
  <c r="D247" i="2"/>
  <c r="E247" i="2" s="1"/>
  <c r="G360" i="2"/>
  <c r="D131" i="2"/>
  <c r="E131" i="2" s="1"/>
  <c r="D326" i="2"/>
  <c r="E326" i="2" s="1"/>
  <c r="D172" i="2"/>
  <c r="E172" i="2" s="1"/>
  <c r="B18" i="2"/>
  <c r="D18" i="2" s="1"/>
  <c r="E18" i="2" s="1"/>
  <c r="D438" i="2"/>
  <c r="E438" i="2" s="1"/>
  <c r="D323" i="2"/>
  <c r="E323" i="2" s="1"/>
  <c r="G436" i="2"/>
  <c r="D365" i="2"/>
  <c r="E365" i="2" s="1"/>
  <c r="D477" i="2"/>
  <c r="E477" i="2" s="1"/>
  <c r="D362" i="2"/>
  <c r="E362" i="2" s="1"/>
  <c r="D134" i="2"/>
  <c r="E134" i="2" s="1"/>
  <c r="D127" i="2"/>
  <c r="E127" i="2" s="1"/>
  <c r="D133" i="2"/>
  <c r="E133" i="2" s="1"/>
  <c r="D402" i="2"/>
  <c r="E402" i="2" s="1"/>
  <c r="B61" i="2"/>
  <c r="D327" i="2"/>
  <c r="E327" i="2" s="1"/>
  <c r="B484" i="2" l="1"/>
  <c r="F479" i="2" s="1"/>
  <c r="G441" i="2"/>
  <c r="B408" i="2"/>
  <c r="F405" i="2" s="1"/>
  <c r="G17" i="2"/>
  <c r="G16" i="2"/>
  <c r="G14" i="2"/>
  <c r="G11" i="2"/>
  <c r="G12" i="2"/>
  <c r="B139" i="2"/>
  <c r="F126" i="2" s="1"/>
  <c r="D128" i="2"/>
  <c r="E128" i="2" s="1"/>
  <c r="B370" i="2"/>
  <c r="F358" i="2" s="1"/>
  <c r="B255" i="2"/>
  <c r="F243" i="2" s="1"/>
  <c r="F242" i="2"/>
  <c r="F404" i="2"/>
  <c r="G15" i="2"/>
  <c r="G8" i="2"/>
  <c r="B100" i="2"/>
  <c r="F92" i="2" s="1"/>
  <c r="G369" i="2"/>
  <c r="G370" i="2" s="1"/>
  <c r="F368" i="2"/>
  <c r="F481" i="2"/>
  <c r="D473" i="2"/>
  <c r="E473" i="2" s="1"/>
  <c r="F474" i="2"/>
  <c r="G215" i="2"/>
  <c r="G205" i="2"/>
  <c r="G210" i="2"/>
  <c r="G214" i="2"/>
  <c r="G212" i="2"/>
  <c r="G204" i="2"/>
  <c r="G213" i="2"/>
  <c r="G209" i="2"/>
  <c r="G207" i="2"/>
  <c r="G211" i="2"/>
  <c r="G208" i="2"/>
  <c r="G171" i="2"/>
  <c r="G166" i="2"/>
  <c r="G172" i="2"/>
  <c r="G173" i="2"/>
  <c r="G168" i="2"/>
  <c r="G169" i="2"/>
  <c r="G170" i="2"/>
  <c r="G174" i="2"/>
  <c r="G176" i="2"/>
  <c r="G165" i="2"/>
  <c r="G167" i="2" s="1"/>
  <c r="G175" i="2"/>
  <c r="F399" i="2"/>
  <c r="F478" i="2"/>
  <c r="F130" i="2"/>
  <c r="F472" i="2"/>
  <c r="F93" i="2"/>
  <c r="F396" i="2"/>
  <c r="B331" i="2"/>
  <c r="B10" i="2"/>
  <c r="D10" i="2" s="1"/>
  <c r="E10" i="2" s="1"/>
  <c r="F48" i="2"/>
  <c r="F59" i="2"/>
  <c r="F52" i="2"/>
  <c r="F54" i="2"/>
  <c r="F53" i="2"/>
  <c r="F57" i="2"/>
  <c r="F55" i="2"/>
  <c r="F49" i="2"/>
  <c r="F51" i="2"/>
  <c r="F56" i="2"/>
  <c r="F58" i="2"/>
  <c r="F477" i="2"/>
  <c r="G445" i="2"/>
  <c r="G446" i="2" s="1"/>
  <c r="F476" i="2"/>
  <c r="G245" i="2"/>
  <c r="G251" i="2"/>
  <c r="G248" i="2"/>
  <c r="G243" i="2"/>
  <c r="G247" i="2"/>
  <c r="G246" i="2"/>
  <c r="G253" i="2"/>
  <c r="G252" i="2"/>
  <c r="G250" i="2"/>
  <c r="G242" i="2"/>
  <c r="G244" i="2" s="1"/>
  <c r="G249" i="2"/>
  <c r="F401" i="2"/>
  <c r="D89" i="2"/>
  <c r="E89" i="2" s="1"/>
  <c r="D369" i="2"/>
  <c r="E369" i="2" s="1"/>
  <c r="B217" i="2"/>
  <c r="B293" i="2"/>
  <c r="F87" i="2"/>
  <c r="F366" i="2"/>
  <c r="G19" i="2"/>
  <c r="G96" i="2"/>
  <c r="G91" i="2"/>
  <c r="G88" i="2"/>
  <c r="G90" i="2"/>
  <c r="G92" i="2"/>
  <c r="G95" i="2"/>
  <c r="G98" i="2"/>
  <c r="G87" i="2"/>
  <c r="G97" i="2"/>
  <c r="G94" i="2"/>
  <c r="G93" i="2"/>
  <c r="D370" i="2"/>
  <c r="E370" i="2" s="1"/>
  <c r="G9" i="2"/>
  <c r="F361" i="2"/>
  <c r="F482" i="2"/>
  <c r="G13" i="2"/>
  <c r="D397" i="2"/>
  <c r="E397" i="2" s="1"/>
  <c r="B20" i="2"/>
  <c r="F365" i="2"/>
  <c r="F364" i="2"/>
  <c r="D14" i="2"/>
  <c r="E14" i="2" s="1"/>
  <c r="F471" i="2"/>
  <c r="F473" i="2" s="1"/>
  <c r="D139" i="2"/>
  <c r="E139" i="2" s="1"/>
  <c r="G137" i="2"/>
  <c r="G129" i="2"/>
  <c r="G126" i="2"/>
  <c r="G133" i="2"/>
  <c r="G127" i="2"/>
  <c r="G134" i="2"/>
  <c r="G131" i="2"/>
  <c r="G132" i="2"/>
  <c r="G136" i="2"/>
  <c r="G135" i="2"/>
  <c r="G130" i="2"/>
  <c r="B178" i="2"/>
  <c r="G287" i="2"/>
  <c r="G283" i="2"/>
  <c r="G280" i="2"/>
  <c r="G290" i="2"/>
  <c r="G284" i="2"/>
  <c r="G286" i="2"/>
  <c r="G288" i="2"/>
  <c r="G281" i="2"/>
  <c r="G289" i="2"/>
  <c r="G291" i="2"/>
  <c r="G285" i="2"/>
  <c r="F475" i="2"/>
  <c r="D484" i="2"/>
  <c r="E484" i="2" s="1"/>
  <c r="G475" i="2"/>
  <c r="G474" i="2"/>
  <c r="G479" i="2"/>
  <c r="G476" i="2"/>
  <c r="G480" i="2"/>
  <c r="G477" i="2"/>
  <c r="G482" i="2"/>
  <c r="G481" i="2"/>
  <c r="G471" i="2"/>
  <c r="G478" i="2"/>
  <c r="G472" i="2"/>
  <c r="D167" i="2"/>
  <c r="E167" i="2" s="1"/>
  <c r="D331" i="2"/>
  <c r="E331" i="2" s="1"/>
  <c r="G328" i="2"/>
  <c r="G329" i="2"/>
  <c r="G327" i="2"/>
  <c r="G326" i="2"/>
  <c r="G323" i="2"/>
  <c r="G325" i="2"/>
  <c r="G319" i="2"/>
  <c r="G324" i="2"/>
  <c r="G322" i="2"/>
  <c r="G318" i="2"/>
  <c r="G321" i="2"/>
  <c r="F480" i="2"/>
  <c r="D13" i="2"/>
  <c r="E13" i="2" s="1"/>
  <c r="G18" i="2"/>
  <c r="G401" i="2"/>
  <c r="G395" i="2"/>
  <c r="G405" i="2"/>
  <c r="G396" i="2"/>
  <c r="G402" i="2"/>
  <c r="G403" i="2"/>
  <c r="G404" i="2"/>
  <c r="G406" i="2"/>
  <c r="G400" i="2"/>
  <c r="G398" i="2"/>
  <c r="G399" i="2"/>
  <c r="D61" i="2"/>
  <c r="E61" i="2" s="1"/>
  <c r="G53" i="2"/>
  <c r="G58" i="2"/>
  <c r="G59" i="2"/>
  <c r="G55" i="2"/>
  <c r="G51" i="2"/>
  <c r="G48" i="2"/>
  <c r="G54" i="2"/>
  <c r="G56" i="2"/>
  <c r="G57" i="2"/>
  <c r="G52" i="2"/>
  <c r="G49" i="2"/>
  <c r="D435" i="2"/>
  <c r="E435" i="2" s="1"/>
  <c r="B446" i="2"/>
  <c r="G10" i="2" l="1"/>
  <c r="G206" i="2"/>
  <c r="F90" i="2"/>
  <c r="G89" i="2"/>
  <c r="D100" i="2"/>
  <c r="E100" i="2" s="1"/>
  <c r="D255" i="2"/>
  <c r="E255" i="2" s="1"/>
  <c r="F245" i="2"/>
  <c r="F253" i="2"/>
  <c r="G128" i="2"/>
  <c r="F251" i="2"/>
  <c r="F247" i="2"/>
  <c r="F252" i="2"/>
  <c r="F249" i="2"/>
  <c r="G473" i="2"/>
  <c r="F357" i="2"/>
  <c r="F359" i="2" s="1"/>
  <c r="D408" i="2"/>
  <c r="E408" i="2" s="1"/>
  <c r="F362" i="2"/>
  <c r="F398" i="2"/>
  <c r="F360" i="2"/>
  <c r="F402" i="2"/>
  <c r="F406" i="2"/>
  <c r="F403" i="2"/>
  <c r="B21" i="2"/>
  <c r="D21" i="2" s="1"/>
  <c r="E21" i="2" s="1"/>
  <c r="F395" i="2"/>
  <c r="F397" i="2" s="1"/>
  <c r="F400" i="2"/>
  <c r="F367" i="2"/>
  <c r="F363" i="2"/>
  <c r="G50" i="2"/>
  <c r="F129" i="2"/>
  <c r="F135" i="2"/>
  <c r="F132" i="2"/>
  <c r="F131" i="2"/>
  <c r="F136" i="2"/>
  <c r="F137" i="2"/>
  <c r="F127" i="2"/>
  <c r="F128" i="2" s="1"/>
  <c r="F134" i="2"/>
  <c r="F133" i="2"/>
  <c r="F244" i="2"/>
  <c r="F248" i="2"/>
  <c r="F246" i="2"/>
  <c r="F250" i="2"/>
  <c r="F60" i="2"/>
  <c r="G407" i="2"/>
  <c r="G397" i="2"/>
  <c r="G20" i="2"/>
  <c r="G99" i="2"/>
  <c r="G100" i="2" s="1"/>
  <c r="F88" i="2"/>
  <c r="F89" i="2" s="1"/>
  <c r="F97" i="2"/>
  <c r="F95" i="2"/>
  <c r="F94" i="2"/>
  <c r="F98" i="2"/>
  <c r="F91" i="2"/>
  <c r="F96" i="2"/>
  <c r="G483" i="2"/>
  <c r="D178" i="2"/>
  <c r="E178" i="2" s="1"/>
  <c r="F175" i="2"/>
  <c r="F170" i="2"/>
  <c r="F168" i="2"/>
  <c r="F165" i="2"/>
  <c r="F169" i="2"/>
  <c r="F173" i="2"/>
  <c r="F172" i="2"/>
  <c r="F166" i="2"/>
  <c r="F174" i="2"/>
  <c r="F171" i="2"/>
  <c r="F176" i="2"/>
  <c r="F9" i="2"/>
  <c r="F12" i="2"/>
  <c r="F209" i="2"/>
  <c r="F210" i="2"/>
  <c r="F208" i="2"/>
  <c r="F211" i="2"/>
  <c r="F212" i="2"/>
  <c r="F215" i="2"/>
  <c r="F214" i="2"/>
  <c r="F205" i="2"/>
  <c r="F204" i="2"/>
  <c r="F207" i="2"/>
  <c r="F213" i="2"/>
  <c r="G60" i="2"/>
  <c r="G61" i="2" s="1"/>
  <c r="G282" i="2"/>
  <c r="F407" i="2"/>
  <c r="F13" i="2"/>
  <c r="G254" i="2"/>
  <c r="G255" i="2" s="1"/>
  <c r="F50" i="2"/>
  <c r="F14" i="2"/>
  <c r="G216" i="2"/>
  <c r="G217" i="2" s="1"/>
  <c r="G330" i="2"/>
  <c r="G292" i="2"/>
  <c r="G138" i="2"/>
  <c r="G139" i="2" s="1"/>
  <c r="G21" i="2"/>
  <c r="D20" i="2"/>
  <c r="E20" i="2" s="1"/>
  <c r="G177" i="2"/>
  <c r="G178" i="2" s="1"/>
  <c r="D217" i="2"/>
  <c r="E217" i="2" s="1"/>
  <c r="F442" i="2"/>
  <c r="F439" i="2"/>
  <c r="F444" i="2"/>
  <c r="F437" i="2"/>
  <c r="D446" i="2"/>
  <c r="E446" i="2" s="1"/>
  <c r="F433" i="2"/>
  <c r="F441" i="2"/>
  <c r="F440" i="2"/>
  <c r="F443" i="2"/>
  <c r="F436" i="2"/>
  <c r="F434" i="2"/>
  <c r="F438" i="2"/>
  <c r="G320" i="2"/>
  <c r="F18" i="2"/>
  <c r="D293" i="2"/>
  <c r="E293" i="2" s="1"/>
  <c r="F287" i="2"/>
  <c r="F290" i="2"/>
  <c r="F288" i="2"/>
  <c r="F291" i="2"/>
  <c r="F289" i="2"/>
  <c r="F281" i="2"/>
  <c r="F284" i="2"/>
  <c r="F285" i="2"/>
  <c r="F286" i="2"/>
  <c r="F280" i="2"/>
  <c r="F282" i="2" s="1"/>
  <c r="F283" i="2"/>
  <c r="F318" i="2"/>
  <c r="F325" i="2"/>
  <c r="F327" i="2"/>
  <c r="F322" i="2"/>
  <c r="F319" i="2"/>
  <c r="F323" i="2"/>
  <c r="F321" i="2"/>
  <c r="F324" i="2"/>
  <c r="F328" i="2"/>
  <c r="F329" i="2"/>
  <c r="F326" i="2"/>
  <c r="F483" i="2"/>
  <c r="F484" i="2" s="1"/>
  <c r="G484" i="2" l="1"/>
  <c r="F19" i="2"/>
  <c r="F17" i="2"/>
  <c r="F61" i="2"/>
  <c r="F254" i="2"/>
  <c r="F369" i="2"/>
  <c r="F370" i="2" s="1"/>
  <c r="F11" i="2"/>
  <c r="F8" i="2"/>
  <c r="F10" i="2" s="1"/>
  <c r="F408" i="2"/>
  <c r="F15" i="2"/>
  <c r="F16" i="2"/>
  <c r="F138" i="2"/>
  <c r="F99" i="2"/>
  <c r="F100" i="2" s="1"/>
  <c r="F255" i="2"/>
  <c r="F139" i="2"/>
  <c r="G408" i="2"/>
  <c r="F320" i="2"/>
  <c r="F216" i="2"/>
  <c r="F167" i="2"/>
  <c r="F292" i="2"/>
  <c r="F293" i="2" s="1"/>
  <c r="F445" i="2"/>
  <c r="F435" i="2"/>
  <c r="F206" i="2"/>
  <c r="F177" i="2"/>
  <c r="F330" i="2"/>
  <c r="G293" i="2"/>
  <c r="G331" i="2"/>
  <c r="F20" i="2" l="1"/>
  <c r="F21" i="2" s="1"/>
  <c r="F178" i="2"/>
  <c r="F446" i="2"/>
  <c r="F331" i="2"/>
  <c r="F217" i="2"/>
  <c r="V122" i="5" l="1"/>
  <c r="I134" i="1" s="1"/>
  <c r="AH122" i="5"/>
  <c r="M134" i="1" s="1"/>
  <c r="M174" i="5"/>
  <c r="F192" i="1" s="1"/>
  <c r="M621" i="5"/>
  <c r="F689" i="1" s="1"/>
  <c r="Y190" i="5"/>
  <c r="AK120" i="5"/>
  <c r="N132" i="1" s="1"/>
  <c r="V121" i="5"/>
  <c r="I133" i="1" s="1"/>
  <c r="J628" i="5"/>
  <c r="E707" i="1" s="1"/>
  <c r="J130" i="5"/>
  <c r="J230" i="5"/>
  <c r="E254" i="1" s="1"/>
  <c r="V140" i="5"/>
  <c r="V228" i="5"/>
  <c r="J663" i="5"/>
  <c r="E763" i="1" s="1"/>
  <c r="J139" i="5"/>
  <c r="E157" i="1" s="1"/>
  <c r="J175" i="5"/>
  <c r="P497" i="5"/>
  <c r="G564" i="1" s="1"/>
  <c r="M142" i="5"/>
  <c r="AK624" i="5"/>
  <c r="N697" i="1" s="1"/>
  <c r="Y613" i="5"/>
  <c r="J696" i="1" s="1"/>
  <c r="Y606" i="5"/>
  <c r="J685" i="1" s="1"/>
  <c r="AK250" i="5"/>
  <c r="Y232" i="5"/>
  <c r="M186" i="5"/>
  <c r="Y186" i="5"/>
  <c r="AK498" i="5"/>
  <c r="N562" i="1" s="1"/>
  <c r="AH123" i="5"/>
  <c r="J615" i="5"/>
  <c r="E683" i="1" s="1"/>
  <c r="J244" i="5"/>
  <c r="E277" i="1" s="1"/>
  <c r="V659" i="5"/>
  <c r="I746" i="1" s="1"/>
  <c r="V127" i="5"/>
  <c r="I135" i="1" s="1"/>
  <c r="J125" i="5"/>
  <c r="M135" i="5"/>
  <c r="Y240" i="5"/>
  <c r="AE462" i="5"/>
  <c r="M612" i="5"/>
  <c r="F692" i="1" s="1"/>
  <c r="AK608" i="5"/>
  <c r="N682" i="1" s="1"/>
  <c r="J668" i="5"/>
  <c r="E748" i="1" s="1"/>
  <c r="J143" i="5"/>
  <c r="E152" i="1" s="1"/>
  <c r="V606" i="5"/>
  <c r="I685" i="1" s="1"/>
  <c r="AB498" i="5"/>
  <c r="K562" i="1" s="1"/>
  <c r="J190" i="5"/>
  <c r="J625" i="5"/>
  <c r="E690" i="1" s="1"/>
  <c r="J126" i="5"/>
  <c r="E138" i="1" s="1"/>
  <c r="V670" i="5"/>
  <c r="I755" i="1" s="1"/>
  <c r="V138" i="5"/>
  <c r="I144" i="1" s="1"/>
  <c r="J659" i="5"/>
  <c r="E746" i="1" s="1"/>
  <c r="J136" i="5"/>
  <c r="E156" i="1" s="1"/>
  <c r="J243" i="5"/>
  <c r="V359" i="5"/>
  <c r="V146" i="5"/>
  <c r="I153" i="1" s="1"/>
  <c r="J607" i="5"/>
  <c r="E686" i="1" s="1"/>
  <c r="J200" i="5"/>
  <c r="P550" i="5"/>
  <c r="G644" i="1" s="1"/>
  <c r="P401" i="5"/>
  <c r="G440" i="1" s="1"/>
  <c r="V626" i="5"/>
  <c r="I699" i="1" s="1"/>
  <c r="V254" i="5"/>
  <c r="AB555" i="5"/>
  <c r="K641" i="1" s="1"/>
  <c r="J617" i="5"/>
  <c r="E704" i="1" s="1"/>
  <c r="J134" i="5"/>
  <c r="E136" i="1" s="1"/>
  <c r="J234" i="5"/>
  <c r="P416" i="5"/>
  <c r="V339" i="5"/>
  <c r="V232" i="5"/>
  <c r="AK683" i="5"/>
  <c r="N767" i="1" s="1"/>
  <c r="J667" i="5"/>
  <c r="E749" i="1" s="1"/>
  <c r="J142" i="5"/>
  <c r="J179" i="5"/>
  <c r="E196" i="1" s="1"/>
  <c r="V605" i="5"/>
  <c r="I684" i="1" s="1"/>
  <c r="V180" i="5"/>
  <c r="V622" i="5"/>
  <c r="I677" i="1" s="1"/>
  <c r="V250" i="5"/>
  <c r="Y178" i="5"/>
  <c r="J238" i="5"/>
  <c r="J189" i="5"/>
  <c r="P511" i="5"/>
  <c r="G569" i="1" s="1"/>
  <c r="P280" i="5"/>
  <c r="G314" i="1" s="1"/>
  <c r="V243" i="5"/>
  <c r="V190" i="5"/>
  <c r="AB500" i="5"/>
  <c r="K560" i="1" s="1"/>
  <c r="J123" i="5"/>
  <c r="E161" i="1" s="1"/>
  <c r="AB550" i="5"/>
  <c r="K644" i="1" s="1"/>
  <c r="V289" i="5"/>
  <c r="AB302" i="5"/>
  <c r="J337" i="5"/>
  <c r="E375" i="1" s="1"/>
  <c r="V144" i="5"/>
  <c r="AH620" i="5"/>
  <c r="M703" i="1" s="1"/>
  <c r="AH446" i="5"/>
  <c r="AH204" i="5"/>
  <c r="AH143" i="5"/>
  <c r="M152" i="1" s="1"/>
  <c r="J181" i="5"/>
  <c r="E195" i="1" s="1"/>
  <c r="AH668" i="5"/>
  <c r="M748" i="1" s="1"/>
  <c r="AH254" i="5"/>
  <c r="AH229" i="5"/>
  <c r="M255" i="1" s="1"/>
  <c r="J605" i="5"/>
  <c r="E684" i="1" s="1"/>
  <c r="J253" i="5"/>
  <c r="J198" i="5"/>
  <c r="P393" i="5"/>
  <c r="V252" i="5"/>
  <c r="V199" i="5"/>
  <c r="M682" i="5"/>
  <c r="F766" i="1" s="1"/>
  <c r="U259" i="5"/>
  <c r="AK493" i="5"/>
  <c r="N556" i="1" s="1"/>
  <c r="Y174" i="5"/>
  <c r="J192" i="1" s="1"/>
  <c r="AK234" i="5"/>
  <c r="Y246" i="5"/>
  <c r="P306" i="5"/>
  <c r="V194" i="5"/>
  <c r="I203" i="1" s="1"/>
  <c r="M246" i="5"/>
  <c r="J257" i="5"/>
  <c r="J611" i="5"/>
  <c r="E708" i="1" s="1"/>
  <c r="J258" i="5"/>
  <c r="J203" i="5"/>
  <c r="P413" i="5"/>
  <c r="V629" i="5"/>
  <c r="I706" i="1" s="1"/>
  <c r="V257" i="5"/>
  <c r="V204" i="5"/>
  <c r="J621" i="5"/>
  <c r="E689" i="1" s="1"/>
  <c r="J121" i="5"/>
  <c r="E133" i="1" s="1"/>
  <c r="P676" i="5"/>
  <c r="G738" i="1" s="1"/>
  <c r="V666" i="5"/>
  <c r="I750" i="1" s="1"/>
  <c r="V134" i="5"/>
  <c r="J149" i="5"/>
  <c r="J188" i="5"/>
  <c r="E197" i="1" s="1"/>
  <c r="P504" i="5"/>
  <c r="G570" i="1" s="1"/>
  <c r="P293" i="5"/>
  <c r="V614" i="5"/>
  <c r="I688" i="1" s="1"/>
  <c r="V242" i="5"/>
  <c r="I258" i="1" s="1"/>
  <c r="AB546" i="5"/>
  <c r="K617" i="1" s="1"/>
  <c r="J251" i="5"/>
  <c r="J196" i="5"/>
  <c r="E209" i="1" s="1"/>
  <c r="J618" i="5"/>
  <c r="E687" i="1" s="1"/>
  <c r="J249" i="5"/>
  <c r="V663" i="5"/>
  <c r="I763" i="1" s="1"/>
  <c r="V350" i="5"/>
  <c r="V131" i="5"/>
  <c r="AB393" i="5"/>
  <c r="J129" i="5"/>
  <c r="J229" i="5"/>
  <c r="E255" i="1" s="1"/>
  <c r="V143" i="5"/>
  <c r="I152" i="1" s="1"/>
  <c r="J662" i="5"/>
  <c r="E742" i="1" s="1"/>
  <c r="J174" i="5"/>
  <c r="E192" i="1" s="1"/>
  <c r="V148" i="5"/>
  <c r="V175" i="5"/>
  <c r="AH661" i="5"/>
  <c r="M745" i="1" s="1"/>
  <c r="AH249" i="5"/>
  <c r="AH236" i="5"/>
  <c r="M276" i="1" s="1"/>
  <c r="V119" i="5"/>
  <c r="I130" i="1" s="1"/>
  <c r="AB289" i="5"/>
  <c r="AH608" i="5"/>
  <c r="M682" i="1" s="1"/>
  <c r="AH192" i="5"/>
  <c r="AH130" i="5"/>
  <c r="J285" i="5"/>
  <c r="J669" i="5"/>
  <c r="E743" i="1" s="1"/>
  <c r="P523" i="5"/>
  <c r="G576" i="1" s="1"/>
  <c r="V235" i="5"/>
  <c r="I256" i="1" s="1"/>
  <c r="AB310" i="5"/>
  <c r="AH622" i="5"/>
  <c r="M677" i="1" s="1"/>
  <c r="AH458" i="5"/>
  <c r="AH339" i="5"/>
  <c r="AH145" i="5"/>
  <c r="V616" i="5"/>
  <c r="I694" i="1" s="1"/>
  <c r="V244" i="5"/>
  <c r="I277" i="1" s="1"/>
  <c r="J147" i="5"/>
  <c r="J186" i="5"/>
  <c r="P498" i="5"/>
  <c r="G562" i="1" s="1"/>
  <c r="P285" i="5"/>
  <c r="V612" i="5"/>
  <c r="I692" i="1" s="1"/>
  <c r="V458" i="5"/>
  <c r="V240" i="5"/>
  <c r="V187" i="5"/>
  <c r="Y626" i="5"/>
  <c r="J699" i="1" s="1"/>
  <c r="AK129" i="5"/>
  <c r="Y147" i="5"/>
  <c r="AK668" i="5"/>
  <c r="N748" i="1" s="1"/>
  <c r="AK401" i="5"/>
  <c r="N440" i="1" s="1"/>
  <c r="M241" i="5"/>
  <c r="AK612" i="5"/>
  <c r="N692" i="1" s="1"/>
  <c r="J180" i="5"/>
  <c r="V181" i="5"/>
  <c r="I195" i="1" s="1"/>
  <c r="J242" i="5"/>
  <c r="E258" i="1" s="1"/>
  <c r="P513" i="5"/>
  <c r="G568" i="1" s="1"/>
  <c r="J235" i="5"/>
  <c r="E256" i="1" s="1"/>
  <c r="J191" i="5"/>
  <c r="P288" i="5"/>
  <c r="G336" i="1" s="1"/>
  <c r="V617" i="5"/>
  <c r="I704" i="1" s="1"/>
  <c r="V463" i="5"/>
  <c r="V245" i="5"/>
  <c r="V192" i="5"/>
  <c r="AB513" i="5"/>
  <c r="K568" i="1" s="1"/>
  <c r="J606" i="5"/>
  <c r="E685" i="1" s="1"/>
  <c r="J254" i="5"/>
  <c r="J199" i="5"/>
  <c r="P397" i="5"/>
  <c r="G464" i="1" s="1"/>
  <c r="V625" i="5"/>
  <c r="I690" i="1" s="1"/>
  <c r="V253" i="5"/>
  <c r="V200" i="5"/>
  <c r="J660" i="5"/>
  <c r="E744" i="1" s="1"/>
  <c r="J137" i="5"/>
  <c r="E140" i="1" s="1"/>
  <c r="V173" i="5"/>
  <c r="J670" i="5"/>
  <c r="E755" i="1" s="1"/>
  <c r="J145" i="5"/>
  <c r="J183" i="5"/>
  <c r="E213" i="1" s="1"/>
  <c r="AH119" i="5"/>
  <c r="M130" i="1" s="1"/>
  <c r="J620" i="5"/>
  <c r="E703" i="1" s="1"/>
  <c r="J197" i="5"/>
  <c r="E211" i="1" s="1"/>
  <c r="V623" i="5"/>
  <c r="I695" i="1" s="1"/>
  <c r="V453" i="5"/>
  <c r="I505" i="1" s="1"/>
  <c r="V251" i="5"/>
  <c r="J614" i="5"/>
  <c r="E688" i="1" s="1"/>
  <c r="J241" i="5"/>
  <c r="E265" i="1" s="1"/>
  <c r="P565" i="5"/>
  <c r="G629" i="1" s="1"/>
  <c r="V658" i="5"/>
  <c r="I765" i="1" s="1"/>
  <c r="V126" i="5"/>
  <c r="I138" i="1" s="1"/>
  <c r="V449" i="5"/>
  <c r="V197" i="5"/>
  <c r="J624" i="5"/>
  <c r="E697" i="1" s="1"/>
  <c r="J124" i="5"/>
  <c r="E139" i="1" s="1"/>
  <c r="V669" i="5"/>
  <c r="I743" i="1" s="1"/>
  <c r="V136" i="5"/>
  <c r="I156" i="1" s="1"/>
  <c r="AB416" i="5"/>
  <c r="J623" i="5"/>
  <c r="E695" i="1" s="1"/>
  <c r="V135" i="5"/>
  <c r="AB405" i="5"/>
  <c r="AH660" i="5"/>
  <c r="M744" i="1" s="1"/>
  <c r="AH201" i="5"/>
  <c r="AH140" i="5"/>
  <c r="AE295" i="5"/>
  <c r="AK255" i="5"/>
  <c r="AH356" i="5"/>
  <c r="M372" i="1" s="1"/>
  <c r="AH177" i="5"/>
  <c r="M194" i="5"/>
  <c r="F203" i="1" s="1"/>
  <c r="Y251" i="5"/>
  <c r="AK523" i="5"/>
  <c r="N576" i="1" s="1"/>
  <c r="Y198" i="5"/>
  <c r="P558" i="5"/>
  <c r="G630" i="1" s="1"/>
  <c r="J664" i="5"/>
  <c r="E754" i="1" s="1"/>
  <c r="V150" i="5"/>
  <c r="J187" i="5"/>
  <c r="J622" i="5"/>
  <c r="E677" i="1" s="1"/>
  <c r="J233" i="5"/>
  <c r="E257" i="1" s="1"/>
  <c r="J146" i="5"/>
  <c r="E153" i="1" s="1"/>
  <c r="V610" i="5"/>
  <c r="I693" i="1" s="1"/>
  <c r="J201" i="5"/>
  <c r="AB413" i="5"/>
  <c r="V668" i="5"/>
  <c r="I748" i="1" s="1"/>
  <c r="AH456" i="5"/>
  <c r="J236" i="5"/>
  <c r="E276" i="1" s="1"/>
  <c r="AH180" i="5"/>
  <c r="AH126" i="5"/>
  <c r="M138" i="1" s="1"/>
  <c r="V460" i="5"/>
  <c r="J120" i="5"/>
  <c r="E132" i="1" s="1"/>
  <c r="V133" i="5"/>
  <c r="AB401" i="5"/>
  <c r="K440" i="1" s="1"/>
  <c r="AH347" i="5"/>
  <c r="M393" i="1" s="1"/>
  <c r="AH237" i="5"/>
  <c r="S304" i="5"/>
  <c r="J619" i="5"/>
  <c r="E691" i="1" s="1"/>
  <c r="V132" i="5"/>
  <c r="I147" i="1" s="1"/>
  <c r="AH658" i="5"/>
  <c r="M765" i="1" s="1"/>
  <c r="AH470" i="5"/>
  <c r="M513" i="1" s="1"/>
  <c r="J231" i="5"/>
  <c r="AB494" i="5"/>
  <c r="K559" i="1" s="1"/>
  <c r="AH662" i="5"/>
  <c r="M742" i="1" s="1"/>
  <c r="AH251" i="5"/>
  <c r="M275" i="1" s="1"/>
  <c r="AH243" i="5"/>
  <c r="V662" i="5"/>
  <c r="I742" i="1" s="1"/>
  <c r="V343" i="5"/>
  <c r="Y617" i="5"/>
  <c r="J704" i="1" s="1"/>
  <c r="Y120" i="5"/>
  <c r="J132" i="1" s="1"/>
  <c r="J250" i="5"/>
  <c r="J195" i="5"/>
  <c r="P546" i="5"/>
  <c r="G617" i="1" s="1"/>
  <c r="V621" i="5"/>
  <c r="I689" i="1" s="1"/>
  <c r="V445" i="5"/>
  <c r="V249" i="5"/>
  <c r="I252" i="1" s="1"/>
  <c r="V196" i="5"/>
  <c r="I209" i="1" s="1"/>
  <c r="AB551" i="5"/>
  <c r="K624" i="1" s="1"/>
  <c r="Y130" i="5"/>
  <c r="J150" i="5"/>
  <c r="E150" i="1" s="1"/>
  <c r="V615" i="5"/>
  <c r="I683" i="1" s="1"/>
  <c r="AH569" i="5"/>
  <c r="M634" i="1" s="1"/>
  <c r="AH182" i="5"/>
  <c r="AH125" i="5"/>
  <c r="AB404" i="5"/>
  <c r="K444" i="1" s="1"/>
  <c r="AH626" i="5"/>
  <c r="M699" i="1" s="1"/>
  <c r="AH246" i="5"/>
  <c r="AH149" i="5"/>
  <c r="V293" i="5"/>
  <c r="J245" i="5"/>
  <c r="V470" i="5"/>
  <c r="I513" i="1" s="1"/>
  <c r="AH359" i="5"/>
  <c r="V176" i="5"/>
  <c r="I194" i="1" s="1"/>
  <c r="J613" i="5"/>
  <c r="E696" i="1" s="1"/>
  <c r="J237" i="5"/>
  <c r="E273" i="1" s="1"/>
  <c r="V125" i="5"/>
  <c r="V174" i="5"/>
  <c r="I192" i="1" s="1"/>
  <c r="AB293" i="5"/>
  <c r="AH609" i="5"/>
  <c r="M702" i="1" s="1"/>
  <c r="AH131" i="5"/>
  <c r="J185" i="5"/>
  <c r="E206" i="1" s="1"/>
  <c r="AH669" i="5"/>
  <c r="M743" i="1" s="1"/>
  <c r="AH230" i="5"/>
  <c r="M254" i="1" s="1"/>
  <c r="J248" i="5"/>
  <c r="AB630" i="5"/>
  <c r="K701" i="1" s="1"/>
  <c r="AH575" i="5"/>
  <c r="M647" i="1" s="1"/>
  <c r="AH184" i="5"/>
  <c r="AH124" i="5"/>
  <c r="M139" i="1" s="1"/>
  <c r="J284" i="5"/>
  <c r="E321" i="1" s="1"/>
  <c r="AH241" i="5"/>
  <c r="Y235" i="5"/>
  <c r="J256" i="1" s="1"/>
  <c r="AK627" i="5"/>
  <c r="N700" i="1" s="1"/>
  <c r="Y662" i="5"/>
  <c r="J742" i="1" s="1"/>
  <c r="AK611" i="5"/>
  <c r="N708" i="1" s="1"/>
  <c r="Y182" i="5"/>
  <c r="Y236" i="5"/>
  <c r="J276" i="1" s="1"/>
  <c r="V620" i="5"/>
  <c r="I703" i="1" s="1"/>
  <c r="J610" i="5"/>
  <c r="E693" i="1" s="1"/>
  <c r="P298" i="5"/>
  <c r="V177" i="5"/>
  <c r="V241" i="5"/>
  <c r="V667" i="5"/>
  <c r="I749" i="1" s="1"/>
  <c r="J184" i="5"/>
  <c r="J246" i="5"/>
  <c r="E270" i="1" s="1"/>
  <c r="V255" i="5"/>
  <c r="V229" i="5"/>
  <c r="I255" i="1" s="1"/>
  <c r="M121" i="5"/>
  <c r="F133" i="1" s="1"/>
  <c r="V347" i="5"/>
  <c r="I393" i="1" s="1"/>
  <c r="AE303" i="5"/>
  <c r="AH133" i="5"/>
  <c r="V137" i="5"/>
  <c r="J240" i="5"/>
  <c r="E272" i="1" s="1"/>
  <c r="V234" i="5"/>
  <c r="I260" i="1" s="1"/>
  <c r="AB410" i="5"/>
  <c r="K455" i="1" s="1"/>
  <c r="AH627" i="5"/>
  <c r="M700" i="1" s="1"/>
  <c r="AH150" i="5"/>
  <c r="AH281" i="5"/>
  <c r="M316" i="1" s="1"/>
  <c r="V664" i="5"/>
  <c r="I754" i="1" s="1"/>
  <c r="V227" i="5"/>
  <c r="I253" i="1" s="1"/>
  <c r="AH604" i="5"/>
  <c r="M705" i="1" s="1"/>
  <c r="AH453" i="5"/>
  <c r="M505" i="1" s="1"/>
  <c r="J629" i="5"/>
  <c r="E706" i="1" s="1"/>
  <c r="V141" i="5"/>
  <c r="I131" i="1" s="1"/>
  <c r="AH442" i="5"/>
  <c r="M497" i="1" s="1"/>
  <c r="AH203" i="5"/>
  <c r="AH142" i="5"/>
  <c r="V609" i="5"/>
  <c r="I702" i="1" s="1"/>
  <c r="V237" i="5"/>
  <c r="I273" i="1" s="1"/>
  <c r="J144" i="5"/>
  <c r="E146" i="1" s="1"/>
  <c r="J182" i="5"/>
  <c r="E214" i="1" s="1"/>
  <c r="V608" i="5"/>
  <c r="I682" i="1" s="1"/>
  <c r="V236" i="5"/>
  <c r="I276" i="1" s="1"/>
  <c r="V183" i="5"/>
  <c r="I213" i="1" s="1"/>
  <c r="AB511" i="5"/>
  <c r="K569" i="1" s="1"/>
  <c r="AB504" i="5"/>
  <c r="K570" i="1" s="1"/>
  <c r="AH255" i="5"/>
  <c r="AH231" i="5"/>
  <c r="J604" i="5"/>
  <c r="E705" i="1" s="1"/>
  <c r="P389" i="5"/>
  <c r="G435" i="1" s="1"/>
  <c r="V198" i="5"/>
  <c r="AB386" i="5"/>
  <c r="K434" i="1" s="1"/>
  <c r="AH137" i="5"/>
  <c r="M140" i="1" s="1"/>
  <c r="AH628" i="5"/>
  <c r="M707" i="1" s="1"/>
  <c r="AH239" i="5"/>
  <c r="V628" i="5"/>
  <c r="I707" i="1" s="1"/>
  <c r="V256" i="5"/>
  <c r="Y143" i="5"/>
  <c r="J152" i="1" s="1"/>
  <c r="P295" i="5"/>
  <c r="V619" i="5"/>
  <c r="I691" i="1" s="1"/>
  <c r="V469" i="5"/>
  <c r="I507" i="1" s="1"/>
  <c r="V193" i="5"/>
  <c r="I217" i="1" s="1"/>
  <c r="AB554" i="5"/>
  <c r="K621" i="1" s="1"/>
  <c r="AK623" i="5"/>
  <c r="N695" i="1" s="1"/>
  <c r="J138" i="5"/>
  <c r="E144" i="1" s="1"/>
  <c r="V572" i="5"/>
  <c r="I638" i="1" s="1"/>
  <c r="AB559" i="5"/>
  <c r="K633" i="1" s="1"/>
  <c r="AH362" i="5"/>
  <c r="AH178" i="5"/>
  <c r="M198" i="1" s="1"/>
  <c r="P494" i="5"/>
  <c r="G559" i="1" s="1"/>
  <c r="V239" i="5"/>
  <c r="AH623" i="5"/>
  <c r="M695" i="1" s="1"/>
  <c r="AH146" i="5"/>
  <c r="M153" i="1" s="1"/>
  <c r="J194" i="5"/>
  <c r="E203" i="1" s="1"/>
  <c r="V441" i="5"/>
  <c r="I498" i="1" s="1"/>
  <c r="AH257" i="5"/>
  <c r="AH233" i="5"/>
  <c r="M257" i="1" s="1"/>
  <c r="J355" i="5"/>
  <c r="M187" i="5"/>
  <c r="AK500" i="5"/>
  <c r="N560" i="1" s="1"/>
  <c r="AK119" i="5"/>
  <c r="N130" i="1" s="1"/>
  <c r="M178" i="5"/>
  <c r="J202" i="5"/>
  <c r="E219" i="1" s="1"/>
  <c r="P289" i="5"/>
  <c r="V188" i="5"/>
  <c r="I197" i="1" s="1"/>
  <c r="J122" i="5"/>
  <c r="E134" i="1" s="1"/>
  <c r="J671" i="5"/>
  <c r="E762" i="1" s="1"/>
  <c r="V238" i="5"/>
  <c r="I282" i="1" s="1"/>
  <c r="J193" i="5"/>
  <c r="E217" i="1" s="1"/>
  <c r="J609" i="5"/>
  <c r="E702" i="1" s="1"/>
  <c r="V202" i="5"/>
  <c r="AH127" i="5"/>
  <c r="M135" i="1" s="1"/>
  <c r="AE285" i="5"/>
  <c r="AB417" i="5"/>
  <c r="V607" i="5"/>
  <c r="I686" i="1" s="1"/>
  <c r="AB288" i="5"/>
  <c r="P284" i="5"/>
  <c r="G321" i="1" s="1"/>
  <c r="V191" i="5"/>
  <c r="P672" i="5"/>
  <c r="G747" i="1" s="1"/>
  <c r="V665" i="5"/>
  <c r="I768" i="1" s="1"/>
  <c r="V362" i="5"/>
  <c r="J608" i="5"/>
  <c r="E682" i="1" s="1"/>
  <c r="P404" i="5"/>
  <c r="G444" i="1" s="1"/>
  <c r="V201" i="5"/>
  <c r="I218" i="1" s="1"/>
  <c r="AB390" i="5"/>
  <c r="AH616" i="5"/>
  <c r="M694" i="1" s="1"/>
  <c r="AH460" i="5"/>
  <c r="AH198" i="5"/>
  <c r="AH138" i="5"/>
  <c r="M144" i="1" s="1"/>
  <c r="J119" i="5"/>
  <c r="E130" i="1" s="1"/>
  <c r="AB558" i="5"/>
  <c r="K630" i="1" s="1"/>
  <c r="AH441" i="5"/>
  <c r="M498" i="1" s="1"/>
  <c r="AH173" i="5"/>
  <c r="J462" i="5"/>
  <c r="V233" i="5"/>
  <c r="I257" i="1" s="1"/>
  <c r="AB285" i="5"/>
  <c r="AH607" i="5"/>
  <c r="M686" i="1" s="1"/>
  <c r="AH191" i="5"/>
  <c r="AH129" i="5"/>
  <c r="V130" i="5"/>
  <c r="I160" i="1" s="1"/>
  <c r="J630" i="5"/>
  <c r="E701" i="1" s="1"/>
  <c r="J132" i="5"/>
  <c r="J232" i="5"/>
  <c r="E259" i="1" s="1"/>
  <c r="P493" i="5"/>
  <c r="G556" i="1" s="1"/>
  <c r="V142" i="5"/>
  <c r="I148" i="1" s="1"/>
  <c r="V230" i="5"/>
  <c r="I254" i="1" s="1"/>
  <c r="AH624" i="5"/>
  <c r="M697" i="1" s="1"/>
  <c r="AH335" i="5"/>
  <c r="M374" i="1" s="1"/>
  <c r="J281" i="5"/>
  <c r="E316" i="1" s="1"/>
  <c r="AB308" i="5"/>
  <c r="J252" i="5"/>
  <c r="E269" i="1" s="1"/>
  <c r="V624" i="5"/>
  <c r="I697" i="1" s="1"/>
  <c r="AH602" i="5"/>
  <c r="M681" i="1" s="1"/>
  <c r="AH185" i="5"/>
  <c r="M124" i="5"/>
  <c r="F139" i="1" s="1"/>
  <c r="V128" i="5"/>
  <c r="AB398" i="5"/>
  <c r="K446" i="1" s="1"/>
  <c r="AH663" i="5"/>
  <c r="M763" i="1" s="1"/>
  <c r="AH200" i="5"/>
  <c r="AH139" i="5"/>
  <c r="M157" i="1" s="1"/>
  <c r="AE294" i="5"/>
  <c r="V575" i="5"/>
  <c r="I647" i="1" s="1"/>
  <c r="V149" i="5"/>
  <c r="I143" i="1" s="1"/>
  <c r="J666" i="5"/>
  <c r="E750" i="1" s="1"/>
  <c r="J141" i="5"/>
  <c r="E131" i="1" s="1"/>
  <c r="J178" i="5"/>
  <c r="E198" i="1" s="1"/>
  <c r="P300" i="5"/>
  <c r="G324" i="1" s="1"/>
  <c r="V604" i="5"/>
  <c r="I705" i="1" s="1"/>
  <c r="V179" i="5"/>
  <c r="I196" i="1" s="1"/>
  <c r="J173" i="5"/>
  <c r="AH666" i="5"/>
  <c r="M750" i="1" s="1"/>
  <c r="AH252" i="5"/>
  <c r="AH227" i="5"/>
  <c r="M253" i="1" s="1"/>
  <c r="J292" i="5"/>
  <c r="J306" i="5"/>
  <c r="P281" i="5"/>
  <c r="G316" i="1" s="1"/>
  <c r="V186" i="5"/>
  <c r="I210" i="1" s="1"/>
  <c r="AH612" i="5"/>
  <c r="M692" i="1" s="1"/>
  <c r="AH194" i="5"/>
  <c r="M203" i="1" s="1"/>
  <c r="AH134" i="5"/>
  <c r="AH285" i="5"/>
  <c r="S334" i="5"/>
  <c r="H373" i="1" s="1"/>
  <c r="V248" i="5"/>
  <c r="I261" i="1" s="1"/>
  <c r="AB397" i="5"/>
  <c r="K464" i="1" s="1"/>
  <c r="AH625" i="5"/>
  <c r="M690" i="1" s="1"/>
  <c r="AH245" i="5"/>
  <c r="M267" i="1" s="1"/>
  <c r="AH148" i="5"/>
  <c r="Y340" i="5"/>
  <c r="V292" i="5"/>
  <c r="J204" i="5"/>
  <c r="E208" i="1" s="1"/>
  <c r="J291" i="5"/>
  <c r="E327" i="1" s="1"/>
  <c r="M185" i="5"/>
  <c r="Y184" i="5"/>
  <c r="J247" i="5"/>
  <c r="J148" i="5"/>
  <c r="E159" i="1" s="1"/>
  <c r="J133" i="5"/>
  <c r="E141" i="1" s="1"/>
  <c r="V247" i="5"/>
  <c r="I280" i="1" s="1"/>
  <c r="J256" i="5"/>
  <c r="AH605" i="5"/>
  <c r="M684" i="1" s="1"/>
  <c r="AH611" i="5"/>
  <c r="M708" i="1" s="1"/>
  <c r="J135" i="5"/>
  <c r="E151" i="1" s="1"/>
  <c r="AB672" i="5"/>
  <c r="K747" i="1" s="1"/>
  <c r="AH186" i="5"/>
  <c r="M210" i="1" s="1"/>
  <c r="V123" i="5"/>
  <c r="M349" i="5"/>
  <c r="V356" i="5"/>
  <c r="I372" i="1" s="1"/>
  <c r="AH248" i="5"/>
  <c r="J131" i="5"/>
  <c r="E145" i="1" s="1"/>
  <c r="P296" i="5"/>
  <c r="AE302" i="5"/>
  <c r="AB300" i="5"/>
  <c r="K324" i="1" s="1"/>
  <c r="V203" i="5"/>
  <c r="I202" i="1" s="1"/>
  <c r="J661" i="5"/>
  <c r="E745" i="1" s="1"/>
  <c r="V195" i="5"/>
  <c r="I190" i="1" s="1"/>
  <c r="AH197" i="5"/>
  <c r="J340" i="5"/>
  <c r="AB126" i="5"/>
  <c r="K138" i="1" s="1"/>
  <c r="AB174" i="5"/>
  <c r="K192" i="1" s="1"/>
  <c r="AB189" i="5"/>
  <c r="AB201" i="5"/>
  <c r="AB238" i="5"/>
  <c r="AB251" i="5"/>
  <c r="AE393" i="5"/>
  <c r="V454" i="5"/>
  <c r="I501" i="1" s="1"/>
  <c r="J455" i="5"/>
  <c r="P292" i="5"/>
  <c r="G333" i="1" s="1"/>
  <c r="M304" i="5"/>
  <c r="AK294" i="5"/>
  <c r="V258" i="5"/>
  <c r="I262" i="1" s="1"/>
  <c r="AH247" i="5"/>
  <c r="M280" i="1" s="1"/>
  <c r="AH120" i="5"/>
  <c r="M132" i="1" s="1"/>
  <c r="V344" i="5"/>
  <c r="AB119" i="5"/>
  <c r="K130" i="1" s="1"/>
  <c r="AB183" i="5"/>
  <c r="AB196" i="5"/>
  <c r="K209" i="1" s="1"/>
  <c r="AB231" i="5"/>
  <c r="AB246" i="5"/>
  <c r="AB258" i="5"/>
  <c r="AK343" i="5"/>
  <c r="M449" i="5"/>
  <c r="P307" i="5"/>
  <c r="G341" i="1" s="1"/>
  <c r="S388" i="5"/>
  <c r="H437" i="1" s="1"/>
  <c r="J289" i="5"/>
  <c r="J612" i="5"/>
  <c r="E692" i="1" s="1"/>
  <c r="AH619" i="5"/>
  <c r="M691" i="1" s="1"/>
  <c r="AB128" i="5"/>
  <c r="AB141" i="5"/>
  <c r="K131" i="1" s="1"/>
  <c r="AB176" i="5"/>
  <c r="AB191" i="5"/>
  <c r="AB203" i="5"/>
  <c r="AB240" i="5"/>
  <c r="AB252" i="5"/>
  <c r="K269" i="1" s="1"/>
  <c r="AK356" i="5"/>
  <c r="N372" i="1" s="1"/>
  <c r="V466" i="5"/>
  <c r="I517" i="1" s="1"/>
  <c r="AH256" i="5"/>
  <c r="S396" i="5"/>
  <c r="M353" i="5"/>
  <c r="AH284" i="5"/>
  <c r="M321" i="1" s="1"/>
  <c r="AH187" i="5"/>
  <c r="AB121" i="5"/>
  <c r="K133" i="1" s="1"/>
  <c r="AB136" i="5"/>
  <c r="K156" i="1" s="1"/>
  <c r="AB148" i="5"/>
  <c r="AB185" i="5"/>
  <c r="AB233" i="5"/>
  <c r="K257" i="1" s="1"/>
  <c r="AB247" i="5"/>
  <c r="AE343" i="5"/>
  <c r="Y416" i="5"/>
  <c r="P468" i="5"/>
  <c r="G523" i="1" s="1"/>
  <c r="J293" i="5"/>
  <c r="AE284" i="5"/>
  <c r="L321" i="1" s="1"/>
  <c r="AE287" i="5"/>
  <c r="L317" i="1" s="1"/>
  <c r="S403" i="5"/>
  <c r="AE416" i="5"/>
  <c r="J449" i="5"/>
  <c r="E510" i="1" s="1"/>
  <c r="AB298" i="5"/>
  <c r="K329" i="1" s="1"/>
  <c r="AH144" i="5"/>
  <c r="M146" i="1" s="1"/>
  <c r="AK358" i="5"/>
  <c r="N394" i="1" s="1"/>
  <c r="P124" i="5"/>
  <c r="G139" i="1" s="1"/>
  <c r="P188" i="5"/>
  <c r="G197" i="1" s="1"/>
  <c r="P200" i="5"/>
  <c r="P236" i="5"/>
  <c r="G276" i="1" s="1"/>
  <c r="P249" i="5"/>
  <c r="AE300" i="5"/>
  <c r="AK405" i="5"/>
  <c r="M492" i="5"/>
  <c r="F557" i="1" s="1"/>
  <c r="J362" i="5"/>
  <c r="V457" i="5"/>
  <c r="I504" i="1" s="1"/>
  <c r="M459" i="5"/>
  <c r="J496" i="5"/>
  <c r="E585" i="1" s="1"/>
  <c r="S400" i="5"/>
  <c r="H445" i="1" s="1"/>
  <c r="P405" i="5"/>
  <c r="AE310" i="5"/>
  <c r="AE359" i="5"/>
  <c r="V178" i="5"/>
  <c r="I198" i="1" s="1"/>
  <c r="AH193" i="5"/>
  <c r="M217" i="1" s="1"/>
  <c r="AK309" i="5"/>
  <c r="P121" i="5"/>
  <c r="G133" i="1" s="1"/>
  <c r="P136" i="5"/>
  <c r="G156" i="1" s="1"/>
  <c r="P148" i="5"/>
  <c r="P185" i="5"/>
  <c r="P233" i="5"/>
  <c r="G257" i="1" s="1"/>
  <c r="P247" i="5"/>
  <c r="J298" i="5"/>
  <c r="AE404" i="5"/>
  <c r="L444" i="1" s="1"/>
  <c r="AH175" i="5"/>
  <c r="AB508" i="5"/>
  <c r="K567" i="1" s="1"/>
  <c r="AE494" i="5"/>
  <c r="L559" i="1" s="1"/>
  <c r="AB509" i="5"/>
  <c r="K582" i="1" s="1"/>
  <c r="AE453" i="5"/>
  <c r="L505" i="1" s="1"/>
  <c r="J140" i="5"/>
  <c r="AH302" i="5"/>
  <c r="V291" i="5"/>
  <c r="I327" i="1" s="1"/>
  <c r="P130" i="5"/>
  <c r="G160" i="1" s="1"/>
  <c r="P143" i="5"/>
  <c r="G152" i="1" s="1"/>
  <c r="P178" i="5"/>
  <c r="P242" i="5"/>
  <c r="G258" i="1" s="1"/>
  <c r="P254" i="5"/>
  <c r="J310" i="5"/>
  <c r="AE397" i="5"/>
  <c r="L464" i="1" s="1"/>
  <c r="M456" i="5"/>
  <c r="Y400" i="5"/>
  <c r="J445" i="1" s="1"/>
  <c r="J460" i="5"/>
  <c r="AE466" i="5"/>
  <c r="AE445" i="5"/>
  <c r="M347" i="5"/>
  <c r="F393" i="1" s="1"/>
  <c r="Y404" i="5"/>
  <c r="J444" i="1" s="1"/>
  <c r="AK417" i="5"/>
  <c r="AH667" i="5"/>
  <c r="M749" i="1" s="1"/>
  <c r="Y341" i="5"/>
  <c r="J287" i="5"/>
  <c r="E317" i="1" s="1"/>
  <c r="AK131" i="5"/>
  <c r="V613" i="5"/>
  <c r="I696" i="1" s="1"/>
  <c r="AK130" i="5"/>
  <c r="M235" i="5"/>
  <c r="F256" i="1" s="1"/>
  <c r="AB307" i="5"/>
  <c r="K341" i="1" s="1"/>
  <c r="AK286" i="5"/>
  <c r="N320" i="1" s="1"/>
  <c r="AK228" i="5"/>
  <c r="AH350" i="5"/>
  <c r="P310" i="5"/>
  <c r="V335" i="5"/>
  <c r="I374" i="1" s="1"/>
  <c r="V189" i="5"/>
  <c r="I204" i="1" s="1"/>
  <c r="AH195" i="5"/>
  <c r="V456" i="5"/>
  <c r="AH258" i="5"/>
  <c r="M262" i="1" s="1"/>
  <c r="AH657" i="5"/>
  <c r="M740" i="1" s="1"/>
  <c r="AK190" i="5"/>
  <c r="J128" i="5"/>
  <c r="E154" i="1" s="1"/>
  <c r="AH450" i="5"/>
  <c r="AH136" i="5"/>
  <c r="M156" i="1" s="1"/>
  <c r="Y281" i="5"/>
  <c r="J316" i="1" s="1"/>
  <c r="AB130" i="5"/>
  <c r="AB143" i="5"/>
  <c r="K152" i="1" s="1"/>
  <c r="AB178" i="5"/>
  <c r="AB242" i="5"/>
  <c r="K258" i="1" s="1"/>
  <c r="AB254" i="5"/>
  <c r="AE356" i="5"/>
  <c r="L372" i="1" s="1"/>
  <c r="J445" i="5"/>
  <c r="J440" i="5"/>
  <c r="E496" i="1" s="1"/>
  <c r="AH196" i="5"/>
  <c r="M209" i="1" s="1"/>
  <c r="AH301" i="5"/>
  <c r="M312" i="1" s="1"/>
  <c r="AE279" i="5"/>
  <c r="L313" i="1" s="1"/>
  <c r="S409" i="5"/>
  <c r="H452" i="1" s="1"/>
  <c r="AB364" i="5"/>
  <c r="P309" i="5"/>
  <c r="G325" i="1" s="1"/>
  <c r="J296" i="5"/>
  <c r="V341" i="5"/>
  <c r="AH235" i="5"/>
  <c r="M256" i="1" s="1"/>
  <c r="J283" i="5"/>
  <c r="M299" i="5"/>
  <c r="AB123" i="5"/>
  <c r="K161" i="1" s="1"/>
  <c r="AB138" i="5"/>
  <c r="K144" i="1" s="1"/>
  <c r="AB150" i="5"/>
  <c r="AB187" i="5"/>
  <c r="K201" i="1" s="1"/>
  <c r="AB199" i="5"/>
  <c r="AB235" i="5"/>
  <c r="K256" i="1" s="1"/>
  <c r="AB248" i="5"/>
  <c r="K261" i="1" s="1"/>
  <c r="J239" i="5"/>
  <c r="E264" i="1" s="1"/>
  <c r="AH572" i="5"/>
  <c r="M638" i="1" s="1"/>
  <c r="Y288" i="5"/>
  <c r="AE392" i="5"/>
  <c r="L441" i="1" s="1"/>
  <c r="Y363" i="5"/>
  <c r="AB132" i="5"/>
  <c r="AB144" i="5"/>
  <c r="AB180" i="5"/>
  <c r="AB228" i="5"/>
  <c r="AB243" i="5"/>
  <c r="AB255" i="5"/>
  <c r="AH232" i="5"/>
  <c r="J364" i="5"/>
  <c r="E385" i="1" s="1"/>
  <c r="AE400" i="5"/>
  <c r="L445" i="1" s="1"/>
  <c r="P357" i="5"/>
  <c r="AB349" i="5"/>
  <c r="Y337" i="5"/>
  <c r="J375" i="1" s="1"/>
  <c r="J341" i="5"/>
  <c r="AB334" i="5"/>
  <c r="K373" i="1" s="1"/>
  <c r="AH305" i="5"/>
  <c r="AB125" i="5"/>
  <c r="AB139" i="5"/>
  <c r="K157" i="1" s="1"/>
  <c r="AB173" i="5"/>
  <c r="AB237" i="5"/>
  <c r="K273" i="1" s="1"/>
  <c r="AB250" i="5"/>
  <c r="J308" i="5"/>
  <c r="M294" i="5"/>
  <c r="AE406" i="5"/>
  <c r="AH352" i="5"/>
  <c r="M382" i="1" s="1"/>
  <c r="AE347" i="5"/>
  <c r="L393" i="1" s="1"/>
  <c r="AK453" i="5"/>
  <c r="N505" i="1" s="1"/>
  <c r="J665" i="5"/>
  <c r="E768" i="1" s="1"/>
  <c r="AH621" i="5"/>
  <c r="M689" i="1" s="1"/>
  <c r="AH391" i="5"/>
  <c r="S402" i="5"/>
  <c r="H450" i="1" s="1"/>
  <c r="P128" i="5"/>
  <c r="P141" i="5"/>
  <c r="G131" i="1" s="1"/>
  <c r="P176" i="5"/>
  <c r="P191" i="5"/>
  <c r="P203" i="5"/>
  <c r="P240" i="5"/>
  <c r="P252" i="5"/>
  <c r="J468" i="5"/>
  <c r="E523" i="1" s="1"/>
  <c r="Y494" i="5"/>
  <c r="J559" i="1" s="1"/>
  <c r="AK466" i="5"/>
  <c r="Y338" i="5"/>
  <c r="AE399" i="5"/>
  <c r="L454" i="1" s="1"/>
  <c r="J300" i="5"/>
  <c r="E324" i="1" s="1"/>
  <c r="Y498" i="5"/>
  <c r="J562" i="1" s="1"/>
  <c r="J343" i="5"/>
  <c r="AH132" i="5"/>
  <c r="M147" i="1" s="1"/>
  <c r="V285" i="5"/>
  <c r="V280" i="5"/>
  <c r="I314" i="1" s="1"/>
  <c r="S286" i="5"/>
  <c r="H320" i="1" s="1"/>
  <c r="AE304" i="5"/>
  <c r="V399" i="5"/>
  <c r="I454" i="1" s="1"/>
  <c r="P125" i="5"/>
  <c r="P139" i="5"/>
  <c r="G157" i="1" s="1"/>
  <c r="P173" i="5"/>
  <c r="P237" i="5"/>
  <c r="P250" i="5"/>
  <c r="M350" i="5"/>
  <c r="AK441" i="5"/>
  <c r="N498" i="1" s="1"/>
  <c r="J453" i="5"/>
  <c r="E505" i="1" s="1"/>
  <c r="M516" i="5"/>
  <c r="F577" i="1" s="1"/>
  <c r="AE403" i="5"/>
  <c r="J356" i="5"/>
  <c r="E372" i="1" s="1"/>
  <c r="Y410" i="5"/>
  <c r="J455" i="1" s="1"/>
  <c r="AK242" i="5"/>
  <c r="N258" i="1" s="1"/>
  <c r="V602" i="5"/>
  <c r="I681" i="1" s="1"/>
  <c r="AH386" i="5"/>
  <c r="M434" i="1" s="1"/>
  <c r="P363" i="5"/>
  <c r="P134" i="5"/>
  <c r="P146" i="5"/>
  <c r="G153" i="1" s="1"/>
  <c r="P182" i="5"/>
  <c r="P195" i="5"/>
  <c r="P230" i="5"/>
  <c r="G254" i="1" s="1"/>
  <c r="P245" i="5"/>
  <c r="P257" i="5"/>
  <c r="M362" i="5"/>
  <c r="AB465" i="5"/>
  <c r="J441" i="5"/>
  <c r="E498" i="1" s="1"/>
  <c r="P346" i="5"/>
  <c r="J456" i="5"/>
  <c r="P407" i="5"/>
  <c r="G447" i="1" s="1"/>
  <c r="J177" i="5"/>
  <c r="E221" i="1" s="1"/>
  <c r="V286" i="5"/>
  <c r="I320" i="1" s="1"/>
  <c r="Y291" i="5"/>
  <c r="J327" i="1" s="1"/>
  <c r="J346" i="5"/>
  <c r="AK550" i="5"/>
  <c r="N644" i="1" s="1"/>
  <c r="AB562" i="5"/>
  <c r="K637" i="1" s="1"/>
  <c r="AH665" i="5"/>
  <c r="M768" i="1" s="1"/>
  <c r="AK149" i="5"/>
  <c r="V569" i="5"/>
  <c r="I634" i="1" s="1"/>
  <c r="J255" i="5"/>
  <c r="E281" i="1" s="1"/>
  <c r="AH617" i="5"/>
  <c r="M704" i="1" s="1"/>
  <c r="AH629" i="5"/>
  <c r="M706" i="1" s="1"/>
  <c r="AB523" i="5"/>
  <c r="K576" i="1" s="1"/>
  <c r="AH176" i="5"/>
  <c r="M194" i="1" s="1"/>
  <c r="J616" i="5"/>
  <c r="E694" i="1" s="1"/>
  <c r="V129" i="5"/>
  <c r="I149" i="1" s="1"/>
  <c r="V284" i="5"/>
  <c r="I321" i="1" s="1"/>
  <c r="AH234" i="5"/>
  <c r="V660" i="5"/>
  <c r="I744" i="1" s="1"/>
  <c r="AH449" i="5"/>
  <c r="P410" i="5"/>
  <c r="G455" i="1" s="1"/>
  <c r="J228" i="5"/>
  <c r="E251" i="1" s="1"/>
  <c r="V147" i="5"/>
  <c r="I158" i="1" s="1"/>
  <c r="AH238" i="5"/>
  <c r="M282" i="1" s="1"/>
  <c r="AB304" i="5"/>
  <c r="K328" i="1" s="1"/>
  <c r="AK410" i="5"/>
  <c r="N455" i="1" s="1"/>
  <c r="V611" i="5"/>
  <c r="I708" i="1" s="1"/>
  <c r="AH337" i="5"/>
  <c r="M375" i="1" s="1"/>
  <c r="AH615" i="5"/>
  <c r="M683" i="1" s="1"/>
  <c r="AE293" i="5"/>
  <c r="L323" i="1" s="1"/>
  <c r="V360" i="5"/>
  <c r="I397" i="1" s="1"/>
  <c r="S363" i="5"/>
  <c r="M446" i="5"/>
  <c r="AB134" i="5"/>
  <c r="AB146" i="5"/>
  <c r="K153" i="1" s="1"/>
  <c r="AB182" i="5"/>
  <c r="AB195" i="5"/>
  <c r="AB230" i="5"/>
  <c r="K254" i="1" s="1"/>
  <c r="AB245" i="5"/>
  <c r="K267" i="1" s="1"/>
  <c r="AB257" i="5"/>
  <c r="K263" i="1" s="1"/>
  <c r="J339" i="5"/>
  <c r="AK449" i="5"/>
  <c r="AH135" i="5"/>
  <c r="M286" i="5"/>
  <c r="F320" i="1" s="1"/>
  <c r="S411" i="5"/>
  <c r="AE412" i="5"/>
  <c r="L458" i="1" s="1"/>
  <c r="Y461" i="5"/>
  <c r="S394" i="5"/>
  <c r="V451" i="5"/>
  <c r="I509" i="1" s="1"/>
  <c r="M465" i="5"/>
  <c r="AH289" i="5"/>
  <c r="AE337" i="5"/>
  <c r="L375" i="1" s="1"/>
  <c r="AE288" i="5"/>
  <c r="AE301" i="5"/>
  <c r="L312" i="1" s="1"/>
  <c r="AH293" i="5"/>
  <c r="AB341" i="5"/>
  <c r="K380" i="1" s="1"/>
  <c r="Y342" i="5"/>
  <c r="M408" i="5"/>
  <c r="F433" i="1" s="1"/>
  <c r="AE402" i="5"/>
  <c r="L450" i="1" s="1"/>
  <c r="J411" i="5"/>
  <c r="V412" i="5"/>
  <c r="S467" i="5"/>
  <c r="AB127" i="5"/>
  <c r="K135" i="1" s="1"/>
  <c r="AB140" i="5"/>
  <c r="AB175" i="5"/>
  <c r="AB190" i="5"/>
  <c r="K216" i="1" s="1"/>
  <c r="AB202" i="5"/>
  <c r="K219" i="1" s="1"/>
  <c r="AB239" i="5"/>
  <c r="AK407" i="5"/>
  <c r="N447" i="1" s="1"/>
  <c r="V618" i="5"/>
  <c r="I687" i="1" s="1"/>
  <c r="J295" i="5"/>
  <c r="P391" i="5"/>
  <c r="G443" i="1" s="1"/>
  <c r="AK353" i="5"/>
  <c r="V363" i="5"/>
  <c r="S407" i="5"/>
  <c r="H447" i="1" s="1"/>
  <c r="D134" i="5"/>
  <c r="H113" i="3" s="1"/>
  <c r="D146" i="5"/>
  <c r="H129" i="3" s="1"/>
  <c r="AB297" i="5"/>
  <c r="K322" i="1" s="1"/>
  <c r="V124" i="5"/>
  <c r="I139" i="1" s="1"/>
  <c r="AH199" i="5"/>
  <c r="V309" i="5"/>
  <c r="AE336" i="5"/>
  <c r="L376" i="1" s="1"/>
  <c r="AB395" i="5"/>
  <c r="K457" i="1" s="1"/>
  <c r="AB120" i="5"/>
  <c r="K132" i="1" s="1"/>
  <c r="AB135" i="5"/>
  <c r="K151" i="1" s="1"/>
  <c r="AB147" i="5"/>
  <c r="K158" i="1" s="1"/>
  <c r="AB184" i="5"/>
  <c r="AB197" i="5"/>
  <c r="AB232" i="5"/>
  <c r="V298" i="5"/>
  <c r="I329" i="1" s="1"/>
  <c r="M343" i="5"/>
  <c r="AE449" i="5"/>
  <c r="L510" i="1" s="1"/>
  <c r="AH670" i="5"/>
  <c r="M755" i="1" s="1"/>
  <c r="P290" i="5"/>
  <c r="AK341" i="5"/>
  <c r="D140" i="5"/>
  <c r="H119" i="3" s="1"/>
  <c r="J303" i="5"/>
  <c r="E334" i="1" s="1"/>
  <c r="P302" i="5"/>
  <c r="AH618" i="5"/>
  <c r="M687" i="1" s="1"/>
  <c r="AE305" i="5"/>
  <c r="L337" i="1" s="1"/>
  <c r="J288" i="5"/>
  <c r="E336" i="1" s="1"/>
  <c r="AH291" i="5"/>
  <c r="M327" i="1" s="1"/>
  <c r="S439" i="5"/>
  <c r="P387" i="5"/>
  <c r="G436" i="1" s="1"/>
  <c r="M414" i="5"/>
  <c r="AB129" i="5"/>
  <c r="AB142" i="5"/>
  <c r="K148" i="1" s="1"/>
  <c r="AB177" i="5"/>
  <c r="AB192" i="5"/>
  <c r="K205" i="1" s="1"/>
  <c r="AB204" i="5"/>
  <c r="AB241" i="5"/>
  <c r="K265" i="1" s="1"/>
  <c r="AB253" i="5"/>
  <c r="K278" i="1" s="1"/>
  <c r="V310" i="5"/>
  <c r="M356" i="5"/>
  <c r="F372" i="1" s="1"/>
  <c r="AK394" i="5"/>
  <c r="V246" i="5"/>
  <c r="I270" i="1" s="1"/>
  <c r="AH244" i="5"/>
  <c r="M277" i="1" s="1"/>
  <c r="AK304" i="5"/>
  <c r="AK297" i="5"/>
  <c r="N322" i="1" s="1"/>
  <c r="V336" i="5"/>
  <c r="I376" i="1" s="1"/>
  <c r="AB348" i="5"/>
  <c r="AB357" i="5"/>
  <c r="AH360" i="5"/>
  <c r="AE386" i="5"/>
  <c r="L434" i="1" s="1"/>
  <c r="V442" i="5"/>
  <c r="I497" i="1" s="1"/>
  <c r="P500" i="5"/>
  <c r="G560" i="1" s="1"/>
  <c r="AH454" i="5"/>
  <c r="M501" i="1" s="1"/>
  <c r="AH294" i="5"/>
  <c r="AE292" i="5"/>
  <c r="L333" i="1" s="1"/>
  <c r="S294" i="5"/>
  <c r="J414" i="5"/>
  <c r="P132" i="5"/>
  <c r="P144" i="5"/>
  <c r="P180" i="5"/>
  <c r="G199" i="1" s="1"/>
  <c r="P228" i="5"/>
  <c r="G251" i="1" s="1"/>
  <c r="P243" i="5"/>
  <c r="P255" i="5"/>
  <c r="M335" i="5"/>
  <c r="F374" i="1" s="1"/>
  <c r="J359" i="5"/>
  <c r="V446" i="5"/>
  <c r="AH459" i="5"/>
  <c r="V459" i="5"/>
  <c r="Y519" i="5"/>
  <c r="J578" i="1" s="1"/>
  <c r="AH240" i="5"/>
  <c r="M272" i="1" s="1"/>
  <c r="J408" i="5"/>
  <c r="E433" i="1" s="1"/>
  <c r="M455" i="5"/>
  <c r="Y389" i="5"/>
  <c r="J435" i="1" s="1"/>
  <c r="M453" i="5"/>
  <c r="F505" i="1" s="1"/>
  <c r="AH610" i="5"/>
  <c r="M693" i="1" s="1"/>
  <c r="AB296" i="5"/>
  <c r="K339" i="1" s="1"/>
  <c r="AH288" i="5"/>
  <c r="M439" i="5"/>
  <c r="M403" i="5"/>
  <c r="V351" i="5"/>
  <c r="P129" i="5"/>
  <c r="P142" i="5"/>
  <c r="G148" i="1" s="1"/>
  <c r="P177" i="5"/>
  <c r="P192" i="5"/>
  <c r="P204" i="5"/>
  <c r="P241" i="5"/>
  <c r="G265" i="1" s="1"/>
  <c r="P253" i="5"/>
  <c r="G278" i="1" s="1"/>
  <c r="AH310" i="5"/>
  <c r="AK456" i="5"/>
  <c r="Y415" i="5"/>
  <c r="AE349" i="5"/>
  <c r="AK503" i="5"/>
  <c r="N586" i="1" s="1"/>
  <c r="AH659" i="5"/>
  <c r="M746" i="1" s="1"/>
  <c r="AH179" i="5"/>
  <c r="M196" i="1" s="1"/>
  <c r="M127" i="5"/>
  <c r="F135" i="1" s="1"/>
  <c r="AB299" i="5"/>
  <c r="AK355" i="5"/>
  <c r="P361" i="5"/>
  <c r="P395" i="5"/>
  <c r="G457" i="1" s="1"/>
  <c r="M409" i="5"/>
  <c r="F452" i="1" s="1"/>
  <c r="M345" i="5"/>
  <c r="F402" i="1" s="1"/>
  <c r="AE390" i="5"/>
  <c r="AH462" i="5"/>
  <c r="P122" i="5"/>
  <c r="G134" i="1" s="1"/>
  <c r="P137" i="5"/>
  <c r="P149" i="5"/>
  <c r="P186" i="5"/>
  <c r="P198" i="5"/>
  <c r="G207" i="1" s="1"/>
  <c r="P234" i="5"/>
  <c r="P417" i="5"/>
  <c r="AK452" i="5"/>
  <c r="P355" i="5"/>
  <c r="P454" i="5"/>
  <c r="G501" i="1" s="1"/>
  <c r="S510" i="5"/>
  <c r="H566" i="1" s="1"/>
  <c r="AE497" i="5"/>
  <c r="L564" i="1" s="1"/>
  <c r="Y286" i="5"/>
  <c r="J320" i="1" s="1"/>
  <c r="AE291" i="5"/>
  <c r="L327" i="1" s="1"/>
  <c r="M442" i="5"/>
  <c r="F497" i="1" s="1"/>
  <c r="AE492" i="5"/>
  <c r="L557" i="1" s="1"/>
  <c r="J465" i="5"/>
  <c r="M499" i="5"/>
  <c r="F563" i="1" s="1"/>
  <c r="AK359" i="5"/>
  <c r="V405" i="5"/>
  <c r="AH253" i="5"/>
  <c r="M278" i="1" s="1"/>
  <c r="AE395" i="5"/>
  <c r="V185" i="5"/>
  <c r="I206" i="1" s="1"/>
  <c r="V139" i="5"/>
  <c r="I157" i="1" s="1"/>
  <c r="M354" i="5"/>
  <c r="AB186" i="5"/>
  <c r="K210" i="1" s="1"/>
  <c r="P341" i="5"/>
  <c r="S405" i="5"/>
  <c r="AB131" i="5"/>
  <c r="AB227" i="5"/>
  <c r="K253" i="1" s="1"/>
  <c r="P457" i="5"/>
  <c r="G504" i="1" s="1"/>
  <c r="J299" i="5"/>
  <c r="E340" i="1" s="1"/>
  <c r="Y396" i="5"/>
  <c r="S364" i="5"/>
  <c r="D149" i="5"/>
  <c r="H116" i="3" s="1"/>
  <c r="P286" i="5"/>
  <c r="G320" i="1" s="1"/>
  <c r="AB394" i="5"/>
  <c r="AB188" i="5"/>
  <c r="K197" i="1" s="1"/>
  <c r="AB344" i="5"/>
  <c r="AE345" i="5"/>
  <c r="D131" i="5"/>
  <c r="H123" i="3" s="1"/>
  <c r="AH307" i="5"/>
  <c r="M341" i="1" s="1"/>
  <c r="AB133" i="5"/>
  <c r="AB229" i="5"/>
  <c r="K255" i="1" s="1"/>
  <c r="M359" i="5"/>
  <c r="AK361" i="5"/>
  <c r="M396" i="5"/>
  <c r="P147" i="5"/>
  <c r="J448" i="5"/>
  <c r="AB520" i="5"/>
  <c r="K583" i="1" s="1"/>
  <c r="S357" i="5"/>
  <c r="V300" i="5"/>
  <c r="I324" i="1" s="1"/>
  <c r="P133" i="5"/>
  <c r="P229" i="5"/>
  <c r="G255" i="1" s="1"/>
  <c r="AK362" i="5"/>
  <c r="AE459" i="5"/>
  <c r="AB565" i="5"/>
  <c r="K629" i="1" s="1"/>
  <c r="AH300" i="5"/>
  <c r="M324" i="1" s="1"/>
  <c r="AB284" i="5"/>
  <c r="K321" i="1" s="1"/>
  <c r="J338" i="5"/>
  <c r="AH465" i="5"/>
  <c r="M518" i="1" s="1"/>
  <c r="P189" i="5"/>
  <c r="G204" i="1" s="1"/>
  <c r="M441" i="5"/>
  <c r="F498" i="1" s="1"/>
  <c r="M391" i="5"/>
  <c r="AK501" i="5"/>
  <c r="N580" i="1" s="1"/>
  <c r="AH443" i="5"/>
  <c r="M522" i="1" s="1"/>
  <c r="V361" i="5"/>
  <c r="I392" i="1" s="1"/>
  <c r="AK414" i="5"/>
  <c r="AE405" i="5"/>
  <c r="AK457" i="5"/>
  <c r="N504" i="1" s="1"/>
  <c r="P131" i="5"/>
  <c r="P179" i="5"/>
  <c r="G196" i="1" s="1"/>
  <c r="P193" i="5"/>
  <c r="G217" i="1" s="1"/>
  <c r="P227" i="5"/>
  <c r="G253" i="1" s="1"/>
  <c r="AK335" i="5"/>
  <c r="N374" i="1" s="1"/>
  <c r="AE456" i="5"/>
  <c r="J127" i="5"/>
  <c r="E135" i="1" s="1"/>
  <c r="J302" i="5"/>
  <c r="V506" i="5"/>
  <c r="I565" i="1" s="1"/>
  <c r="AB512" i="5"/>
  <c r="K581" i="1" s="1"/>
  <c r="AK518" i="5"/>
  <c r="N579" i="1" s="1"/>
  <c r="AH250" i="5"/>
  <c r="M268" i="1" s="1"/>
  <c r="AE339" i="5"/>
  <c r="V505" i="5"/>
  <c r="I571" i="1" s="1"/>
  <c r="AE283" i="5"/>
  <c r="AE461" i="5"/>
  <c r="AK516" i="5"/>
  <c r="N577" i="1" s="1"/>
  <c r="V671" i="5"/>
  <c r="I762" i="1" s="1"/>
  <c r="P390" i="5"/>
  <c r="P554" i="5"/>
  <c r="G621" i="1" s="1"/>
  <c r="J658" i="5"/>
  <c r="E765" i="1" s="1"/>
  <c r="J400" i="5"/>
  <c r="E445" i="1" s="1"/>
  <c r="AH613" i="5"/>
  <c r="M696" i="1" s="1"/>
  <c r="AH188" i="5"/>
  <c r="M197" i="1" s="1"/>
  <c r="AH181" i="5"/>
  <c r="M195" i="1" s="1"/>
  <c r="S390" i="5"/>
  <c r="AB122" i="5"/>
  <c r="K134" i="1" s="1"/>
  <c r="AB198" i="5"/>
  <c r="K207" i="1" s="1"/>
  <c r="Y388" i="5"/>
  <c r="J437" i="1" s="1"/>
  <c r="J442" i="5"/>
  <c r="E497" i="1" s="1"/>
  <c r="AK444" i="5"/>
  <c r="Y354" i="5"/>
  <c r="J400" i="1" s="1"/>
  <c r="AE451" i="5"/>
  <c r="L509" i="1" s="1"/>
  <c r="AE298" i="5"/>
  <c r="AB124" i="5"/>
  <c r="K139" i="1" s="1"/>
  <c r="AB200" i="5"/>
  <c r="K212" i="1" s="1"/>
  <c r="Y350" i="5"/>
  <c r="AE282" i="5"/>
  <c r="L315" i="1" s="1"/>
  <c r="J304" i="5"/>
  <c r="E328" i="1" s="1"/>
  <c r="Y307" i="5"/>
  <c r="J341" i="1" s="1"/>
  <c r="AK446" i="5"/>
  <c r="N503" i="1" s="1"/>
  <c r="AB145" i="5"/>
  <c r="K155" i="1" s="1"/>
  <c r="AB244" i="5"/>
  <c r="K277" i="1" s="1"/>
  <c r="AE401" i="5"/>
  <c r="L440" i="1" s="1"/>
  <c r="AE444" i="5"/>
  <c r="AB389" i="5"/>
  <c r="K435" i="1" s="1"/>
  <c r="S399" i="5"/>
  <c r="H454" i="1" s="1"/>
  <c r="Y409" i="5"/>
  <c r="J452" i="1" s="1"/>
  <c r="AK465" i="5"/>
  <c r="N518" i="1" s="1"/>
  <c r="Y397" i="5"/>
  <c r="J464" i="1" s="1"/>
  <c r="AH340" i="5"/>
  <c r="P336" i="5"/>
  <c r="G376" i="1" s="1"/>
  <c r="P184" i="5"/>
  <c r="AH298" i="5"/>
  <c r="M329" i="1" s="1"/>
  <c r="V348" i="5"/>
  <c r="J461" i="5"/>
  <c r="S297" i="5"/>
  <c r="H322" i="1" s="1"/>
  <c r="AB444" i="5"/>
  <c r="P145" i="5"/>
  <c r="G155" i="1" s="1"/>
  <c r="P244" i="5"/>
  <c r="G277" i="1" s="1"/>
  <c r="AK398" i="5"/>
  <c r="N446" i="1" s="1"/>
  <c r="AK351" i="5"/>
  <c r="J417" i="5"/>
  <c r="E453" i="1" s="1"/>
  <c r="AE307" i="5"/>
  <c r="L341" i="1" s="1"/>
  <c r="P126" i="5"/>
  <c r="G138" i="1" s="1"/>
  <c r="P201" i="5"/>
  <c r="G218" i="1" s="1"/>
  <c r="AE350" i="5"/>
  <c r="S391" i="5"/>
  <c r="J354" i="5"/>
  <c r="E400" i="1" s="1"/>
  <c r="P119" i="5"/>
  <c r="G130" i="1" s="1"/>
  <c r="P183" i="5"/>
  <c r="P196" i="5"/>
  <c r="G209" i="1" s="1"/>
  <c r="P231" i="5"/>
  <c r="G274" i="1" s="1"/>
  <c r="P246" i="5"/>
  <c r="G270" i="1" s="1"/>
  <c r="P258" i="5"/>
  <c r="G262" i="1" s="1"/>
  <c r="AE362" i="5"/>
  <c r="M415" i="5"/>
  <c r="F462" i="1" s="1"/>
  <c r="P462" i="5"/>
  <c r="S443" i="5"/>
  <c r="H522" i="1" s="1"/>
  <c r="AB468" i="5"/>
  <c r="K523" i="1" s="1"/>
  <c r="M445" i="5"/>
  <c r="S514" i="5"/>
  <c r="H555" i="1" s="1"/>
  <c r="S353" i="5"/>
  <c r="M514" i="5"/>
  <c r="F555" i="1" s="1"/>
  <c r="V518" i="5"/>
  <c r="I579" i="1" s="1"/>
  <c r="AB505" i="5"/>
  <c r="K571" i="1" s="1"/>
  <c r="AH295" i="5"/>
  <c r="M326" i="1" s="1"/>
  <c r="AK463" i="5"/>
  <c r="Y552" i="5"/>
  <c r="J622" i="1" s="1"/>
  <c r="J176" i="5"/>
  <c r="E194" i="1" s="1"/>
  <c r="V182" i="5"/>
  <c r="I214" i="1" s="1"/>
  <c r="V145" i="5"/>
  <c r="I155" i="1" s="1"/>
  <c r="V184" i="5"/>
  <c r="I220" i="1" s="1"/>
  <c r="V661" i="5"/>
  <c r="I745" i="1" s="1"/>
  <c r="AE289" i="5"/>
  <c r="L331" i="1" s="1"/>
  <c r="AH121" i="5"/>
  <c r="M133" i="1" s="1"/>
  <c r="J627" i="5"/>
  <c r="E700" i="1" s="1"/>
  <c r="AB365" i="5"/>
  <c r="AE280" i="5"/>
  <c r="L314" i="1" s="1"/>
  <c r="M126" i="5"/>
  <c r="F138" i="1" s="1"/>
  <c r="J307" i="5"/>
  <c r="E341" i="1" s="1"/>
  <c r="J363" i="5"/>
  <c r="V357" i="5"/>
  <c r="I390" i="1" s="1"/>
  <c r="AB137" i="5"/>
  <c r="AB234" i="5"/>
  <c r="K260" i="1" s="1"/>
  <c r="AK386" i="5"/>
  <c r="N434" i="1" s="1"/>
  <c r="AK387" i="5"/>
  <c r="N436" i="1" s="1"/>
  <c r="AH308" i="5"/>
  <c r="AB179" i="5"/>
  <c r="K196" i="1" s="1"/>
  <c r="AE413" i="5"/>
  <c r="L456" i="1" s="1"/>
  <c r="AH183" i="5"/>
  <c r="M213" i="1" s="1"/>
  <c r="D122" i="5"/>
  <c r="H111" i="3" s="1"/>
  <c r="D198" i="5"/>
  <c r="H170" i="3" s="1"/>
  <c r="J334" i="5"/>
  <c r="E373" i="1" s="1"/>
  <c r="AB236" i="5"/>
  <c r="K276" i="1" s="1"/>
  <c r="J192" i="5"/>
  <c r="E205" i="1" s="1"/>
  <c r="M302" i="5"/>
  <c r="AE391" i="5"/>
  <c r="L443" i="1" s="1"/>
  <c r="Y403" i="5"/>
  <c r="V281" i="5"/>
  <c r="I316" i="1" s="1"/>
  <c r="AK447" i="5"/>
  <c r="AB181" i="5"/>
  <c r="K195" i="1" s="1"/>
  <c r="AB256" i="5"/>
  <c r="K279" i="1" s="1"/>
  <c r="AH147" i="5"/>
  <c r="M158" i="1" s="1"/>
  <c r="Y408" i="5"/>
  <c r="J433" i="1" s="1"/>
  <c r="Y390" i="5"/>
  <c r="AH242" i="5"/>
  <c r="M258" i="1" s="1"/>
  <c r="AE408" i="5"/>
  <c r="L433" i="1" s="1"/>
  <c r="P120" i="5"/>
  <c r="G132" i="1" s="1"/>
  <c r="P197" i="5"/>
  <c r="G211" i="1" s="1"/>
  <c r="P394" i="5"/>
  <c r="P299" i="5"/>
  <c r="AK391" i="5"/>
  <c r="AH406" i="5"/>
  <c r="P181" i="5"/>
  <c r="G195" i="1" s="1"/>
  <c r="P256" i="5"/>
  <c r="G279" i="1" s="1"/>
  <c r="S336" i="5"/>
  <c r="H376" i="1" s="1"/>
  <c r="AK347" i="5"/>
  <c r="N393" i="1" s="1"/>
  <c r="AH287" i="5"/>
  <c r="M317" i="1" s="1"/>
  <c r="M387" i="5"/>
  <c r="F436" i="1" s="1"/>
  <c r="P238" i="5"/>
  <c r="AK390" i="5"/>
  <c r="J227" i="5"/>
  <c r="E253" i="1" s="1"/>
  <c r="AH228" i="5"/>
  <c r="M251" i="1" s="1"/>
  <c r="P408" i="5"/>
  <c r="G433" i="1" s="1"/>
  <c r="Y365" i="5"/>
  <c r="M450" i="5"/>
  <c r="P123" i="5"/>
  <c r="G161" i="1" s="1"/>
  <c r="P138" i="5"/>
  <c r="G144" i="1" s="1"/>
  <c r="P150" i="5"/>
  <c r="P187" i="5"/>
  <c r="G201" i="1" s="1"/>
  <c r="P199" i="5"/>
  <c r="P235" i="5"/>
  <c r="G256" i="1" s="1"/>
  <c r="P248" i="5"/>
  <c r="G261" i="1" s="1"/>
  <c r="J347" i="5"/>
  <c r="E393" i="1" s="1"/>
  <c r="AE389" i="5"/>
  <c r="L435" i="1" s="1"/>
  <c r="J405" i="5"/>
  <c r="M452" i="5"/>
  <c r="J345" i="5"/>
  <c r="E402" i="1" s="1"/>
  <c r="AH351" i="5"/>
  <c r="J470" i="5"/>
  <c r="E513" i="1" s="1"/>
  <c r="P303" i="5"/>
  <c r="G334" i="1" s="1"/>
  <c r="S360" i="5"/>
  <c r="Y401" i="5"/>
  <c r="J440" i="1" s="1"/>
  <c r="AE468" i="5"/>
  <c r="L523" i="1" s="1"/>
  <c r="AB407" i="5"/>
  <c r="K447" i="1" s="1"/>
  <c r="M279" i="5"/>
  <c r="F313" i="1" s="1"/>
  <c r="S338" i="5"/>
  <c r="AK461" i="5"/>
  <c r="AK448" i="5"/>
  <c r="N519" i="1" s="1"/>
  <c r="S505" i="5"/>
  <c r="H571" i="1" s="1"/>
  <c r="P507" i="5"/>
  <c r="G561" i="1" s="1"/>
  <c r="J397" i="5"/>
  <c r="E464" i="1" s="1"/>
  <c r="V627" i="5"/>
  <c r="I700" i="1" s="1"/>
  <c r="AK337" i="5"/>
  <c r="N375" i="1" s="1"/>
  <c r="S361" i="5"/>
  <c r="AK365" i="5"/>
  <c r="Y450" i="5"/>
  <c r="AB149" i="5"/>
  <c r="K143" i="1" s="1"/>
  <c r="AH614" i="5"/>
  <c r="M688" i="1" s="1"/>
  <c r="AK443" i="5"/>
  <c r="N522" i="1" s="1"/>
  <c r="M468" i="5"/>
  <c r="F523" i="1" s="1"/>
  <c r="Y292" i="5"/>
  <c r="J342" i="5"/>
  <c r="E377" i="1" s="1"/>
  <c r="AB193" i="5"/>
  <c r="K217" i="1" s="1"/>
  <c r="M125" i="5"/>
  <c r="J361" i="5"/>
  <c r="E392" i="1" s="1"/>
  <c r="D137" i="5"/>
  <c r="H117" i="3" s="1"/>
  <c r="D234" i="5"/>
  <c r="H208" i="3" s="1"/>
  <c r="Y349" i="5"/>
  <c r="J378" i="1" s="1"/>
  <c r="AB283" i="5"/>
  <c r="K338" i="1" s="1"/>
  <c r="AB303" i="5"/>
  <c r="P451" i="5"/>
  <c r="AB249" i="5"/>
  <c r="K252" i="1" s="1"/>
  <c r="AE342" i="5"/>
  <c r="V464" i="5"/>
  <c r="I512" i="1" s="1"/>
  <c r="D193" i="5"/>
  <c r="H180" i="3" s="1"/>
  <c r="AH445" i="5"/>
  <c r="V295" i="5"/>
  <c r="P446" i="5"/>
  <c r="P232" i="5"/>
  <c r="G259" i="1" s="1"/>
  <c r="Y344" i="5"/>
  <c r="Y348" i="5"/>
  <c r="S288" i="5"/>
  <c r="P175" i="5"/>
  <c r="G193" i="1" s="1"/>
  <c r="J463" i="5"/>
  <c r="E516" i="1" s="1"/>
  <c r="V340" i="5"/>
  <c r="V503" i="5"/>
  <c r="I586" i="1" s="1"/>
  <c r="Y453" i="5"/>
  <c r="J505" i="1" s="1"/>
  <c r="Y360" i="5"/>
  <c r="P614" i="5"/>
  <c r="G688" i="1" s="1"/>
  <c r="P626" i="5"/>
  <c r="G699" i="1" s="1"/>
  <c r="P684" i="5"/>
  <c r="G751" i="1" s="1"/>
  <c r="AE517" i="5"/>
  <c r="L575" i="1" s="1"/>
  <c r="AE565" i="5"/>
  <c r="L629" i="1" s="1"/>
  <c r="AB666" i="5"/>
  <c r="K750" i="1" s="1"/>
  <c r="M522" i="5"/>
  <c r="F572" i="1" s="1"/>
  <c r="J626" i="5"/>
  <c r="E699" i="1" s="1"/>
  <c r="M305" i="5"/>
  <c r="V387" i="5"/>
  <c r="I436" i="1" s="1"/>
  <c r="S414" i="5"/>
  <c r="H461" i="1" s="1"/>
  <c r="AH503" i="5"/>
  <c r="M586" i="1" s="1"/>
  <c r="AE560" i="5"/>
  <c r="L626" i="1" s="1"/>
  <c r="AH190" i="5"/>
  <c r="M216" i="1" s="1"/>
  <c r="AH348" i="5"/>
  <c r="M383" i="1" s="1"/>
  <c r="AE415" i="5"/>
  <c r="M460" i="5"/>
  <c r="Y513" i="5"/>
  <c r="J568" i="1" s="1"/>
  <c r="S570" i="5"/>
  <c r="H636" i="1" s="1"/>
  <c r="J577" i="5"/>
  <c r="E632" i="1" s="1"/>
  <c r="P607" i="5"/>
  <c r="G686" i="1" s="1"/>
  <c r="AE467" i="5"/>
  <c r="M463" i="5"/>
  <c r="F516" i="1" s="1"/>
  <c r="AE558" i="5"/>
  <c r="L630" i="1" s="1"/>
  <c r="AK575" i="5"/>
  <c r="N647" i="1" s="1"/>
  <c r="J655" i="5"/>
  <c r="E739" i="1" s="1"/>
  <c r="AB659" i="5"/>
  <c r="K746" i="1" s="1"/>
  <c r="Y672" i="5"/>
  <c r="J747" i="1" s="1"/>
  <c r="AE469" i="5"/>
  <c r="AH346" i="5"/>
  <c r="J352" i="5"/>
  <c r="E382" i="1" s="1"/>
  <c r="Y285" i="5"/>
  <c r="P521" i="5"/>
  <c r="G584" i="1" s="1"/>
  <c r="S561" i="5"/>
  <c r="H623" i="1" s="1"/>
  <c r="Y546" i="5"/>
  <c r="J617" i="1" s="1"/>
  <c r="AK676" i="5"/>
  <c r="N738" i="1" s="1"/>
  <c r="AE630" i="5"/>
  <c r="L701" i="1" s="1"/>
  <c r="AB668" i="5"/>
  <c r="K748" i="1" s="1"/>
  <c r="AB518" i="5"/>
  <c r="K579" i="1" s="1"/>
  <c r="J466" i="5"/>
  <c r="AH202" i="5"/>
  <c r="M219" i="1" s="1"/>
  <c r="S344" i="5"/>
  <c r="AH502" i="5"/>
  <c r="M573" i="1" s="1"/>
  <c r="M520" i="5"/>
  <c r="F583" i="1" s="1"/>
  <c r="S548" i="5"/>
  <c r="H620" i="1" s="1"/>
  <c r="J603" i="5"/>
  <c r="E680" i="1" s="1"/>
  <c r="P613" i="5"/>
  <c r="G696" i="1" s="1"/>
  <c r="P625" i="5"/>
  <c r="G690" i="1" s="1"/>
  <c r="P683" i="5"/>
  <c r="G767" i="1" s="1"/>
  <c r="S502" i="5"/>
  <c r="H573" i="1" s="1"/>
  <c r="AE500" i="5"/>
  <c r="L560" i="1" s="1"/>
  <c r="AB665" i="5"/>
  <c r="K768" i="1" s="1"/>
  <c r="AH577" i="5"/>
  <c r="M632" i="1" s="1"/>
  <c r="M549" i="5"/>
  <c r="F618" i="1" s="1"/>
  <c r="J569" i="5"/>
  <c r="E634" i="1" s="1"/>
  <c r="AB616" i="5"/>
  <c r="K694" i="1" s="1"/>
  <c r="AB628" i="5"/>
  <c r="K707" i="1" s="1"/>
  <c r="AB521" i="5"/>
  <c r="K584" i="1" s="1"/>
  <c r="J499" i="5"/>
  <c r="E563" i="1" s="1"/>
  <c r="P551" i="5"/>
  <c r="G624" i="1" s="1"/>
  <c r="Y549" i="5"/>
  <c r="J618" i="1" s="1"/>
  <c r="AH567" i="5"/>
  <c r="M628" i="1" s="1"/>
  <c r="S654" i="5"/>
  <c r="H737" i="1" s="1"/>
  <c r="AB617" i="5"/>
  <c r="K704" i="1" s="1"/>
  <c r="AB629" i="5"/>
  <c r="K706" i="1" s="1"/>
  <c r="Y511" i="5"/>
  <c r="J569" i="1" s="1"/>
  <c r="P659" i="5"/>
  <c r="G746" i="1" s="1"/>
  <c r="M602" i="5"/>
  <c r="F681" i="1" s="1"/>
  <c r="P631" i="5"/>
  <c r="G698" i="1" s="1"/>
  <c r="S557" i="5"/>
  <c r="H646" i="1" s="1"/>
  <c r="P547" i="5"/>
  <c r="G619" i="1" s="1"/>
  <c r="AB611" i="5"/>
  <c r="K708" i="1" s="1"/>
  <c r="AB624" i="5"/>
  <c r="K697" i="1" s="1"/>
  <c r="S683" i="5"/>
  <c r="H767" i="1" s="1"/>
  <c r="V655" i="5"/>
  <c r="I739" i="1" s="1"/>
  <c r="AB502" i="5"/>
  <c r="K573" i="1" s="1"/>
  <c r="AB612" i="5"/>
  <c r="K692" i="1" s="1"/>
  <c r="V573" i="5"/>
  <c r="I640" i="1" s="1"/>
  <c r="P664" i="5"/>
  <c r="G754" i="1" s="1"/>
  <c r="D236" i="5"/>
  <c r="H224" i="3" s="1"/>
  <c r="J279" i="5"/>
  <c r="E313" i="1" s="1"/>
  <c r="AE464" i="5"/>
  <c r="L512" i="1" s="1"/>
  <c r="P386" i="5"/>
  <c r="G434" i="1" s="1"/>
  <c r="P127" i="5"/>
  <c r="G135" i="1" s="1"/>
  <c r="AE519" i="5"/>
  <c r="L578" i="1" s="1"/>
  <c r="AE411" i="5"/>
  <c r="AH515" i="5"/>
  <c r="M574" i="1" s="1"/>
  <c r="M508" i="5"/>
  <c r="F567" i="1" s="1"/>
  <c r="Y392" i="5"/>
  <c r="J441" i="1" s="1"/>
  <c r="AB548" i="5"/>
  <c r="K620" i="1" s="1"/>
  <c r="P606" i="5"/>
  <c r="G685" i="1" s="1"/>
  <c r="AH510" i="5"/>
  <c r="M566" i="1" s="1"/>
  <c r="AH655" i="5"/>
  <c r="M739" i="1" s="1"/>
  <c r="AB658" i="5"/>
  <c r="K765" i="1" s="1"/>
  <c r="M469" i="5"/>
  <c r="Y398" i="5"/>
  <c r="AK510" i="5"/>
  <c r="N566" i="1" s="1"/>
  <c r="AH361" i="5"/>
  <c r="M392" i="1" s="1"/>
  <c r="AK519" i="5"/>
  <c r="N578" i="1" s="1"/>
  <c r="P627" i="5"/>
  <c r="G700" i="1" s="1"/>
  <c r="AK460" i="5"/>
  <c r="AK602" i="5"/>
  <c r="N681" i="1" s="1"/>
  <c r="AE546" i="5"/>
  <c r="L617" i="1" s="1"/>
  <c r="AK551" i="5"/>
  <c r="N624" i="1" s="1"/>
  <c r="P663" i="5"/>
  <c r="G763" i="1" s="1"/>
  <c r="P522" i="5"/>
  <c r="G572" i="1" s="1"/>
  <c r="S406" i="5"/>
  <c r="M457" i="5"/>
  <c r="F504" i="1" s="1"/>
  <c r="AE498" i="5"/>
  <c r="L562" i="1" s="1"/>
  <c r="AH128" i="5"/>
  <c r="M154" i="1" s="1"/>
  <c r="M346" i="5"/>
  <c r="Y448" i="5"/>
  <c r="AE493" i="5"/>
  <c r="L556" i="1" s="1"/>
  <c r="AK600" i="5"/>
  <c r="N678" i="1" s="1"/>
  <c r="P608" i="5"/>
  <c r="G682" i="1" s="1"/>
  <c r="P661" i="5"/>
  <c r="G745" i="1" s="1"/>
  <c r="AK440" i="5"/>
  <c r="N496" i="1" s="1"/>
  <c r="Y469" i="5"/>
  <c r="S553" i="5"/>
  <c r="H625" i="1" s="1"/>
  <c r="M575" i="5"/>
  <c r="F647" i="1" s="1"/>
  <c r="AB660" i="5"/>
  <c r="K744" i="1" s="1"/>
  <c r="AB492" i="5"/>
  <c r="K557" i="1" s="1"/>
  <c r="AE458" i="5"/>
  <c r="P510" i="5"/>
  <c r="G566" i="1" s="1"/>
  <c r="V288" i="5"/>
  <c r="V402" i="5"/>
  <c r="I450" i="1" s="1"/>
  <c r="P555" i="5"/>
  <c r="G641" i="1" s="1"/>
  <c r="P605" i="5"/>
  <c r="G684" i="1" s="1"/>
  <c r="AK562" i="5"/>
  <c r="N637" i="1" s="1"/>
  <c r="M572" i="5"/>
  <c r="F638" i="1" s="1"/>
  <c r="AH447" i="5"/>
  <c r="M499" i="1" s="1"/>
  <c r="M339" i="5"/>
  <c r="AE364" i="5"/>
  <c r="P194" i="5"/>
  <c r="G203" i="1" s="1"/>
  <c r="J395" i="5"/>
  <c r="AK507" i="5"/>
  <c r="N561" i="1" s="1"/>
  <c r="Y470" i="5"/>
  <c r="J513" i="1" s="1"/>
  <c r="V305" i="5"/>
  <c r="AB452" i="5"/>
  <c r="V517" i="5"/>
  <c r="I575" i="1" s="1"/>
  <c r="V461" i="5"/>
  <c r="P190" i="5"/>
  <c r="G216" i="1" s="1"/>
  <c r="AE441" i="5"/>
  <c r="L498" i="1" s="1"/>
  <c r="AH439" i="5"/>
  <c r="J501" i="5"/>
  <c r="E580" i="1" s="1"/>
  <c r="AK469" i="5"/>
  <c r="AB355" i="5"/>
  <c r="K384" i="1" s="1"/>
  <c r="AH496" i="5"/>
  <c r="M585" i="1" s="1"/>
  <c r="P353" i="5"/>
  <c r="G389" i="1" s="1"/>
  <c r="S547" i="5"/>
  <c r="H619" i="1" s="1"/>
  <c r="P617" i="5"/>
  <c r="G704" i="1" s="1"/>
  <c r="P629" i="5"/>
  <c r="G706" i="1" s="1"/>
  <c r="AE675" i="5"/>
  <c r="L753" i="1" s="1"/>
  <c r="AB682" i="5"/>
  <c r="K766" i="1" s="1"/>
  <c r="M577" i="5"/>
  <c r="F632" i="1" s="1"/>
  <c r="M569" i="5"/>
  <c r="F634" i="1" s="1"/>
  <c r="AB681" i="5"/>
  <c r="K760" i="1" s="1"/>
  <c r="AH664" i="5"/>
  <c r="M754" i="1" s="1"/>
  <c r="Y412" i="5"/>
  <c r="J458" i="1" s="1"/>
  <c r="Y468" i="5"/>
  <c r="J523" i="1" s="1"/>
  <c r="AE448" i="5"/>
  <c r="L519" i="1" s="1"/>
  <c r="S466" i="5"/>
  <c r="V120" i="5"/>
  <c r="I132" i="1" s="1"/>
  <c r="M282" i="5"/>
  <c r="F315" i="1" s="1"/>
  <c r="Y357" i="5"/>
  <c r="J390" i="1" s="1"/>
  <c r="V496" i="5"/>
  <c r="I585" i="1" s="1"/>
  <c r="J506" i="5"/>
  <c r="E565" i="1" s="1"/>
  <c r="AE557" i="5"/>
  <c r="L646" i="1" s="1"/>
  <c r="V571" i="5"/>
  <c r="I635" i="1" s="1"/>
  <c r="P611" i="5"/>
  <c r="G708" i="1" s="1"/>
  <c r="P624" i="5"/>
  <c r="G697" i="1" s="1"/>
  <c r="AK677" i="5"/>
  <c r="N758" i="1" s="1"/>
  <c r="P501" i="5"/>
  <c r="G580" i="1" s="1"/>
  <c r="AB663" i="5"/>
  <c r="K763" i="1" s="1"/>
  <c r="P574" i="5"/>
  <c r="G645" i="1" s="1"/>
  <c r="AB495" i="5"/>
  <c r="K558" i="1" s="1"/>
  <c r="P508" i="5"/>
  <c r="G567" i="1" s="1"/>
  <c r="J294" i="5"/>
  <c r="E318" i="1" s="1"/>
  <c r="AB392" i="5"/>
  <c r="K441" i="1" s="1"/>
  <c r="AE442" i="5"/>
  <c r="L497" i="1" s="1"/>
  <c r="P398" i="5"/>
  <c r="G446" i="1" s="1"/>
  <c r="S492" i="5"/>
  <c r="H557" i="1" s="1"/>
  <c r="AE465" i="5"/>
  <c r="L518" i="1" s="1"/>
  <c r="S519" i="5"/>
  <c r="H578" i="1" s="1"/>
  <c r="M458" i="5"/>
  <c r="F508" i="1" s="1"/>
  <c r="AB501" i="5"/>
  <c r="K580" i="1" s="1"/>
  <c r="AB281" i="5"/>
  <c r="K316" i="1" s="1"/>
  <c r="J280" i="5"/>
  <c r="E314" i="1" s="1"/>
  <c r="AE338" i="5"/>
  <c r="S412" i="5"/>
  <c r="H458" i="1" s="1"/>
  <c r="M461" i="5"/>
  <c r="F495" i="1" s="1"/>
  <c r="S552" i="5"/>
  <c r="H622" i="1" s="1"/>
  <c r="AE564" i="5"/>
  <c r="L627" i="1" s="1"/>
  <c r="AH560" i="5"/>
  <c r="M626" i="1" s="1"/>
  <c r="AE567" i="5"/>
  <c r="L628" i="1" s="1"/>
  <c r="P604" i="5"/>
  <c r="G705" i="1" s="1"/>
  <c r="P619" i="5"/>
  <c r="G691" i="1" s="1"/>
  <c r="P630" i="5"/>
  <c r="G701" i="1" s="1"/>
  <c r="AH671" i="5"/>
  <c r="M762" i="1" s="1"/>
  <c r="M518" i="5"/>
  <c r="F579" i="1" s="1"/>
  <c r="J560" i="5"/>
  <c r="E626" i="1" s="1"/>
  <c r="S554" i="5"/>
  <c r="H621" i="1" s="1"/>
  <c r="AK572" i="5"/>
  <c r="N638" i="1" s="1"/>
  <c r="S631" i="5"/>
  <c r="H698" i="1" s="1"/>
  <c r="P671" i="5"/>
  <c r="G762" i="1" s="1"/>
  <c r="S682" i="5"/>
  <c r="H766" i="1" s="1"/>
  <c r="AB685" i="5"/>
  <c r="K757" i="1" s="1"/>
  <c r="V507" i="5"/>
  <c r="I561" i="1" s="1"/>
  <c r="P459" i="5"/>
  <c r="AH516" i="5"/>
  <c r="M577" i="1" s="1"/>
  <c r="J410" i="5"/>
  <c r="E455" i="1" s="1"/>
  <c r="AB309" i="5"/>
  <c r="K325" i="1" s="1"/>
  <c r="D403" i="5"/>
  <c r="H365" i="3" s="1"/>
  <c r="J350" i="5"/>
  <c r="AB514" i="5"/>
  <c r="K555" i="1" s="1"/>
  <c r="S551" i="5"/>
  <c r="H624" i="1" s="1"/>
  <c r="S562" i="5"/>
  <c r="H637" i="1" s="1"/>
  <c r="S550" i="5"/>
  <c r="H644" i="1" s="1"/>
  <c r="AH631" i="5"/>
  <c r="M698" i="1" s="1"/>
  <c r="P616" i="5"/>
  <c r="G694" i="1" s="1"/>
  <c r="P628" i="5"/>
  <c r="G707" i="1" s="1"/>
  <c r="Y674" i="5"/>
  <c r="J764" i="1" s="1"/>
  <c r="AB680" i="5"/>
  <c r="K761" i="1" s="1"/>
  <c r="M521" i="5"/>
  <c r="F584" i="1" s="1"/>
  <c r="S549" i="5"/>
  <c r="H618" i="1" s="1"/>
  <c r="Y504" i="5"/>
  <c r="J570" i="1" s="1"/>
  <c r="AK569" i="5"/>
  <c r="N634" i="1" s="1"/>
  <c r="AE601" i="5"/>
  <c r="L679" i="1" s="1"/>
  <c r="AB669" i="5"/>
  <c r="K743" i="1" s="1"/>
  <c r="P666" i="5"/>
  <c r="G750" i="1" s="1"/>
  <c r="AE407" i="5"/>
  <c r="L447" i="1" s="1"/>
  <c r="AK522" i="5"/>
  <c r="N572" i="1" s="1"/>
  <c r="M656" i="5"/>
  <c r="F741" i="1" s="1"/>
  <c r="AB605" i="5"/>
  <c r="K684" i="1" s="1"/>
  <c r="D659" i="5"/>
  <c r="H581" i="3" s="1"/>
  <c r="AH561" i="5"/>
  <c r="M623" i="1" s="1"/>
  <c r="AH600" i="5"/>
  <c r="M678" i="1" s="1"/>
  <c r="P670" i="5"/>
  <c r="G755" i="1" s="1"/>
  <c r="AE602" i="5"/>
  <c r="L681" i="1" s="1"/>
  <c r="AH444" i="5"/>
  <c r="M502" i="1" s="1"/>
  <c r="J458" i="5"/>
  <c r="E508" i="1" s="1"/>
  <c r="AE463" i="5"/>
  <c r="L516" i="1" s="1"/>
  <c r="AB606" i="5"/>
  <c r="K685" i="1" s="1"/>
  <c r="AB620" i="5"/>
  <c r="K703" i="1" s="1"/>
  <c r="AE554" i="5"/>
  <c r="L621" i="1" s="1"/>
  <c r="P662" i="5"/>
  <c r="G742" i="1" s="1"/>
  <c r="AE677" i="5"/>
  <c r="L758" i="1" s="1"/>
  <c r="AH512" i="5"/>
  <c r="M581" i="1" s="1"/>
  <c r="AE561" i="5"/>
  <c r="L623" i="1" s="1"/>
  <c r="S603" i="5"/>
  <c r="H680" i="1" s="1"/>
  <c r="J601" i="5"/>
  <c r="E679" i="1" s="1"/>
  <c r="Y654" i="5"/>
  <c r="J737" i="1" s="1"/>
  <c r="AB615" i="5"/>
  <c r="K683" i="1" s="1"/>
  <c r="AB627" i="5"/>
  <c r="K700" i="1" s="1"/>
  <c r="AH674" i="5"/>
  <c r="M764" i="1" s="1"/>
  <c r="S459" i="5"/>
  <c r="P660" i="5"/>
  <c r="G744" i="1" s="1"/>
  <c r="AK339" i="5"/>
  <c r="N381" i="1" s="1"/>
  <c r="AK514" i="5"/>
  <c r="N555" i="1" s="1"/>
  <c r="AE551" i="5"/>
  <c r="L624" i="1" s="1"/>
  <c r="AE562" i="5"/>
  <c r="L637" i="1" s="1"/>
  <c r="AE550" i="5"/>
  <c r="L644" i="1" s="1"/>
  <c r="J674" i="5"/>
  <c r="E764" i="1" s="1"/>
  <c r="Y676" i="5"/>
  <c r="J738" i="1" s="1"/>
  <c r="P365" i="5"/>
  <c r="AH397" i="5"/>
  <c r="M464" i="1" s="1"/>
  <c r="AE335" i="5"/>
  <c r="L374" i="1" s="1"/>
  <c r="AE360" i="5"/>
  <c r="L397" i="1" s="1"/>
  <c r="P174" i="5"/>
  <c r="G192" i="1" s="1"/>
  <c r="V283" i="5"/>
  <c r="S398" i="5"/>
  <c r="H446" i="1" s="1"/>
  <c r="P202" i="5"/>
  <c r="G219" i="1" s="1"/>
  <c r="S392" i="5"/>
  <c r="AH509" i="5"/>
  <c r="M582" i="1" s="1"/>
  <c r="Y500" i="5"/>
  <c r="J560" i="1" s="1"/>
  <c r="P620" i="5"/>
  <c r="G703" i="1" s="1"/>
  <c r="S674" i="5"/>
  <c r="H764" i="1" s="1"/>
  <c r="V552" i="5"/>
  <c r="I622" i="1" s="1"/>
  <c r="AE513" i="5"/>
  <c r="L568" i="1" s="1"/>
  <c r="AE568" i="5"/>
  <c r="L616" i="1" s="1"/>
  <c r="AE572" i="5"/>
  <c r="L638" i="1" s="1"/>
  <c r="S507" i="5"/>
  <c r="H561" i="1" s="1"/>
  <c r="AH395" i="5"/>
  <c r="M351" i="5"/>
  <c r="F399" i="1" s="1"/>
  <c r="S495" i="5"/>
  <c r="H558" i="1" s="1"/>
  <c r="J515" i="5"/>
  <c r="E574" i="1" s="1"/>
  <c r="S497" i="5"/>
  <c r="H564" i="1" s="1"/>
  <c r="V299" i="5"/>
  <c r="Y548" i="5"/>
  <c r="J620" i="1" s="1"/>
  <c r="S504" i="5"/>
  <c r="H570" i="1" s="1"/>
  <c r="Y565" i="5"/>
  <c r="J629" i="1" s="1"/>
  <c r="P615" i="5"/>
  <c r="G683" i="1" s="1"/>
  <c r="P685" i="5"/>
  <c r="G757" i="1" s="1"/>
  <c r="V548" i="5"/>
  <c r="I620" i="1" s="1"/>
  <c r="AB667" i="5"/>
  <c r="K749" i="1" s="1"/>
  <c r="Y506" i="5"/>
  <c r="J565" i="1" s="1"/>
  <c r="M308" i="5"/>
  <c r="AB391" i="5"/>
  <c r="K443" i="1" s="1"/>
  <c r="Y414" i="5"/>
  <c r="J461" i="1" s="1"/>
  <c r="M506" i="5"/>
  <c r="F565" i="1" s="1"/>
  <c r="J469" i="5"/>
  <c r="S465" i="5"/>
  <c r="Y558" i="5"/>
  <c r="J630" i="1" s="1"/>
  <c r="P621" i="5"/>
  <c r="G689" i="1" s="1"/>
  <c r="AE460" i="5"/>
  <c r="L506" i="1" s="1"/>
  <c r="M364" i="5"/>
  <c r="AH606" i="5"/>
  <c r="M685" i="1" s="1"/>
  <c r="AB342" i="5"/>
  <c r="Y443" i="5"/>
  <c r="J522" i="1" s="1"/>
  <c r="AB552" i="5"/>
  <c r="K622" i="1" s="1"/>
  <c r="AH464" i="5"/>
  <c r="M512" i="1" s="1"/>
  <c r="AK445" i="5"/>
  <c r="N500" i="1" s="1"/>
  <c r="AB194" i="5"/>
  <c r="K203" i="1" s="1"/>
  <c r="P251" i="5"/>
  <c r="G275" i="1" s="1"/>
  <c r="P239" i="5"/>
  <c r="G264" i="1" s="1"/>
  <c r="D360" i="5"/>
  <c r="H316" i="3" s="1"/>
  <c r="V410" i="5"/>
  <c r="I455" i="1" s="1"/>
  <c r="P623" i="5"/>
  <c r="G695" i="1" s="1"/>
  <c r="S566" i="5"/>
  <c r="H643" i="1" s="1"/>
  <c r="P668" i="5"/>
  <c r="G748" i="1" s="1"/>
  <c r="M290" i="5"/>
  <c r="F342" i="1" s="1"/>
  <c r="J467" i="5"/>
  <c r="AK458" i="5"/>
  <c r="N508" i="1" s="1"/>
  <c r="AB684" i="5"/>
  <c r="K751" i="1" s="1"/>
  <c r="V601" i="5"/>
  <c r="I679" i="1" s="1"/>
  <c r="AH499" i="5"/>
  <c r="M563" i="1" s="1"/>
  <c r="Y550" i="5"/>
  <c r="J644" i="1" s="1"/>
  <c r="AB679" i="5"/>
  <c r="K756" i="1" s="1"/>
  <c r="J335" i="5"/>
  <c r="E374" i="1" s="1"/>
  <c r="AE388" i="5"/>
  <c r="L437" i="1" s="1"/>
  <c r="P562" i="5"/>
  <c r="G637" i="1" s="1"/>
  <c r="AB664" i="5"/>
  <c r="K754" i="1" s="1"/>
  <c r="M507" i="5"/>
  <c r="F561" i="1" s="1"/>
  <c r="AH408" i="5"/>
  <c r="M433" i="1" s="1"/>
  <c r="AE455" i="5"/>
  <c r="AB577" i="5"/>
  <c r="K632" i="1" s="1"/>
  <c r="P622" i="5"/>
  <c r="G677" i="1" s="1"/>
  <c r="P675" i="5"/>
  <c r="G753" i="1" s="1"/>
  <c r="P665" i="5"/>
  <c r="G768" i="1" s="1"/>
  <c r="V570" i="5"/>
  <c r="I636" i="1" s="1"/>
  <c r="Y459" i="5"/>
  <c r="Y497" i="5"/>
  <c r="J564" i="1" s="1"/>
  <c r="Y553" i="5"/>
  <c r="J625" i="1" s="1"/>
  <c r="AB622" i="5"/>
  <c r="K677" i="1" s="1"/>
  <c r="S462" i="5"/>
  <c r="J685" i="5"/>
  <c r="E757" i="1" s="1"/>
  <c r="AB623" i="5"/>
  <c r="K695" i="1" s="1"/>
  <c r="Y673" i="5"/>
  <c r="J752" i="1" s="1"/>
  <c r="AK547" i="5"/>
  <c r="N619" i="1" s="1"/>
  <c r="Y567" i="5"/>
  <c r="J628" i="1" s="1"/>
  <c r="Y413" i="5"/>
  <c r="J456" i="1" s="1"/>
  <c r="AE552" i="5"/>
  <c r="L622" i="1" s="1"/>
  <c r="AH556" i="5"/>
  <c r="M631" i="1" s="1"/>
  <c r="J567" i="5"/>
  <c r="E628" i="1" s="1"/>
  <c r="AB618" i="5"/>
  <c r="K687" i="1" s="1"/>
  <c r="P658" i="5"/>
  <c r="G765" i="1" s="1"/>
  <c r="AB447" i="5"/>
  <c r="AH563" i="5"/>
  <c r="M642" i="1" s="1"/>
  <c r="J572" i="5"/>
  <c r="E638" i="1" s="1"/>
  <c r="AE672" i="5"/>
  <c r="L747" i="1" s="1"/>
  <c r="P135" i="5"/>
  <c r="G151" i="1" s="1"/>
  <c r="S393" i="5"/>
  <c r="H442" i="1" s="1"/>
  <c r="Y406" i="5"/>
  <c r="AH141" i="5"/>
  <c r="M131" i="1" s="1"/>
  <c r="AH514" i="5"/>
  <c r="M555" i="1" s="1"/>
  <c r="AE600" i="5"/>
  <c r="L678" i="1" s="1"/>
  <c r="M560" i="5"/>
  <c r="F626" i="1" s="1"/>
  <c r="AB662" i="5"/>
  <c r="K742" i="1" s="1"/>
  <c r="V450" i="5"/>
  <c r="AB336" i="5"/>
  <c r="K376" i="1" s="1"/>
  <c r="AE511" i="5"/>
  <c r="L569" i="1" s="1"/>
  <c r="P618" i="5"/>
  <c r="G687" i="1" s="1"/>
  <c r="M567" i="5"/>
  <c r="F628" i="1" s="1"/>
  <c r="AB654" i="5"/>
  <c r="K737" i="1" s="1"/>
  <c r="S518" i="5"/>
  <c r="H579" i="1" s="1"/>
  <c r="Y467" i="5"/>
  <c r="J524" i="1" s="1"/>
  <c r="AH358" i="5"/>
  <c r="M394" i="1" s="1"/>
  <c r="S571" i="5"/>
  <c r="H635" i="1" s="1"/>
  <c r="P682" i="5"/>
  <c r="G766" i="1" s="1"/>
  <c r="Y602" i="5"/>
  <c r="J681" i="1" s="1"/>
  <c r="Y566" i="5"/>
  <c r="J643" i="1" s="1"/>
  <c r="AE409" i="5"/>
  <c r="L452" i="1" s="1"/>
  <c r="M512" i="5"/>
  <c r="F581" i="1" s="1"/>
  <c r="AK470" i="5"/>
  <c r="N513" i="1" s="1"/>
  <c r="AH574" i="5"/>
  <c r="M645" i="1" s="1"/>
  <c r="M600" i="5"/>
  <c r="F678" i="1" s="1"/>
  <c r="V657" i="5"/>
  <c r="I740" i="1" s="1"/>
  <c r="S468" i="5"/>
  <c r="H523" i="1" s="1"/>
  <c r="AB661" i="5"/>
  <c r="K745" i="1" s="1"/>
  <c r="Y523" i="5"/>
  <c r="J576" i="1" s="1"/>
  <c r="AB510" i="5"/>
  <c r="K566" i="1" s="1"/>
  <c r="AB557" i="5"/>
  <c r="K646" i="1" s="1"/>
  <c r="AB625" i="5"/>
  <c r="K690" i="1" s="1"/>
  <c r="J548" i="5"/>
  <c r="E620" i="1" s="1"/>
  <c r="P567" i="5"/>
  <c r="G628" i="1" s="1"/>
  <c r="Y557" i="5"/>
  <c r="J646" i="1" s="1"/>
  <c r="S573" i="5"/>
  <c r="H640" i="1" s="1"/>
  <c r="AB626" i="5"/>
  <c r="K699" i="1" s="1"/>
  <c r="AE671" i="5"/>
  <c r="L762" i="1" s="1"/>
  <c r="AE440" i="5"/>
  <c r="L496" i="1" s="1"/>
  <c r="J575" i="5"/>
  <c r="E647" i="1" s="1"/>
  <c r="V564" i="5"/>
  <c r="I627" i="1" s="1"/>
  <c r="J452" i="5"/>
  <c r="M553" i="5"/>
  <c r="F625" i="1" s="1"/>
  <c r="AB576" i="5"/>
  <c r="K639" i="1" s="1"/>
  <c r="P570" i="5"/>
  <c r="G636" i="1" s="1"/>
  <c r="AB621" i="5"/>
  <c r="K689" i="1" s="1"/>
  <c r="S673" i="5"/>
  <c r="H752" i="1" s="1"/>
  <c r="AH343" i="5"/>
  <c r="M396" i="1" s="1"/>
  <c r="AH467" i="5"/>
  <c r="M524" i="1" s="1"/>
  <c r="AK305" i="5"/>
  <c r="P673" i="5"/>
  <c r="G752" i="1" s="1"/>
  <c r="P681" i="5"/>
  <c r="G760" i="1" s="1"/>
  <c r="AE563" i="5"/>
  <c r="L642" i="1" s="1"/>
  <c r="V509" i="5"/>
  <c r="I582" i="1" s="1"/>
  <c r="Y561" i="5"/>
  <c r="J623" i="1" s="1"/>
  <c r="AH630" i="5"/>
  <c r="M701" i="1" s="1"/>
  <c r="AE678" i="5"/>
  <c r="L759" i="1" s="1"/>
  <c r="Y562" i="5"/>
  <c r="J637" i="1" s="1"/>
  <c r="AB683" i="5"/>
  <c r="K767" i="1" s="1"/>
  <c r="Y493" i="5"/>
  <c r="J556" i="1" s="1"/>
  <c r="P612" i="5"/>
  <c r="G692" i="1" s="1"/>
  <c r="M519" i="5"/>
  <c r="F578" i="1" s="1"/>
  <c r="D618" i="5"/>
  <c r="H536" i="3" s="1"/>
  <c r="M497" i="5"/>
  <c r="F564" i="1" s="1"/>
  <c r="Y451" i="5"/>
  <c r="S416" i="5"/>
  <c r="H439" i="1" s="1"/>
  <c r="P351" i="5"/>
  <c r="P680" i="5"/>
  <c r="G761" i="1" s="1"/>
  <c r="AE575" i="5"/>
  <c r="L647" i="1" s="1"/>
  <c r="J521" i="5"/>
  <c r="E584" i="1" s="1"/>
  <c r="AE470" i="5"/>
  <c r="L513" i="1" s="1"/>
  <c r="AE547" i="5"/>
  <c r="L619" i="1" s="1"/>
  <c r="AB609" i="5"/>
  <c r="K702" i="1" s="1"/>
  <c r="J657" i="5"/>
  <c r="E740" i="1" s="1"/>
  <c r="J679" i="5"/>
  <c r="E756" i="1" s="1"/>
  <c r="AE501" i="5"/>
  <c r="L580" i="1" s="1"/>
  <c r="D625" i="5"/>
  <c r="H539" i="3" s="1"/>
  <c r="J566" i="5"/>
  <c r="E643" i="1" s="1"/>
  <c r="P601" i="5"/>
  <c r="G679" i="1" s="1"/>
  <c r="AB610" i="5"/>
  <c r="K693" i="1" s="1"/>
  <c r="D664" i="5"/>
  <c r="H589" i="3" s="1"/>
  <c r="AH508" i="5"/>
  <c r="M567" i="1" s="1"/>
  <c r="Y560" i="5"/>
  <c r="J626" i="1" s="1"/>
  <c r="S574" i="5"/>
  <c r="H645" i="1" s="1"/>
  <c r="Y631" i="5"/>
  <c r="J698" i="1" s="1"/>
  <c r="V630" i="5"/>
  <c r="I701" i="1" s="1"/>
  <c r="M603" i="5"/>
  <c r="F680" i="1" s="1"/>
  <c r="AB467" i="5"/>
  <c r="AB563" i="5"/>
  <c r="K642" i="1" s="1"/>
  <c r="S564" i="5"/>
  <c r="H627" i="1" s="1"/>
  <c r="Y554" i="5"/>
  <c r="J621" i="1" s="1"/>
  <c r="AB604" i="5"/>
  <c r="K705" i="1" s="1"/>
  <c r="Y630" i="5"/>
  <c r="J701" i="1" s="1"/>
  <c r="P667" i="5"/>
  <c r="G749" i="1" s="1"/>
  <c r="M557" i="5"/>
  <c r="F646" i="1" s="1"/>
  <c r="D616" i="5"/>
  <c r="H543" i="3" s="1"/>
  <c r="P140" i="5"/>
  <c r="G142" i="1" s="1"/>
  <c r="AB351" i="5"/>
  <c r="P610" i="5"/>
  <c r="G693" i="1" s="1"/>
  <c r="AK455" i="5"/>
  <c r="N515" i="1" s="1"/>
  <c r="M470" i="5"/>
  <c r="F513" i="1" s="1"/>
  <c r="AK559" i="5"/>
  <c r="N633" i="1" s="1"/>
  <c r="J600" i="5"/>
  <c r="E678" i="1" s="1"/>
  <c r="Y393" i="5"/>
  <c r="V231" i="5"/>
  <c r="I274" i="1" s="1"/>
  <c r="AK555" i="5"/>
  <c r="N641" i="1" s="1"/>
  <c r="AE569" i="5"/>
  <c r="L634" i="1" s="1"/>
  <c r="AB670" i="5"/>
  <c r="K755" i="1" s="1"/>
  <c r="AK512" i="5"/>
  <c r="N581" i="1" s="1"/>
  <c r="AK508" i="5"/>
  <c r="N567" i="1" s="1"/>
  <c r="AE523" i="5"/>
  <c r="L576" i="1" s="1"/>
  <c r="J602" i="5"/>
  <c r="E681" i="1" s="1"/>
  <c r="Y462" i="5"/>
  <c r="J444" i="5"/>
  <c r="V566" i="5"/>
  <c r="I643" i="1" s="1"/>
  <c r="S568" i="5"/>
  <c r="H616" i="1" s="1"/>
  <c r="P609" i="5"/>
  <c r="G702" i="1" s="1"/>
  <c r="D607" i="5"/>
  <c r="H535" i="3" s="1"/>
  <c r="J559" i="5"/>
  <c r="E633" i="1" s="1"/>
  <c r="AE685" i="5"/>
  <c r="L757" i="1" s="1"/>
  <c r="J507" i="5"/>
  <c r="E561" i="1" s="1"/>
  <c r="AB613" i="5"/>
  <c r="K696" i="1" s="1"/>
  <c r="D620" i="5"/>
  <c r="H552" i="3" s="1"/>
  <c r="M509" i="5"/>
  <c r="F582" i="1" s="1"/>
  <c r="AE504" i="5"/>
  <c r="L570" i="1" s="1"/>
  <c r="AB614" i="5"/>
  <c r="K688" i="1" s="1"/>
  <c r="D668" i="5"/>
  <c r="H583" i="3" s="1"/>
  <c r="AE681" i="5"/>
  <c r="L760" i="1" s="1"/>
  <c r="D613" i="5"/>
  <c r="H545" i="3" s="1"/>
  <c r="AK577" i="5"/>
  <c r="N632" i="1" s="1"/>
  <c r="AH566" i="5"/>
  <c r="M643" i="1" s="1"/>
  <c r="Y564" i="5"/>
  <c r="J627" i="1" s="1"/>
  <c r="AB607" i="5"/>
  <c r="K686" i="1" s="1"/>
  <c r="M655" i="5"/>
  <c r="F739" i="1" s="1"/>
  <c r="D661" i="5"/>
  <c r="H580" i="3" s="1"/>
  <c r="AE520" i="5"/>
  <c r="L583" i="1" s="1"/>
  <c r="AH654" i="5"/>
  <c r="M737" i="1" s="1"/>
  <c r="P559" i="5"/>
  <c r="G633" i="1" s="1"/>
  <c r="Y600" i="5"/>
  <c r="J678" i="1" s="1"/>
  <c r="AB608" i="5"/>
  <c r="K682" i="1" s="1"/>
  <c r="AB657" i="5"/>
  <c r="K740" i="1" s="1"/>
  <c r="Y555" i="5"/>
  <c r="J641" i="1" s="1"/>
  <c r="AE577" i="5"/>
  <c r="L632" i="1" s="1"/>
  <c r="AB619" i="5"/>
  <c r="K691" i="1" s="1"/>
  <c r="P669" i="5"/>
  <c r="G743" i="1" s="1"/>
  <c r="AE682" i="5"/>
  <c r="L766" i="1" s="1"/>
  <c r="D627" i="5"/>
  <c r="H549" i="3" s="1"/>
  <c r="AE676" i="5"/>
  <c r="L738" i="1" s="1"/>
  <c r="E518" i="1" l="1"/>
  <c r="M335" i="1"/>
  <c r="G330" i="1"/>
  <c r="F518" i="1"/>
  <c r="K136" i="1"/>
  <c r="M211" i="1"/>
  <c r="M143" i="1"/>
  <c r="I340" i="1"/>
  <c r="K193" i="1"/>
  <c r="J377" i="1"/>
  <c r="E142" i="1"/>
  <c r="E279" i="1"/>
  <c r="K145" i="1"/>
  <c r="G214" i="1"/>
  <c r="K281" i="1"/>
  <c r="G210" i="1"/>
  <c r="H449" i="1"/>
  <c r="L460" i="1"/>
  <c r="M200" i="1"/>
  <c r="K221" i="1"/>
  <c r="AG632" i="5"/>
  <c r="AB566" i="5"/>
  <c r="K643" i="1" s="1"/>
  <c r="D626" i="5"/>
  <c r="H548" i="3" s="1"/>
  <c r="S678" i="5"/>
  <c r="H759" i="1" s="1"/>
  <c r="D630" i="5"/>
  <c r="H550" i="3" s="1"/>
  <c r="Y679" i="5"/>
  <c r="J756" i="1" s="1"/>
  <c r="AH576" i="5"/>
  <c r="M639" i="1" s="1"/>
  <c r="AK673" i="5"/>
  <c r="N752" i="1" s="1"/>
  <c r="AB567" i="5"/>
  <c r="K628" i="1" s="1"/>
  <c r="S521" i="5"/>
  <c r="H584" i="1" s="1"/>
  <c r="J654" i="5"/>
  <c r="E737" i="1" s="1"/>
  <c r="Y515" i="5"/>
  <c r="J574" i="1" s="1"/>
  <c r="AE548" i="5"/>
  <c r="L620" i="1" s="1"/>
  <c r="Y458" i="5"/>
  <c r="Y335" i="5"/>
  <c r="J374" i="1" s="1"/>
  <c r="G150" i="1"/>
  <c r="J463" i="1"/>
  <c r="AB450" i="5"/>
  <c r="K524" i="1" s="1"/>
  <c r="S448" i="5"/>
  <c r="H520" i="1" s="1"/>
  <c r="AH414" i="5"/>
  <c r="AH411" i="5"/>
  <c r="F386" i="1"/>
  <c r="K266" i="1"/>
  <c r="AE281" i="5"/>
  <c r="L316" i="1" s="1"/>
  <c r="K272" i="1"/>
  <c r="M334" i="5"/>
  <c r="F373" i="1" s="1"/>
  <c r="I161" i="1"/>
  <c r="I275" i="1"/>
  <c r="S558" i="5"/>
  <c r="H630" i="1" s="1"/>
  <c r="M556" i="5"/>
  <c r="F631" i="1" s="1"/>
  <c r="M571" i="5"/>
  <c r="F635" i="1" s="1"/>
  <c r="J507" i="1"/>
  <c r="J508" i="5"/>
  <c r="E567" i="1" s="1"/>
  <c r="AK364" i="5"/>
  <c r="N385" i="1" s="1"/>
  <c r="V409" i="5"/>
  <c r="I452" i="1" s="1"/>
  <c r="Y358" i="5"/>
  <c r="J394" i="1" s="1"/>
  <c r="E381" i="1"/>
  <c r="K190" i="1"/>
  <c r="AH338" i="5"/>
  <c r="D150" i="5"/>
  <c r="H121" i="3" s="1"/>
  <c r="F521" i="1"/>
  <c r="AK350" i="5"/>
  <c r="M279" i="1"/>
  <c r="M206" i="1"/>
  <c r="Y334" i="5"/>
  <c r="J373" i="1" s="1"/>
  <c r="AH189" i="5"/>
  <c r="E274" i="1"/>
  <c r="Y131" i="5"/>
  <c r="AK657" i="5"/>
  <c r="N740" i="1" s="1"/>
  <c r="M568" i="5"/>
  <c r="F616" i="1" s="1"/>
  <c r="J675" i="5"/>
  <c r="E753" i="1" s="1"/>
  <c r="D611" i="5"/>
  <c r="H557" i="3" s="1"/>
  <c r="AK395" i="5"/>
  <c r="J520" i="1"/>
  <c r="P576" i="5"/>
  <c r="G639" i="1" s="1"/>
  <c r="S463" i="5"/>
  <c r="H516" i="1" s="1"/>
  <c r="D628" i="5"/>
  <c r="H556" i="3" s="1"/>
  <c r="J562" i="5"/>
  <c r="E637" i="1" s="1"/>
  <c r="S685" i="5"/>
  <c r="H757" i="1" s="1"/>
  <c r="M406" i="5"/>
  <c r="J513" i="5"/>
  <c r="E568" i="1" s="1"/>
  <c r="V411" i="5"/>
  <c r="AH412" i="5"/>
  <c r="I325" i="1"/>
  <c r="L328" i="1"/>
  <c r="K199" i="1"/>
  <c r="K271" i="1"/>
  <c r="M190" i="1"/>
  <c r="AH440" i="5"/>
  <c r="M496" i="1" s="1"/>
  <c r="J348" i="5"/>
  <c r="M136" i="1"/>
  <c r="E191" i="1"/>
  <c r="I265" i="1"/>
  <c r="E201" i="1"/>
  <c r="M141" i="5"/>
  <c r="F131" i="1" s="1"/>
  <c r="Y615" i="5"/>
  <c r="J683" i="1" s="1"/>
  <c r="Y144" i="5"/>
  <c r="L521" i="1"/>
  <c r="M141" i="1"/>
  <c r="AE173" i="5"/>
  <c r="Y625" i="5"/>
  <c r="J690" i="1" s="1"/>
  <c r="AE679" i="5"/>
  <c r="L756" i="1" s="1"/>
  <c r="AH296" i="5"/>
  <c r="P445" i="5"/>
  <c r="AK504" i="5"/>
  <c r="N570" i="1" s="1"/>
  <c r="AK241" i="5"/>
  <c r="L318" i="1"/>
  <c r="I140" i="1"/>
  <c r="M265" i="1"/>
  <c r="N392" i="1"/>
  <c r="G140" i="1"/>
  <c r="K220" i="1"/>
  <c r="G190" i="1"/>
  <c r="M259" i="1"/>
  <c r="I200" i="1"/>
  <c r="G282" i="1"/>
  <c r="G137" i="1"/>
  <c r="M212" i="1"/>
  <c r="M221" i="1"/>
  <c r="M218" i="1"/>
  <c r="I151" i="1"/>
  <c r="I212" i="1"/>
  <c r="K200" i="1"/>
  <c r="I219" i="1"/>
  <c r="E261" i="1"/>
  <c r="E275" i="1"/>
  <c r="I136" i="1"/>
  <c r="H441" i="1"/>
  <c r="N506" i="1"/>
  <c r="G213" i="1"/>
  <c r="K525" i="1"/>
  <c r="L329" i="1"/>
  <c r="G145" i="1"/>
  <c r="E519" i="1"/>
  <c r="K141" i="1"/>
  <c r="G260" i="1"/>
  <c r="G221" i="1"/>
  <c r="F460" i="1"/>
  <c r="F515" i="1"/>
  <c r="K259" i="1"/>
  <c r="E326" i="1"/>
  <c r="M323" i="1"/>
  <c r="M398" i="1"/>
  <c r="G263" i="1"/>
  <c r="G272" i="1"/>
  <c r="K137" i="1"/>
  <c r="K215" i="1"/>
  <c r="E339" i="1"/>
  <c r="K198" i="1"/>
  <c r="I337" i="1"/>
  <c r="M500" i="1"/>
  <c r="G215" i="1"/>
  <c r="M459" i="1"/>
  <c r="J460" i="1"/>
  <c r="N516" i="1"/>
  <c r="H443" i="1"/>
  <c r="G220" i="1"/>
  <c r="N502" i="1"/>
  <c r="H519" i="1"/>
  <c r="L402" i="1"/>
  <c r="L457" i="1"/>
  <c r="L463" i="1"/>
  <c r="L378" i="1"/>
  <c r="J462" i="1"/>
  <c r="F494" i="1"/>
  <c r="G281" i="1"/>
  <c r="K211" i="1"/>
  <c r="M215" i="1"/>
  <c r="K264" i="1"/>
  <c r="K142" i="1"/>
  <c r="M510" i="1"/>
  <c r="G267" i="1"/>
  <c r="G202" i="1"/>
  <c r="G154" i="1"/>
  <c r="K146" i="1"/>
  <c r="E507" i="1"/>
  <c r="F507" i="1"/>
  <c r="E517" i="1"/>
  <c r="J391" i="1"/>
  <c r="J525" i="1"/>
  <c r="N499" i="1"/>
  <c r="D179" i="5"/>
  <c r="H159" i="3" s="1"/>
  <c r="E403" i="1"/>
  <c r="N461" i="1"/>
  <c r="G141" i="1"/>
  <c r="K391" i="1"/>
  <c r="G208" i="1"/>
  <c r="G149" i="1"/>
  <c r="G266" i="1"/>
  <c r="G146" i="1"/>
  <c r="M318" i="1"/>
  <c r="M397" i="1"/>
  <c r="K208" i="1"/>
  <c r="K149" i="1"/>
  <c r="H438" i="1"/>
  <c r="M151" i="1"/>
  <c r="K214" i="1"/>
  <c r="M260" i="1"/>
  <c r="G387" i="1"/>
  <c r="G136" i="1"/>
  <c r="F343" i="1"/>
  <c r="H517" i="1"/>
  <c r="N507" i="1"/>
  <c r="L508" i="1"/>
  <c r="L507" i="1"/>
  <c r="F506" i="1"/>
  <c r="J395" i="1"/>
  <c r="K140" i="1"/>
  <c r="L520" i="1"/>
  <c r="G158" i="1"/>
  <c r="K438" i="1"/>
  <c r="H448" i="1"/>
  <c r="G143" i="1"/>
  <c r="K340" i="1"/>
  <c r="G205" i="1"/>
  <c r="G147" i="1"/>
  <c r="I335" i="1"/>
  <c r="G273" i="1"/>
  <c r="E396" i="1"/>
  <c r="N517" i="1"/>
  <c r="G269" i="1"/>
  <c r="G194" i="1"/>
  <c r="L459" i="1"/>
  <c r="M193" i="1"/>
  <c r="L335" i="1"/>
  <c r="G448" i="1"/>
  <c r="N448" i="1"/>
  <c r="G252" i="1"/>
  <c r="H460" i="1"/>
  <c r="E323" i="1"/>
  <c r="F389" i="1"/>
  <c r="E331" i="1"/>
  <c r="K274" i="1"/>
  <c r="K204" i="1"/>
  <c r="G339" i="1"/>
  <c r="E280" i="1"/>
  <c r="I333" i="1"/>
  <c r="M269" i="1"/>
  <c r="I207" i="1"/>
  <c r="M274" i="1"/>
  <c r="M202" i="1"/>
  <c r="I281" i="1"/>
  <c r="E220" i="1"/>
  <c r="E267" i="1"/>
  <c r="M270" i="1"/>
  <c r="M137" i="1"/>
  <c r="M214" i="1"/>
  <c r="I506" i="1"/>
  <c r="M199" i="1"/>
  <c r="I191" i="1"/>
  <c r="I278" i="1"/>
  <c r="I205" i="1"/>
  <c r="I508" i="1"/>
  <c r="E210" i="1"/>
  <c r="M508" i="1"/>
  <c r="M205" i="1"/>
  <c r="I159" i="1"/>
  <c r="E149" i="1"/>
  <c r="E143" i="1"/>
  <c r="E262" i="1"/>
  <c r="E263" i="1"/>
  <c r="I269" i="1"/>
  <c r="M271" i="1"/>
  <c r="I216" i="1"/>
  <c r="I268" i="1"/>
  <c r="G439" i="1"/>
  <c r="E212" i="1"/>
  <c r="E216" i="1"/>
  <c r="E160" i="1"/>
  <c r="M525" i="1"/>
  <c r="I521" i="1"/>
  <c r="L517" i="1"/>
  <c r="E506" i="1"/>
  <c r="G271" i="1"/>
  <c r="G198" i="1"/>
  <c r="E383" i="1"/>
  <c r="E401" i="1"/>
  <c r="M201" i="1"/>
  <c r="K194" i="1"/>
  <c r="N396" i="1"/>
  <c r="E515" i="1"/>
  <c r="K275" i="1"/>
  <c r="M159" i="1"/>
  <c r="E332" i="1"/>
  <c r="M191" i="1"/>
  <c r="M281" i="1"/>
  <c r="M150" i="1"/>
  <c r="L334" i="1"/>
  <c r="M204" i="1"/>
  <c r="I221" i="1"/>
  <c r="M220" i="1"/>
  <c r="E190" i="1"/>
  <c r="M273" i="1"/>
  <c r="M521" i="1"/>
  <c r="E218" i="1"/>
  <c r="I150" i="1"/>
  <c r="K439" i="1"/>
  <c r="E215" i="1"/>
  <c r="I267" i="1"/>
  <c r="E199" i="1"/>
  <c r="E158" i="1"/>
  <c r="M252" i="1"/>
  <c r="K442" i="1"/>
  <c r="E252" i="1"/>
  <c r="G323" i="1"/>
  <c r="I208" i="1"/>
  <c r="G332" i="1"/>
  <c r="E207" i="1"/>
  <c r="M208" i="1"/>
  <c r="I146" i="1"/>
  <c r="I266" i="1"/>
  <c r="E148" i="1"/>
  <c r="I381" i="1"/>
  <c r="E260" i="1"/>
  <c r="J272" i="1"/>
  <c r="I251" i="1"/>
  <c r="G268" i="1"/>
  <c r="G191" i="1"/>
  <c r="G200" i="1"/>
  <c r="K268" i="1"/>
  <c r="K191" i="1"/>
  <c r="M337" i="1"/>
  <c r="K378" i="1"/>
  <c r="K251" i="1"/>
  <c r="K147" i="1"/>
  <c r="K150" i="1"/>
  <c r="K385" i="1"/>
  <c r="K160" i="1"/>
  <c r="J380" i="1"/>
  <c r="E329" i="1"/>
  <c r="G206" i="1"/>
  <c r="N386" i="1"/>
  <c r="G212" i="1"/>
  <c r="K206" i="1"/>
  <c r="K262" i="1"/>
  <c r="K213" i="1"/>
  <c r="L442" i="1"/>
  <c r="K282" i="1"/>
  <c r="M261" i="1"/>
  <c r="M319" i="1"/>
  <c r="E333" i="1"/>
  <c r="E147" i="1"/>
  <c r="E514" i="1"/>
  <c r="M207" i="1"/>
  <c r="M263" i="1"/>
  <c r="G326" i="1"/>
  <c r="I279" i="1"/>
  <c r="M264" i="1"/>
  <c r="G329" i="1"/>
  <c r="M145" i="1"/>
  <c r="K323" i="1"/>
  <c r="I137" i="1"/>
  <c r="I323" i="1"/>
  <c r="E268" i="1"/>
  <c r="I141" i="1"/>
  <c r="L326" i="1"/>
  <c r="I211" i="1"/>
  <c r="E155" i="1"/>
  <c r="E271" i="1"/>
  <c r="E200" i="1"/>
  <c r="I201" i="1"/>
  <c r="M155" i="1"/>
  <c r="I263" i="1"/>
  <c r="E278" i="1"/>
  <c r="M503" i="1"/>
  <c r="E204" i="1"/>
  <c r="I199" i="1"/>
  <c r="I388" i="1"/>
  <c r="E266" i="1"/>
  <c r="E137" i="1"/>
  <c r="E193" i="1"/>
  <c r="I142" i="1"/>
  <c r="E338" i="1"/>
  <c r="G280" i="1"/>
  <c r="G159" i="1"/>
  <c r="L324" i="1"/>
  <c r="K280" i="1"/>
  <c r="K159" i="1"/>
  <c r="K202" i="1"/>
  <c r="K154" i="1"/>
  <c r="K270" i="1"/>
  <c r="K218" i="1"/>
  <c r="E379" i="1"/>
  <c r="I154" i="1"/>
  <c r="M149" i="1"/>
  <c r="I401" i="1"/>
  <c r="L319" i="1"/>
  <c r="E384" i="1"/>
  <c r="I264" i="1"/>
  <c r="M148" i="1"/>
  <c r="I396" i="1"/>
  <c r="M266" i="1"/>
  <c r="M142" i="1"/>
  <c r="K448" i="1"/>
  <c r="I272" i="1"/>
  <c r="E319" i="1"/>
  <c r="M160" i="1"/>
  <c r="K331" i="1"/>
  <c r="I193" i="1"/>
  <c r="I145" i="1"/>
  <c r="E202" i="1"/>
  <c r="I215" i="1"/>
  <c r="G442" i="1"/>
  <c r="K330" i="1"/>
  <c r="E282" i="1"/>
  <c r="I259" i="1"/>
  <c r="I271" i="1"/>
  <c r="L514" i="1"/>
  <c r="M161" i="1"/>
  <c r="J216" i="1"/>
  <c r="AK603" i="5"/>
  <c r="N680" i="1" s="1"/>
  <c r="P496" i="5"/>
  <c r="G585" i="1" s="1"/>
  <c r="M399" i="5"/>
  <c r="F454" i="1" s="1"/>
  <c r="AH675" i="5"/>
  <c r="M753" i="1" s="1"/>
  <c r="Y454" i="5"/>
  <c r="J501" i="1" s="1"/>
  <c r="AH679" i="5"/>
  <c r="M756" i="1" s="1"/>
  <c r="S511" i="5"/>
  <c r="H569" i="1" s="1"/>
  <c r="S501" i="5"/>
  <c r="H580" i="1" s="1"/>
  <c r="AK571" i="5"/>
  <c r="N635" i="1" s="1"/>
  <c r="V654" i="5"/>
  <c r="I737" i="1" s="1"/>
  <c r="M341" i="5"/>
  <c r="F380" i="1" s="1"/>
  <c r="V495" i="5"/>
  <c r="I558" i="1" s="1"/>
  <c r="V301" i="5"/>
  <c r="I312" i="1" s="1"/>
  <c r="M120" i="5"/>
  <c r="F132" i="1" s="1"/>
  <c r="Y293" i="5"/>
  <c r="AK513" i="5"/>
  <c r="N568" i="1" s="1"/>
  <c r="Y201" i="5"/>
  <c r="M623" i="5"/>
  <c r="F695" i="1" s="1"/>
  <c r="Y563" i="5"/>
  <c r="J642" i="1" s="1"/>
  <c r="AH357" i="5"/>
  <c r="M390" i="1" s="1"/>
  <c r="AH501" i="5"/>
  <c r="M580" i="1" s="1"/>
  <c r="D461" i="5"/>
  <c r="H387" i="3" s="1"/>
  <c r="M576" i="5"/>
  <c r="F639" i="1" s="1"/>
  <c r="Y175" i="5"/>
  <c r="AB656" i="5"/>
  <c r="K741" i="1" s="1"/>
  <c r="D619" i="5"/>
  <c r="H540" i="3" s="1"/>
  <c r="V603" i="5"/>
  <c r="I680" i="1" s="1"/>
  <c r="AE507" i="5"/>
  <c r="L561" i="1" s="1"/>
  <c r="AE555" i="5"/>
  <c r="L641" i="1" s="1"/>
  <c r="AH517" i="5"/>
  <c r="M575" i="1" s="1"/>
  <c r="AK655" i="5"/>
  <c r="N739" i="1" s="1"/>
  <c r="AB564" i="5"/>
  <c r="K627" i="1" s="1"/>
  <c r="AB402" i="5"/>
  <c r="K450" i="1" s="1"/>
  <c r="J390" i="5"/>
  <c r="E461" i="1" s="1"/>
  <c r="P506" i="5"/>
  <c r="G565" i="1" s="1"/>
  <c r="Y180" i="5"/>
  <c r="J199" i="1" s="1"/>
  <c r="D667" i="5"/>
  <c r="H584" i="3" s="1"/>
  <c r="Y517" i="5"/>
  <c r="J575" i="1" s="1"/>
  <c r="J439" i="5"/>
  <c r="E494" i="1" s="1"/>
  <c r="J547" i="5"/>
  <c r="E619" i="1" s="1"/>
  <c r="AK574" i="5"/>
  <c r="N645" i="1" s="1"/>
  <c r="V563" i="5"/>
  <c r="I642" i="1" s="1"/>
  <c r="S684" i="5"/>
  <c r="H751" i="1" s="1"/>
  <c r="S352" i="5"/>
  <c r="P447" i="5"/>
  <c r="G499" i="1" s="1"/>
  <c r="AH448" i="5"/>
  <c r="AH402" i="5"/>
  <c r="M450" i="1" s="1"/>
  <c r="D239" i="5"/>
  <c r="H212" i="3" s="1"/>
  <c r="AB515" i="5"/>
  <c r="K574" i="1" s="1"/>
  <c r="S287" i="5"/>
  <c r="H318" i="1" s="1"/>
  <c r="AK303" i="5"/>
  <c r="AK143" i="5"/>
  <c r="N152" i="1" s="1"/>
  <c r="AK618" i="5"/>
  <c r="N687" i="1" s="1"/>
  <c r="P571" i="5"/>
  <c r="G635" i="1" s="1"/>
  <c r="V576" i="5"/>
  <c r="I639" i="1" s="1"/>
  <c r="M574" i="5"/>
  <c r="F645" i="1" s="1"/>
  <c r="D549" i="5"/>
  <c r="H482" i="3" s="1"/>
  <c r="AK656" i="5"/>
  <c r="N741" i="1" s="1"/>
  <c r="J553" i="5"/>
  <c r="E625" i="1" s="1"/>
  <c r="AB603" i="5"/>
  <c r="K680" i="1" s="1"/>
  <c r="S675" i="5"/>
  <c r="H753" i="1" s="1"/>
  <c r="P495" i="5"/>
  <c r="G558" i="1" s="1"/>
  <c r="D507" i="5"/>
  <c r="H441" i="3" s="1"/>
  <c r="AB400" i="5"/>
  <c r="K445" i="1" s="1"/>
  <c r="Y505" i="5"/>
  <c r="J571" i="1" s="1"/>
  <c r="D365" i="5"/>
  <c r="H312" i="3" s="1"/>
  <c r="D292" i="5"/>
  <c r="H268" i="3" s="1"/>
  <c r="J495" i="5"/>
  <c r="E558" i="1" s="1"/>
  <c r="AE521" i="5"/>
  <c r="L584" i="1" s="1"/>
  <c r="AB462" i="5"/>
  <c r="Y442" i="5"/>
  <c r="J497" i="1" s="1"/>
  <c r="M493" i="5"/>
  <c r="F556" i="1" s="1"/>
  <c r="P464" i="5"/>
  <c r="G512" i="1" s="1"/>
  <c r="M440" i="5"/>
  <c r="F496" i="1" s="1"/>
  <c r="D409" i="5"/>
  <c r="H359" i="3" s="1"/>
  <c r="D227" i="5"/>
  <c r="H201" i="3" s="1"/>
  <c r="AE341" i="5"/>
  <c r="L380" i="1" s="1"/>
  <c r="M336" i="5"/>
  <c r="F376" i="1" s="1"/>
  <c r="AB412" i="5"/>
  <c r="K456" i="1" s="1"/>
  <c r="D182" i="5"/>
  <c r="H177" i="3" s="1"/>
  <c r="Y336" i="5"/>
  <c r="J376" i="1" s="1"/>
  <c r="AH394" i="5"/>
  <c r="Y359" i="5"/>
  <c r="J388" i="1" s="1"/>
  <c r="Y411" i="5"/>
  <c r="J449" i="1" s="1"/>
  <c r="V392" i="5"/>
  <c r="M462" i="5"/>
  <c r="F514" i="1" s="1"/>
  <c r="M388" i="5"/>
  <c r="F437" i="1" s="1"/>
  <c r="M402" i="5"/>
  <c r="F450" i="1" s="1"/>
  <c r="P450" i="5"/>
  <c r="M411" i="5"/>
  <c r="F449" i="1" s="1"/>
  <c r="Y304" i="5"/>
  <c r="AK662" i="5"/>
  <c r="N742" i="1" s="1"/>
  <c r="AK340" i="5"/>
  <c r="N379" i="1" s="1"/>
  <c r="V308" i="5"/>
  <c r="J286" i="5"/>
  <c r="E320" i="1" s="1"/>
  <c r="AK184" i="5"/>
  <c r="AK175" i="5"/>
  <c r="AK416" i="5"/>
  <c r="N439" i="1" s="1"/>
  <c r="AK615" i="5"/>
  <c r="N683" i="1" s="1"/>
  <c r="AK664" i="5"/>
  <c r="N754" i="1" s="1"/>
  <c r="M258" i="5"/>
  <c r="Y183" i="5"/>
  <c r="AH549" i="5"/>
  <c r="M618" i="1" s="1"/>
  <c r="AK568" i="5"/>
  <c r="N616" i="1" s="1"/>
  <c r="I686" i="5"/>
  <c r="AJ578" i="5"/>
  <c r="D617" i="5"/>
  <c r="H553" i="3" s="1"/>
  <c r="AJ632" i="5"/>
  <c r="D516" i="5"/>
  <c r="H457" i="3" s="1"/>
  <c r="S503" i="5"/>
  <c r="H586" i="1" s="1"/>
  <c r="S576" i="5"/>
  <c r="H639" i="1" s="1"/>
  <c r="AH685" i="5"/>
  <c r="M757" i="1" s="1"/>
  <c r="AH520" i="5"/>
  <c r="M583" i="1" s="1"/>
  <c r="D682" i="5"/>
  <c r="H601" i="3" s="1"/>
  <c r="S601" i="5"/>
  <c r="H679" i="1" s="1"/>
  <c r="M563" i="5"/>
  <c r="F642" i="1" s="1"/>
  <c r="AE683" i="5"/>
  <c r="L767" i="1" s="1"/>
  <c r="Y603" i="5"/>
  <c r="J680" i="1" s="1"/>
  <c r="AH559" i="5"/>
  <c r="M633" i="1" s="1"/>
  <c r="AH455" i="5"/>
  <c r="M514" i="1" s="1"/>
  <c r="V408" i="5"/>
  <c r="I433" i="1" s="1"/>
  <c r="AB279" i="5"/>
  <c r="K313" i="1" s="1"/>
  <c r="AB459" i="5"/>
  <c r="M503" i="5"/>
  <c r="F586" i="1" s="1"/>
  <c r="AH279" i="5"/>
  <c r="M313" i="1" s="1"/>
  <c r="AB352" i="5"/>
  <c r="K383" i="1" s="1"/>
  <c r="J351" i="5"/>
  <c r="E399" i="1" s="1"/>
  <c r="V342" i="5"/>
  <c r="I377" i="1" s="1"/>
  <c r="Y361" i="5"/>
  <c r="J392" i="1" s="1"/>
  <c r="AE353" i="5"/>
  <c r="L386" i="1" s="1"/>
  <c r="AB399" i="5"/>
  <c r="K454" i="1" s="1"/>
  <c r="Y295" i="5"/>
  <c r="AK496" i="5"/>
  <c r="N585" i="1" s="1"/>
  <c r="AE410" i="5"/>
  <c r="L455" i="1" s="1"/>
  <c r="S417" i="5"/>
  <c r="H453" i="1" s="1"/>
  <c r="J387" i="5"/>
  <c r="E436" i="1" s="1"/>
  <c r="S280" i="5"/>
  <c r="H314" i="1" s="1"/>
  <c r="AH506" i="5"/>
  <c r="M565" i="1" s="1"/>
  <c r="AE297" i="5"/>
  <c r="L322" i="1" s="1"/>
  <c r="M309" i="5"/>
  <c r="F330" i="1" s="1"/>
  <c r="AH297" i="5"/>
  <c r="M322" i="1" s="1"/>
  <c r="V334" i="5"/>
  <c r="I373" i="1" s="1"/>
  <c r="P354" i="5"/>
  <c r="AK137" i="5"/>
  <c r="N140" i="1" s="1"/>
  <c r="Y245" i="5"/>
  <c r="G548" i="5"/>
  <c r="D620" i="1" s="1"/>
  <c r="C548" i="5"/>
  <c r="C501" i="5"/>
  <c r="G501" i="5"/>
  <c r="D580" i="1" s="1"/>
  <c r="AE80" i="5"/>
  <c r="L89" i="1" s="1"/>
  <c r="AC29" i="5"/>
  <c r="S559" i="5"/>
  <c r="H633" i="1" s="1"/>
  <c r="W632" i="5"/>
  <c r="Y599" i="5"/>
  <c r="J568" i="5"/>
  <c r="E616" i="1" s="1"/>
  <c r="G677" i="5"/>
  <c r="D758" i="1" s="1"/>
  <c r="C677" i="5"/>
  <c r="AC578" i="5"/>
  <c r="AE545" i="5"/>
  <c r="L615" i="1" s="1"/>
  <c r="H471" i="5"/>
  <c r="J438" i="5"/>
  <c r="Y491" i="5"/>
  <c r="J554" i="1" s="1"/>
  <c r="W524" i="5"/>
  <c r="AD632" i="5"/>
  <c r="H578" i="5"/>
  <c r="J545" i="5"/>
  <c r="E615" i="1" s="1"/>
  <c r="L632" i="5"/>
  <c r="O524" i="5"/>
  <c r="L686" i="5"/>
  <c r="C521" i="5"/>
  <c r="G521" i="5"/>
  <c r="D584" i="1" s="1"/>
  <c r="AC632" i="5"/>
  <c r="AC635" i="5" s="1"/>
  <c r="AE599" i="5"/>
  <c r="Y575" i="5"/>
  <c r="J647" i="1" s="1"/>
  <c r="D658" i="5"/>
  <c r="H600" i="3" s="1"/>
  <c r="J599" i="5"/>
  <c r="H632" i="5"/>
  <c r="M679" i="5"/>
  <c r="F756" i="1" s="1"/>
  <c r="C547" i="5"/>
  <c r="G547" i="5"/>
  <c r="D619" i="1" s="1"/>
  <c r="K686" i="5"/>
  <c r="K689" i="5" s="1"/>
  <c r="M653" i="5"/>
  <c r="AF632" i="5"/>
  <c r="AF635" i="5" s="1"/>
  <c r="AH599" i="5"/>
  <c r="I578" i="5"/>
  <c r="AK631" i="5"/>
  <c r="N698" i="1" s="1"/>
  <c r="AE684" i="5"/>
  <c r="L751" i="1" s="1"/>
  <c r="AB675" i="5"/>
  <c r="K753" i="1" s="1"/>
  <c r="C554" i="5"/>
  <c r="G554" i="5"/>
  <c r="D621" i="1" s="1"/>
  <c r="AG686" i="5"/>
  <c r="W418" i="5"/>
  <c r="Y385" i="5"/>
  <c r="AE657" i="5"/>
  <c r="L740" i="1" s="1"/>
  <c r="J519" i="5"/>
  <c r="E578" i="1" s="1"/>
  <c r="G568" i="5"/>
  <c r="D616" i="1" s="1"/>
  <c r="C568" i="5"/>
  <c r="AK678" i="5"/>
  <c r="N759" i="1" s="1"/>
  <c r="D560" i="5"/>
  <c r="H490" i="3" s="1"/>
  <c r="AJ686" i="5"/>
  <c r="D601" i="5"/>
  <c r="H528" i="3" s="1"/>
  <c r="Y656" i="5"/>
  <c r="J741" i="1" s="1"/>
  <c r="C304" i="5"/>
  <c r="G304" i="5"/>
  <c r="C566" i="5"/>
  <c r="G566" i="5"/>
  <c r="D643" i="1" s="1"/>
  <c r="AE549" i="5"/>
  <c r="L618" i="1" s="1"/>
  <c r="AE673" i="5"/>
  <c r="L752" i="1" s="1"/>
  <c r="Y568" i="5"/>
  <c r="J616" i="1" s="1"/>
  <c r="M566" i="5"/>
  <c r="F643" i="1" s="1"/>
  <c r="AB499" i="5"/>
  <c r="K563" i="1" s="1"/>
  <c r="C603" i="5"/>
  <c r="G603" i="5"/>
  <c r="D680" i="1" s="1"/>
  <c r="D681" i="5"/>
  <c r="H595" i="3" s="1"/>
  <c r="P654" i="5"/>
  <c r="G737" i="1" s="1"/>
  <c r="S545" i="5"/>
  <c r="H615" i="1" s="1"/>
  <c r="Q578" i="5"/>
  <c r="D669" i="5"/>
  <c r="H578" i="3" s="1"/>
  <c r="C504" i="5"/>
  <c r="G504" i="5"/>
  <c r="D570" i="1" s="1"/>
  <c r="D548" i="5"/>
  <c r="H484" i="3" s="1"/>
  <c r="P674" i="5"/>
  <c r="G764" i="1" s="1"/>
  <c r="D622" i="5"/>
  <c r="H526" i="3" s="1"/>
  <c r="G492" i="5"/>
  <c r="D557" i="1" s="1"/>
  <c r="C492" i="5"/>
  <c r="S546" i="5"/>
  <c r="H617" i="1" s="1"/>
  <c r="AK570" i="5"/>
  <c r="N636" i="1" s="1"/>
  <c r="AB600" i="5"/>
  <c r="K678" i="1" s="1"/>
  <c r="D674" i="5"/>
  <c r="H599" i="3" s="1"/>
  <c r="AB556" i="5"/>
  <c r="K631" i="1" s="1"/>
  <c r="S680" i="5"/>
  <c r="H761" i="1" s="1"/>
  <c r="G520" i="5"/>
  <c r="D583" i="1" s="1"/>
  <c r="C520" i="5"/>
  <c r="D499" i="5"/>
  <c r="H442" i="3" s="1"/>
  <c r="S500" i="5"/>
  <c r="H560" i="1" s="1"/>
  <c r="S494" i="5"/>
  <c r="H559" i="1" s="1"/>
  <c r="D615" i="5"/>
  <c r="H532" i="3" s="1"/>
  <c r="V599" i="5"/>
  <c r="T632" i="5"/>
  <c r="T635" i="5" s="1"/>
  <c r="AG578" i="5"/>
  <c r="Y574" i="5"/>
  <c r="J645" i="1" s="1"/>
  <c r="C682" i="5"/>
  <c r="G682" i="5"/>
  <c r="D766" i="1" s="1"/>
  <c r="V557" i="5"/>
  <c r="I646" i="1" s="1"/>
  <c r="U632" i="5"/>
  <c r="S469" i="5"/>
  <c r="S672" i="5"/>
  <c r="H747" i="1" s="1"/>
  <c r="V447" i="5"/>
  <c r="I499" i="1" s="1"/>
  <c r="AB655" i="5"/>
  <c r="K739" i="1" s="1"/>
  <c r="L366" i="5"/>
  <c r="Y572" i="5"/>
  <c r="J638" i="1" s="1"/>
  <c r="AE674" i="5"/>
  <c r="L764" i="1" s="1"/>
  <c r="D573" i="5"/>
  <c r="H504" i="3" s="1"/>
  <c r="G510" i="5"/>
  <c r="D566" i="1" s="1"/>
  <c r="C510" i="5"/>
  <c r="V512" i="5"/>
  <c r="I581" i="1" s="1"/>
  <c r="W578" i="5"/>
  <c r="Y545" i="5"/>
  <c r="J615" i="1" s="1"/>
  <c r="D612" i="5"/>
  <c r="H541" i="3" s="1"/>
  <c r="D608" i="5"/>
  <c r="H531" i="3" s="1"/>
  <c r="V656" i="5"/>
  <c r="I741" i="1" s="1"/>
  <c r="AK560" i="5"/>
  <c r="N626" i="1" s="1"/>
  <c r="D666" i="5"/>
  <c r="H585" i="3" s="1"/>
  <c r="AE603" i="5"/>
  <c r="L680" i="1" s="1"/>
  <c r="AH545" i="5"/>
  <c r="M615" i="1" s="1"/>
  <c r="AF578" i="5"/>
  <c r="M657" i="5"/>
  <c r="F740" i="1" s="1"/>
  <c r="AE518" i="5"/>
  <c r="L579" i="1" s="1"/>
  <c r="D670" i="5"/>
  <c r="H590" i="3" s="1"/>
  <c r="G551" i="5"/>
  <c r="D624" i="1" s="1"/>
  <c r="C551" i="5"/>
  <c r="O578" i="5"/>
  <c r="AH677" i="5"/>
  <c r="M758" i="1" s="1"/>
  <c r="AH557" i="5"/>
  <c r="M646" i="1" s="1"/>
  <c r="Y569" i="5"/>
  <c r="J634" i="1" s="1"/>
  <c r="AK573" i="5"/>
  <c r="N640" i="1" s="1"/>
  <c r="C555" i="5"/>
  <c r="G555" i="5"/>
  <c r="D641" i="1" s="1"/>
  <c r="S386" i="5"/>
  <c r="H434" i="1" s="1"/>
  <c r="AE680" i="5"/>
  <c r="L761" i="1" s="1"/>
  <c r="AK459" i="5"/>
  <c r="N520" i="1" s="1"/>
  <c r="AB568" i="5"/>
  <c r="K616" i="1" s="1"/>
  <c r="AE566" i="5"/>
  <c r="L643" i="1" s="1"/>
  <c r="G440" i="5"/>
  <c r="D496" i="1" s="1"/>
  <c r="C440" i="5"/>
  <c r="AK679" i="5"/>
  <c r="N756" i="1" s="1"/>
  <c r="Y655" i="5"/>
  <c r="J739" i="1" s="1"/>
  <c r="G512" i="5"/>
  <c r="D581" i="1" s="1"/>
  <c r="C512" i="5"/>
  <c r="C403" i="5"/>
  <c r="G403" i="5"/>
  <c r="V677" i="5"/>
  <c r="I758" i="1" s="1"/>
  <c r="M573" i="5"/>
  <c r="F640" i="1" s="1"/>
  <c r="AE394" i="5"/>
  <c r="L438" i="1" s="1"/>
  <c r="S291" i="5"/>
  <c r="H327" i="1" s="1"/>
  <c r="M400" i="5"/>
  <c r="F445" i="1" s="1"/>
  <c r="AE68" i="5"/>
  <c r="L74" i="1" s="1"/>
  <c r="AC14" i="5"/>
  <c r="D192" i="5"/>
  <c r="H168" i="3" s="1"/>
  <c r="Y452" i="5"/>
  <c r="J511" i="1" s="1"/>
  <c r="AH672" i="5"/>
  <c r="M747" i="1" s="1"/>
  <c r="AH682" i="5"/>
  <c r="M766" i="1" s="1"/>
  <c r="K151" i="5"/>
  <c r="M118" i="5"/>
  <c r="Y465" i="5"/>
  <c r="Y463" i="5"/>
  <c r="D492" i="5"/>
  <c r="H435" i="3" s="1"/>
  <c r="G497" i="5"/>
  <c r="D564" i="1" s="1"/>
  <c r="C497" i="5"/>
  <c r="I471" i="5"/>
  <c r="S499" i="5"/>
  <c r="H563" i="1" s="1"/>
  <c r="C417" i="5"/>
  <c r="G417" i="5"/>
  <c r="Z524" i="5"/>
  <c r="AB491" i="5"/>
  <c r="K554" i="1" s="1"/>
  <c r="Y343" i="5"/>
  <c r="J396" i="1" s="1"/>
  <c r="D124" i="5"/>
  <c r="H115" i="3" s="1"/>
  <c r="D286" i="5"/>
  <c r="H254" i="3" s="1"/>
  <c r="U311" i="5"/>
  <c r="G414" i="5"/>
  <c r="C414" i="5"/>
  <c r="Q28" i="5"/>
  <c r="S84" i="5"/>
  <c r="H88" i="1" s="1"/>
  <c r="D564" i="5"/>
  <c r="H491" i="3" s="1"/>
  <c r="D517" i="5"/>
  <c r="H455" i="3" s="1"/>
  <c r="J556" i="5"/>
  <c r="E631" i="1" s="1"/>
  <c r="AE512" i="5"/>
  <c r="L581" i="1" s="1"/>
  <c r="I12" i="5"/>
  <c r="AB507" i="5"/>
  <c r="K561" i="1" s="1"/>
  <c r="AH558" i="5"/>
  <c r="M630" i="1" s="1"/>
  <c r="Y407" i="5"/>
  <c r="J447" i="1" s="1"/>
  <c r="C388" i="5"/>
  <c r="G388" i="5"/>
  <c r="D437" i="1" s="1"/>
  <c r="M363" i="5"/>
  <c r="F403" i="1" s="1"/>
  <c r="Y300" i="5"/>
  <c r="J324" i="1" s="1"/>
  <c r="D361" i="5"/>
  <c r="H317" i="3" s="1"/>
  <c r="D462" i="5"/>
  <c r="H403" i="3" s="1"/>
  <c r="D142" i="5"/>
  <c r="H126" i="3" s="1"/>
  <c r="AB451" i="5"/>
  <c r="D73" i="5"/>
  <c r="H68" i="3" s="1"/>
  <c r="F18" i="5"/>
  <c r="D550" i="5"/>
  <c r="H508" i="3" s="1"/>
  <c r="AE334" i="5"/>
  <c r="L373" i="1" s="1"/>
  <c r="D515" i="5"/>
  <c r="H448" i="3" s="1"/>
  <c r="AB415" i="5"/>
  <c r="D463" i="5"/>
  <c r="H410" i="3" s="1"/>
  <c r="Y440" i="5"/>
  <c r="J496" i="1" s="1"/>
  <c r="O366" i="5"/>
  <c r="P512" i="5"/>
  <c r="G581" i="1" s="1"/>
  <c r="Y362" i="5"/>
  <c r="J401" i="1" s="1"/>
  <c r="R41" i="5"/>
  <c r="R32" i="5"/>
  <c r="AB573" i="5"/>
  <c r="K640" i="1" s="1"/>
  <c r="AB676" i="5"/>
  <c r="K738" i="1" s="1"/>
  <c r="U23" i="5"/>
  <c r="P297" i="5"/>
  <c r="G322" i="1" s="1"/>
  <c r="D303" i="5"/>
  <c r="H266" i="3" s="1"/>
  <c r="G336" i="5"/>
  <c r="D376" i="1" s="1"/>
  <c r="C336" i="5"/>
  <c r="AB601" i="5"/>
  <c r="K679" i="1" s="1"/>
  <c r="AE502" i="5"/>
  <c r="L573" i="1" s="1"/>
  <c r="D519" i="5"/>
  <c r="H458" i="3" s="1"/>
  <c r="Y356" i="5"/>
  <c r="J372" i="1" s="1"/>
  <c r="R23" i="5"/>
  <c r="S440" i="5"/>
  <c r="H496" i="1" s="1"/>
  <c r="R524" i="5"/>
  <c r="P337" i="5"/>
  <c r="G375" i="1" s="1"/>
  <c r="Y444" i="5"/>
  <c r="J398" i="5"/>
  <c r="E446" i="1" s="1"/>
  <c r="AK363" i="5"/>
  <c r="P439" i="5"/>
  <c r="D147" i="5"/>
  <c r="H135" i="3" s="1"/>
  <c r="Y364" i="5"/>
  <c r="Y456" i="5"/>
  <c r="J521" i="1" s="1"/>
  <c r="R25" i="5"/>
  <c r="D202" i="5"/>
  <c r="H182" i="3" s="1"/>
  <c r="D127" i="5"/>
  <c r="H112" i="3" s="1"/>
  <c r="R14" i="5"/>
  <c r="M283" i="5"/>
  <c r="D245" i="5"/>
  <c r="H215" i="3" s="1"/>
  <c r="M360" i="5"/>
  <c r="F397" i="1" s="1"/>
  <c r="C398" i="5"/>
  <c r="G398" i="5"/>
  <c r="AE363" i="5"/>
  <c r="L403" i="1" s="1"/>
  <c r="R17" i="5"/>
  <c r="D125" i="5"/>
  <c r="H110" i="3" s="1"/>
  <c r="Y346" i="5"/>
  <c r="J387" i="1" s="1"/>
  <c r="C355" i="5"/>
  <c r="G355" i="5"/>
  <c r="M447" i="5"/>
  <c r="F499" i="1" s="1"/>
  <c r="V406" i="5"/>
  <c r="Y391" i="5"/>
  <c r="J443" i="1" s="1"/>
  <c r="AD259" i="5"/>
  <c r="V413" i="5"/>
  <c r="I456" i="1" s="1"/>
  <c r="U17" i="5"/>
  <c r="AE66" i="5"/>
  <c r="L72" i="1" s="1"/>
  <c r="AC12" i="5"/>
  <c r="P350" i="5"/>
  <c r="G386" i="1" s="1"/>
  <c r="AH550" i="5"/>
  <c r="M644" i="1" s="1"/>
  <c r="D506" i="5"/>
  <c r="H445" i="3" s="1"/>
  <c r="S517" i="5"/>
  <c r="H575" i="1" s="1"/>
  <c r="AH521" i="5"/>
  <c r="M584" i="1" s="1"/>
  <c r="AH683" i="5"/>
  <c r="M767" i="1" s="1"/>
  <c r="J357" i="5"/>
  <c r="E390" i="1" s="1"/>
  <c r="S278" i="5"/>
  <c r="Q311" i="5"/>
  <c r="Y445" i="5"/>
  <c r="G503" i="5"/>
  <c r="D586" i="1" s="1"/>
  <c r="C503" i="5"/>
  <c r="M292" i="5"/>
  <c r="Q16" i="5"/>
  <c r="S72" i="5"/>
  <c r="H76" i="1" s="1"/>
  <c r="L418" i="5"/>
  <c r="S447" i="5"/>
  <c r="D464" i="5"/>
  <c r="H405" i="3" s="1"/>
  <c r="M501" i="5"/>
  <c r="F580" i="1" s="1"/>
  <c r="AE506" i="5"/>
  <c r="L565" i="1" s="1"/>
  <c r="AK464" i="5"/>
  <c r="N512" i="1" s="1"/>
  <c r="M342" i="5"/>
  <c r="F378" i="1" s="1"/>
  <c r="AK467" i="5"/>
  <c r="G443" i="5"/>
  <c r="D522" i="1" s="1"/>
  <c r="C443" i="5"/>
  <c r="AH495" i="5"/>
  <c r="M558" i="1" s="1"/>
  <c r="C452" i="5"/>
  <c r="G452" i="5"/>
  <c r="V400" i="5"/>
  <c r="I445" i="1" s="1"/>
  <c r="S79" i="5"/>
  <c r="H84" i="1" s="1"/>
  <c r="Q24" i="5"/>
  <c r="G299" i="5"/>
  <c r="C299" i="5"/>
  <c r="I311" i="5"/>
  <c r="J459" i="5"/>
  <c r="E520" i="1" s="1"/>
  <c r="G352" i="5"/>
  <c r="C352" i="5"/>
  <c r="P352" i="5"/>
  <c r="C351" i="5"/>
  <c r="G351" i="5"/>
  <c r="R37" i="5"/>
  <c r="D468" i="5"/>
  <c r="H416" i="3" s="1"/>
  <c r="M443" i="5"/>
  <c r="F522" i="1" s="1"/>
  <c r="AK402" i="5"/>
  <c r="N450" i="1" s="1"/>
  <c r="G342" i="5"/>
  <c r="C342" i="5"/>
  <c r="M365" i="5"/>
  <c r="F395" i="1" s="1"/>
  <c r="D148" i="5"/>
  <c r="H136" i="3" s="1"/>
  <c r="AB396" i="5"/>
  <c r="K451" i="1" s="1"/>
  <c r="AH299" i="5"/>
  <c r="M339" i="1" s="1"/>
  <c r="Z259" i="5"/>
  <c r="AB226" i="5"/>
  <c r="AK352" i="5"/>
  <c r="N382" i="1" s="1"/>
  <c r="P345" i="5"/>
  <c r="G403" i="1" s="1"/>
  <c r="AB362" i="5"/>
  <c r="D86" i="5"/>
  <c r="H81" i="3" s="1"/>
  <c r="F31" i="5"/>
  <c r="AK308" i="5"/>
  <c r="P456" i="5"/>
  <c r="G521" i="1" s="1"/>
  <c r="I30" i="5"/>
  <c r="N25" i="5"/>
  <c r="P78" i="5"/>
  <c r="G85" i="1" s="1"/>
  <c r="L31" i="5"/>
  <c r="P653" i="5"/>
  <c r="N686" i="5"/>
  <c r="AB458" i="5"/>
  <c r="AB291" i="5"/>
  <c r="K327" i="1" s="1"/>
  <c r="AE357" i="5"/>
  <c r="L390" i="1" s="1"/>
  <c r="R15" i="5"/>
  <c r="AB549" i="5"/>
  <c r="K618" i="1" s="1"/>
  <c r="AB443" i="5"/>
  <c r="K522" i="1" s="1"/>
  <c r="AH500" i="5"/>
  <c r="M560" i="1" s="1"/>
  <c r="AH518" i="5"/>
  <c r="M579" i="1" s="1"/>
  <c r="D439" i="5"/>
  <c r="H388" i="3" s="1"/>
  <c r="J278" i="5"/>
  <c r="H311" i="5"/>
  <c r="D521" i="5"/>
  <c r="H464" i="3" s="1"/>
  <c r="P465" i="5"/>
  <c r="AA471" i="5"/>
  <c r="M496" i="5"/>
  <c r="F585" i="1" s="1"/>
  <c r="D469" i="5"/>
  <c r="H399" i="3" s="1"/>
  <c r="Y455" i="5"/>
  <c r="J515" i="1" s="1"/>
  <c r="J451" i="5"/>
  <c r="E509" i="1" s="1"/>
  <c r="AK495" i="5"/>
  <c r="N558" i="1" s="1"/>
  <c r="S496" i="5"/>
  <c r="H585" i="1" s="1"/>
  <c r="AK517" i="5"/>
  <c r="N575" i="1" s="1"/>
  <c r="J358" i="5"/>
  <c r="E394" i="1" s="1"/>
  <c r="AE515" i="5"/>
  <c r="L574" i="1" s="1"/>
  <c r="D355" i="5"/>
  <c r="H306" i="3" s="1"/>
  <c r="S306" i="5"/>
  <c r="D247" i="5"/>
  <c r="H228" i="3" s="1"/>
  <c r="D203" i="5"/>
  <c r="H165" i="3" s="1"/>
  <c r="D128" i="5"/>
  <c r="H131" i="3" s="1"/>
  <c r="Y351" i="5"/>
  <c r="J399" i="1" s="1"/>
  <c r="AH387" i="5"/>
  <c r="M436" i="1" s="1"/>
  <c r="G341" i="5"/>
  <c r="C341" i="5"/>
  <c r="R19" i="5"/>
  <c r="Y298" i="5"/>
  <c r="AH409" i="5"/>
  <c r="M452" i="1" s="1"/>
  <c r="AE351" i="5"/>
  <c r="L398" i="1" s="1"/>
  <c r="AB671" i="5"/>
  <c r="K762" i="1" s="1"/>
  <c r="S284" i="5"/>
  <c r="H321" i="1" s="1"/>
  <c r="D183" i="5"/>
  <c r="H176" i="3" s="1"/>
  <c r="J447" i="5"/>
  <c r="E499" i="1" s="1"/>
  <c r="J394" i="5"/>
  <c r="R471" i="5"/>
  <c r="Y439" i="5"/>
  <c r="J494" i="1" s="1"/>
  <c r="S290" i="5"/>
  <c r="AH303" i="5"/>
  <c r="D201" i="5"/>
  <c r="H181" i="3" s="1"/>
  <c r="D126" i="5"/>
  <c r="H114" i="3" s="1"/>
  <c r="S346" i="5"/>
  <c r="H387" i="1" s="1"/>
  <c r="AB411" i="5"/>
  <c r="K449" i="1" s="1"/>
  <c r="AE355" i="5"/>
  <c r="R10" i="5"/>
  <c r="S461" i="5"/>
  <c r="H495" i="1" s="1"/>
  <c r="AE447" i="5"/>
  <c r="L499" i="1" s="1"/>
  <c r="D408" i="5"/>
  <c r="H340" i="3" s="1"/>
  <c r="S395" i="5"/>
  <c r="D340" i="5"/>
  <c r="H298" i="3" s="1"/>
  <c r="D181" i="5"/>
  <c r="H158" i="3" s="1"/>
  <c r="G406" i="5"/>
  <c r="C406" i="5"/>
  <c r="AC366" i="5"/>
  <c r="AE333" i="5"/>
  <c r="J492" i="5"/>
  <c r="E557" i="1" s="1"/>
  <c r="S358" i="5"/>
  <c r="H394" i="1" s="1"/>
  <c r="AH388" i="5"/>
  <c r="M437" i="1" s="1"/>
  <c r="M395" i="5"/>
  <c r="AJ27" i="5"/>
  <c r="J413" i="5"/>
  <c r="AB93" i="5"/>
  <c r="K100" i="1" s="1"/>
  <c r="Z40" i="5"/>
  <c r="V500" i="5"/>
  <c r="I560" i="1" s="1"/>
  <c r="X10" i="5"/>
  <c r="M303" i="5"/>
  <c r="AB343" i="5"/>
  <c r="I19" i="5"/>
  <c r="Z15" i="5"/>
  <c r="AB69" i="5"/>
  <c r="K75" i="1" s="1"/>
  <c r="E41" i="5"/>
  <c r="G95" i="5"/>
  <c r="D101" i="1" s="1"/>
  <c r="C95" i="5"/>
  <c r="J494" i="5"/>
  <c r="E559" i="1" s="1"/>
  <c r="AE70" i="5"/>
  <c r="L79" i="1" s="1"/>
  <c r="AC19" i="5"/>
  <c r="C68" i="5"/>
  <c r="E14" i="5"/>
  <c r="G68" i="5"/>
  <c r="D74" i="1" s="1"/>
  <c r="S299" i="5"/>
  <c r="D83" i="5"/>
  <c r="H76" i="3" s="1"/>
  <c r="F26" i="5"/>
  <c r="V307" i="5"/>
  <c r="I341" i="1" s="1"/>
  <c r="Y290" i="5"/>
  <c r="AB88" i="5"/>
  <c r="K94" i="1" s="1"/>
  <c r="Z34" i="5"/>
  <c r="AH466" i="5"/>
  <c r="P509" i="5"/>
  <c r="G582" i="1" s="1"/>
  <c r="AB463" i="5"/>
  <c r="K516" i="1" s="1"/>
  <c r="V558" i="5"/>
  <c r="I630" i="1" s="1"/>
  <c r="U28" i="5"/>
  <c r="AK122" i="5"/>
  <c r="N134" i="1" s="1"/>
  <c r="P79" i="5"/>
  <c r="G84" i="1" s="1"/>
  <c r="N24" i="5"/>
  <c r="X18" i="5"/>
  <c r="AB631" i="5"/>
  <c r="K698" i="1" s="1"/>
  <c r="J412" i="5"/>
  <c r="AB353" i="5"/>
  <c r="L23" i="5"/>
  <c r="AJ205" i="5"/>
  <c r="J497" i="5"/>
  <c r="E564" i="1" s="1"/>
  <c r="V553" i="5"/>
  <c r="I625" i="1" s="1"/>
  <c r="L97" i="5"/>
  <c r="L9" i="5"/>
  <c r="J523" i="5"/>
  <c r="E576" i="1" s="1"/>
  <c r="V577" i="5"/>
  <c r="I632" i="1" s="1"/>
  <c r="G122" i="5"/>
  <c r="D134" i="1" s="1"/>
  <c r="C122" i="5"/>
  <c r="V287" i="5"/>
  <c r="I317" i="1" s="1"/>
  <c r="AB337" i="5"/>
  <c r="K375" i="1" s="1"/>
  <c r="AJ29" i="5"/>
  <c r="AB347" i="5"/>
  <c r="K393" i="1" s="1"/>
  <c r="Z11" i="5"/>
  <c r="AB65" i="5"/>
  <c r="K71" i="1" s="1"/>
  <c r="AB280" i="5"/>
  <c r="K314" i="1" s="1"/>
  <c r="Q21" i="5"/>
  <c r="S82" i="5"/>
  <c r="H81" i="1" s="1"/>
  <c r="C73" i="5"/>
  <c r="G73" i="5"/>
  <c r="D78" i="1" s="1"/>
  <c r="E18" i="5"/>
  <c r="AB453" i="5"/>
  <c r="K505" i="1" s="1"/>
  <c r="S295" i="5"/>
  <c r="D81" i="5"/>
  <c r="H82" i="3" s="1"/>
  <c r="F32" i="5"/>
  <c r="AH306" i="5"/>
  <c r="M332" i="1" s="1"/>
  <c r="AB82" i="5"/>
  <c r="K81" i="1" s="1"/>
  <c r="Z21" i="5"/>
  <c r="AH555" i="5"/>
  <c r="M641" i="1" s="1"/>
  <c r="AG22" i="5"/>
  <c r="N20" i="5"/>
  <c r="P74" i="5"/>
  <c r="G80" i="1" s="1"/>
  <c r="P334" i="5"/>
  <c r="G373" i="1" s="1"/>
  <c r="D95" i="5"/>
  <c r="H91" i="3" s="1"/>
  <c r="F41" i="5"/>
  <c r="S610" i="5"/>
  <c r="H693" i="1" s="1"/>
  <c r="V304" i="5"/>
  <c r="I328" i="1" s="1"/>
  <c r="J512" i="5"/>
  <c r="E581" i="1" s="1"/>
  <c r="AE306" i="5"/>
  <c r="L332" i="1" s="1"/>
  <c r="AB335" i="5"/>
  <c r="K374" i="1" s="1"/>
  <c r="AJ151" i="5"/>
  <c r="J684" i="5"/>
  <c r="E751" i="1" s="1"/>
  <c r="U26" i="5"/>
  <c r="D390" i="5"/>
  <c r="H368" i="3" s="1"/>
  <c r="AH283" i="5"/>
  <c r="M338" i="1" s="1"/>
  <c r="AH341" i="5"/>
  <c r="AH405" i="5"/>
  <c r="AE238" i="5"/>
  <c r="AD311" i="5"/>
  <c r="Y284" i="5"/>
  <c r="J321" i="1" s="1"/>
  <c r="AG16" i="5"/>
  <c r="P440" i="5"/>
  <c r="G496" i="1" s="1"/>
  <c r="S67" i="5"/>
  <c r="H73" i="1" s="1"/>
  <c r="Q13" i="5"/>
  <c r="V398" i="5"/>
  <c r="I446" i="1" s="1"/>
  <c r="AH172" i="5"/>
  <c r="AF205" i="5"/>
  <c r="D70" i="5"/>
  <c r="H69" i="3" s="1"/>
  <c r="F19" i="5"/>
  <c r="S119" i="5"/>
  <c r="H130" i="1" s="1"/>
  <c r="X311" i="5"/>
  <c r="Z26" i="5"/>
  <c r="AB83" i="5"/>
  <c r="K86" i="1" s="1"/>
  <c r="I26" i="5"/>
  <c r="N18" i="5"/>
  <c r="P73" i="5"/>
  <c r="G78" i="1" s="1"/>
  <c r="Y309" i="5"/>
  <c r="J325" i="1" s="1"/>
  <c r="Y294" i="5"/>
  <c r="J319" i="1" s="1"/>
  <c r="F37" i="5"/>
  <c r="D91" i="5"/>
  <c r="H87" i="3" s="1"/>
  <c r="P392" i="5"/>
  <c r="G441" i="1" s="1"/>
  <c r="S337" i="5"/>
  <c r="H375" i="1" s="1"/>
  <c r="V303" i="5"/>
  <c r="I334" i="1" s="1"/>
  <c r="V497" i="5"/>
  <c r="I564" i="1" s="1"/>
  <c r="AB570" i="5"/>
  <c r="K636" i="1" s="1"/>
  <c r="D85" i="5"/>
  <c r="H80" i="3" s="1"/>
  <c r="F30" i="5"/>
  <c r="U35" i="5"/>
  <c r="AB493" i="5"/>
  <c r="K556" i="1" s="1"/>
  <c r="P403" i="5"/>
  <c r="AE93" i="5"/>
  <c r="L100" i="1" s="1"/>
  <c r="AC40" i="5"/>
  <c r="P499" i="5"/>
  <c r="G563" i="1" s="1"/>
  <c r="F12" i="5"/>
  <c r="D66" i="5"/>
  <c r="H62" i="3" s="1"/>
  <c r="G84" i="5"/>
  <c r="D88" i="1" s="1"/>
  <c r="C84" i="5"/>
  <c r="E28" i="5"/>
  <c r="AB74" i="5"/>
  <c r="K80" i="1" s="1"/>
  <c r="Z20" i="5"/>
  <c r="J401" i="5"/>
  <c r="E440" i="1" s="1"/>
  <c r="I32" i="5"/>
  <c r="V337" i="5"/>
  <c r="I375" i="1" s="1"/>
  <c r="D511" i="5"/>
  <c r="H447" i="3" s="1"/>
  <c r="P362" i="5"/>
  <c r="G401" i="1" s="1"/>
  <c r="S69" i="5"/>
  <c r="H75" i="1" s="1"/>
  <c r="Q15" i="5"/>
  <c r="AE75" i="5"/>
  <c r="L82" i="1" s="1"/>
  <c r="AC22" i="5"/>
  <c r="AE124" i="5"/>
  <c r="L139" i="1" s="1"/>
  <c r="V386" i="5"/>
  <c r="I434" i="1" s="1"/>
  <c r="H205" i="5"/>
  <c r="J172" i="5"/>
  <c r="I41" i="5"/>
  <c r="L41" i="5"/>
  <c r="Q25" i="5"/>
  <c r="S78" i="5"/>
  <c r="H85" i="1" s="1"/>
  <c r="S130" i="5"/>
  <c r="AG37" i="5"/>
  <c r="AK252" i="5"/>
  <c r="J550" i="5"/>
  <c r="E644" i="1" s="1"/>
  <c r="AK629" i="5"/>
  <c r="N706" i="1" s="1"/>
  <c r="D398" i="5"/>
  <c r="H355" i="3" s="1"/>
  <c r="D393" i="5"/>
  <c r="H350" i="3" s="1"/>
  <c r="AK132" i="5"/>
  <c r="N147" i="1" s="1"/>
  <c r="AJ39" i="5"/>
  <c r="AH66" i="5"/>
  <c r="M72" i="1" s="1"/>
  <c r="AF12" i="5"/>
  <c r="AE131" i="5"/>
  <c r="AK127" i="5"/>
  <c r="N135" i="1" s="1"/>
  <c r="C258" i="5"/>
  <c r="G258" i="5"/>
  <c r="AE90" i="5"/>
  <c r="L95" i="1" s="1"/>
  <c r="AC35" i="5"/>
  <c r="Q17" i="5"/>
  <c r="S71" i="5"/>
  <c r="H77" i="1" s="1"/>
  <c r="I97" i="5"/>
  <c r="I9" i="5"/>
  <c r="F24" i="5"/>
  <c r="D79" i="5"/>
  <c r="H74" i="3" s="1"/>
  <c r="J510" i="5"/>
  <c r="E566" i="1" s="1"/>
  <c r="M306" i="5"/>
  <c r="F332" i="1" s="1"/>
  <c r="AE286" i="5"/>
  <c r="L320" i="1" s="1"/>
  <c r="AB85" i="5"/>
  <c r="K90" i="1" s="1"/>
  <c r="Z30" i="5"/>
  <c r="AH548" i="5"/>
  <c r="M620" i="1" s="1"/>
  <c r="P677" i="5"/>
  <c r="G758" i="1" s="1"/>
  <c r="AB446" i="5"/>
  <c r="K503" i="1" s="1"/>
  <c r="I21" i="5"/>
  <c r="P463" i="5"/>
  <c r="G516" i="1" s="1"/>
  <c r="I10" i="5"/>
  <c r="AB602" i="5"/>
  <c r="K681" i="1" s="1"/>
  <c r="J406" i="5"/>
  <c r="E459" i="1" s="1"/>
  <c r="I23" i="5"/>
  <c r="AE89" i="5"/>
  <c r="L96" i="1" s="1"/>
  <c r="AC36" i="5"/>
  <c r="X20" i="5"/>
  <c r="J681" i="5"/>
  <c r="E760" i="1" s="1"/>
  <c r="V523" i="5"/>
  <c r="I576" i="1" s="1"/>
  <c r="Q33" i="5"/>
  <c r="S87" i="5"/>
  <c r="H93" i="1" s="1"/>
  <c r="D417" i="5"/>
  <c r="H358" i="3" s="1"/>
  <c r="AC24" i="5"/>
  <c r="AE79" i="5"/>
  <c r="L84" i="1" s="1"/>
  <c r="L24" i="5"/>
  <c r="J84" i="5"/>
  <c r="E88" i="1" s="1"/>
  <c r="H28" i="5"/>
  <c r="AE241" i="5"/>
  <c r="M132" i="5"/>
  <c r="F151" i="1" s="1"/>
  <c r="C136" i="5"/>
  <c r="G136" i="5"/>
  <c r="D156" i="1" s="1"/>
  <c r="AB545" i="5"/>
  <c r="K615" i="1" s="1"/>
  <c r="Z578" i="5"/>
  <c r="U25" i="5"/>
  <c r="X259" i="5"/>
  <c r="S192" i="5"/>
  <c r="N15" i="5"/>
  <c r="P69" i="5"/>
  <c r="G75" i="1" s="1"/>
  <c r="AE94" i="5"/>
  <c r="L98" i="1" s="1"/>
  <c r="AC38" i="5"/>
  <c r="AE308" i="5"/>
  <c r="V294" i="5"/>
  <c r="F36" i="5"/>
  <c r="D89" i="5"/>
  <c r="H86" i="3" s="1"/>
  <c r="P441" i="5"/>
  <c r="G498" i="1" s="1"/>
  <c r="V546" i="5"/>
  <c r="I617" i="1" s="1"/>
  <c r="AK187" i="5"/>
  <c r="V494" i="5"/>
  <c r="I559" i="1" s="1"/>
  <c r="I40" i="5"/>
  <c r="X26" i="5"/>
  <c r="P305" i="5"/>
  <c r="J498" i="5"/>
  <c r="E562" i="1" s="1"/>
  <c r="U19" i="5"/>
  <c r="AB460" i="5"/>
  <c r="V600" i="5"/>
  <c r="I678" i="1" s="1"/>
  <c r="I28" i="5"/>
  <c r="AK199" i="5"/>
  <c r="N215" i="1" s="1"/>
  <c r="P602" i="5"/>
  <c r="G681" i="1" s="1"/>
  <c r="D555" i="5"/>
  <c r="H505" i="3" s="1"/>
  <c r="AG14" i="5"/>
  <c r="S95" i="5"/>
  <c r="H101" i="1" s="1"/>
  <c r="Q41" i="5"/>
  <c r="S41" i="5" s="1"/>
  <c r="L38" i="5"/>
  <c r="P448" i="5"/>
  <c r="S65" i="5"/>
  <c r="H71" i="1" s="1"/>
  <c r="Q11" i="5"/>
  <c r="C93" i="5"/>
  <c r="E40" i="5"/>
  <c r="G93" i="5"/>
  <c r="D100" i="1" s="1"/>
  <c r="AJ25" i="5"/>
  <c r="T14" i="5"/>
  <c r="V68" i="5"/>
  <c r="I74" i="1" s="1"/>
  <c r="D458" i="5"/>
  <c r="H400" i="3" s="1"/>
  <c r="D357" i="5"/>
  <c r="H308" i="3" s="1"/>
  <c r="H18" i="5"/>
  <c r="J73" i="5"/>
  <c r="E78" i="1" s="1"/>
  <c r="AE196" i="5"/>
  <c r="L209" i="1" s="1"/>
  <c r="AE122" i="5"/>
  <c r="L134" i="1" s="1"/>
  <c r="M293" i="5"/>
  <c r="AC30" i="5"/>
  <c r="AE85" i="5"/>
  <c r="L90" i="1" s="1"/>
  <c r="AK179" i="5"/>
  <c r="N196" i="1" s="1"/>
  <c r="V346" i="5"/>
  <c r="I387" i="1" s="1"/>
  <c r="P569" i="5"/>
  <c r="G634" i="1" s="1"/>
  <c r="D416" i="5"/>
  <c r="H348" i="3" s="1"/>
  <c r="J87" i="5"/>
  <c r="E93" i="1" s="1"/>
  <c r="H33" i="5"/>
  <c r="AE177" i="5"/>
  <c r="L30" i="5"/>
  <c r="AE194" i="5"/>
  <c r="L203" i="1" s="1"/>
  <c r="V73" i="5"/>
  <c r="I78" i="1" s="1"/>
  <c r="T18" i="5"/>
  <c r="S627" i="5"/>
  <c r="H700" i="1" s="1"/>
  <c r="D397" i="5"/>
  <c r="H371" i="3" s="1"/>
  <c r="X15" i="5"/>
  <c r="D501" i="5"/>
  <c r="H460" i="3" s="1"/>
  <c r="J67" i="5"/>
  <c r="E73" i="1" s="1"/>
  <c r="H13" i="5"/>
  <c r="C204" i="5"/>
  <c r="G204" i="5"/>
  <c r="D494" i="5"/>
  <c r="H438" i="3" s="1"/>
  <c r="L12" i="5"/>
  <c r="J94" i="5"/>
  <c r="E98" i="1" s="1"/>
  <c r="H38" i="5"/>
  <c r="AK283" i="5"/>
  <c r="L40" i="5"/>
  <c r="AK296" i="5"/>
  <c r="AH88" i="5"/>
  <c r="M94" i="1" s="1"/>
  <c r="AF34" i="5"/>
  <c r="AK658" i="5"/>
  <c r="N765" i="1" s="1"/>
  <c r="AK497" i="5"/>
  <c r="N564" i="1" s="1"/>
  <c r="AE229" i="5"/>
  <c r="L255" i="1" s="1"/>
  <c r="Y230" i="5"/>
  <c r="J254" i="1" s="1"/>
  <c r="AE191" i="5"/>
  <c r="D523" i="5"/>
  <c r="H450" i="3" s="1"/>
  <c r="H10" i="5"/>
  <c r="J64" i="5"/>
  <c r="E70" i="1" s="1"/>
  <c r="G131" i="5"/>
  <c r="C131" i="5"/>
  <c r="D498" i="5"/>
  <c r="H439" i="3" s="1"/>
  <c r="Y514" i="5"/>
  <c r="J555" i="1" s="1"/>
  <c r="AK393" i="5"/>
  <c r="AK385" i="5"/>
  <c r="N432" i="1" s="1"/>
  <c r="AI418" i="5"/>
  <c r="S147" i="5"/>
  <c r="M230" i="5"/>
  <c r="F254" i="1" s="1"/>
  <c r="M197" i="5"/>
  <c r="AE92" i="5"/>
  <c r="L99" i="1" s="1"/>
  <c r="AC39" i="5"/>
  <c r="X36" i="5"/>
  <c r="P466" i="5"/>
  <c r="G517" i="1" s="1"/>
  <c r="AC10" i="5"/>
  <c r="AE64" i="5"/>
  <c r="L70" i="1" s="1"/>
  <c r="H41" i="5"/>
  <c r="J41" i="5" s="1"/>
  <c r="J95" i="5"/>
  <c r="E101" i="1" s="1"/>
  <c r="L39" i="5"/>
  <c r="AK146" i="5"/>
  <c r="N153" i="1" s="1"/>
  <c r="D298" i="5"/>
  <c r="H259" i="3" s="1"/>
  <c r="T24" i="5"/>
  <c r="V79" i="5"/>
  <c r="I84" i="1" s="1"/>
  <c r="Y134" i="5"/>
  <c r="F366" i="5"/>
  <c r="D333" i="5"/>
  <c r="X23" i="5"/>
  <c r="Y149" i="5"/>
  <c r="D356" i="5"/>
  <c r="H293" i="3" s="1"/>
  <c r="H27" i="5"/>
  <c r="J76" i="5"/>
  <c r="E87" i="1" s="1"/>
  <c r="Y616" i="5"/>
  <c r="J694" i="1" s="1"/>
  <c r="D358" i="5"/>
  <c r="H315" i="3" s="1"/>
  <c r="L20" i="5"/>
  <c r="Y627" i="5"/>
  <c r="J700" i="1" s="1"/>
  <c r="AK180" i="5"/>
  <c r="S118" i="5"/>
  <c r="Q151" i="5"/>
  <c r="AK185" i="5"/>
  <c r="AE605" i="5"/>
  <c r="L684" i="1" s="1"/>
  <c r="S124" i="5"/>
  <c r="H139" i="1" s="1"/>
  <c r="AK614" i="5"/>
  <c r="N688" i="1" s="1"/>
  <c r="Y248" i="5"/>
  <c r="J261" i="1" s="1"/>
  <c r="M659" i="5"/>
  <c r="F746" i="1" s="1"/>
  <c r="AK665" i="5"/>
  <c r="N768" i="1" s="1"/>
  <c r="Y664" i="5"/>
  <c r="J754" i="1" s="1"/>
  <c r="J70" i="5"/>
  <c r="E79" i="1" s="1"/>
  <c r="H19" i="5"/>
  <c r="AE230" i="5"/>
  <c r="L254" i="1" s="1"/>
  <c r="AE244" i="5"/>
  <c r="L277" i="1" s="1"/>
  <c r="M238" i="5"/>
  <c r="AE658" i="5"/>
  <c r="L765" i="1" s="1"/>
  <c r="AE202" i="5"/>
  <c r="O418" i="5"/>
  <c r="G298" i="5"/>
  <c r="C298" i="5"/>
  <c r="C179" i="5"/>
  <c r="G179" i="5"/>
  <c r="D196" i="1" s="1"/>
  <c r="G612" i="5"/>
  <c r="D692" i="1" s="1"/>
  <c r="C612" i="5"/>
  <c r="D446" i="5"/>
  <c r="H395" i="3" s="1"/>
  <c r="J71" i="5"/>
  <c r="E77" i="1" s="1"/>
  <c r="H17" i="5"/>
  <c r="L18" i="5"/>
  <c r="S669" i="5"/>
  <c r="H743" i="1" s="1"/>
  <c r="AK246" i="5"/>
  <c r="N270" i="1" s="1"/>
  <c r="AK126" i="5"/>
  <c r="N138" i="1" s="1"/>
  <c r="AH94" i="5"/>
  <c r="M98" i="1" s="1"/>
  <c r="AF38" i="5"/>
  <c r="AK235" i="5"/>
  <c r="N256" i="1" s="1"/>
  <c r="AJ40" i="5"/>
  <c r="D344" i="5"/>
  <c r="H309" i="3" s="1"/>
  <c r="H23" i="5"/>
  <c r="J23" i="5" s="1"/>
  <c r="J77" i="5"/>
  <c r="E83" i="1" s="1"/>
  <c r="Y228" i="5"/>
  <c r="L32" i="5"/>
  <c r="D405" i="5"/>
  <c r="H353" i="3" s="1"/>
  <c r="AH70" i="5"/>
  <c r="M79" i="1" s="1"/>
  <c r="AF19" i="5"/>
  <c r="S185" i="5"/>
  <c r="AE240" i="5"/>
  <c r="AA27" i="5"/>
  <c r="AE246" i="5"/>
  <c r="S175" i="5"/>
  <c r="AK279" i="5"/>
  <c r="N313" i="1" s="1"/>
  <c r="AE611" i="5"/>
  <c r="L708" i="1" s="1"/>
  <c r="AF36" i="5"/>
  <c r="AH89" i="5"/>
  <c r="M96" i="1" s="1"/>
  <c r="AK552" i="5"/>
  <c r="N622" i="1" s="1"/>
  <c r="AE663" i="5"/>
  <c r="L763" i="1" s="1"/>
  <c r="C469" i="5"/>
  <c r="G469" i="5"/>
  <c r="AK604" i="5"/>
  <c r="N705" i="1" s="1"/>
  <c r="AK684" i="5"/>
  <c r="N751" i="1" s="1"/>
  <c r="D454" i="5"/>
  <c r="H394" i="3" s="1"/>
  <c r="Y255" i="5"/>
  <c r="AK293" i="5"/>
  <c r="M148" i="5"/>
  <c r="M565" i="5"/>
  <c r="F629" i="1" s="1"/>
  <c r="M252" i="5"/>
  <c r="F269" i="1" s="1"/>
  <c r="AF32" i="5"/>
  <c r="AH81" i="5"/>
  <c r="M92" i="1" s="1"/>
  <c r="Y239" i="5"/>
  <c r="AK667" i="5"/>
  <c r="N749" i="1" s="1"/>
  <c r="C295" i="5"/>
  <c r="G295" i="5"/>
  <c r="AE137" i="5"/>
  <c r="Y659" i="5"/>
  <c r="J746" i="1" s="1"/>
  <c r="AK142" i="5"/>
  <c r="L151" i="5"/>
  <c r="AK186" i="5"/>
  <c r="AK140" i="5"/>
  <c r="AE250" i="5"/>
  <c r="S179" i="5"/>
  <c r="H196" i="1" s="1"/>
  <c r="AK548" i="5"/>
  <c r="N620" i="1" s="1"/>
  <c r="AK622" i="5"/>
  <c r="N677" i="1" s="1"/>
  <c r="Y509" i="5"/>
  <c r="J582" i="1" s="1"/>
  <c r="Y668" i="5"/>
  <c r="J748" i="1" s="1"/>
  <c r="S136" i="5"/>
  <c r="H156" i="1" s="1"/>
  <c r="M255" i="5"/>
  <c r="S663" i="5"/>
  <c r="H763" i="1" s="1"/>
  <c r="G148" i="5"/>
  <c r="C148" i="5"/>
  <c r="S198" i="5"/>
  <c r="G607" i="5"/>
  <c r="D686" i="1" s="1"/>
  <c r="C607" i="5"/>
  <c r="M195" i="5"/>
  <c r="M298" i="5"/>
  <c r="S667" i="5"/>
  <c r="H749" i="1" s="1"/>
  <c r="S201" i="5"/>
  <c r="C671" i="5"/>
  <c r="G671" i="5"/>
  <c r="D762" i="1" s="1"/>
  <c r="S203" i="5"/>
  <c r="C129" i="5"/>
  <c r="G129" i="5"/>
  <c r="G571" i="5"/>
  <c r="D635" i="1" s="1"/>
  <c r="C571" i="5"/>
  <c r="M495" i="5"/>
  <c r="F558" i="1" s="1"/>
  <c r="G438" i="5"/>
  <c r="C438" i="5"/>
  <c r="E471" i="5"/>
  <c r="U686" i="5"/>
  <c r="AK509" i="5"/>
  <c r="N582" i="1" s="1"/>
  <c r="Y179" i="5"/>
  <c r="J196" i="1" s="1"/>
  <c r="M240" i="5"/>
  <c r="AE233" i="5"/>
  <c r="L257" i="1" s="1"/>
  <c r="Y234" i="5"/>
  <c r="D362" i="5"/>
  <c r="H323" i="3" s="1"/>
  <c r="J74" i="5"/>
  <c r="E80" i="1" s="1"/>
  <c r="H20" i="5"/>
  <c r="Y675" i="5"/>
  <c r="J753" i="1" s="1"/>
  <c r="AE228" i="5"/>
  <c r="Y229" i="5"/>
  <c r="J255" i="1" s="1"/>
  <c r="AE149" i="5"/>
  <c r="Y680" i="5"/>
  <c r="J761" i="1" s="1"/>
  <c r="AK243" i="5"/>
  <c r="AE617" i="5"/>
  <c r="L704" i="1" s="1"/>
  <c r="AK204" i="5"/>
  <c r="N208" i="1" s="1"/>
  <c r="AK236" i="5"/>
  <c r="N276" i="1" s="1"/>
  <c r="AE573" i="5"/>
  <c r="L640" i="1" s="1"/>
  <c r="S239" i="5"/>
  <c r="AK610" i="5"/>
  <c r="N693" i="1" s="1"/>
  <c r="Y243" i="5"/>
  <c r="J266" i="1" s="1"/>
  <c r="AK661" i="5"/>
  <c r="N745" i="1" s="1"/>
  <c r="Y629" i="5"/>
  <c r="J706" i="1" s="1"/>
  <c r="S176" i="5"/>
  <c r="H194" i="1" s="1"/>
  <c r="S148" i="5"/>
  <c r="H159" i="1" s="1"/>
  <c r="M134" i="5"/>
  <c r="G234" i="5"/>
  <c r="C234" i="5"/>
  <c r="S123" i="5"/>
  <c r="H161" i="1" s="1"/>
  <c r="M245" i="5"/>
  <c r="G626" i="5"/>
  <c r="D699" i="1" s="1"/>
  <c r="C626" i="5"/>
  <c r="M494" i="5"/>
  <c r="F559" i="1" s="1"/>
  <c r="M389" i="5"/>
  <c r="F435" i="1" s="1"/>
  <c r="M137" i="5"/>
  <c r="S127" i="5"/>
  <c r="H135" i="1" s="1"/>
  <c r="S281" i="5"/>
  <c r="H316" i="1" s="1"/>
  <c r="C191" i="5"/>
  <c r="G191" i="5"/>
  <c r="S143" i="5"/>
  <c r="H152" i="1" s="1"/>
  <c r="M658" i="5"/>
  <c r="F765" i="1" s="1"/>
  <c r="AE120" i="5"/>
  <c r="L132" i="1" s="1"/>
  <c r="AK546" i="5"/>
  <c r="N617" i="1" s="1"/>
  <c r="Y193" i="5"/>
  <c r="J217" i="1" s="1"/>
  <c r="M248" i="5"/>
  <c r="AE183" i="5"/>
  <c r="Y256" i="5"/>
  <c r="AE245" i="5"/>
  <c r="F418" i="5"/>
  <c r="D385" i="5"/>
  <c r="V71" i="5"/>
  <c r="I77" i="1" s="1"/>
  <c r="T17" i="5"/>
  <c r="S232" i="5"/>
  <c r="AE178" i="5"/>
  <c r="Y252" i="5"/>
  <c r="AE254" i="5"/>
  <c r="AE619" i="5"/>
  <c r="L691" i="1" s="1"/>
  <c r="AH92" i="5"/>
  <c r="M99" i="1" s="1"/>
  <c r="AF39" i="5"/>
  <c r="AK141" i="5"/>
  <c r="N131" i="1" s="1"/>
  <c r="AK306" i="5"/>
  <c r="N332" i="1" s="1"/>
  <c r="AE616" i="5"/>
  <c r="L694" i="1" s="1"/>
  <c r="S241" i="5"/>
  <c r="Y132" i="5"/>
  <c r="J147" i="1" s="1"/>
  <c r="AK680" i="5"/>
  <c r="N761" i="1" s="1"/>
  <c r="S183" i="5"/>
  <c r="S202" i="5"/>
  <c r="S229" i="5"/>
  <c r="H255" i="1" s="1"/>
  <c r="M498" i="5"/>
  <c r="F562" i="1" s="1"/>
  <c r="M146" i="5"/>
  <c r="F153" i="1" s="1"/>
  <c r="C184" i="5"/>
  <c r="G184" i="5"/>
  <c r="S138" i="5"/>
  <c r="H144" i="1" s="1"/>
  <c r="M257" i="5"/>
  <c r="M660" i="5"/>
  <c r="F744" i="1" s="1"/>
  <c r="M613" i="5"/>
  <c r="F696" i="1" s="1"/>
  <c r="M184" i="5"/>
  <c r="S238" i="5"/>
  <c r="AA17" i="5"/>
  <c r="S608" i="5"/>
  <c r="H682" i="1" s="1"/>
  <c r="S359" i="5"/>
  <c r="G236" i="5"/>
  <c r="D276" i="1" s="1"/>
  <c r="C236" i="5"/>
  <c r="C200" i="5"/>
  <c r="G200" i="5"/>
  <c r="Y660" i="5"/>
  <c r="J744" i="1" s="1"/>
  <c r="S129" i="5"/>
  <c r="M249" i="5"/>
  <c r="S628" i="5"/>
  <c r="H707" i="1" s="1"/>
  <c r="G142" i="5"/>
  <c r="C142" i="5"/>
  <c r="M192" i="5"/>
  <c r="C608" i="5"/>
  <c r="G608" i="5"/>
  <c r="D682" i="1" s="1"/>
  <c r="S624" i="5"/>
  <c r="H697" i="1" s="1"/>
  <c r="S350" i="5"/>
  <c r="M661" i="5"/>
  <c r="F745" i="1" s="1"/>
  <c r="M191" i="5"/>
  <c r="C449" i="5"/>
  <c r="G449" i="5"/>
  <c r="S307" i="5"/>
  <c r="H341" i="1" s="1"/>
  <c r="M559" i="5"/>
  <c r="F633" i="1" s="1"/>
  <c r="C442" i="5"/>
  <c r="G442" i="5"/>
  <c r="D497" i="1" s="1"/>
  <c r="C661" i="5"/>
  <c r="G661" i="5"/>
  <c r="D745" i="1" s="1"/>
  <c r="G655" i="5"/>
  <c r="D739" i="1" s="1"/>
  <c r="C655" i="5"/>
  <c r="O26" i="5"/>
  <c r="W16" i="5"/>
  <c r="Y72" i="5"/>
  <c r="J76" i="1" s="1"/>
  <c r="S233" i="5"/>
  <c r="H257" i="1" s="1"/>
  <c r="M547" i="5"/>
  <c r="F619" i="1" s="1"/>
  <c r="M149" i="5"/>
  <c r="G188" i="5"/>
  <c r="D197" i="1" s="1"/>
  <c r="C188" i="5"/>
  <c r="S140" i="5"/>
  <c r="Y129" i="5"/>
  <c r="M684" i="5"/>
  <c r="F751" i="1" s="1"/>
  <c r="S658" i="5"/>
  <c r="H765" i="1" s="1"/>
  <c r="G144" i="5"/>
  <c r="D146" i="1" s="1"/>
  <c r="C144" i="5"/>
  <c r="S243" i="5"/>
  <c r="M393" i="5"/>
  <c r="M673" i="5"/>
  <c r="F752" i="1" s="1"/>
  <c r="M193" i="5"/>
  <c r="F217" i="1" s="1"/>
  <c r="G446" i="5"/>
  <c r="C446" i="5"/>
  <c r="S612" i="5"/>
  <c r="H692" i="1" s="1"/>
  <c r="M671" i="5"/>
  <c r="F762" i="1" s="1"/>
  <c r="M231" i="5"/>
  <c r="C460" i="5"/>
  <c r="G460" i="5"/>
  <c r="C257" i="5"/>
  <c r="G257" i="5"/>
  <c r="M239" i="5"/>
  <c r="F264" i="1" s="1"/>
  <c r="C190" i="5"/>
  <c r="G190" i="5"/>
  <c r="S258" i="5"/>
  <c r="M610" i="5"/>
  <c r="F693" i="1" s="1"/>
  <c r="S671" i="5"/>
  <c r="H762" i="1" s="1"/>
  <c r="G227" i="5"/>
  <c r="D253" i="1" s="1"/>
  <c r="C227" i="5"/>
  <c r="C255" i="5"/>
  <c r="G255" i="5"/>
  <c r="S190" i="5"/>
  <c r="S244" i="5"/>
  <c r="H277" i="1" s="1"/>
  <c r="M404" i="5"/>
  <c r="F444" i="1" s="1"/>
  <c r="C176" i="5"/>
  <c r="G176" i="5"/>
  <c r="S131" i="5"/>
  <c r="M251" i="5"/>
  <c r="C670" i="5"/>
  <c r="G670" i="5"/>
  <c r="D755" i="1" s="1"/>
  <c r="S600" i="5"/>
  <c r="H678" i="1" s="1"/>
  <c r="M676" i="5"/>
  <c r="F738" i="1" s="1"/>
  <c r="M250" i="5"/>
  <c r="S362" i="5"/>
  <c r="H401" i="1" s="1"/>
  <c r="M672" i="5"/>
  <c r="F747" i="1" s="1"/>
  <c r="G665" i="5"/>
  <c r="D768" i="1" s="1"/>
  <c r="C665" i="5"/>
  <c r="C251" i="5"/>
  <c r="G251" i="5"/>
  <c r="AA16" i="5"/>
  <c r="C668" i="5"/>
  <c r="G668" i="5"/>
  <c r="D748" i="1" s="1"/>
  <c r="AA205" i="5"/>
  <c r="AA30" i="5"/>
  <c r="O38" i="5"/>
  <c r="AD29" i="5"/>
  <c r="O205" i="5"/>
  <c r="G601" i="5"/>
  <c r="D679" i="1" s="1"/>
  <c r="C601" i="5"/>
  <c r="AA40" i="5"/>
  <c r="G201" i="5"/>
  <c r="C201" i="5"/>
  <c r="G454" i="5"/>
  <c r="D501" i="1" s="1"/>
  <c r="C454" i="5"/>
  <c r="AA39" i="5"/>
  <c r="I205" i="5"/>
  <c r="Y76" i="5"/>
  <c r="J87" i="1" s="1"/>
  <c r="W27" i="5"/>
  <c r="C306" i="5"/>
  <c r="G306" i="5"/>
  <c r="AA20" i="5"/>
  <c r="G624" i="5"/>
  <c r="D697" i="1" s="1"/>
  <c r="C624" i="5"/>
  <c r="AA23" i="5"/>
  <c r="G621" i="5"/>
  <c r="D689" i="1" s="1"/>
  <c r="C621" i="5"/>
  <c r="O21" i="5"/>
  <c r="AD22" i="5"/>
  <c r="O20" i="5"/>
  <c r="AI12" i="5"/>
  <c r="AK66" i="5"/>
  <c r="N72" i="1" s="1"/>
  <c r="O28" i="5"/>
  <c r="K31" i="5"/>
  <c r="M31" i="5" s="1"/>
  <c r="M86" i="5"/>
  <c r="F91" i="1" s="1"/>
  <c r="M76" i="5"/>
  <c r="F87" i="1" s="1"/>
  <c r="K27" i="5"/>
  <c r="AD20" i="5"/>
  <c r="W24" i="5"/>
  <c r="Y79" i="5"/>
  <c r="J84" i="1" s="1"/>
  <c r="K30" i="5"/>
  <c r="M85" i="5"/>
  <c r="F90" i="1" s="1"/>
  <c r="Y77" i="5"/>
  <c r="J83" i="1" s="1"/>
  <c r="W23" i="5"/>
  <c r="O29" i="5"/>
  <c r="AK69" i="5"/>
  <c r="N75" i="1" s="1"/>
  <c r="AI15" i="5"/>
  <c r="Y88" i="5"/>
  <c r="J94" i="1" s="1"/>
  <c r="W34" i="5"/>
  <c r="M90" i="5"/>
  <c r="F95" i="1" s="1"/>
  <c r="K35" i="5"/>
  <c r="AK76" i="5"/>
  <c r="N87" i="1" s="1"/>
  <c r="AI27" i="5"/>
  <c r="AK27" i="5" s="1"/>
  <c r="W35" i="5"/>
  <c r="Y90" i="5"/>
  <c r="J95" i="1" s="1"/>
  <c r="AD19" i="5"/>
  <c r="AA97" i="5"/>
  <c r="AA9" i="5"/>
  <c r="K16" i="5"/>
  <c r="M72" i="5"/>
  <c r="F76" i="1" s="1"/>
  <c r="M89" i="5"/>
  <c r="F96" i="1" s="1"/>
  <c r="K36" i="5"/>
  <c r="W25" i="5"/>
  <c r="Y78" i="5"/>
  <c r="J85" i="1" s="1"/>
  <c r="O22" i="5"/>
  <c r="AD40" i="5"/>
  <c r="AD26" i="5"/>
  <c r="AK83" i="5"/>
  <c r="N86" i="1" s="1"/>
  <c r="AI26" i="5"/>
  <c r="Y70" i="5"/>
  <c r="J79" i="1" s="1"/>
  <c r="W19" i="5"/>
  <c r="AD12" i="5"/>
  <c r="AK89" i="5"/>
  <c r="N96" i="1" s="1"/>
  <c r="AI36" i="5"/>
  <c r="Y94" i="5"/>
  <c r="J98" i="1" s="1"/>
  <c r="W38" i="5"/>
  <c r="AD28" i="5"/>
  <c r="O11" i="5"/>
  <c r="AD27" i="5"/>
  <c r="AI24" i="5"/>
  <c r="AK79" i="5"/>
  <c r="N84" i="1" s="1"/>
  <c r="K37" i="5"/>
  <c r="M91" i="5"/>
  <c r="F97" i="1" s="1"/>
  <c r="W22" i="5"/>
  <c r="Y75" i="5"/>
  <c r="J82" i="1" s="1"/>
  <c r="AD31" i="5"/>
  <c r="Q632" i="5"/>
  <c r="S599" i="5"/>
  <c r="AA578" i="5"/>
  <c r="G681" i="5"/>
  <c r="D760" i="1" s="1"/>
  <c r="C681" i="5"/>
  <c r="AK346" i="5"/>
  <c r="D570" i="5"/>
  <c r="H500" i="3" s="1"/>
  <c r="C679" i="5"/>
  <c r="G679" i="5"/>
  <c r="D756" i="1" s="1"/>
  <c r="X686" i="5"/>
  <c r="C498" i="5"/>
  <c r="G498" i="5"/>
  <c r="D562" i="1" s="1"/>
  <c r="V561" i="5"/>
  <c r="I623" i="1" s="1"/>
  <c r="P520" i="5"/>
  <c r="G583" i="1" s="1"/>
  <c r="M564" i="5"/>
  <c r="F627" i="1" s="1"/>
  <c r="G558" i="5"/>
  <c r="D630" i="1" s="1"/>
  <c r="C558" i="5"/>
  <c r="C560" i="5"/>
  <c r="G560" i="5"/>
  <c r="D626" i="1" s="1"/>
  <c r="C516" i="5"/>
  <c r="G516" i="5"/>
  <c r="D577" i="1" s="1"/>
  <c r="C680" i="5"/>
  <c r="G680" i="5"/>
  <c r="D761" i="1" s="1"/>
  <c r="D673" i="5"/>
  <c r="H587" i="3" s="1"/>
  <c r="P518" i="5"/>
  <c r="G579" i="1" s="1"/>
  <c r="AH522" i="5"/>
  <c r="M572" i="1" s="1"/>
  <c r="G561" i="5"/>
  <c r="D623" i="1" s="1"/>
  <c r="C561" i="5"/>
  <c r="AE491" i="5"/>
  <c r="L554" i="1" s="1"/>
  <c r="AC524" i="5"/>
  <c r="AE556" i="5"/>
  <c r="L631" i="1" s="1"/>
  <c r="J514" i="5"/>
  <c r="E555" i="1" s="1"/>
  <c r="D660" i="5"/>
  <c r="H579" i="3" s="1"/>
  <c r="S681" i="5"/>
  <c r="H760" i="1" s="1"/>
  <c r="X524" i="5"/>
  <c r="C459" i="5"/>
  <c r="G459" i="5"/>
  <c r="AJ524" i="5"/>
  <c r="C678" i="5"/>
  <c r="G678" i="5"/>
  <c r="D759" i="1" s="1"/>
  <c r="S677" i="5"/>
  <c r="H758" i="1" s="1"/>
  <c r="D556" i="5"/>
  <c r="H495" i="3" s="1"/>
  <c r="Q686" i="5"/>
  <c r="S653" i="5"/>
  <c r="AB286" i="5"/>
  <c r="K320" i="1" s="1"/>
  <c r="AK567" i="5"/>
  <c r="N628" i="1" s="1"/>
  <c r="Y510" i="5"/>
  <c r="J566" i="1" s="1"/>
  <c r="AK556" i="5"/>
  <c r="N631" i="1" s="1"/>
  <c r="D396" i="5"/>
  <c r="H356" i="3" s="1"/>
  <c r="D576" i="5"/>
  <c r="H503" i="3" s="1"/>
  <c r="P452" i="5"/>
  <c r="G511" i="1" s="1"/>
  <c r="D503" i="5"/>
  <c r="H463" i="3" s="1"/>
  <c r="D684" i="5"/>
  <c r="H586" i="3" s="1"/>
  <c r="D571" i="5"/>
  <c r="H499" i="3" s="1"/>
  <c r="S555" i="5"/>
  <c r="H641" i="1" s="1"/>
  <c r="S679" i="5"/>
  <c r="H756" i="1" s="1"/>
  <c r="Y677" i="5"/>
  <c r="J758" i="1" s="1"/>
  <c r="AB678" i="5"/>
  <c r="K759" i="1" s="1"/>
  <c r="P603" i="5"/>
  <c r="G680" i="1" s="1"/>
  <c r="V631" i="5"/>
  <c r="I698" i="1" s="1"/>
  <c r="G562" i="5"/>
  <c r="D637" i="1" s="1"/>
  <c r="C562" i="5"/>
  <c r="D680" i="5"/>
  <c r="H596" i="3" s="1"/>
  <c r="D605" i="5"/>
  <c r="H533" i="3" s="1"/>
  <c r="P517" i="5"/>
  <c r="G575" i="1" s="1"/>
  <c r="E578" i="5"/>
  <c r="C545" i="5"/>
  <c r="G545" i="5"/>
  <c r="D615" i="1" s="1"/>
  <c r="X632" i="5"/>
  <c r="P514" i="5"/>
  <c r="G555" i="1" s="1"/>
  <c r="I524" i="5"/>
  <c r="S676" i="5"/>
  <c r="H738" i="1" s="1"/>
  <c r="M601" i="5"/>
  <c r="F679" i="1" s="1"/>
  <c r="G546" i="5"/>
  <c r="D617" i="1" s="1"/>
  <c r="C546" i="5"/>
  <c r="Y601" i="5"/>
  <c r="J679" i="1" s="1"/>
  <c r="M674" i="5"/>
  <c r="F764" i="1" s="1"/>
  <c r="P573" i="5"/>
  <c r="G640" i="1" s="1"/>
  <c r="Y559" i="5"/>
  <c r="J633" i="1" s="1"/>
  <c r="C556" i="5"/>
  <c r="G556" i="5"/>
  <c r="D631" i="1" s="1"/>
  <c r="D522" i="5"/>
  <c r="H454" i="3" s="1"/>
  <c r="D510" i="5"/>
  <c r="H444" i="3" s="1"/>
  <c r="D656" i="5"/>
  <c r="H576" i="3" s="1"/>
  <c r="D497" i="5"/>
  <c r="H443" i="3" s="1"/>
  <c r="E524" i="5"/>
  <c r="C491" i="5"/>
  <c r="G491" i="5"/>
  <c r="D554" i="1" s="1"/>
  <c r="C500" i="5"/>
  <c r="G500" i="5"/>
  <c r="D560" i="1" s="1"/>
  <c r="D545" i="5"/>
  <c r="F578" i="5"/>
  <c r="AE522" i="5"/>
  <c r="L572" i="1" s="1"/>
  <c r="D306" i="5"/>
  <c r="H270" i="3" s="1"/>
  <c r="M348" i="5"/>
  <c r="D443" i="5"/>
  <c r="H415" i="3" s="1"/>
  <c r="AB172" i="5"/>
  <c r="Z205" i="5"/>
  <c r="AH504" i="5"/>
  <c r="M570" i="1" s="1"/>
  <c r="P93" i="5"/>
  <c r="G100" i="1" s="1"/>
  <c r="N40" i="5"/>
  <c r="P455" i="5"/>
  <c r="D87" i="5"/>
  <c r="H83" i="3" s="1"/>
  <c r="F33" i="5"/>
  <c r="R39" i="5"/>
  <c r="D440" i="5"/>
  <c r="H389" i="3" s="1"/>
  <c r="Y499" i="5"/>
  <c r="J563" i="1" s="1"/>
  <c r="D415" i="5"/>
  <c r="H370" i="3" s="1"/>
  <c r="G358" i="5"/>
  <c r="D394" i="1" s="1"/>
  <c r="C358" i="5"/>
  <c r="P333" i="5"/>
  <c r="N366" i="5"/>
  <c r="D493" i="5"/>
  <c r="H436" i="3" s="1"/>
  <c r="V653" i="5"/>
  <c r="T686" i="5"/>
  <c r="AF366" i="5"/>
  <c r="AH333" i="5"/>
  <c r="G333" i="5"/>
  <c r="C333" i="5"/>
  <c r="E366" i="5"/>
  <c r="E369" i="5" s="1"/>
  <c r="C496" i="5"/>
  <c r="G496" i="5"/>
  <c r="D585" i="1" s="1"/>
  <c r="R205" i="5"/>
  <c r="N524" i="5"/>
  <c r="P491" i="5"/>
  <c r="G554" i="1" s="1"/>
  <c r="Y449" i="5"/>
  <c r="AK506" i="5"/>
  <c r="N565" i="1" s="1"/>
  <c r="D250" i="5"/>
  <c r="H216" i="3" s="1"/>
  <c r="R18" i="5"/>
  <c r="S455" i="5"/>
  <c r="D188" i="5"/>
  <c r="H160" i="3" s="1"/>
  <c r="C392" i="5"/>
  <c r="G392" i="5"/>
  <c r="S515" i="5"/>
  <c r="H574" i="1" s="1"/>
  <c r="V355" i="5"/>
  <c r="I384" i="1" s="1"/>
  <c r="M392" i="5"/>
  <c r="X471" i="5"/>
  <c r="AB345" i="5"/>
  <c r="K402" i="1" s="1"/>
  <c r="P343" i="5"/>
  <c r="G396" i="1" s="1"/>
  <c r="Q10" i="5"/>
  <c r="S10" i="5" s="1"/>
  <c r="S64" i="5"/>
  <c r="H70" i="1" s="1"/>
  <c r="P657" i="5"/>
  <c r="G740" i="1" s="1"/>
  <c r="J549" i="5"/>
  <c r="E618" i="1" s="1"/>
  <c r="V516" i="5"/>
  <c r="I577" i="1" s="1"/>
  <c r="AE499" i="5"/>
  <c r="L563" i="1" s="1"/>
  <c r="Q524" i="5"/>
  <c r="S491" i="5"/>
  <c r="H554" i="1" s="1"/>
  <c r="AB414" i="5"/>
  <c r="K461" i="1" s="1"/>
  <c r="G397" i="5"/>
  <c r="D464" i="1" s="1"/>
  <c r="C397" i="5"/>
  <c r="U366" i="5"/>
  <c r="V521" i="5"/>
  <c r="I584" i="1" s="1"/>
  <c r="G297" i="5"/>
  <c r="D322" i="1" s="1"/>
  <c r="C297" i="5"/>
  <c r="D204" i="5"/>
  <c r="H171" i="3" s="1"/>
  <c r="AG311" i="5"/>
  <c r="D68" i="5"/>
  <c r="H64" i="3" s="1"/>
  <c r="F14" i="5"/>
  <c r="N12" i="5"/>
  <c r="P66" i="5"/>
  <c r="G72" i="1" s="1"/>
  <c r="C357" i="5"/>
  <c r="G357" i="5"/>
  <c r="S522" i="5"/>
  <c r="H572" i="1" s="1"/>
  <c r="M307" i="5"/>
  <c r="F341" i="1" s="1"/>
  <c r="C404" i="5"/>
  <c r="G404" i="5"/>
  <c r="D444" i="1" s="1"/>
  <c r="AK450" i="5"/>
  <c r="N525" i="1" s="1"/>
  <c r="D399" i="5"/>
  <c r="H361" i="3" s="1"/>
  <c r="C361" i="5"/>
  <c r="G361" i="5"/>
  <c r="D467" i="5"/>
  <c r="H418" i="3" s="1"/>
  <c r="AE496" i="5"/>
  <c r="L585" i="1" s="1"/>
  <c r="G506" i="5"/>
  <c r="D565" i="1" s="1"/>
  <c r="C506" i="5"/>
  <c r="S444" i="5"/>
  <c r="M464" i="5"/>
  <c r="F512" i="1" s="1"/>
  <c r="D342" i="5"/>
  <c r="H299" i="3" s="1"/>
  <c r="M502" i="5"/>
  <c r="F573" i="1" s="1"/>
  <c r="AK515" i="5"/>
  <c r="N574" i="1" s="1"/>
  <c r="AB560" i="5"/>
  <c r="K626" i="1" s="1"/>
  <c r="AB406" i="5"/>
  <c r="K459" i="1" s="1"/>
  <c r="V565" i="5"/>
  <c r="I629" i="1" s="1"/>
  <c r="AH457" i="5"/>
  <c r="M504" i="1" s="1"/>
  <c r="G405" i="5"/>
  <c r="D448" i="1" s="1"/>
  <c r="C405" i="5"/>
  <c r="R35" i="5"/>
  <c r="D232" i="5"/>
  <c r="H207" i="3" s="1"/>
  <c r="D135" i="5"/>
  <c r="H125" i="3" s="1"/>
  <c r="D353" i="5"/>
  <c r="H307" i="3" s="1"/>
  <c r="G123" i="5"/>
  <c r="C123" i="5"/>
  <c r="AB506" i="5"/>
  <c r="K565" i="1" s="1"/>
  <c r="AB464" i="5"/>
  <c r="K512" i="1" s="1"/>
  <c r="D190" i="5"/>
  <c r="H179" i="3" s="1"/>
  <c r="G465" i="5"/>
  <c r="C465" i="5"/>
  <c r="D412" i="5"/>
  <c r="H363" i="3" s="1"/>
  <c r="AH364" i="5"/>
  <c r="D230" i="5"/>
  <c r="H202" i="3" s="1"/>
  <c r="K311" i="5"/>
  <c r="M278" i="5"/>
  <c r="Y496" i="5"/>
  <c r="J585" i="1" s="1"/>
  <c r="P442" i="5"/>
  <c r="G497" i="1" s="1"/>
  <c r="D338" i="5"/>
  <c r="H321" i="3" s="1"/>
  <c r="AH280" i="5"/>
  <c r="M314" i="1" s="1"/>
  <c r="AB356" i="5"/>
  <c r="K372" i="1" s="1"/>
  <c r="G401" i="5"/>
  <c r="D440" i="1" s="1"/>
  <c r="C401" i="5"/>
  <c r="AH417" i="5"/>
  <c r="M453" i="1" s="1"/>
  <c r="N32" i="5"/>
  <c r="P81" i="5"/>
  <c r="G92" i="1" s="1"/>
  <c r="AB522" i="5"/>
  <c r="K572" i="1" s="1"/>
  <c r="D71" i="5"/>
  <c r="H67" i="3" s="1"/>
  <c r="F17" i="5"/>
  <c r="P77" i="5"/>
  <c r="G83" i="1" s="1"/>
  <c r="N23" i="5"/>
  <c r="AB333" i="5"/>
  <c r="Z366" i="5"/>
  <c r="P399" i="5"/>
  <c r="G454" i="1" s="1"/>
  <c r="N151" i="5"/>
  <c r="P118" i="5"/>
  <c r="D237" i="5"/>
  <c r="H221" i="3" s="1"/>
  <c r="P519" i="5"/>
  <c r="G578" i="1" s="1"/>
  <c r="V492" i="5"/>
  <c r="I557" i="1" s="1"/>
  <c r="AE417" i="5"/>
  <c r="L453" i="1" s="1"/>
  <c r="M358" i="5"/>
  <c r="F394" i="1" s="1"/>
  <c r="X366" i="5"/>
  <c r="P438" i="5"/>
  <c r="N471" i="5"/>
  <c r="AB387" i="5"/>
  <c r="K436" i="1" s="1"/>
  <c r="D255" i="5"/>
  <c r="H229" i="3" s="1"/>
  <c r="D180" i="5"/>
  <c r="H162" i="3" s="1"/>
  <c r="Y457" i="5"/>
  <c r="J504" i="1" s="1"/>
  <c r="P414" i="5"/>
  <c r="G461" i="1" s="1"/>
  <c r="G391" i="5"/>
  <c r="C391" i="5"/>
  <c r="AG366" i="5"/>
  <c r="P552" i="5"/>
  <c r="G622" i="1" s="1"/>
  <c r="AK492" i="5"/>
  <c r="N557" i="1" s="1"/>
  <c r="AB358" i="5"/>
  <c r="K394" i="1" s="1"/>
  <c r="D138" i="5"/>
  <c r="H120" i="3" s="1"/>
  <c r="V443" i="5"/>
  <c r="I522" i="1" s="1"/>
  <c r="AK348" i="5"/>
  <c r="AB294" i="5"/>
  <c r="D254" i="5"/>
  <c r="H219" i="3" s="1"/>
  <c r="D178" i="5"/>
  <c r="H161" i="3" s="1"/>
  <c r="D414" i="5"/>
  <c r="H369" i="3" s="1"/>
  <c r="AB403" i="5"/>
  <c r="K460" i="1" s="1"/>
  <c r="AA366" i="5"/>
  <c r="AK299" i="5"/>
  <c r="N340" i="1" s="1"/>
  <c r="AH492" i="5"/>
  <c r="M557" i="1" s="1"/>
  <c r="S389" i="5"/>
  <c r="H435" i="1" s="1"/>
  <c r="J365" i="5"/>
  <c r="G363" i="5"/>
  <c r="C363" i="5"/>
  <c r="D136" i="5"/>
  <c r="H132" i="3" s="1"/>
  <c r="AK357" i="5"/>
  <c r="N390" i="1" s="1"/>
  <c r="AB360" i="5"/>
  <c r="Y310" i="5"/>
  <c r="P402" i="5"/>
  <c r="G450" i="1" s="1"/>
  <c r="K366" i="5"/>
  <c r="K369" i="5" s="1"/>
  <c r="M333" i="5"/>
  <c r="I18" i="5"/>
  <c r="AH601" i="5"/>
  <c r="M679" i="1" s="1"/>
  <c r="AB456" i="5"/>
  <c r="Z9" i="5"/>
  <c r="AB63" i="5"/>
  <c r="Z97" i="5"/>
  <c r="C63" i="5"/>
  <c r="E97" i="5"/>
  <c r="G63" i="5"/>
  <c r="E9" i="5"/>
  <c r="AE95" i="5"/>
  <c r="L101" i="1" s="1"/>
  <c r="AC41" i="5"/>
  <c r="Y399" i="5"/>
  <c r="J454" i="1" s="1"/>
  <c r="AK342" i="5"/>
  <c r="N377" i="1" s="1"/>
  <c r="C502" i="5"/>
  <c r="G502" i="5"/>
  <c r="D573" i="1" s="1"/>
  <c r="Y402" i="5"/>
  <c r="J450" i="1" s="1"/>
  <c r="Y556" i="5"/>
  <c r="J631" i="1" s="1"/>
  <c r="S512" i="5"/>
  <c r="H581" i="1" s="1"/>
  <c r="V519" i="5"/>
  <c r="I578" i="1" s="1"/>
  <c r="Q30" i="5"/>
  <c r="S85" i="5"/>
  <c r="H90" i="1" s="1"/>
  <c r="N259" i="5"/>
  <c r="P226" i="5"/>
  <c r="J344" i="5"/>
  <c r="C344" i="5"/>
  <c r="G344" i="5"/>
  <c r="R31" i="5"/>
  <c r="D256" i="5"/>
  <c r="H227" i="3" s="1"/>
  <c r="Y521" i="5"/>
  <c r="J584" i="1" s="1"/>
  <c r="D451" i="5"/>
  <c r="H404" i="3" s="1"/>
  <c r="G448" i="5"/>
  <c r="C448" i="5"/>
  <c r="V396" i="5"/>
  <c r="M361" i="5"/>
  <c r="Y460" i="5"/>
  <c r="P492" i="5"/>
  <c r="G557" i="1" s="1"/>
  <c r="J450" i="5"/>
  <c r="H524" i="5"/>
  <c r="J491" i="5"/>
  <c r="E554" i="1" s="1"/>
  <c r="AJ471" i="5"/>
  <c r="D411" i="5"/>
  <c r="H360" i="3" s="1"/>
  <c r="Z311" i="5"/>
  <c r="AB278" i="5"/>
  <c r="D191" i="5"/>
  <c r="H163" i="3" s="1"/>
  <c r="AK468" i="5"/>
  <c r="N523" i="1" s="1"/>
  <c r="S451" i="5"/>
  <c r="S404" i="5"/>
  <c r="H444" i="1" s="1"/>
  <c r="AB448" i="5"/>
  <c r="AB361" i="5"/>
  <c r="J446" i="5"/>
  <c r="P360" i="5"/>
  <c r="X30" i="5"/>
  <c r="AE439" i="5"/>
  <c r="AH399" i="5"/>
  <c r="M454" i="1" s="1"/>
  <c r="R27" i="5"/>
  <c r="G303" i="5"/>
  <c r="C303" i="5"/>
  <c r="D189" i="5"/>
  <c r="H167" i="3" s="1"/>
  <c r="D465" i="5"/>
  <c r="H409" i="3" s="1"/>
  <c r="AB461" i="5"/>
  <c r="C412" i="5"/>
  <c r="G412" i="5"/>
  <c r="D458" i="1" s="1"/>
  <c r="P338" i="5"/>
  <c r="G398" i="1" s="1"/>
  <c r="G282" i="5"/>
  <c r="D315" i="1" s="1"/>
  <c r="C282" i="5"/>
  <c r="AE446" i="5"/>
  <c r="AH396" i="5"/>
  <c r="D335" i="5"/>
  <c r="H295" i="3" s="1"/>
  <c r="D145" i="5"/>
  <c r="H130" i="3" s="1"/>
  <c r="AK360" i="5"/>
  <c r="P515" i="5"/>
  <c r="G574" i="1" s="1"/>
  <c r="AE398" i="5"/>
  <c r="AK411" i="5"/>
  <c r="P348" i="5"/>
  <c r="D65" i="5"/>
  <c r="H61" i="3" s="1"/>
  <c r="F11" i="5"/>
  <c r="P294" i="5"/>
  <c r="U27" i="5"/>
  <c r="P63" i="5"/>
  <c r="N97" i="5"/>
  <c r="N9" i="5"/>
  <c r="AE278" i="5"/>
  <c r="AC311" i="5"/>
  <c r="V393" i="5"/>
  <c r="X40" i="5"/>
  <c r="AF9" i="5"/>
  <c r="AF97" i="5"/>
  <c r="AH63" i="5"/>
  <c r="R29" i="5"/>
  <c r="V306" i="5"/>
  <c r="D304" i="5"/>
  <c r="H265" i="3" s="1"/>
  <c r="J290" i="5"/>
  <c r="P88" i="5"/>
  <c r="G94" i="1" s="1"/>
  <c r="N34" i="5"/>
  <c r="AH469" i="5"/>
  <c r="E151" i="5"/>
  <c r="C118" i="5"/>
  <c r="G118" i="5"/>
  <c r="E311" i="5"/>
  <c r="C278" i="5"/>
  <c r="G278" i="5"/>
  <c r="AB442" i="5"/>
  <c r="K497" i="1" s="1"/>
  <c r="V338" i="5"/>
  <c r="I398" i="1" s="1"/>
  <c r="C287" i="5"/>
  <c r="G287" i="5"/>
  <c r="D64" i="5"/>
  <c r="H60" i="3" s="1"/>
  <c r="F10" i="5"/>
  <c r="AB306" i="5"/>
  <c r="AE78" i="5"/>
  <c r="L85" i="1" s="1"/>
  <c r="AC25" i="5"/>
  <c r="AB70" i="5"/>
  <c r="K79" i="1" s="1"/>
  <c r="Z19" i="5"/>
  <c r="J680" i="5"/>
  <c r="E761" i="1" s="1"/>
  <c r="J493" i="5"/>
  <c r="E556" i="1" s="1"/>
  <c r="AG20" i="5"/>
  <c r="C76" i="5"/>
  <c r="E27" i="5"/>
  <c r="G76" i="5"/>
  <c r="D87" i="1" s="1"/>
  <c r="D80" i="5"/>
  <c r="H79" i="3" s="1"/>
  <c r="F29" i="5"/>
  <c r="AH568" i="5"/>
  <c r="M616" i="1" s="1"/>
  <c r="AB91" i="5"/>
  <c r="K97" i="1" s="1"/>
  <c r="Z37" i="5"/>
  <c r="D567" i="5"/>
  <c r="H492" i="3" s="1"/>
  <c r="AH226" i="5"/>
  <c r="AF259" i="5"/>
  <c r="Q32" i="5"/>
  <c r="S81" i="5"/>
  <c r="H92" i="1" s="1"/>
  <c r="AG13" i="5"/>
  <c r="AE74" i="5"/>
  <c r="L80" i="1" s="1"/>
  <c r="AC20" i="5"/>
  <c r="I17" i="5"/>
  <c r="D281" i="5"/>
  <c r="H250" i="3" s="1"/>
  <c r="T26" i="5"/>
  <c r="V83" i="5"/>
  <c r="I86" i="1" s="1"/>
  <c r="AI259" i="5"/>
  <c r="AK226" i="5"/>
  <c r="C309" i="5"/>
  <c r="G309" i="5"/>
  <c r="D325" i="1" s="1"/>
  <c r="R13" i="5"/>
  <c r="AK301" i="5"/>
  <c r="N312" i="1" s="1"/>
  <c r="Y282" i="5"/>
  <c r="J315" i="1" s="1"/>
  <c r="P82" i="5"/>
  <c r="G81" i="1" s="1"/>
  <c r="N21" i="5"/>
  <c r="AH562" i="5"/>
  <c r="M637" i="1" s="1"/>
  <c r="AE340" i="5"/>
  <c r="P304" i="5"/>
  <c r="G126" i="5"/>
  <c r="D138" i="1" s="1"/>
  <c r="C126" i="5"/>
  <c r="V354" i="5"/>
  <c r="AD205" i="5"/>
  <c r="P553" i="5"/>
  <c r="G625" i="1" s="1"/>
  <c r="D305" i="5"/>
  <c r="H269" i="3" s="1"/>
  <c r="S120" i="5"/>
  <c r="H132" i="1" s="1"/>
  <c r="V352" i="5"/>
  <c r="D394" i="5"/>
  <c r="H346" i="3" s="1"/>
  <c r="M284" i="5"/>
  <c r="F321" i="1" s="1"/>
  <c r="AE69" i="5"/>
  <c r="L75" i="1" s="1"/>
  <c r="AC15" i="5"/>
  <c r="AH292" i="5"/>
  <c r="M333" i="1" s="1"/>
  <c r="Z14" i="5"/>
  <c r="AB68" i="5"/>
  <c r="K74" i="1" s="1"/>
  <c r="Q40" i="5"/>
  <c r="S93" i="5"/>
  <c r="H100" i="1" s="1"/>
  <c r="J561" i="5"/>
  <c r="E623" i="1" s="1"/>
  <c r="E19" i="5"/>
  <c r="C70" i="5"/>
  <c r="G70" i="5"/>
  <c r="D79" i="1" s="1"/>
  <c r="AE65" i="5"/>
  <c r="L71" i="1" s="1"/>
  <c r="AC11" i="5"/>
  <c r="F25" i="5"/>
  <c r="D78" i="5"/>
  <c r="H75" i="3" s="1"/>
  <c r="J409" i="5"/>
  <c r="E452" i="1" s="1"/>
  <c r="V290" i="5"/>
  <c r="I342" i="1" s="1"/>
  <c r="AB87" i="5"/>
  <c r="K93" i="1" s="1"/>
  <c r="Z33" i="5"/>
  <c r="AH498" i="5"/>
  <c r="M562" i="1" s="1"/>
  <c r="U41" i="5"/>
  <c r="AJ38" i="5"/>
  <c r="P94" i="5"/>
  <c r="G98" i="1" s="1"/>
  <c r="N38" i="5"/>
  <c r="P38" i="5" s="1"/>
  <c r="AK349" i="5"/>
  <c r="V452" i="5"/>
  <c r="I511" i="1" s="1"/>
  <c r="L33" i="5"/>
  <c r="U9" i="5"/>
  <c r="U97" i="5"/>
  <c r="J393" i="5"/>
  <c r="J500" i="5"/>
  <c r="E560" i="1" s="1"/>
  <c r="Y355" i="5"/>
  <c r="J384" i="1" s="1"/>
  <c r="V296" i="5"/>
  <c r="AJ311" i="5"/>
  <c r="P83" i="5"/>
  <c r="G86" i="1" s="1"/>
  <c r="N26" i="5"/>
  <c r="P26" i="5" s="1"/>
  <c r="S303" i="5"/>
  <c r="V455" i="5"/>
  <c r="I515" i="1" s="1"/>
  <c r="AJ37" i="5"/>
  <c r="AE309" i="5"/>
  <c r="P577" i="5"/>
  <c r="G632" i="1" s="1"/>
  <c r="D460" i="5"/>
  <c r="H401" i="3" s="1"/>
  <c r="L16" i="5"/>
  <c r="AB287" i="5"/>
  <c r="K317" i="1" s="1"/>
  <c r="AB64" i="5"/>
  <c r="K70" i="1" s="1"/>
  <c r="Z10" i="5"/>
  <c r="AB295" i="5"/>
  <c r="K326" i="1" s="1"/>
  <c r="AE86" i="5"/>
  <c r="L91" i="1" s="1"/>
  <c r="AC31" i="5"/>
  <c r="P356" i="5"/>
  <c r="G372" i="1" s="1"/>
  <c r="J573" i="5"/>
  <c r="E640" i="1" s="1"/>
  <c r="I15" i="5"/>
  <c r="D76" i="5"/>
  <c r="H77" i="3" s="1"/>
  <c r="F27" i="5"/>
  <c r="AK302" i="5"/>
  <c r="N330" i="1" s="1"/>
  <c r="J282" i="5"/>
  <c r="E315" i="1" s="1"/>
  <c r="AB80" i="5"/>
  <c r="K89" i="1" s="1"/>
  <c r="Z29" i="5"/>
  <c r="V520" i="5"/>
  <c r="I583" i="1" s="1"/>
  <c r="U33" i="5"/>
  <c r="AK232" i="5"/>
  <c r="N31" i="5"/>
  <c r="P86" i="5"/>
  <c r="G91" i="1" s="1"/>
  <c r="C80" i="5"/>
  <c r="E29" i="5"/>
  <c r="G80" i="5"/>
  <c r="D89" i="1" s="1"/>
  <c r="AH513" i="5"/>
  <c r="M568" i="1" s="1"/>
  <c r="Y297" i="5"/>
  <c r="J322" i="1" s="1"/>
  <c r="S90" i="5"/>
  <c r="H95" i="1" s="1"/>
  <c r="Q35" i="5"/>
  <c r="S35" i="5" s="1"/>
  <c r="W205" i="5"/>
  <c r="Y172" i="5"/>
  <c r="P335" i="5"/>
  <c r="G374" i="1" s="1"/>
  <c r="AB553" i="5"/>
  <c r="K625" i="1" s="1"/>
  <c r="AB282" i="5"/>
  <c r="K315" i="1" s="1"/>
  <c r="C283" i="5"/>
  <c r="G283" i="5"/>
  <c r="U10" i="5"/>
  <c r="P409" i="5"/>
  <c r="G452" i="1" s="1"/>
  <c r="E11" i="5"/>
  <c r="G65" i="5"/>
  <c r="D71" i="1" s="1"/>
  <c r="C65" i="5"/>
  <c r="AE88" i="5"/>
  <c r="L94" i="1" s="1"/>
  <c r="AC34" i="5"/>
  <c r="X12" i="5"/>
  <c r="P549" i="5"/>
  <c r="G618" i="1" s="1"/>
  <c r="D300" i="5"/>
  <c r="H257" i="3" s="1"/>
  <c r="J564" i="5"/>
  <c r="E627" i="1" s="1"/>
  <c r="AG17" i="5"/>
  <c r="AB438" i="5"/>
  <c r="Z471" i="5"/>
  <c r="U21" i="5"/>
  <c r="S68" i="5"/>
  <c r="H74" i="1" s="1"/>
  <c r="Q14" i="5"/>
  <c r="S14" i="5" s="1"/>
  <c r="I31" i="5"/>
  <c r="V416" i="5"/>
  <c r="AG38" i="5"/>
  <c r="AJ35" i="5"/>
  <c r="L205" i="5"/>
  <c r="J72" i="5"/>
  <c r="E76" i="1" s="1"/>
  <c r="H16" i="5"/>
  <c r="AF15" i="5"/>
  <c r="AH69" i="5"/>
  <c r="M75" i="1" s="1"/>
  <c r="D410" i="5"/>
  <c r="H362" i="3" s="1"/>
  <c r="AE659" i="5"/>
  <c r="L746" i="1" s="1"/>
  <c r="C247" i="5"/>
  <c r="G247" i="5"/>
  <c r="D280" i="1" s="1"/>
  <c r="AK609" i="5"/>
  <c r="N702" i="1" s="1"/>
  <c r="D413" i="5"/>
  <c r="H364" i="3" s="1"/>
  <c r="S572" i="5"/>
  <c r="H638" i="1" s="1"/>
  <c r="J676" i="5"/>
  <c r="E738" i="1" s="1"/>
  <c r="G127" i="5"/>
  <c r="D135" i="1" s="1"/>
  <c r="C127" i="5"/>
  <c r="S74" i="5"/>
  <c r="H80" i="1" s="1"/>
  <c r="Q20" i="5"/>
  <c r="G294" i="5"/>
  <c r="D318" i="1" s="1"/>
  <c r="C294" i="5"/>
  <c r="S292" i="5"/>
  <c r="H333" i="1" s="1"/>
  <c r="AB73" i="5"/>
  <c r="K78" i="1" s="1"/>
  <c r="Z18" i="5"/>
  <c r="P291" i="5"/>
  <c r="G327" i="1" s="1"/>
  <c r="J502" i="5"/>
  <c r="E573" i="1" s="1"/>
  <c r="AC16" i="5"/>
  <c r="AE72" i="5"/>
  <c r="L76" i="1" s="1"/>
  <c r="V358" i="5"/>
  <c r="I394" i="1" s="1"/>
  <c r="P388" i="5"/>
  <c r="G437" i="1" s="1"/>
  <c r="S66" i="5"/>
  <c r="H72" i="1" s="1"/>
  <c r="Q12" i="5"/>
  <c r="E26" i="5"/>
  <c r="G83" i="5"/>
  <c r="D86" i="1" s="1"/>
  <c r="C83" i="5"/>
  <c r="V465" i="5"/>
  <c r="U40" i="5"/>
  <c r="X21" i="5"/>
  <c r="J389" i="5"/>
  <c r="E435" i="1" s="1"/>
  <c r="AE81" i="5"/>
  <c r="L92" i="1" s="1"/>
  <c r="AC32" i="5"/>
  <c r="T578" i="5"/>
  <c r="V545" i="5"/>
  <c r="I615" i="1" s="1"/>
  <c r="I35" i="5"/>
  <c r="AK298" i="5"/>
  <c r="P572" i="5"/>
  <c r="G638" i="1" s="1"/>
  <c r="J570" i="5"/>
  <c r="E636" i="1" s="1"/>
  <c r="Y137" i="5"/>
  <c r="J140" i="1" s="1"/>
  <c r="D558" i="5"/>
  <c r="H494" i="3" s="1"/>
  <c r="D677" i="5"/>
  <c r="H593" i="3" s="1"/>
  <c r="AE128" i="5"/>
  <c r="L21" i="5"/>
  <c r="D310" i="5"/>
  <c r="H262" i="3" s="1"/>
  <c r="Y612" i="5"/>
  <c r="J692" i="1" s="1"/>
  <c r="Y241" i="5"/>
  <c r="AE145" i="5"/>
  <c r="G604" i="5"/>
  <c r="D705" i="1" s="1"/>
  <c r="C604" i="5"/>
  <c r="E25" i="5"/>
  <c r="G78" i="5"/>
  <c r="D85" i="1" s="1"/>
  <c r="C78" i="5"/>
  <c r="U14" i="5"/>
  <c r="R632" i="5"/>
  <c r="V404" i="5"/>
  <c r="I444" i="1" s="1"/>
  <c r="AB457" i="5"/>
  <c r="K504" i="1" s="1"/>
  <c r="F20" i="5"/>
  <c r="D74" i="5"/>
  <c r="H70" i="3" s="1"/>
  <c r="M301" i="5"/>
  <c r="F312" i="1" s="1"/>
  <c r="AH282" i="5"/>
  <c r="M315" i="1" s="1"/>
  <c r="AB75" i="5"/>
  <c r="K82" i="1" s="1"/>
  <c r="Z22" i="5"/>
  <c r="AH554" i="5"/>
  <c r="M621" i="1" s="1"/>
  <c r="U31" i="5"/>
  <c r="V345" i="5"/>
  <c r="N578" i="5"/>
  <c r="P545" i="5"/>
  <c r="G615" i="1" s="1"/>
  <c r="V684" i="5"/>
  <c r="I751" i="1" s="1"/>
  <c r="J503" i="5"/>
  <c r="E586" i="1" s="1"/>
  <c r="U20" i="5"/>
  <c r="G88" i="5"/>
  <c r="D94" i="1" s="1"/>
  <c r="C88" i="5"/>
  <c r="E34" i="5"/>
  <c r="AJ9" i="5"/>
  <c r="AJ97" i="5"/>
  <c r="AE118" i="5"/>
  <c r="AC151" i="5"/>
  <c r="D363" i="5"/>
  <c r="H322" i="3" s="1"/>
  <c r="AC21" i="5"/>
  <c r="AE82" i="5"/>
  <c r="L81" i="1" s="1"/>
  <c r="AK256" i="5"/>
  <c r="J226" i="5"/>
  <c r="H259" i="5"/>
  <c r="D657" i="5"/>
  <c r="H575" i="3" s="1"/>
  <c r="U18" i="5"/>
  <c r="X13" i="5"/>
  <c r="L471" i="5"/>
  <c r="V74" i="5"/>
  <c r="I80" i="1" s="1"/>
  <c r="T20" i="5"/>
  <c r="D386" i="5"/>
  <c r="H341" i="3" s="1"/>
  <c r="J88" i="5"/>
  <c r="E94" i="1" s="1"/>
  <c r="H34" i="5"/>
  <c r="AK201" i="5"/>
  <c r="D600" i="5"/>
  <c r="H527" i="3" s="1"/>
  <c r="S186" i="5"/>
  <c r="X578" i="5"/>
  <c r="J404" i="5"/>
  <c r="E444" i="1" s="1"/>
  <c r="C81" i="5"/>
  <c r="E32" i="5"/>
  <c r="G81" i="5"/>
  <c r="D92" i="1" s="1"/>
  <c r="U34" i="5"/>
  <c r="X14" i="5"/>
  <c r="T32" i="5"/>
  <c r="V81" i="5"/>
  <c r="I92" i="1" s="1"/>
  <c r="D343" i="5"/>
  <c r="H318" i="3" s="1"/>
  <c r="X27" i="5"/>
  <c r="Y520" i="5"/>
  <c r="J583" i="1" s="1"/>
  <c r="D676" i="5"/>
  <c r="H573" i="3" s="1"/>
  <c r="AI205" i="5"/>
  <c r="AI208" i="5" s="1"/>
  <c r="AK172" i="5"/>
  <c r="AK177" i="5"/>
  <c r="N221" i="1" s="1"/>
  <c r="AK191" i="5"/>
  <c r="AK196" i="5"/>
  <c r="N209" i="1" s="1"/>
  <c r="AJ418" i="5"/>
  <c r="V75" i="5"/>
  <c r="I82" i="1" s="1"/>
  <c r="T22" i="5"/>
  <c r="AE612" i="5"/>
  <c r="L692" i="1" s="1"/>
  <c r="X31" i="5"/>
  <c r="AE628" i="5"/>
  <c r="L707" i="1" s="1"/>
  <c r="X418" i="5"/>
  <c r="D401" i="5"/>
  <c r="H347" i="3" s="1"/>
  <c r="D301" i="5"/>
  <c r="H246" i="3" s="1"/>
  <c r="J79" i="5"/>
  <c r="E84" i="1" s="1"/>
  <c r="H24" i="5"/>
  <c r="AK659" i="5"/>
  <c r="N746" i="1" s="1"/>
  <c r="Y140" i="5"/>
  <c r="G178" i="5"/>
  <c r="C178" i="5"/>
  <c r="AE130" i="5"/>
  <c r="AK136" i="5"/>
  <c r="N156" i="1" s="1"/>
  <c r="AE239" i="5"/>
  <c r="L264" i="1" s="1"/>
  <c r="AK128" i="5"/>
  <c r="AE242" i="5"/>
  <c r="L258" i="1" s="1"/>
  <c r="Y257" i="5"/>
  <c r="J263" i="1" s="1"/>
  <c r="AF14" i="5"/>
  <c r="AH14" i="5" s="1"/>
  <c r="AH68" i="5"/>
  <c r="M74" i="1" s="1"/>
  <c r="AE665" i="5"/>
  <c r="L768" i="1" s="1"/>
  <c r="AE629" i="5"/>
  <c r="L706" i="1" s="1"/>
  <c r="G195" i="5"/>
  <c r="C195" i="5"/>
  <c r="S347" i="5"/>
  <c r="H393" i="1" s="1"/>
  <c r="C197" i="5"/>
  <c r="G197" i="5"/>
  <c r="S339" i="5"/>
  <c r="G82" i="5"/>
  <c r="D81" i="1" s="1"/>
  <c r="E21" i="5"/>
  <c r="C82" i="5"/>
  <c r="T21" i="5"/>
  <c r="V82" i="5"/>
  <c r="I81" i="1" s="1"/>
  <c r="AE141" i="5"/>
  <c r="L131" i="1" s="1"/>
  <c r="X29" i="5"/>
  <c r="AE248" i="5"/>
  <c r="L261" i="1" s="1"/>
  <c r="D308" i="5"/>
  <c r="H276" i="3" s="1"/>
  <c r="D456" i="5"/>
  <c r="H411" i="3" s="1"/>
  <c r="AH67" i="5"/>
  <c r="M73" i="1" s="1"/>
  <c r="AF13" i="5"/>
  <c r="C140" i="5"/>
  <c r="G140" i="5"/>
  <c r="D504" i="5"/>
  <c r="H451" i="3" s="1"/>
  <c r="AJ12" i="5"/>
  <c r="G285" i="5"/>
  <c r="C285" i="5"/>
  <c r="D518" i="5"/>
  <c r="H456" i="3" s="1"/>
  <c r="T10" i="5"/>
  <c r="V64" i="5"/>
  <c r="I70" i="1" s="1"/>
  <c r="D562" i="5"/>
  <c r="H501" i="3" s="1"/>
  <c r="X97" i="5"/>
  <c r="X9" i="5"/>
  <c r="T36" i="5"/>
  <c r="V89" i="5"/>
  <c r="I96" i="1" s="1"/>
  <c r="AK557" i="5"/>
  <c r="N646" i="1" s="1"/>
  <c r="X35" i="5"/>
  <c r="H30" i="5"/>
  <c r="J30" i="5" s="1"/>
  <c r="J85" i="5"/>
  <c r="E90" i="1" s="1"/>
  <c r="AK553" i="5"/>
  <c r="N625" i="1" s="1"/>
  <c r="M201" i="5"/>
  <c r="AE179" i="5"/>
  <c r="L196" i="1" s="1"/>
  <c r="Y253" i="5"/>
  <c r="AE203" i="5"/>
  <c r="D572" i="5"/>
  <c r="H502" i="3" s="1"/>
  <c r="AK237" i="5"/>
  <c r="N273" i="1" s="1"/>
  <c r="AE174" i="5"/>
  <c r="L192" i="1" s="1"/>
  <c r="S181" i="5"/>
  <c r="H195" i="1" s="1"/>
  <c r="AE615" i="5"/>
  <c r="L683" i="1" s="1"/>
  <c r="Y119" i="5"/>
  <c r="J130" i="1" s="1"/>
  <c r="S174" i="5"/>
  <c r="H192" i="1" s="1"/>
  <c r="AK617" i="5"/>
  <c r="N704" i="1" s="1"/>
  <c r="AK616" i="5"/>
  <c r="N694" i="1" s="1"/>
  <c r="Y609" i="5"/>
  <c r="J702" i="1" s="1"/>
  <c r="M398" i="5"/>
  <c r="M253" i="5"/>
  <c r="M675" i="5"/>
  <c r="F753" i="1" s="1"/>
  <c r="S660" i="5"/>
  <c r="H744" i="1" s="1"/>
  <c r="D679" i="5"/>
  <c r="H591" i="3" s="1"/>
  <c r="AK253" i="5"/>
  <c r="D678" i="5"/>
  <c r="H594" i="3" s="1"/>
  <c r="AK173" i="5"/>
  <c r="T30" i="5"/>
  <c r="V85" i="5"/>
  <c r="I90" i="1" s="1"/>
  <c r="AE192" i="5"/>
  <c r="L205" i="1" s="1"/>
  <c r="X28" i="5"/>
  <c r="D293" i="5"/>
  <c r="H258" i="3" s="1"/>
  <c r="J80" i="5"/>
  <c r="E89" i="1" s="1"/>
  <c r="H29" i="5"/>
  <c r="AE296" i="5"/>
  <c r="L22" i="5"/>
  <c r="F471" i="5"/>
  <c r="D438" i="5"/>
  <c r="D470" i="5"/>
  <c r="H406" i="3" s="1"/>
  <c r="V66" i="5"/>
  <c r="I72" i="1" s="1"/>
  <c r="T12" i="5"/>
  <c r="D513" i="5"/>
  <c r="H446" i="3" s="1"/>
  <c r="X11" i="5"/>
  <c r="D565" i="5"/>
  <c r="H493" i="3" s="1"/>
  <c r="AK231" i="5"/>
  <c r="AK244" i="5"/>
  <c r="N277" i="1" s="1"/>
  <c r="AE136" i="5"/>
  <c r="L156" i="1" s="1"/>
  <c r="Y658" i="5"/>
  <c r="J765" i="1" s="1"/>
  <c r="AK403" i="5"/>
  <c r="AE668" i="5"/>
  <c r="L748" i="1" s="1"/>
  <c r="S661" i="5"/>
  <c r="H745" i="1" s="1"/>
  <c r="AK549" i="5"/>
  <c r="N618" i="1" s="1"/>
  <c r="Y145" i="5"/>
  <c r="H26" i="5"/>
  <c r="J83" i="5"/>
  <c r="E86" i="1" s="1"/>
  <c r="M198" i="5"/>
  <c r="F207" i="1" s="1"/>
  <c r="Y501" i="5"/>
  <c r="J580" i="1" s="1"/>
  <c r="AE574" i="5"/>
  <c r="L645" i="1" s="1"/>
  <c r="AK295" i="5"/>
  <c r="N326" i="1" s="1"/>
  <c r="AK400" i="5"/>
  <c r="N445" i="1" s="1"/>
  <c r="AH73" i="5"/>
  <c r="M78" i="1" s="1"/>
  <c r="AF18" i="5"/>
  <c r="AE621" i="5"/>
  <c r="L689" i="1" s="1"/>
  <c r="C187" i="5"/>
  <c r="G187" i="5"/>
  <c r="D201" i="1" s="1"/>
  <c r="S668" i="5"/>
  <c r="H748" i="1" s="1"/>
  <c r="S195" i="5"/>
  <c r="J66" i="5"/>
  <c r="E72" i="1" s="1"/>
  <c r="H12" i="5"/>
  <c r="J12" i="5" s="1"/>
  <c r="AA11" i="5"/>
  <c r="AE237" i="5"/>
  <c r="Y608" i="5"/>
  <c r="J682" i="1" s="1"/>
  <c r="AK289" i="5"/>
  <c r="N331" i="1" s="1"/>
  <c r="S293" i="5"/>
  <c r="AK413" i="5"/>
  <c r="Y194" i="5"/>
  <c r="J203" i="1" s="1"/>
  <c r="T35" i="5"/>
  <c r="V35" i="5" s="1"/>
  <c r="V90" i="5"/>
  <c r="I95" i="1" s="1"/>
  <c r="AK620" i="5"/>
  <c r="N703" i="1" s="1"/>
  <c r="AK412" i="5"/>
  <c r="AE670" i="5"/>
  <c r="L755" i="1" s="1"/>
  <c r="M128" i="5"/>
  <c r="AK685" i="5"/>
  <c r="N757" i="1" s="1"/>
  <c r="Y226" i="5"/>
  <c r="W259" i="5"/>
  <c r="W262" i="5" s="1"/>
  <c r="AE188" i="5"/>
  <c r="L197" i="1" s="1"/>
  <c r="S446" i="5"/>
  <c r="H503" i="1" s="1"/>
  <c r="S257" i="5"/>
  <c r="M609" i="5"/>
  <c r="F702" i="1" s="1"/>
  <c r="M180" i="5"/>
  <c r="C250" i="5"/>
  <c r="G250" i="5"/>
  <c r="S231" i="5"/>
  <c r="M511" i="5"/>
  <c r="F569" i="1" s="1"/>
  <c r="G619" i="5"/>
  <c r="D691" i="1" s="1"/>
  <c r="C619" i="5"/>
  <c r="C141" i="5"/>
  <c r="G141" i="5"/>
  <c r="D131" i="1" s="1"/>
  <c r="M405" i="5"/>
  <c r="S605" i="5"/>
  <c r="H684" i="1" s="1"/>
  <c r="M202" i="5"/>
  <c r="S178" i="5"/>
  <c r="S256" i="5"/>
  <c r="M176" i="5"/>
  <c r="C339" i="5"/>
  <c r="G339" i="5"/>
  <c r="D381" i="1" s="1"/>
  <c r="AA14" i="5"/>
  <c r="Y238" i="5"/>
  <c r="J282" i="1" s="1"/>
  <c r="AK663" i="5"/>
  <c r="N763" i="1" s="1"/>
  <c r="AE134" i="5"/>
  <c r="Y628" i="5"/>
  <c r="J707" i="1" s="1"/>
  <c r="AK139" i="5"/>
  <c r="N157" i="1" s="1"/>
  <c r="AE247" i="5"/>
  <c r="D546" i="5"/>
  <c r="H481" i="3" s="1"/>
  <c r="V63" i="5"/>
  <c r="T9" i="5"/>
  <c r="T97" i="5"/>
  <c r="T100" i="5" s="1"/>
  <c r="AK200" i="5"/>
  <c r="AE129" i="5"/>
  <c r="AK404" i="5"/>
  <c r="N444" i="1" s="1"/>
  <c r="AE660" i="5"/>
  <c r="L744" i="1" s="1"/>
  <c r="S577" i="5"/>
  <c r="H632" i="1" s="1"/>
  <c r="AI578" i="5"/>
  <c r="AK545" i="5"/>
  <c r="N615" i="1" s="1"/>
  <c r="Y133" i="5"/>
  <c r="J141" i="1" s="1"/>
  <c r="AF30" i="5"/>
  <c r="AH85" i="5"/>
  <c r="M90" i="1" s="1"/>
  <c r="AE185" i="5"/>
  <c r="AK511" i="5"/>
  <c r="N569" i="1" s="1"/>
  <c r="Y187" i="5"/>
  <c r="M189" i="5"/>
  <c r="AE175" i="5"/>
  <c r="Y308" i="5"/>
  <c r="J343" i="1" s="1"/>
  <c r="AE200" i="5"/>
  <c r="AE669" i="5"/>
  <c r="L743" i="1" s="1"/>
  <c r="S665" i="5"/>
  <c r="H768" i="1" s="1"/>
  <c r="S450" i="5"/>
  <c r="M620" i="5"/>
  <c r="F703" i="1" s="1"/>
  <c r="S300" i="5"/>
  <c r="M504" i="5"/>
  <c r="F570" i="1" s="1"/>
  <c r="S655" i="5"/>
  <c r="H739" i="1" s="1"/>
  <c r="C335" i="5"/>
  <c r="G335" i="5"/>
  <c r="D374" i="1" s="1"/>
  <c r="M513" i="5"/>
  <c r="F568" i="1" s="1"/>
  <c r="M608" i="5"/>
  <c r="F682" i="1" s="1"/>
  <c r="M310" i="5"/>
  <c r="Y619" i="5"/>
  <c r="J691" i="1" s="1"/>
  <c r="AK682" i="5"/>
  <c r="N766" i="1" s="1"/>
  <c r="Y249" i="5"/>
  <c r="J252" i="1" s="1"/>
  <c r="AE146" i="5"/>
  <c r="L153" i="1" s="1"/>
  <c r="Y670" i="5"/>
  <c r="J755" i="1" s="1"/>
  <c r="AK239" i="5"/>
  <c r="AE570" i="5"/>
  <c r="L636" i="1" s="1"/>
  <c r="D655" i="5"/>
  <c r="H574" i="3" s="1"/>
  <c r="AK123" i="5"/>
  <c r="N161" i="1" s="1"/>
  <c r="AE142" i="5"/>
  <c r="Y666" i="5"/>
  <c r="J750" i="1" s="1"/>
  <c r="AK499" i="5"/>
  <c r="N563" i="1" s="1"/>
  <c r="Y176" i="5"/>
  <c r="J194" i="1" s="1"/>
  <c r="M144" i="5"/>
  <c r="Y227" i="5"/>
  <c r="J253" i="1" s="1"/>
  <c r="H21" i="5"/>
  <c r="J21" i="5" s="1"/>
  <c r="J82" i="5"/>
  <c r="E81" i="1" s="1"/>
  <c r="AE147" i="5"/>
  <c r="AK565" i="5"/>
  <c r="N629" i="1" s="1"/>
  <c r="Y199" i="5"/>
  <c r="J215" i="1" s="1"/>
  <c r="M401" i="5"/>
  <c r="F440" i="1" s="1"/>
  <c r="AE190" i="5"/>
  <c r="Y507" i="5"/>
  <c r="J561" i="1" s="1"/>
  <c r="AK195" i="5"/>
  <c r="AE123" i="5"/>
  <c r="L161" i="1" s="1"/>
  <c r="Y185" i="5"/>
  <c r="M182" i="5"/>
  <c r="M663" i="5"/>
  <c r="F763" i="1" s="1"/>
  <c r="M281" i="5"/>
  <c r="F316" i="1" s="1"/>
  <c r="AG151" i="5"/>
  <c r="S302" i="5"/>
  <c r="M611" i="5"/>
  <c r="F708" i="1" s="1"/>
  <c r="C241" i="5"/>
  <c r="G241" i="5"/>
  <c r="D265" i="1" s="1"/>
  <c r="M140" i="5"/>
  <c r="C660" i="5"/>
  <c r="G660" i="5"/>
  <c r="D744" i="1" s="1"/>
  <c r="M670" i="5"/>
  <c r="F755" i="1" s="1"/>
  <c r="S442" i="5"/>
  <c r="H497" i="1" s="1"/>
  <c r="M617" i="5"/>
  <c r="F704" i="1" s="1"/>
  <c r="G289" i="5"/>
  <c r="D331" i="1" s="1"/>
  <c r="C289" i="5"/>
  <c r="AG259" i="5"/>
  <c r="C453" i="5"/>
  <c r="G453" i="5"/>
  <c r="D505" i="1" s="1"/>
  <c r="S341" i="5"/>
  <c r="S251" i="5"/>
  <c r="M604" i="5"/>
  <c r="F705" i="1" s="1"/>
  <c r="K205" i="5"/>
  <c r="K208" i="5" s="1"/>
  <c r="M172" i="5"/>
  <c r="C280" i="5"/>
  <c r="G280" i="5"/>
  <c r="D314" i="1" s="1"/>
  <c r="S247" i="5"/>
  <c r="M410" i="5"/>
  <c r="F455" i="1" s="1"/>
  <c r="G138" i="5"/>
  <c r="D144" i="1" s="1"/>
  <c r="C138" i="5"/>
  <c r="S662" i="5"/>
  <c r="H742" i="1" s="1"/>
  <c r="C147" i="5"/>
  <c r="G147" i="5"/>
  <c r="D158" i="1" s="1"/>
  <c r="S246" i="5"/>
  <c r="S607" i="5"/>
  <c r="H686" i="1" s="1"/>
  <c r="M681" i="5"/>
  <c r="F760" i="1" s="1"/>
  <c r="AA15" i="5"/>
  <c r="C353" i="5"/>
  <c r="G353" i="5"/>
  <c r="G445" i="5"/>
  <c r="C445" i="5"/>
  <c r="AA38" i="5"/>
  <c r="C301" i="5"/>
  <c r="G301" i="5"/>
  <c r="D312" i="1" s="1"/>
  <c r="S567" i="5"/>
  <c r="H628" i="1" s="1"/>
  <c r="M667" i="5"/>
  <c r="F749" i="1" s="1"/>
  <c r="M296" i="5"/>
  <c r="F339" i="1" s="1"/>
  <c r="S340" i="5"/>
  <c r="H379" i="1" s="1"/>
  <c r="M615" i="5"/>
  <c r="F683" i="1" s="1"/>
  <c r="Y306" i="5"/>
  <c r="M175" i="5"/>
  <c r="S441" i="5"/>
  <c r="H498" i="1" s="1"/>
  <c r="M624" i="5"/>
  <c r="F697" i="1" s="1"/>
  <c r="G181" i="5"/>
  <c r="D195" i="1" s="1"/>
  <c r="C181" i="5"/>
  <c r="C362" i="5"/>
  <c r="G362" i="5"/>
  <c r="D401" i="1" s="1"/>
  <c r="S250" i="5"/>
  <c r="H268" i="1" s="1"/>
  <c r="M416" i="5"/>
  <c r="M143" i="5"/>
  <c r="F152" i="1" s="1"/>
  <c r="G180" i="5"/>
  <c r="D199" i="1" s="1"/>
  <c r="C180" i="5"/>
  <c r="M254" i="5"/>
  <c r="F271" i="1" s="1"/>
  <c r="G659" i="5"/>
  <c r="D746" i="1" s="1"/>
  <c r="C659" i="5"/>
  <c r="AA34" i="5"/>
  <c r="S125" i="5"/>
  <c r="S625" i="5"/>
  <c r="H690" i="1" s="1"/>
  <c r="G139" i="5"/>
  <c r="D157" i="1" s="1"/>
  <c r="C139" i="5"/>
  <c r="S189" i="5"/>
  <c r="H204" i="1" s="1"/>
  <c r="C356" i="5"/>
  <c r="G356" i="5"/>
  <c r="D372" i="1" s="1"/>
  <c r="C669" i="5"/>
  <c r="G669" i="5"/>
  <c r="D743" i="1" s="1"/>
  <c r="Y177" i="5"/>
  <c r="J221" i="1" s="1"/>
  <c r="M147" i="5"/>
  <c r="S453" i="5"/>
  <c r="H505" i="1" s="1"/>
  <c r="M626" i="5"/>
  <c r="F699" i="1" s="1"/>
  <c r="M200" i="5"/>
  <c r="F212" i="1" s="1"/>
  <c r="G618" i="5"/>
  <c r="D687" i="1" s="1"/>
  <c r="C618" i="5"/>
  <c r="S252" i="5"/>
  <c r="H269" i="1" s="1"/>
  <c r="M618" i="5"/>
  <c r="F687" i="1" s="1"/>
  <c r="M145" i="5"/>
  <c r="C183" i="5"/>
  <c r="G183" i="5"/>
  <c r="M631" i="5"/>
  <c r="F698" i="1" s="1"/>
  <c r="S664" i="5"/>
  <c r="H754" i="1" s="1"/>
  <c r="G149" i="5"/>
  <c r="D143" i="1" s="1"/>
  <c r="C149" i="5"/>
  <c r="C249" i="5"/>
  <c r="G249" i="5"/>
  <c r="AA259" i="5"/>
  <c r="G609" i="5"/>
  <c r="D702" i="1" s="1"/>
  <c r="C609" i="5"/>
  <c r="AA18" i="5"/>
  <c r="O18" i="5"/>
  <c r="C575" i="5"/>
  <c r="G575" i="5"/>
  <c r="D647" i="1" s="1"/>
  <c r="G300" i="5"/>
  <c r="C300" i="5"/>
  <c r="C572" i="5"/>
  <c r="G572" i="5"/>
  <c r="D638" i="1" s="1"/>
  <c r="AA21" i="5"/>
  <c r="C574" i="5"/>
  <c r="G574" i="5"/>
  <c r="D645" i="1" s="1"/>
  <c r="O16" i="5"/>
  <c r="O41" i="5"/>
  <c r="G463" i="5"/>
  <c r="D516" i="1" s="1"/>
  <c r="C463" i="5"/>
  <c r="G458" i="5"/>
  <c r="D508" i="1" s="1"/>
  <c r="C458" i="5"/>
  <c r="O10" i="5"/>
  <c r="AA151" i="5"/>
  <c r="O14" i="5"/>
  <c r="O37" i="5"/>
  <c r="O34" i="5"/>
  <c r="AD11" i="5"/>
  <c r="C617" i="5"/>
  <c r="G617" i="5"/>
  <c r="D704" i="1" s="1"/>
  <c r="C245" i="5"/>
  <c r="G245" i="5"/>
  <c r="C631" i="5"/>
  <c r="G631" i="5"/>
  <c r="D698" i="1" s="1"/>
  <c r="K19" i="5"/>
  <c r="M70" i="5"/>
  <c r="F79" i="1" s="1"/>
  <c r="M82" i="5"/>
  <c r="F81" i="1" s="1"/>
  <c r="K21" i="5"/>
  <c r="M21" i="5" s="1"/>
  <c r="AK72" i="5"/>
  <c r="N76" i="1" s="1"/>
  <c r="AI16" i="5"/>
  <c r="O13" i="5"/>
  <c r="AK86" i="5"/>
  <c r="N91" i="1" s="1"/>
  <c r="AI31" i="5"/>
  <c r="M68" i="5"/>
  <c r="F74" i="1" s="1"/>
  <c r="K14" i="5"/>
  <c r="O15" i="5"/>
  <c r="AI14" i="5"/>
  <c r="AK68" i="5"/>
  <c r="N74" i="1" s="1"/>
  <c r="O36" i="5"/>
  <c r="M81" i="5"/>
  <c r="F92" i="1" s="1"/>
  <c r="K32" i="5"/>
  <c r="M32" i="5" s="1"/>
  <c r="O259" i="5"/>
  <c r="W31" i="5"/>
  <c r="Y86" i="5"/>
  <c r="J91" i="1" s="1"/>
  <c r="AI28" i="5"/>
  <c r="AK84" i="5"/>
  <c r="N88" i="1" s="1"/>
  <c r="Y82" i="5"/>
  <c r="J81" i="1" s="1"/>
  <c r="W21" i="5"/>
  <c r="O19" i="5"/>
  <c r="Y65" i="5"/>
  <c r="J71" i="1" s="1"/>
  <c r="W11" i="5"/>
  <c r="I259" i="5"/>
  <c r="K25" i="5"/>
  <c r="M78" i="5"/>
  <c r="F85" i="1" s="1"/>
  <c r="K22" i="5"/>
  <c r="M22" i="5" s="1"/>
  <c r="M75" i="5"/>
  <c r="F82" i="1" s="1"/>
  <c r="W29" i="5"/>
  <c r="Y80" i="5"/>
  <c r="J89" i="1" s="1"/>
  <c r="AI40" i="5"/>
  <c r="AK40" i="5" s="1"/>
  <c r="AK93" i="5"/>
  <c r="N100" i="1" s="1"/>
  <c r="W12" i="5"/>
  <c r="Y12" i="5" s="1"/>
  <c r="Y66" i="5"/>
  <c r="J72" i="1" s="1"/>
  <c r="AD18" i="5"/>
  <c r="M84" i="5"/>
  <c r="F88" i="1" s="1"/>
  <c r="K28" i="5"/>
  <c r="O32" i="5"/>
  <c r="M83" i="5"/>
  <c r="F86" i="1" s="1"/>
  <c r="K26" i="5"/>
  <c r="AD15" i="5"/>
  <c r="K9" i="5"/>
  <c r="K97" i="5"/>
  <c r="M63" i="5"/>
  <c r="AD35" i="5"/>
  <c r="M74" i="5"/>
  <c r="F80" i="1" s="1"/>
  <c r="K20" i="5"/>
  <c r="Y87" i="5"/>
  <c r="J93" i="1" s="1"/>
  <c r="W33" i="5"/>
  <c r="Y92" i="5"/>
  <c r="J99" i="1" s="1"/>
  <c r="W39" i="5"/>
  <c r="AD9" i="5"/>
  <c r="AD97" i="5"/>
  <c r="AD32" i="5"/>
  <c r="AK78" i="5"/>
  <c r="N85" i="1" s="1"/>
  <c r="AI25" i="5"/>
  <c r="AK25" i="5" s="1"/>
  <c r="Y69" i="5"/>
  <c r="J75" i="1" s="1"/>
  <c r="W15" i="5"/>
  <c r="Y15" i="5" s="1"/>
  <c r="AI19" i="5"/>
  <c r="AK70" i="5"/>
  <c r="N79" i="1" s="1"/>
  <c r="W32" i="5"/>
  <c r="Y81" i="5"/>
  <c r="J92" i="1" s="1"/>
  <c r="S565" i="5"/>
  <c r="H629" i="1" s="1"/>
  <c r="AA632" i="5"/>
  <c r="C499" i="5"/>
  <c r="G499" i="5"/>
  <c r="D563" i="1" s="1"/>
  <c r="C675" i="5"/>
  <c r="G675" i="5"/>
  <c r="D753" i="1" s="1"/>
  <c r="C654" i="5"/>
  <c r="G654" i="5"/>
  <c r="D737" i="1" s="1"/>
  <c r="C683" i="5"/>
  <c r="G683" i="5"/>
  <c r="D767" i="1" s="1"/>
  <c r="R24" i="5"/>
  <c r="AA686" i="5"/>
  <c r="AK438" i="5"/>
  <c r="N493" i="1" s="1"/>
  <c r="AI471" i="5"/>
  <c r="AI474" i="5" s="1"/>
  <c r="C518" i="5"/>
  <c r="G518" i="5"/>
  <c r="D579" i="1" s="1"/>
  <c r="D662" i="5"/>
  <c r="H577" i="3" s="1"/>
  <c r="D623" i="5"/>
  <c r="H544" i="3" s="1"/>
  <c r="M677" i="5"/>
  <c r="F758" i="1" s="1"/>
  <c r="C557" i="5"/>
  <c r="G557" i="5"/>
  <c r="D646" i="1" s="1"/>
  <c r="G409" i="5"/>
  <c r="D452" i="1" s="1"/>
  <c r="C409" i="5"/>
  <c r="D654" i="5"/>
  <c r="H572" i="3" s="1"/>
  <c r="D663" i="5"/>
  <c r="H598" i="3" s="1"/>
  <c r="D568" i="5"/>
  <c r="H480" i="3" s="1"/>
  <c r="AK566" i="5"/>
  <c r="N643" i="1" s="1"/>
  <c r="C576" i="5"/>
  <c r="G576" i="5"/>
  <c r="D639" i="1" s="1"/>
  <c r="D603" i="5"/>
  <c r="H529" i="3" s="1"/>
  <c r="G508" i="5"/>
  <c r="D567" i="1" s="1"/>
  <c r="C508" i="5"/>
  <c r="C600" i="5"/>
  <c r="G600" i="5"/>
  <c r="D678" i="1" s="1"/>
  <c r="D631" i="5"/>
  <c r="H547" i="3" s="1"/>
  <c r="C549" i="5"/>
  <c r="G549" i="5"/>
  <c r="D618" i="1" s="1"/>
  <c r="Y573" i="5"/>
  <c r="J640" i="1" s="1"/>
  <c r="K632" i="5"/>
  <c r="K635" i="5" s="1"/>
  <c r="M599" i="5"/>
  <c r="V679" i="5"/>
  <c r="I756" i="1" s="1"/>
  <c r="D671" i="5"/>
  <c r="H597" i="3" s="1"/>
  <c r="Y551" i="5"/>
  <c r="J624" i="1" s="1"/>
  <c r="C552" i="5"/>
  <c r="G552" i="5"/>
  <c r="D622" i="1" s="1"/>
  <c r="O686" i="5"/>
  <c r="G676" i="5"/>
  <c r="D738" i="1" s="1"/>
  <c r="C676" i="5"/>
  <c r="G493" i="5"/>
  <c r="D556" i="1" s="1"/>
  <c r="C493" i="5"/>
  <c r="V508" i="5"/>
  <c r="I567" i="1" s="1"/>
  <c r="P599" i="5"/>
  <c r="N632" i="5"/>
  <c r="Y547" i="5"/>
  <c r="J619" i="1" s="1"/>
  <c r="G514" i="5"/>
  <c r="D555" i="1" s="1"/>
  <c r="C514" i="5"/>
  <c r="AH438" i="5"/>
  <c r="AF471" i="5"/>
  <c r="T524" i="5"/>
  <c r="V491" i="5"/>
  <c r="I554" i="1" s="1"/>
  <c r="AK599" i="5"/>
  <c r="N676" i="1" s="1"/>
  <c r="AI632" i="5"/>
  <c r="S656" i="5"/>
  <c r="H741" i="1" s="1"/>
  <c r="O632" i="5"/>
  <c r="D614" i="5"/>
  <c r="H537" i="3" s="1"/>
  <c r="AD578" i="5"/>
  <c r="J552" i="5"/>
  <c r="E622" i="1" s="1"/>
  <c r="D496" i="5"/>
  <c r="H462" i="3" s="1"/>
  <c r="P656" i="5"/>
  <c r="G741" i="1" s="1"/>
  <c r="G509" i="5"/>
  <c r="D582" i="1" s="1"/>
  <c r="C509" i="5"/>
  <c r="U524" i="5"/>
  <c r="D621" i="5"/>
  <c r="H538" i="3" s="1"/>
  <c r="D604" i="5"/>
  <c r="H554" i="3" s="1"/>
  <c r="D547" i="5"/>
  <c r="H483" i="3" s="1"/>
  <c r="V673" i="5"/>
  <c r="I752" i="1" s="1"/>
  <c r="J555" i="5"/>
  <c r="E641" i="1" s="1"/>
  <c r="M570" i="5"/>
  <c r="F636" i="1" s="1"/>
  <c r="Y576" i="5"/>
  <c r="J639" i="1" s="1"/>
  <c r="C672" i="5"/>
  <c r="G672" i="5"/>
  <c r="D747" i="1" s="1"/>
  <c r="C553" i="5"/>
  <c r="G553" i="5"/>
  <c r="D625" i="1" s="1"/>
  <c r="P556" i="5"/>
  <c r="G631" i="1" s="1"/>
  <c r="V510" i="5"/>
  <c r="I566" i="1" s="1"/>
  <c r="S520" i="5"/>
  <c r="H583" i="1" s="1"/>
  <c r="AH656" i="5"/>
  <c r="M741" i="1" s="1"/>
  <c r="G567" i="5"/>
  <c r="D628" i="1" s="1"/>
  <c r="C567" i="5"/>
  <c r="G511" i="5"/>
  <c r="D569" i="1" s="1"/>
  <c r="C511" i="5"/>
  <c r="E632" i="5"/>
  <c r="G599" i="5"/>
  <c r="C599" i="5"/>
  <c r="P566" i="5"/>
  <c r="G643" i="1" s="1"/>
  <c r="AE514" i="5"/>
  <c r="L555" i="1" s="1"/>
  <c r="M561" i="5"/>
  <c r="F623" i="1" s="1"/>
  <c r="J631" i="5"/>
  <c r="E698" i="1" s="1"/>
  <c r="J656" i="5"/>
  <c r="E741" i="1" s="1"/>
  <c r="C394" i="5"/>
  <c r="G394" i="5"/>
  <c r="D438" i="1" s="1"/>
  <c r="Y466" i="5"/>
  <c r="AH553" i="5"/>
  <c r="M625" i="1" s="1"/>
  <c r="AE559" i="5"/>
  <c r="L633" i="1" s="1"/>
  <c r="Y678" i="5"/>
  <c r="J759" i="1" s="1"/>
  <c r="C364" i="5"/>
  <c r="G364" i="5"/>
  <c r="D385" i="1" s="1"/>
  <c r="G522" i="5"/>
  <c r="D572" i="1" s="1"/>
  <c r="C522" i="5"/>
  <c r="D455" i="5"/>
  <c r="H407" i="3" s="1"/>
  <c r="R20" i="5"/>
  <c r="M678" i="5"/>
  <c r="F759" i="1" s="1"/>
  <c r="AH564" i="5"/>
  <c r="M627" i="1" s="1"/>
  <c r="AK653" i="5"/>
  <c r="N736" i="1" s="1"/>
  <c r="AI686" i="5"/>
  <c r="AI689" i="5" s="1"/>
  <c r="D606" i="5"/>
  <c r="H534" i="3" s="1"/>
  <c r="J576" i="5"/>
  <c r="E639" i="1" s="1"/>
  <c r="D609" i="5"/>
  <c r="H551" i="3" s="1"/>
  <c r="S556" i="5"/>
  <c r="H631" i="1" s="1"/>
  <c r="D665" i="5"/>
  <c r="H603" i="3" s="1"/>
  <c r="I632" i="5"/>
  <c r="U578" i="5"/>
  <c r="D629" i="5"/>
  <c r="H555" i="3" s="1"/>
  <c r="D610" i="5"/>
  <c r="H542" i="3" s="1"/>
  <c r="AE553" i="5"/>
  <c r="L625" i="1" s="1"/>
  <c r="J678" i="5"/>
  <c r="E759" i="1" s="1"/>
  <c r="AE654" i="5"/>
  <c r="L737" i="1" s="1"/>
  <c r="S516" i="5"/>
  <c r="H577" i="1" s="1"/>
  <c r="AD686" i="5"/>
  <c r="S508" i="5"/>
  <c r="H567" i="1" s="1"/>
  <c r="J677" i="5"/>
  <c r="E758" i="1" s="1"/>
  <c r="G523" i="5"/>
  <c r="D576" i="1" s="1"/>
  <c r="C523" i="5"/>
  <c r="D557" i="5"/>
  <c r="H510" i="3" s="1"/>
  <c r="D505" i="5"/>
  <c r="H453" i="3" s="1"/>
  <c r="AH603" i="5"/>
  <c r="M680" i="1" s="1"/>
  <c r="V547" i="5"/>
  <c r="I619" i="1" s="1"/>
  <c r="M654" i="5"/>
  <c r="F737" i="1" s="1"/>
  <c r="AC27" i="5"/>
  <c r="AE27" i="5" s="1"/>
  <c r="AE76" i="5"/>
  <c r="L87" i="1" s="1"/>
  <c r="R36" i="5"/>
  <c r="V678" i="5"/>
  <c r="I759" i="1" s="1"/>
  <c r="Y577" i="5"/>
  <c r="J632" i="1" s="1"/>
  <c r="AK674" i="5"/>
  <c r="N764" i="1" s="1"/>
  <c r="AE576" i="5"/>
  <c r="L639" i="1" s="1"/>
  <c r="J301" i="5"/>
  <c r="E312" i="1" s="1"/>
  <c r="R686" i="5"/>
  <c r="J551" i="5"/>
  <c r="E624" i="1" s="1"/>
  <c r="AH678" i="5"/>
  <c r="M759" i="1" s="1"/>
  <c r="AE510" i="5"/>
  <c r="L566" i="1" s="1"/>
  <c r="AK442" i="5"/>
  <c r="N497" i="1" s="1"/>
  <c r="P364" i="5"/>
  <c r="G385" i="1" s="1"/>
  <c r="D235" i="5"/>
  <c r="H204" i="3" s="1"/>
  <c r="C360" i="5"/>
  <c r="G360" i="5"/>
  <c r="J402" i="5"/>
  <c r="E450" i="1" s="1"/>
  <c r="M357" i="5"/>
  <c r="V349" i="5"/>
  <c r="AB572" i="5"/>
  <c r="K638" i="1" s="1"/>
  <c r="P560" i="5"/>
  <c r="G626" i="1" s="1"/>
  <c r="AK521" i="5"/>
  <c r="N584" i="1" s="1"/>
  <c r="S509" i="5"/>
  <c r="H582" i="1" s="1"/>
  <c r="AH519" i="5"/>
  <c r="M578" i="1" s="1"/>
  <c r="G396" i="5"/>
  <c r="D451" i="1" s="1"/>
  <c r="C396" i="5"/>
  <c r="D502" i="5"/>
  <c r="H449" i="3" s="1"/>
  <c r="C495" i="5"/>
  <c r="G495" i="5"/>
  <c r="D558" i="1" s="1"/>
  <c r="R22" i="5"/>
  <c r="M355" i="5"/>
  <c r="D246" i="5"/>
  <c r="H218" i="3" s="1"/>
  <c r="D447" i="5"/>
  <c r="H393" i="3" s="1"/>
  <c r="AE443" i="5"/>
  <c r="L522" i="1" s="1"/>
  <c r="D334" i="5"/>
  <c r="H294" i="3" s="1"/>
  <c r="V502" i="5"/>
  <c r="I573" i="1" s="1"/>
  <c r="D241" i="5"/>
  <c r="H213" i="3" s="1"/>
  <c r="D387" i="5"/>
  <c r="H343" i="3" s="1"/>
  <c r="D177" i="5"/>
  <c r="H184" i="3" s="1"/>
  <c r="S89" i="5"/>
  <c r="H96" i="1" s="1"/>
  <c r="Q36" i="5"/>
  <c r="AE84" i="5"/>
  <c r="L88" i="1" s="1"/>
  <c r="AC28" i="5"/>
  <c r="AE28" i="5" s="1"/>
  <c r="V568" i="5"/>
  <c r="I616" i="1" s="1"/>
  <c r="Y492" i="5"/>
  <c r="J557" i="1" s="1"/>
  <c r="M517" i="5"/>
  <c r="F575" i="1" s="1"/>
  <c r="Y394" i="5"/>
  <c r="R151" i="5"/>
  <c r="T366" i="5"/>
  <c r="T369" i="5" s="1"/>
  <c r="V333" i="5"/>
  <c r="M338" i="5"/>
  <c r="AB575" i="5"/>
  <c r="K647" i="1" s="1"/>
  <c r="AB95" i="5"/>
  <c r="K101" i="1" s="1"/>
  <c r="Z41" i="5"/>
  <c r="AB561" i="5"/>
  <c r="K623" i="1" s="1"/>
  <c r="AB517" i="5"/>
  <c r="K575" i="1" s="1"/>
  <c r="AE365" i="5"/>
  <c r="L395" i="1" s="1"/>
  <c r="AE508" i="5"/>
  <c r="L567" i="1" s="1"/>
  <c r="S560" i="5"/>
  <c r="H626" i="1" s="1"/>
  <c r="Y352" i="5"/>
  <c r="P411" i="5"/>
  <c r="R38" i="5"/>
  <c r="M505" i="5"/>
  <c r="F571" i="1" s="1"/>
  <c r="D249" i="5"/>
  <c r="H200" i="3" s="1"/>
  <c r="C400" i="5"/>
  <c r="G400" i="5"/>
  <c r="D445" i="1" s="1"/>
  <c r="R21" i="5"/>
  <c r="D287" i="5"/>
  <c r="H252" i="3" s="1"/>
  <c r="M352" i="5"/>
  <c r="F382" i="1" s="1"/>
  <c r="R33" i="5"/>
  <c r="D129" i="5"/>
  <c r="H122" i="3" s="1"/>
  <c r="V297" i="5"/>
  <c r="I322" i="1" s="1"/>
  <c r="T23" i="5"/>
  <c r="V23" i="5" s="1"/>
  <c r="V77" i="5"/>
  <c r="I83" i="1" s="1"/>
  <c r="J563" i="5"/>
  <c r="E642" i="1" s="1"/>
  <c r="AE495" i="5"/>
  <c r="L558" i="1" s="1"/>
  <c r="D346" i="5"/>
  <c r="H310" i="3" s="1"/>
  <c r="R12" i="5"/>
  <c r="D448" i="5"/>
  <c r="H413" i="3" s="1"/>
  <c r="AK505" i="5"/>
  <c r="N571" i="1" s="1"/>
  <c r="P461" i="5"/>
  <c r="G495" i="1" s="1"/>
  <c r="M466" i="5"/>
  <c r="F517" i="1" s="1"/>
  <c r="C410" i="5"/>
  <c r="G410" i="5"/>
  <c r="D455" i="1" s="1"/>
  <c r="AH507" i="5"/>
  <c r="M561" i="1" s="1"/>
  <c r="S498" i="5"/>
  <c r="H562" i="1" s="1"/>
  <c r="AE344" i="5"/>
  <c r="D233" i="5"/>
  <c r="H205" i="3" s="1"/>
  <c r="D197" i="5"/>
  <c r="H174" i="3" s="1"/>
  <c r="D120" i="5"/>
  <c r="H108" i="3" s="1"/>
  <c r="P344" i="5"/>
  <c r="G391" i="1" s="1"/>
  <c r="AI366" i="5"/>
  <c r="AK333" i="5"/>
  <c r="J385" i="5"/>
  <c r="H418" i="5"/>
  <c r="AE354" i="5"/>
  <c r="L400" i="1" s="1"/>
  <c r="D175" i="5"/>
  <c r="H156" i="3" s="1"/>
  <c r="AB305" i="5"/>
  <c r="AE91" i="5"/>
  <c r="L97" i="1" s="1"/>
  <c r="AC37" i="5"/>
  <c r="G385" i="5"/>
  <c r="C385" i="5"/>
  <c r="E418" i="5"/>
  <c r="E421" i="5" s="1"/>
  <c r="Y279" i="5"/>
  <c r="J313" i="1" s="1"/>
  <c r="I366" i="5"/>
  <c r="Y339" i="5"/>
  <c r="J381" i="1" s="1"/>
  <c r="D195" i="5"/>
  <c r="H153" i="3" s="1"/>
  <c r="D118" i="5"/>
  <c r="F151" i="5"/>
  <c r="C467" i="5"/>
  <c r="G467" i="5"/>
  <c r="AK344" i="5"/>
  <c r="M454" i="5"/>
  <c r="F501" i="1" s="1"/>
  <c r="G387" i="5"/>
  <c r="D436" i="1" s="1"/>
  <c r="C387" i="5"/>
  <c r="C305" i="5"/>
  <c r="G305" i="5"/>
  <c r="D173" i="5"/>
  <c r="H154" i="3" s="1"/>
  <c r="D400" i="5"/>
  <c r="H352" i="3" s="1"/>
  <c r="AG18" i="5"/>
  <c r="P358" i="5"/>
  <c r="G394" i="1" s="1"/>
  <c r="P95" i="5"/>
  <c r="G101" i="1" s="1"/>
  <c r="N41" i="5"/>
  <c r="P41" i="5" s="1"/>
  <c r="P359" i="5"/>
  <c r="V448" i="5"/>
  <c r="U39" i="5"/>
  <c r="AH392" i="5"/>
  <c r="G439" i="5"/>
  <c r="C439" i="5"/>
  <c r="M510" i="5"/>
  <c r="F566" i="1" s="1"/>
  <c r="D466" i="5"/>
  <c r="H412" i="3" s="1"/>
  <c r="M448" i="5"/>
  <c r="D459" i="5"/>
  <c r="H414" i="3" s="1"/>
  <c r="Y447" i="5"/>
  <c r="J499" i="1" s="1"/>
  <c r="J391" i="5"/>
  <c r="E443" i="1" s="1"/>
  <c r="AK336" i="5"/>
  <c r="N376" i="1" s="1"/>
  <c r="AB519" i="5"/>
  <c r="K578" i="1" s="1"/>
  <c r="J517" i="5"/>
  <c r="E575" i="1" s="1"/>
  <c r="C515" i="5"/>
  <c r="G515" i="5"/>
  <c r="D574" i="1" s="1"/>
  <c r="AH355" i="5"/>
  <c r="M384" i="1" s="1"/>
  <c r="C416" i="5"/>
  <c r="G416" i="5"/>
  <c r="D248" i="5"/>
  <c r="H209" i="3" s="1"/>
  <c r="AB466" i="5"/>
  <c r="K517" i="1" s="1"/>
  <c r="K471" i="5"/>
  <c r="K474" i="5" s="1"/>
  <c r="M438" i="5"/>
  <c r="V388" i="5"/>
  <c r="I437" i="1" s="1"/>
  <c r="AK439" i="5"/>
  <c r="D290" i="5"/>
  <c r="H277" i="3" s="1"/>
  <c r="D243" i="5"/>
  <c r="H214" i="3" s="1"/>
  <c r="D144" i="5"/>
  <c r="H124" i="3" s="1"/>
  <c r="D392" i="5"/>
  <c r="H345" i="3" s="1"/>
  <c r="V439" i="5"/>
  <c r="AK307" i="5"/>
  <c r="N341" i="1" s="1"/>
  <c r="R9" i="5"/>
  <c r="R97" i="5"/>
  <c r="D199" i="5"/>
  <c r="H178" i="3" s="1"/>
  <c r="D123" i="5"/>
  <c r="H134" i="3" s="1"/>
  <c r="G413" i="5"/>
  <c r="D456" i="1" s="1"/>
  <c r="C413" i="5"/>
  <c r="J457" i="5"/>
  <c r="E504" i="1" s="1"/>
  <c r="V391" i="5"/>
  <c r="I443" i="1" s="1"/>
  <c r="AJ366" i="5"/>
  <c r="AK334" i="5"/>
  <c r="N373" i="1" s="1"/>
  <c r="P415" i="5"/>
  <c r="S279" i="5"/>
  <c r="H313" i="1" s="1"/>
  <c r="D242" i="5"/>
  <c r="H206" i="3" s="1"/>
  <c r="D143" i="5"/>
  <c r="H128" i="3" s="1"/>
  <c r="AB440" i="5"/>
  <c r="K496" i="1" s="1"/>
  <c r="AH278" i="5"/>
  <c r="AF311" i="5"/>
  <c r="AF314" i="5" s="1"/>
  <c r="S452" i="5"/>
  <c r="H511" i="1" s="1"/>
  <c r="S345" i="5"/>
  <c r="S355" i="5"/>
  <c r="D121" i="5"/>
  <c r="H109" i="3" s="1"/>
  <c r="C386" i="5"/>
  <c r="G386" i="5"/>
  <c r="D434" i="1" s="1"/>
  <c r="AH344" i="5"/>
  <c r="AE348" i="5"/>
  <c r="AB455" i="5"/>
  <c r="K515" i="1" s="1"/>
  <c r="V414" i="5"/>
  <c r="AB90" i="5"/>
  <c r="K95" i="1" s="1"/>
  <c r="Z35" i="5"/>
  <c r="V549" i="5"/>
  <c r="I618" i="1" s="1"/>
  <c r="J396" i="5"/>
  <c r="S309" i="5"/>
  <c r="V559" i="5"/>
  <c r="I633" i="1" s="1"/>
  <c r="AB79" i="5"/>
  <c r="K84" i="1" s="1"/>
  <c r="Z24" i="5"/>
  <c r="J504" i="5"/>
  <c r="E570" i="1" s="1"/>
  <c r="S387" i="5"/>
  <c r="H436" i="1" s="1"/>
  <c r="Q39" i="5"/>
  <c r="S39" i="5" s="1"/>
  <c r="S92" i="5"/>
  <c r="H99" i="1" s="1"/>
  <c r="AH493" i="5"/>
  <c r="M556" i="1" s="1"/>
  <c r="P342" i="5"/>
  <c r="AB496" i="5"/>
  <c r="K585" i="1" s="1"/>
  <c r="AH468" i="5"/>
  <c r="M523" i="1" s="1"/>
  <c r="G464" i="5"/>
  <c r="D512" i="1" s="1"/>
  <c r="C464" i="5"/>
  <c r="AH342" i="5"/>
  <c r="M377" i="1" s="1"/>
  <c r="C290" i="5"/>
  <c r="G290" i="5"/>
  <c r="AH571" i="5"/>
  <c r="M635" i="1" s="1"/>
  <c r="D388" i="5"/>
  <c r="H344" i="3" s="1"/>
  <c r="AK563" i="5"/>
  <c r="N642" i="1" s="1"/>
  <c r="L524" i="5"/>
  <c r="Y347" i="5"/>
  <c r="J393" i="1" s="1"/>
  <c r="AH345" i="5"/>
  <c r="M402" i="1" s="1"/>
  <c r="R418" i="5"/>
  <c r="D282" i="5"/>
  <c r="H249" i="3" s="1"/>
  <c r="AH118" i="5"/>
  <c r="AF151" i="5"/>
  <c r="AF154" i="5" s="1"/>
  <c r="G447" i="5"/>
  <c r="D499" i="1" s="1"/>
  <c r="C447" i="5"/>
  <c r="AE503" i="5"/>
  <c r="L586" i="1" s="1"/>
  <c r="D280" i="5"/>
  <c r="H248" i="3" s="1"/>
  <c r="V522" i="5"/>
  <c r="I572" i="1" s="1"/>
  <c r="C407" i="5"/>
  <c r="G407" i="5"/>
  <c r="D447" i="1" s="1"/>
  <c r="AA311" i="5"/>
  <c r="AE452" i="5"/>
  <c r="P172" i="5"/>
  <c r="N205" i="5"/>
  <c r="N208" i="5" s="1"/>
  <c r="AE450" i="5"/>
  <c r="S365" i="5"/>
  <c r="AH400" i="5"/>
  <c r="M445" i="1" s="1"/>
  <c r="AG9" i="5"/>
  <c r="AG97" i="5"/>
  <c r="U418" i="5"/>
  <c r="D252" i="5"/>
  <c r="H217" i="3" s="1"/>
  <c r="D176" i="5"/>
  <c r="H157" i="3" s="1"/>
  <c r="J454" i="5"/>
  <c r="E501" i="1" s="1"/>
  <c r="AE414" i="5"/>
  <c r="C124" i="5"/>
  <c r="G124" i="5"/>
  <c r="D139" i="1" s="1"/>
  <c r="J386" i="5"/>
  <c r="E434" i="1" s="1"/>
  <c r="J360" i="5"/>
  <c r="E397" i="1" s="1"/>
  <c r="S282" i="5"/>
  <c r="H315" i="1" s="1"/>
  <c r="D231" i="5"/>
  <c r="H222" i="3" s="1"/>
  <c r="AE358" i="5"/>
  <c r="L394" i="1" s="1"/>
  <c r="AH353" i="5"/>
  <c r="S506" i="5"/>
  <c r="H565" i="1" s="1"/>
  <c r="D444" i="5"/>
  <c r="H396" i="3" s="1"/>
  <c r="Y464" i="5"/>
  <c r="J512" i="1" s="1"/>
  <c r="AH415" i="5"/>
  <c r="M462" i="1" s="1"/>
  <c r="G402" i="5"/>
  <c r="D450" i="1" s="1"/>
  <c r="C402" i="5"/>
  <c r="S342" i="5"/>
  <c r="H377" i="1" s="1"/>
  <c r="M287" i="5"/>
  <c r="AB290" i="5"/>
  <c r="D251" i="5"/>
  <c r="H223" i="3" s="1"/>
  <c r="D174" i="5"/>
  <c r="H155" i="3" s="1"/>
  <c r="C86" i="5"/>
  <c r="E31" i="5"/>
  <c r="G86" i="5"/>
  <c r="D91" i="1" s="1"/>
  <c r="J464" i="5"/>
  <c r="E512" i="1" s="1"/>
  <c r="AE385" i="5"/>
  <c r="AC418" i="5"/>
  <c r="V279" i="5"/>
  <c r="I313" i="1" s="1"/>
  <c r="P308" i="5"/>
  <c r="D229" i="5"/>
  <c r="H203" i="3" s="1"/>
  <c r="D133" i="5"/>
  <c r="H118" i="3" s="1"/>
  <c r="Y405" i="5"/>
  <c r="AE352" i="5"/>
  <c r="L382" i="1" s="1"/>
  <c r="R40" i="5"/>
  <c r="M412" i="5"/>
  <c r="F458" i="1" s="1"/>
  <c r="J399" i="5"/>
  <c r="E454" i="1" s="1"/>
  <c r="AB292" i="5"/>
  <c r="V226" i="5"/>
  <c r="T259" i="5"/>
  <c r="T262" i="5" s="1"/>
  <c r="D82" i="5"/>
  <c r="H71" i="3" s="1"/>
  <c r="F21" i="5"/>
  <c r="I34" i="5"/>
  <c r="P75" i="5"/>
  <c r="G82" i="1" s="1"/>
  <c r="N22" i="5"/>
  <c r="P22" i="5" s="1"/>
  <c r="D457" i="5"/>
  <c r="H397" i="3" s="1"/>
  <c r="D339" i="5"/>
  <c r="H303" i="3" s="1"/>
  <c r="D554" i="5"/>
  <c r="H485" i="3" s="1"/>
  <c r="D291" i="5"/>
  <c r="H261" i="3" s="1"/>
  <c r="AH523" i="5"/>
  <c r="M576" i="1" s="1"/>
  <c r="G291" i="5"/>
  <c r="D327" i="1" s="1"/>
  <c r="C291" i="5"/>
  <c r="AB338" i="5"/>
  <c r="K398" i="1" s="1"/>
  <c r="P70" i="5"/>
  <c r="G79" i="1" s="1"/>
  <c r="N19" i="5"/>
  <c r="D94" i="5"/>
  <c r="H88" i="3" s="1"/>
  <c r="F38" i="5"/>
  <c r="AH404" i="5"/>
  <c r="M444" i="1" s="1"/>
  <c r="M340" i="5"/>
  <c r="F379" i="1" s="1"/>
  <c r="T151" i="5"/>
  <c r="V118" i="5"/>
  <c r="V390" i="5"/>
  <c r="L35" i="5"/>
  <c r="V407" i="5"/>
  <c r="I447" i="1" s="1"/>
  <c r="I39" i="5"/>
  <c r="X34" i="5"/>
  <c r="N37" i="5"/>
  <c r="P91" i="5"/>
  <c r="G97" i="1" s="1"/>
  <c r="AK354" i="5"/>
  <c r="AH349" i="5"/>
  <c r="AB673" i="5"/>
  <c r="K752" i="1" s="1"/>
  <c r="AB359" i="5"/>
  <c r="K388" i="1" s="1"/>
  <c r="AE63" i="5"/>
  <c r="AC9" i="5"/>
  <c r="AC97" i="5"/>
  <c r="AC100" i="5" s="1"/>
  <c r="D67" i="5"/>
  <c r="H63" i="3" s="1"/>
  <c r="F13" i="5"/>
  <c r="AH684" i="5"/>
  <c r="M751" i="1" s="1"/>
  <c r="AC33" i="5"/>
  <c r="AE87" i="5"/>
  <c r="L93" i="1" s="1"/>
  <c r="M295" i="5"/>
  <c r="F326" i="1" s="1"/>
  <c r="AB76" i="5"/>
  <c r="K87" i="1" s="1"/>
  <c r="Z27" i="5"/>
  <c r="AG32" i="5"/>
  <c r="N11" i="5"/>
  <c r="P11" i="5" s="1"/>
  <c r="P65" i="5"/>
  <c r="G71" i="1" s="1"/>
  <c r="Q37" i="5"/>
  <c r="S37" i="5" s="1"/>
  <c r="S91" i="5"/>
  <c r="H97" i="1" s="1"/>
  <c r="P470" i="5"/>
  <c r="G513" i="1" s="1"/>
  <c r="I33" i="5"/>
  <c r="AG29" i="5"/>
  <c r="AH80" i="5"/>
  <c r="M89" i="1" s="1"/>
  <c r="AF29" i="5"/>
  <c r="S283" i="5"/>
  <c r="M288" i="5"/>
  <c r="N14" i="5"/>
  <c r="P68" i="5"/>
  <c r="G74" i="1" s="1"/>
  <c r="AH673" i="5"/>
  <c r="M752" i="1" s="1"/>
  <c r="C91" i="5"/>
  <c r="E37" i="5"/>
  <c r="G91" i="5"/>
  <c r="D97" i="1" s="1"/>
  <c r="AE290" i="5"/>
  <c r="L342" i="1" s="1"/>
  <c r="D90" i="5"/>
  <c r="H85" i="3" s="1"/>
  <c r="F35" i="5"/>
  <c r="AH463" i="5"/>
  <c r="M516" i="1" s="1"/>
  <c r="G337" i="5"/>
  <c r="D375" i="1" s="1"/>
  <c r="C337" i="5"/>
  <c r="U37" i="5"/>
  <c r="AJ23" i="5"/>
  <c r="AH290" i="5"/>
  <c r="P87" i="5"/>
  <c r="G93" i="1" s="1"/>
  <c r="N33" i="5"/>
  <c r="AH546" i="5"/>
  <c r="M617" i="1" s="1"/>
  <c r="P600" i="5"/>
  <c r="G678" i="1" s="1"/>
  <c r="J309" i="5"/>
  <c r="AH354" i="5"/>
  <c r="N311" i="5"/>
  <c r="P278" i="5"/>
  <c r="F97" i="5"/>
  <c r="D63" i="5"/>
  <c r="F9" i="5"/>
  <c r="C77" i="5"/>
  <c r="E23" i="5"/>
  <c r="G77" i="5"/>
  <c r="D83" i="1" s="1"/>
  <c r="Z17" i="5"/>
  <c r="AB71" i="5"/>
  <c r="K77" i="1" s="1"/>
  <c r="X151" i="5"/>
  <c r="V683" i="5"/>
  <c r="I767" i="1" s="1"/>
  <c r="I20" i="5"/>
  <c r="D389" i="5"/>
  <c r="H342" i="3" s="1"/>
  <c r="AE83" i="5"/>
  <c r="L86" i="1" s="1"/>
  <c r="AC26" i="5"/>
  <c r="AE26" i="5" s="1"/>
  <c r="U32" i="5"/>
  <c r="G72" i="5"/>
  <c r="D76" i="1" s="1"/>
  <c r="C72" i="5"/>
  <c r="E16" i="5"/>
  <c r="X25" i="5"/>
  <c r="D675" i="5"/>
  <c r="H588" i="3" s="1"/>
  <c r="AH336" i="5"/>
  <c r="M376" i="1" s="1"/>
  <c r="N10" i="5"/>
  <c r="P64" i="5"/>
  <c r="G70" i="1" s="1"/>
  <c r="AB301" i="5"/>
  <c r="K312" i="1" s="1"/>
  <c r="S83" i="5"/>
  <c r="H86" i="1" s="1"/>
  <c r="Q26" i="5"/>
  <c r="Y303" i="5"/>
  <c r="J334" i="1" s="1"/>
  <c r="AH286" i="5"/>
  <c r="M320" i="1" s="1"/>
  <c r="D84" i="5"/>
  <c r="H78" i="3" s="1"/>
  <c r="F28" i="5"/>
  <c r="AH552" i="5"/>
  <c r="M622" i="1" s="1"/>
  <c r="AH334" i="5"/>
  <c r="M373" i="1" s="1"/>
  <c r="M297" i="5"/>
  <c r="F322" i="1" s="1"/>
  <c r="AB94" i="5"/>
  <c r="K98" i="1" s="1"/>
  <c r="Z38" i="5"/>
  <c r="AB38" i="5" s="1"/>
  <c r="AH393" i="5"/>
  <c r="P287" i="5"/>
  <c r="G317" i="1" s="1"/>
  <c r="AB339" i="5"/>
  <c r="K381" i="1" s="1"/>
  <c r="V511" i="5"/>
  <c r="I569" i="1" s="1"/>
  <c r="AG34" i="5"/>
  <c r="L13" i="5"/>
  <c r="V282" i="5"/>
  <c r="I315" i="1" s="1"/>
  <c r="N29" i="5"/>
  <c r="P29" i="5" s="1"/>
  <c r="P80" i="5"/>
  <c r="G89" i="1" s="1"/>
  <c r="AB340" i="5"/>
  <c r="Y121" i="5"/>
  <c r="J133" i="1" s="1"/>
  <c r="G349" i="5"/>
  <c r="D378" i="1" s="1"/>
  <c r="C349" i="5"/>
  <c r="AB569" i="5"/>
  <c r="K634" i="1" s="1"/>
  <c r="D351" i="5"/>
  <c r="H319" i="3" s="1"/>
  <c r="G119" i="5"/>
  <c r="D130" i="1" s="1"/>
  <c r="C119" i="5"/>
  <c r="V364" i="5"/>
  <c r="D552" i="5"/>
  <c r="H486" i="3" s="1"/>
  <c r="U13" i="5"/>
  <c r="M291" i="5"/>
  <c r="F327" i="1" s="1"/>
  <c r="Y289" i="5"/>
  <c r="J331" i="1" s="1"/>
  <c r="AB67" i="5"/>
  <c r="K73" i="1" s="1"/>
  <c r="Z13" i="5"/>
  <c r="AG12" i="5"/>
  <c r="P396" i="5"/>
  <c r="G451" i="1" s="1"/>
  <c r="G66" i="5"/>
  <c r="D72" i="1" s="1"/>
  <c r="E12" i="5"/>
  <c r="C66" i="5"/>
  <c r="S305" i="5"/>
  <c r="H337" i="1" s="1"/>
  <c r="AB92" i="5"/>
  <c r="K99" i="1" s="1"/>
  <c r="Z39" i="5"/>
  <c r="AB39" i="5" s="1"/>
  <c r="V513" i="5"/>
  <c r="I568" i="1" s="1"/>
  <c r="AJ15" i="5"/>
  <c r="U15" i="5"/>
  <c r="AJ41" i="5"/>
  <c r="AG11" i="5"/>
  <c r="V462" i="5"/>
  <c r="X22" i="5"/>
  <c r="L15" i="5"/>
  <c r="AK174" i="5"/>
  <c r="N192" i="1" s="1"/>
  <c r="Y657" i="5"/>
  <c r="J740" i="1" s="1"/>
  <c r="J557" i="5"/>
  <c r="E646" i="1" s="1"/>
  <c r="V567" i="5"/>
  <c r="I628" i="1" s="1"/>
  <c r="L259" i="5"/>
  <c r="V401" i="5"/>
  <c r="I440" i="1" s="1"/>
  <c r="P678" i="5"/>
  <c r="G759" i="1" s="1"/>
  <c r="P444" i="5"/>
  <c r="J388" i="5"/>
  <c r="E437" i="1" s="1"/>
  <c r="G79" i="5"/>
  <c r="D84" i="1" s="1"/>
  <c r="C79" i="5"/>
  <c r="E24" i="5"/>
  <c r="U36" i="5"/>
  <c r="X32" i="5"/>
  <c r="P283" i="5"/>
  <c r="J518" i="5"/>
  <c r="E579" i="1" s="1"/>
  <c r="U16" i="5"/>
  <c r="P564" i="5"/>
  <c r="G627" i="1" s="1"/>
  <c r="AI151" i="5"/>
  <c r="AI154" i="5" s="1"/>
  <c r="AK118" i="5"/>
  <c r="D347" i="5"/>
  <c r="H314" i="3" s="1"/>
  <c r="J565" i="5"/>
  <c r="E629" i="1" s="1"/>
  <c r="Q18" i="5"/>
  <c r="S73" i="5"/>
  <c r="H78" i="1" s="1"/>
  <c r="J682" i="5"/>
  <c r="E766" i="1" s="1"/>
  <c r="Q19" i="5"/>
  <c r="S19" i="5" s="1"/>
  <c r="S70" i="5"/>
  <c r="H79" i="1" s="1"/>
  <c r="AF35" i="5"/>
  <c r="AH90" i="5"/>
  <c r="M95" i="1" s="1"/>
  <c r="S173" i="5"/>
  <c r="H191" i="1" s="1"/>
  <c r="L19" i="5"/>
  <c r="AJ14" i="5"/>
  <c r="T37" i="5"/>
  <c r="V91" i="5"/>
  <c r="I97" i="1" s="1"/>
  <c r="S613" i="5"/>
  <c r="H696" i="1" s="1"/>
  <c r="AE176" i="5"/>
  <c r="L194" i="1" s="1"/>
  <c r="AJ13" i="5"/>
  <c r="AG40" i="5"/>
  <c r="L29" i="5"/>
  <c r="N35" i="5"/>
  <c r="P90" i="5"/>
  <c r="G95" i="1" s="1"/>
  <c r="C120" i="5"/>
  <c r="G120" i="5"/>
  <c r="D132" i="1" s="1"/>
  <c r="C132" i="1" s="1"/>
  <c r="T205" i="5"/>
  <c r="V172" i="5"/>
  <c r="D279" i="5"/>
  <c r="H247" i="3" s="1"/>
  <c r="M280" i="5"/>
  <c r="F314" i="1" s="1"/>
  <c r="AB470" i="5"/>
  <c r="K513" i="1" s="1"/>
  <c r="P460" i="5"/>
  <c r="V550" i="5"/>
  <c r="I644" i="1" s="1"/>
  <c r="E30" i="5"/>
  <c r="G85" i="5"/>
  <c r="D90" i="1" s="1"/>
  <c r="C85" i="5"/>
  <c r="AK193" i="5"/>
  <c r="N217" i="1" s="1"/>
  <c r="P655" i="5"/>
  <c r="G739" i="1" s="1"/>
  <c r="D500" i="5"/>
  <c r="H440" i="3" s="1"/>
  <c r="J574" i="5"/>
  <c r="E645" i="1" s="1"/>
  <c r="G69" i="5"/>
  <c r="D75" i="1" s="1"/>
  <c r="C69" i="5"/>
  <c r="E15" i="5"/>
  <c r="AG31" i="5"/>
  <c r="P400" i="5"/>
  <c r="G445" i="1" s="1"/>
  <c r="U11" i="5"/>
  <c r="U24" i="5"/>
  <c r="V417" i="5"/>
  <c r="I453" i="1" s="1"/>
  <c r="I37" i="5"/>
  <c r="L25" i="5"/>
  <c r="D285" i="5"/>
  <c r="H251" i="3" s="1"/>
  <c r="AK229" i="5"/>
  <c r="N255" i="1" s="1"/>
  <c r="AK176" i="5"/>
  <c r="N194" i="1" s="1"/>
  <c r="G121" i="5"/>
  <c r="D133" i="1" s="1"/>
  <c r="C121" i="5"/>
  <c r="AD418" i="5"/>
  <c r="AE144" i="5"/>
  <c r="L146" i="1" s="1"/>
  <c r="Y127" i="5"/>
  <c r="J135" i="1" s="1"/>
  <c r="AK121" i="5"/>
  <c r="N133" i="1" s="1"/>
  <c r="AE139" i="5"/>
  <c r="L157" i="1" s="1"/>
  <c r="T25" i="5"/>
  <c r="V25" i="5" s="1"/>
  <c r="V78" i="5"/>
  <c r="I85" i="1" s="1"/>
  <c r="M228" i="5"/>
  <c r="F251" i="1" s="1"/>
  <c r="T261" i="5"/>
  <c r="P561" i="5"/>
  <c r="G623" i="1" s="1"/>
  <c r="M119" i="5"/>
  <c r="F130" i="1" s="1"/>
  <c r="D407" i="5"/>
  <c r="H354" i="3" s="1"/>
  <c r="V385" i="5"/>
  <c r="T418" i="5"/>
  <c r="T421" i="5" s="1"/>
  <c r="X39" i="5"/>
  <c r="P282" i="5"/>
  <c r="G315" i="1" s="1"/>
  <c r="AB441" i="5"/>
  <c r="K498" i="1" s="1"/>
  <c r="I11" i="5"/>
  <c r="AB66" i="5"/>
  <c r="K72" i="1" s="1"/>
  <c r="Z12" i="5"/>
  <c r="AH680" i="5"/>
  <c r="M761" i="1" s="1"/>
  <c r="G87" i="5"/>
  <c r="D93" i="1" s="1"/>
  <c r="C87" i="5"/>
  <c r="E33" i="5"/>
  <c r="J558" i="5"/>
  <c r="E630" i="1" s="1"/>
  <c r="AE73" i="5"/>
  <c r="L78" i="1" s="1"/>
  <c r="AC18" i="5"/>
  <c r="AE18" i="5" s="1"/>
  <c r="C92" i="5"/>
  <c r="E39" i="5"/>
  <c r="G92" i="5"/>
  <c r="D99" i="1" s="1"/>
  <c r="AJ33" i="5"/>
  <c r="J653" i="5"/>
  <c r="H686" i="5"/>
  <c r="H689" i="5" s="1"/>
  <c r="G64" i="5"/>
  <c r="D70" i="1" s="1"/>
  <c r="E10" i="5"/>
  <c r="C64" i="5"/>
  <c r="J403" i="5"/>
  <c r="E460" i="1" s="1"/>
  <c r="Q23" i="5"/>
  <c r="S23" i="5" s="1"/>
  <c r="S77" i="5"/>
  <c r="H83" i="1" s="1"/>
  <c r="V493" i="5"/>
  <c r="I556" i="1" s="1"/>
  <c r="AG35" i="5"/>
  <c r="AJ16" i="5"/>
  <c r="G189" i="5"/>
  <c r="C189" i="5"/>
  <c r="P279" i="5"/>
  <c r="G313" i="1" s="1"/>
  <c r="J516" i="5"/>
  <c r="E577" i="1" s="1"/>
  <c r="E20" i="5"/>
  <c r="G74" i="5"/>
  <c r="D80" i="1" s="1"/>
  <c r="C74" i="5"/>
  <c r="AB449" i="5"/>
  <c r="K510" i="1" s="1"/>
  <c r="V562" i="5"/>
  <c r="I637" i="1" s="1"/>
  <c r="U30" i="5"/>
  <c r="V353" i="5"/>
  <c r="G239" i="5"/>
  <c r="D264" i="1" s="1"/>
  <c r="C239" i="5"/>
  <c r="V92" i="5"/>
  <c r="I99" i="1" s="1"/>
  <c r="T39" i="5"/>
  <c r="H37" i="5"/>
  <c r="J91" i="5"/>
  <c r="E97" i="1" s="1"/>
  <c r="L578" i="5"/>
  <c r="Y624" i="5"/>
  <c r="J697" i="1" s="1"/>
  <c r="X16" i="5"/>
  <c r="AE186" i="5"/>
  <c r="AE604" i="5"/>
  <c r="L705" i="1" s="1"/>
  <c r="AJ31" i="5"/>
  <c r="AG10" i="5"/>
  <c r="AB574" i="5"/>
  <c r="K645" i="1" s="1"/>
  <c r="J392" i="5"/>
  <c r="AG23" i="5"/>
  <c r="M554" i="5"/>
  <c r="F621" i="1" s="1"/>
  <c r="AH65" i="5"/>
  <c r="M71" i="1" s="1"/>
  <c r="AF11" i="5"/>
  <c r="D512" i="5"/>
  <c r="H461" i="3" s="1"/>
  <c r="AJ10" i="5"/>
  <c r="AH91" i="5"/>
  <c r="M97" i="1" s="1"/>
  <c r="AF37" i="5"/>
  <c r="AH37" i="5" s="1"/>
  <c r="AK396" i="5"/>
  <c r="N451" i="1" s="1"/>
  <c r="AJ36" i="5"/>
  <c r="V88" i="5"/>
  <c r="I94" i="1" s="1"/>
  <c r="T34" i="5"/>
  <c r="V34" i="5" s="1"/>
  <c r="AK666" i="5"/>
  <c r="N750" i="1" s="1"/>
  <c r="X33" i="5"/>
  <c r="AE231" i="5"/>
  <c r="AH71" i="5"/>
  <c r="M77" i="1" s="1"/>
  <c r="AF17" i="5"/>
  <c r="D450" i="5"/>
  <c r="H417" i="3" s="1"/>
  <c r="AJ18" i="5"/>
  <c r="D495" i="5"/>
  <c r="H437" i="3" s="1"/>
  <c r="V67" i="5"/>
  <c r="I73" i="1" s="1"/>
  <c r="T13" i="5"/>
  <c r="G174" i="5"/>
  <c r="D192" i="1" s="1"/>
  <c r="C174" i="5"/>
  <c r="AE198" i="5"/>
  <c r="L207" i="1" s="1"/>
  <c r="AK291" i="5"/>
  <c r="N327" i="1" s="1"/>
  <c r="AE614" i="5"/>
  <c r="L688" i="1" s="1"/>
  <c r="S144" i="5"/>
  <c r="H146" i="1" s="1"/>
  <c r="AK392" i="5"/>
  <c r="Y181" i="5"/>
  <c r="J195" i="1" s="1"/>
  <c r="T28" i="5"/>
  <c r="V28" i="5" s="1"/>
  <c r="V84" i="5"/>
  <c r="I88" i="1" s="1"/>
  <c r="Y189" i="5"/>
  <c r="AE249" i="5"/>
  <c r="L252" i="1" s="1"/>
  <c r="AK125" i="5"/>
  <c r="M546" i="5"/>
  <c r="F617" i="1" s="1"/>
  <c r="AE606" i="5"/>
  <c r="L685" i="1" s="1"/>
  <c r="J93" i="5"/>
  <c r="E100" i="1" s="1"/>
  <c r="H40" i="5"/>
  <c r="S449" i="5"/>
  <c r="H510" i="1" s="1"/>
  <c r="AE172" i="5"/>
  <c r="AC205" i="5"/>
  <c r="AC208" i="5" s="1"/>
  <c r="S150" i="5"/>
  <c r="G240" i="5"/>
  <c r="D272" i="1" s="1"/>
  <c r="C240" i="5"/>
  <c r="S659" i="5"/>
  <c r="H746" i="1" s="1"/>
  <c r="J509" i="5"/>
  <c r="E582" i="1" s="1"/>
  <c r="I16" i="5"/>
  <c r="V551" i="5"/>
  <c r="I624" i="1" s="1"/>
  <c r="AG28" i="5"/>
  <c r="AK183" i="5"/>
  <c r="N213" i="1" s="1"/>
  <c r="D364" i="5"/>
  <c r="H300" i="3" s="1"/>
  <c r="AH72" i="5"/>
  <c r="M76" i="1" s="1"/>
  <c r="AF16" i="5"/>
  <c r="AH16" i="5" s="1"/>
  <c r="Y665" i="5"/>
  <c r="J768" i="1" s="1"/>
  <c r="AJ19" i="5"/>
  <c r="S177" i="5"/>
  <c r="AK188" i="5"/>
  <c r="N197" i="1" s="1"/>
  <c r="AK192" i="5"/>
  <c r="AK124" i="5"/>
  <c r="N139" i="1" s="1"/>
  <c r="X41" i="5"/>
  <c r="AK134" i="5"/>
  <c r="AH78" i="5"/>
  <c r="M85" i="1" s="1"/>
  <c r="AF25" i="5"/>
  <c r="Y195" i="5"/>
  <c r="D289" i="5"/>
  <c r="H263" i="3" s="1"/>
  <c r="AJ24" i="5"/>
  <c r="Y122" i="5"/>
  <c r="J134" i="1" s="1"/>
  <c r="D345" i="5"/>
  <c r="H324" i="3" s="1"/>
  <c r="V76" i="5"/>
  <c r="I87" i="1" s="1"/>
  <c r="T27" i="5"/>
  <c r="V27" i="5" s="1"/>
  <c r="Y604" i="5"/>
  <c r="J705" i="1" s="1"/>
  <c r="AK681" i="5"/>
  <c r="N760" i="1" s="1"/>
  <c r="Y242" i="5"/>
  <c r="J258" i="1" s="1"/>
  <c r="C622" i="5"/>
  <c r="G622" i="5"/>
  <c r="D677" i="1" s="1"/>
  <c r="AE143" i="5"/>
  <c r="L152" i="1" s="1"/>
  <c r="Y667" i="5"/>
  <c r="J749" i="1" s="1"/>
  <c r="AK148" i="5"/>
  <c r="AE258" i="5"/>
  <c r="L262" i="1" s="1"/>
  <c r="V94" i="5"/>
  <c r="I98" i="1" s="1"/>
  <c r="T38" i="5"/>
  <c r="AK245" i="5"/>
  <c r="N267" i="1" s="1"/>
  <c r="AE623" i="5"/>
  <c r="L695" i="1" s="1"/>
  <c r="AK671" i="5"/>
  <c r="N762" i="1" s="1"/>
  <c r="C232" i="5"/>
  <c r="G232" i="5"/>
  <c r="D259" i="1" s="1"/>
  <c r="AK182" i="5"/>
  <c r="AK554" i="5"/>
  <c r="N621" i="1" s="1"/>
  <c r="Y508" i="5"/>
  <c r="J567" i="1" s="1"/>
  <c r="Y123" i="5"/>
  <c r="AK247" i="5"/>
  <c r="N280" i="1" s="1"/>
  <c r="S615" i="5"/>
  <c r="H683" i="1" s="1"/>
  <c r="M236" i="5"/>
  <c r="F276" i="1" s="1"/>
  <c r="S133" i="5"/>
  <c r="V93" i="5"/>
  <c r="I100" i="1" s="1"/>
  <c r="T40" i="5"/>
  <c r="AK284" i="5"/>
  <c r="N321" i="1" s="1"/>
  <c r="X37" i="5"/>
  <c r="AK409" i="5"/>
  <c r="N452" i="1" s="1"/>
  <c r="D337" i="5"/>
  <c r="H296" i="3" s="1"/>
  <c r="AH76" i="5"/>
  <c r="M87" i="1" s="1"/>
  <c r="AF27" i="5"/>
  <c r="Y512" i="5"/>
  <c r="J581" i="1" s="1"/>
  <c r="D302" i="5"/>
  <c r="H260" i="3" s="1"/>
  <c r="AJ20" i="5"/>
  <c r="Y607" i="5"/>
  <c r="J686" i="1" s="1"/>
  <c r="V70" i="5"/>
  <c r="I79" i="1" s="1"/>
  <c r="T19" i="5"/>
  <c r="V19" i="5" s="1"/>
  <c r="D359" i="5"/>
  <c r="H313" i="3" s="1"/>
  <c r="X17" i="5"/>
  <c r="S236" i="5"/>
  <c r="H276" i="1" s="1"/>
  <c r="AK194" i="5"/>
  <c r="N203" i="1" s="1"/>
  <c r="AK202" i="5"/>
  <c r="N219" i="1" s="1"/>
  <c r="J92" i="5"/>
  <c r="E99" i="1" s="1"/>
  <c r="H39" i="5"/>
  <c r="J39" i="5" s="1"/>
  <c r="AK147" i="5"/>
  <c r="N158" i="1" s="1"/>
  <c r="AK285" i="5"/>
  <c r="N319" i="1" s="1"/>
  <c r="AE620" i="5"/>
  <c r="L703" i="1" s="1"/>
  <c r="S242" i="5"/>
  <c r="H258" i="1" s="1"/>
  <c r="Y135" i="5"/>
  <c r="J151" i="1" s="1"/>
  <c r="AC259" i="5"/>
  <c r="AC262" i="5" s="1"/>
  <c r="AE226" i="5"/>
  <c r="S196" i="5"/>
  <c r="H209" i="1" s="1"/>
  <c r="T15" i="5"/>
  <c r="V69" i="5"/>
  <c r="I75" i="1" s="1"/>
  <c r="AK415" i="5"/>
  <c r="S657" i="5"/>
  <c r="H740" i="1" s="1"/>
  <c r="Y237" i="5"/>
  <c r="J273" i="1" s="1"/>
  <c r="AE180" i="5"/>
  <c r="L199" i="1" s="1"/>
  <c r="D352" i="5"/>
  <c r="H304" i="3" s="1"/>
  <c r="AE667" i="5"/>
  <c r="L749" i="1" s="1"/>
  <c r="C657" i="5"/>
  <c r="G657" i="5"/>
  <c r="D740" i="1" s="1"/>
  <c r="S575" i="5"/>
  <c r="H647" i="1" s="1"/>
  <c r="AE257" i="5"/>
  <c r="L263" i="1" s="1"/>
  <c r="Y231" i="5"/>
  <c r="J274" i="1" s="1"/>
  <c r="C235" i="5"/>
  <c r="G235" i="5"/>
  <c r="D256" i="1" s="1"/>
  <c r="S298" i="5"/>
  <c r="AK150" i="5"/>
  <c r="AE457" i="5"/>
  <c r="L504" i="1" s="1"/>
  <c r="S199" i="5"/>
  <c r="H215" i="1" s="1"/>
  <c r="AK606" i="5"/>
  <c r="N685" i="1" s="1"/>
  <c r="Y203" i="5"/>
  <c r="J202" i="1" s="1"/>
  <c r="M551" i="5"/>
  <c r="F624" i="1" s="1"/>
  <c r="AK672" i="5"/>
  <c r="N747" i="1" s="1"/>
  <c r="Y623" i="5"/>
  <c r="J695" i="1" s="1"/>
  <c r="AH79" i="5"/>
  <c r="M84" i="1" s="1"/>
  <c r="AF24" i="5"/>
  <c r="Y126" i="5"/>
  <c r="J138" i="1" s="1"/>
  <c r="AK630" i="5"/>
  <c r="N701" i="1" s="1"/>
  <c r="Y138" i="5"/>
  <c r="J144" i="1" s="1"/>
  <c r="G228" i="5"/>
  <c r="D251" i="1" s="1"/>
  <c r="C228" i="5"/>
  <c r="AE126" i="5"/>
  <c r="L138" i="1" s="1"/>
  <c r="Y622" i="5"/>
  <c r="J677" i="1" s="1"/>
  <c r="AK133" i="5"/>
  <c r="N141" i="1" s="1"/>
  <c r="AE150" i="5"/>
  <c r="L150" i="1" s="1"/>
  <c r="Y250" i="5"/>
  <c r="M662" i="5"/>
  <c r="F742" i="1" s="1"/>
  <c r="S146" i="5"/>
  <c r="H153" i="1" s="1"/>
  <c r="M390" i="5"/>
  <c r="M664" i="5"/>
  <c r="F754" i="1" s="1"/>
  <c r="S139" i="5"/>
  <c r="H157" i="1" s="1"/>
  <c r="C242" i="5"/>
  <c r="G242" i="5"/>
  <c r="D258" i="1" s="1"/>
  <c r="G625" i="5"/>
  <c r="D690" i="1" s="1"/>
  <c r="C625" i="5"/>
  <c r="M177" i="5"/>
  <c r="F221" i="1" s="1"/>
  <c r="S254" i="5"/>
  <c r="H271" i="1" s="1"/>
  <c r="G346" i="5"/>
  <c r="D387" i="1" s="1"/>
  <c r="C346" i="5"/>
  <c r="G466" i="5"/>
  <c r="D517" i="1" s="1"/>
  <c r="C466" i="5"/>
  <c r="C611" i="5"/>
  <c r="G611" i="5"/>
  <c r="D708" i="1" s="1"/>
  <c r="AE201" i="5"/>
  <c r="L218" i="1" s="1"/>
  <c r="Y605" i="5"/>
  <c r="J684" i="1" s="1"/>
  <c r="AK300" i="5"/>
  <c r="N324" i="1" s="1"/>
  <c r="AE618" i="5"/>
  <c r="L687" i="1" s="1"/>
  <c r="S248" i="5"/>
  <c r="AK406" i="5"/>
  <c r="N459" i="1" s="1"/>
  <c r="V95" i="5"/>
  <c r="I101" i="1" s="1"/>
  <c r="T41" i="5"/>
  <c r="V41" i="5" s="1"/>
  <c r="AK135" i="5"/>
  <c r="AK287" i="5"/>
  <c r="AE613" i="5"/>
  <c r="L696" i="1" s="1"/>
  <c r="S141" i="5"/>
  <c r="H131" i="1" s="1"/>
  <c r="AK621" i="5"/>
  <c r="N689" i="1" s="1"/>
  <c r="Y128" i="5"/>
  <c r="J154" i="1" s="1"/>
  <c r="AK675" i="5"/>
  <c r="N753" i="1" s="1"/>
  <c r="S172" i="5"/>
  <c r="Q205" i="5"/>
  <c r="Q208" i="5" s="1"/>
  <c r="H32" i="5"/>
  <c r="J32" i="5" s="1"/>
  <c r="J81" i="5"/>
  <c r="E92" i="1" s="1"/>
  <c r="Y258" i="5"/>
  <c r="J262" i="1" s="1"/>
  <c r="AK670" i="5"/>
  <c r="N755" i="1" s="1"/>
  <c r="Y150" i="5"/>
  <c r="G365" i="5"/>
  <c r="D395" i="1" s="1"/>
  <c r="C365" i="5"/>
  <c r="Y663" i="5"/>
  <c r="J763" i="1" s="1"/>
  <c r="AK145" i="5"/>
  <c r="N155" i="1" s="1"/>
  <c r="Y136" i="5"/>
  <c r="J156" i="1" s="1"/>
  <c r="G150" i="5"/>
  <c r="D150" i="1" s="1"/>
  <c r="C150" i="5"/>
  <c r="S666" i="5"/>
  <c r="H750" i="1" s="1"/>
  <c r="C238" i="5"/>
  <c r="G238" i="5"/>
  <c r="S226" i="5"/>
  <c r="Q259" i="5"/>
  <c r="M491" i="5"/>
  <c r="F554" i="1" s="1"/>
  <c r="K524" i="5"/>
  <c r="S606" i="5"/>
  <c r="H685" i="1" s="1"/>
  <c r="M683" i="5"/>
  <c r="F767" i="1" s="1"/>
  <c r="S240" i="5"/>
  <c r="H272" i="1" s="1"/>
  <c r="E205" i="5"/>
  <c r="C172" i="5"/>
  <c r="G172" i="5"/>
  <c r="AA25" i="5"/>
  <c r="M385" i="5"/>
  <c r="K418" i="5"/>
  <c r="K421" i="5" s="1"/>
  <c r="S621" i="5"/>
  <c r="H689" i="1" s="1"/>
  <c r="AK197" i="5"/>
  <c r="AE125" i="5"/>
  <c r="L137" i="1" s="1"/>
  <c r="Y621" i="5"/>
  <c r="J689" i="1" s="1"/>
  <c r="AK389" i="5"/>
  <c r="N435" i="1" s="1"/>
  <c r="AE653" i="5"/>
  <c r="AC686" i="5"/>
  <c r="S458" i="5"/>
  <c r="AK494" i="5"/>
  <c r="N559" i="1" s="1"/>
  <c r="Y125" i="5"/>
  <c r="J137" i="1" s="1"/>
  <c r="AH93" i="5"/>
  <c r="M100" i="1" s="1"/>
  <c r="AF40" i="5"/>
  <c r="AH40" i="5" s="1"/>
  <c r="AK281" i="5"/>
  <c r="N316" i="1" s="1"/>
  <c r="AK288" i="5"/>
  <c r="AE626" i="5"/>
  <c r="L699" i="1" s="1"/>
  <c r="S354" i="5"/>
  <c r="H400" i="1" s="1"/>
  <c r="AK660" i="5"/>
  <c r="N744" i="1" s="1"/>
  <c r="Y141" i="5"/>
  <c r="J131" i="1" s="1"/>
  <c r="G182" i="5"/>
  <c r="D214" i="1" s="1"/>
  <c r="C182" i="5"/>
  <c r="AE234" i="5"/>
  <c r="S135" i="5"/>
  <c r="V72" i="5"/>
  <c r="I76" i="1" s="1"/>
  <c r="T16" i="5"/>
  <c r="Y683" i="5"/>
  <c r="J767" i="1" s="1"/>
  <c r="AE232" i="5"/>
  <c r="Y233" i="5"/>
  <c r="J257" i="1" s="1"/>
  <c r="AE235" i="5"/>
  <c r="L256" i="1" s="1"/>
  <c r="Y684" i="5"/>
  <c r="J751" i="1" s="1"/>
  <c r="AK249" i="5"/>
  <c r="AE607" i="5"/>
  <c r="L686" i="1" s="1"/>
  <c r="Y148" i="5"/>
  <c r="G253" i="5"/>
  <c r="D278" i="1" s="1"/>
  <c r="C253" i="5"/>
  <c r="M136" i="5"/>
  <c r="F156" i="1" s="1"/>
  <c r="G243" i="5"/>
  <c r="C243" i="5"/>
  <c r="S301" i="5"/>
  <c r="H312" i="1" s="1"/>
  <c r="M555" i="5"/>
  <c r="F641" i="1" s="1"/>
  <c r="S626" i="5"/>
  <c r="H699" i="1" s="1"/>
  <c r="G292" i="5"/>
  <c r="D333" i="1" s="1"/>
  <c r="C292" i="5"/>
  <c r="S308" i="5"/>
  <c r="H343" i="1" s="1"/>
  <c r="G256" i="5"/>
  <c r="C256" i="5"/>
  <c r="M500" i="5"/>
  <c r="F560" i="1" s="1"/>
  <c r="Y192" i="5"/>
  <c r="J205" i="1" s="1"/>
  <c r="M619" i="5"/>
  <c r="F691" i="1" s="1"/>
  <c r="M229" i="5"/>
  <c r="F255" i="1" s="1"/>
  <c r="AG205" i="5"/>
  <c r="G629" i="5"/>
  <c r="D706" i="1" s="1"/>
  <c r="C629" i="5"/>
  <c r="Y204" i="5"/>
  <c r="M562" i="5"/>
  <c r="F637" i="1" s="1"/>
  <c r="S618" i="5"/>
  <c r="H687" i="1" s="1"/>
  <c r="C132" i="5"/>
  <c r="G132" i="5"/>
  <c r="D147" i="1" s="1"/>
  <c r="M300" i="5"/>
  <c r="F324" i="1" s="1"/>
  <c r="S460" i="5"/>
  <c r="H506" i="1" s="1"/>
  <c r="S180" i="5"/>
  <c r="H199" i="1" s="1"/>
  <c r="M179" i="5"/>
  <c r="F196" i="1" s="1"/>
  <c r="C248" i="5"/>
  <c r="G248" i="5"/>
  <c r="S456" i="5"/>
  <c r="M627" i="5"/>
  <c r="F700" i="1" s="1"/>
  <c r="G185" i="5"/>
  <c r="D206" i="1" s="1"/>
  <c r="C185" i="5"/>
  <c r="U151" i="5"/>
  <c r="AI13" i="5"/>
  <c r="AK67" i="5"/>
  <c r="N73" i="1" s="1"/>
  <c r="M139" i="5"/>
  <c r="F157" i="1" s="1"/>
  <c r="G175" i="5"/>
  <c r="D193" i="1" s="1"/>
  <c r="C175" i="5"/>
  <c r="M523" i="5"/>
  <c r="F576" i="1" s="1"/>
  <c r="S629" i="5"/>
  <c r="H706" i="1" s="1"/>
  <c r="C143" i="5"/>
  <c r="G143" i="5"/>
  <c r="D152" i="1" s="1"/>
  <c r="G338" i="5"/>
  <c r="D398" i="1" s="1"/>
  <c r="C338" i="5"/>
  <c r="Y682" i="5"/>
  <c r="J766" i="1" s="1"/>
  <c r="S142" i="5"/>
  <c r="S670" i="5"/>
  <c r="H755" i="1" s="1"/>
  <c r="E259" i="5"/>
  <c r="G226" i="5"/>
  <c r="C226" i="5"/>
  <c r="S235" i="5"/>
  <c r="H256" i="1" s="1"/>
  <c r="M204" i="5"/>
  <c r="C667" i="5"/>
  <c r="G667" i="5"/>
  <c r="D749" i="1" s="1"/>
  <c r="G620" i="5"/>
  <c r="D703" i="1" s="1"/>
  <c r="C620" i="5"/>
  <c r="M232" i="5"/>
  <c r="S470" i="5"/>
  <c r="H513" i="1" s="1"/>
  <c r="M629" i="5"/>
  <c r="F706" i="1" s="1"/>
  <c r="M203" i="5"/>
  <c r="F202" i="1" s="1"/>
  <c r="C628" i="5"/>
  <c r="G628" i="5"/>
  <c r="D707" i="1" s="1"/>
  <c r="S255" i="5"/>
  <c r="H281" i="1" s="1"/>
  <c r="M607" i="5"/>
  <c r="F686" i="1" s="1"/>
  <c r="S335" i="5"/>
  <c r="H374" i="1" s="1"/>
  <c r="M558" i="5"/>
  <c r="F630" i="1" s="1"/>
  <c r="M234" i="5"/>
  <c r="F260" i="1" s="1"/>
  <c r="S237" i="5"/>
  <c r="H273" i="1" s="1"/>
  <c r="M397" i="5"/>
  <c r="F464" i="1" s="1"/>
  <c r="Y142" i="5"/>
  <c r="J148" i="1" s="1"/>
  <c r="C186" i="5"/>
  <c r="G186" i="5"/>
  <c r="D210" i="1" s="1"/>
  <c r="M129" i="5"/>
  <c r="F149" i="1" s="1"/>
  <c r="C229" i="5"/>
  <c r="G229" i="5"/>
  <c r="D255" i="1" s="1"/>
  <c r="S234" i="5"/>
  <c r="H260" i="1" s="1"/>
  <c r="M548" i="5"/>
  <c r="F620" i="1" s="1"/>
  <c r="AA13" i="5"/>
  <c r="S620" i="5"/>
  <c r="H703" i="1" s="1"/>
  <c r="C134" i="5"/>
  <c r="G134" i="5"/>
  <c r="C203" i="5"/>
  <c r="G203" i="5"/>
  <c r="D202" i="1" s="1"/>
  <c r="M242" i="5"/>
  <c r="F258" i="1" s="1"/>
  <c r="C666" i="5"/>
  <c r="G666" i="5"/>
  <c r="D750" i="1" s="1"/>
  <c r="S619" i="5"/>
  <c r="H691" i="1" s="1"/>
  <c r="G133" i="5"/>
  <c r="C133" i="5"/>
  <c r="S182" i="5"/>
  <c r="M181" i="5"/>
  <c r="F195" i="1" s="1"/>
  <c r="C658" i="5"/>
  <c r="G658" i="5"/>
  <c r="D765" i="1" s="1"/>
  <c r="C343" i="5"/>
  <c r="G343" i="5"/>
  <c r="D396" i="1" s="1"/>
  <c r="G606" i="5"/>
  <c r="D685" i="1" s="1"/>
  <c r="C606" i="5"/>
  <c r="C456" i="5"/>
  <c r="G456" i="5"/>
  <c r="D521" i="1" s="1"/>
  <c r="AA32" i="5"/>
  <c r="G457" i="5"/>
  <c r="D504" i="1" s="1"/>
  <c r="C457" i="5"/>
  <c r="C359" i="5"/>
  <c r="G359" i="5"/>
  <c r="D388" i="1" s="1"/>
  <c r="AA24" i="5"/>
  <c r="U471" i="5"/>
  <c r="G296" i="5"/>
  <c r="D339" i="1" s="1"/>
  <c r="C296" i="5"/>
  <c r="AA12" i="5"/>
  <c r="E686" i="5"/>
  <c r="G653" i="5"/>
  <c r="C653" i="5"/>
  <c r="AA35" i="5"/>
  <c r="C293" i="5"/>
  <c r="G293" i="5"/>
  <c r="D323" i="1" s="1"/>
  <c r="G664" i="5"/>
  <c r="D754" i="1" s="1"/>
  <c r="C664" i="5"/>
  <c r="C281" i="5"/>
  <c r="G281" i="5"/>
  <c r="D316" i="1" s="1"/>
  <c r="AI22" i="5"/>
  <c r="AK75" i="5"/>
  <c r="N82" i="1" s="1"/>
  <c r="J118" i="5"/>
  <c r="H151" i="5"/>
  <c r="AA26" i="5"/>
  <c r="C569" i="5"/>
  <c r="G569" i="5"/>
  <c r="D634" i="1" s="1"/>
  <c r="U205" i="5"/>
  <c r="I151" i="5"/>
  <c r="O35" i="5"/>
  <c r="M94" i="5"/>
  <c r="F98" i="1" s="1"/>
  <c r="K38" i="5"/>
  <c r="M38" i="5" s="1"/>
  <c r="O40" i="5"/>
  <c r="AD17" i="5"/>
  <c r="O24" i="5"/>
  <c r="M92" i="5"/>
  <c r="F99" i="1" s="1"/>
  <c r="K39" i="5"/>
  <c r="M39" i="5" s="1"/>
  <c r="M87" i="5"/>
  <c r="F93" i="1" s="1"/>
  <c r="K33" i="5"/>
  <c r="AD10" i="5"/>
  <c r="Y85" i="5"/>
  <c r="J90" i="1" s="1"/>
  <c r="W30" i="5"/>
  <c r="Y30" i="5" s="1"/>
  <c r="AD25" i="5"/>
  <c r="W17" i="5"/>
  <c r="Y71" i="5"/>
  <c r="J77" i="1" s="1"/>
  <c r="K18" i="5"/>
  <c r="M18" i="5" s="1"/>
  <c r="M73" i="5"/>
  <c r="F78" i="1" s="1"/>
  <c r="M77" i="5"/>
  <c r="F83" i="1" s="1"/>
  <c r="K23" i="5"/>
  <c r="M23" i="5" s="1"/>
  <c r="AD38" i="5"/>
  <c r="Y64" i="5"/>
  <c r="J70" i="1" s="1"/>
  <c r="W10" i="5"/>
  <c r="Y10" i="5" s="1"/>
  <c r="AI38" i="5"/>
  <c r="AK38" i="5" s="1"/>
  <c r="AK94" i="5"/>
  <c r="N98" i="1" s="1"/>
  <c r="Y63" i="5"/>
  <c r="W9" i="5"/>
  <c r="W97" i="5"/>
  <c r="W100" i="5" s="1"/>
  <c r="K12" i="5"/>
  <c r="M12" i="5" s="1"/>
  <c r="M66" i="5"/>
  <c r="F72" i="1" s="1"/>
  <c r="AI39" i="5"/>
  <c r="AK39" i="5" s="1"/>
  <c r="AK92" i="5"/>
  <c r="N99" i="1" s="1"/>
  <c r="W37" i="5"/>
  <c r="Y91" i="5"/>
  <c r="J97" i="1" s="1"/>
  <c r="AI32" i="5"/>
  <c r="AK81" i="5"/>
  <c r="N92" i="1" s="1"/>
  <c r="W20" i="5"/>
  <c r="Y20" i="5" s="1"/>
  <c r="Y74" i="5"/>
  <c r="J80" i="1" s="1"/>
  <c r="M69" i="5"/>
  <c r="F75" i="1" s="1"/>
  <c r="K15" i="5"/>
  <c r="M67" i="5"/>
  <c r="F73" i="1" s="1"/>
  <c r="K13" i="5"/>
  <c r="W18" i="5"/>
  <c r="Y18" i="5" s="1"/>
  <c r="Y73" i="5"/>
  <c r="J78" i="1" s="1"/>
  <c r="M95" i="5"/>
  <c r="F101" i="1" s="1"/>
  <c r="K41" i="5"/>
  <c r="M41" i="5" s="1"/>
  <c r="W26" i="5"/>
  <c r="Y26" i="5" s="1"/>
  <c r="Y83" i="5"/>
  <c r="J86" i="1" s="1"/>
  <c r="AD13" i="5"/>
  <c r="AI20" i="5"/>
  <c r="AK74" i="5"/>
  <c r="N80" i="1" s="1"/>
  <c r="AD21" i="5"/>
  <c r="AK91" i="5"/>
  <c r="N97" i="1" s="1"/>
  <c r="AI37" i="5"/>
  <c r="AK37" i="5" s="1"/>
  <c r="AI10" i="5"/>
  <c r="AK64" i="5"/>
  <c r="N70" i="1" s="1"/>
  <c r="D685" i="5"/>
  <c r="H592" i="3" s="1"/>
  <c r="C673" i="5"/>
  <c r="G673" i="5"/>
  <c r="D752" i="1" s="1"/>
  <c r="G577" i="5"/>
  <c r="D632" i="1" s="1"/>
  <c r="C577" i="5"/>
  <c r="C517" i="5"/>
  <c r="G517" i="5"/>
  <c r="D575" i="1" s="1"/>
  <c r="D566" i="5"/>
  <c r="H507" i="3" s="1"/>
  <c r="D599" i="5"/>
  <c r="F632" i="5"/>
  <c r="AB599" i="5"/>
  <c r="Z632" i="5"/>
  <c r="Z635" i="5" s="1"/>
  <c r="AF686" i="5"/>
  <c r="AF689" i="5" s="1"/>
  <c r="AH653" i="5"/>
  <c r="G656" i="5"/>
  <c r="D741" i="1" s="1"/>
  <c r="C656" i="5"/>
  <c r="AG524" i="5"/>
  <c r="AH497" i="5"/>
  <c r="M564" i="1" s="1"/>
  <c r="C685" i="5"/>
  <c r="G685" i="5"/>
  <c r="D757" i="1" s="1"/>
  <c r="C411" i="5"/>
  <c r="G411" i="5"/>
  <c r="D449" i="1" s="1"/>
  <c r="G565" i="5"/>
  <c r="D629" i="1" s="1"/>
  <c r="C565" i="5"/>
  <c r="AK654" i="5"/>
  <c r="N737" i="1" s="1"/>
  <c r="C684" i="5"/>
  <c r="G684" i="5"/>
  <c r="D751" i="1" s="1"/>
  <c r="AE509" i="5"/>
  <c r="L582" i="1" s="1"/>
  <c r="AD524" i="5"/>
  <c r="AB674" i="5"/>
  <c r="K764" i="1" s="1"/>
  <c r="I418" i="5"/>
  <c r="D563" i="5"/>
  <c r="H506" i="3" s="1"/>
  <c r="D574" i="5"/>
  <c r="H509" i="3" s="1"/>
  <c r="S563" i="5"/>
  <c r="H642" i="1" s="1"/>
  <c r="J673" i="5"/>
  <c r="E752" i="1" s="1"/>
  <c r="W686" i="5"/>
  <c r="W689" i="5" s="1"/>
  <c r="Y653" i="5"/>
  <c r="V674" i="5"/>
  <c r="I764" i="1" s="1"/>
  <c r="S385" i="5"/>
  <c r="Q418" i="5"/>
  <c r="Q421" i="5" s="1"/>
  <c r="G563" i="5"/>
  <c r="D642" i="1" s="1"/>
  <c r="C563" i="5"/>
  <c r="C564" i="5"/>
  <c r="G564" i="5"/>
  <c r="D627" i="1" s="1"/>
  <c r="AK601" i="5"/>
  <c r="N679" i="1" s="1"/>
  <c r="P563" i="5"/>
  <c r="G642" i="1" s="1"/>
  <c r="S523" i="5"/>
  <c r="H576" i="1" s="1"/>
  <c r="S513" i="5"/>
  <c r="H568" i="1" s="1"/>
  <c r="P568" i="5"/>
  <c r="G616" i="1" s="1"/>
  <c r="F686" i="5"/>
  <c r="D653" i="5"/>
  <c r="C507" i="5"/>
  <c r="G507" i="5"/>
  <c r="D561" i="1" s="1"/>
  <c r="V574" i="5"/>
  <c r="I645" i="1" s="1"/>
  <c r="V560" i="5"/>
  <c r="I626" i="1" s="1"/>
  <c r="D683" i="5"/>
  <c r="H602" i="3" s="1"/>
  <c r="AH676" i="5"/>
  <c r="M738" i="1" s="1"/>
  <c r="G550" i="5"/>
  <c r="D644" i="1" s="1"/>
  <c r="C550" i="5"/>
  <c r="D561" i="5"/>
  <c r="H487" i="3" s="1"/>
  <c r="Y495" i="5"/>
  <c r="J558" i="1" s="1"/>
  <c r="Y571" i="5"/>
  <c r="J635" i="1" s="1"/>
  <c r="M545" i="5"/>
  <c r="F615" i="1" s="1"/>
  <c r="K578" i="5"/>
  <c r="G674" i="5"/>
  <c r="D764" i="1" s="1"/>
  <c r="C674" i="5"/>
  <c r="G559" i="5"/>
  <c r="D633" i="1" s="1"/>
  <c r="C559" i="5"/>
  <c r="D553" i="5"/>
  <c r="H489" i="3" s="1"/>
  <c r="AB503" i="5"/>
  <c r="K586" i="1" s="1"/>
  <c r="G513" i="5"/>
  <c r="D568" i="1" s="1"/>
  <c r="C513" i="5"/>
  <c r="AE656" i="5"/>
  <c r="L741" i="1" s="1"/>
  <c r="AE516" i="5"/>
  <c r="L577" i="1" s="1"/>
  <c r="V685" i="5"/>
  <c r="I757" i="1" s="1"/>
  <c r="AE631" i="5"/>
  <c r="L698" i="1" s="1"/>
  <c r="D624" i="5"/>
  <c r="H546" i="3" s="1"/>
  <c r="G468" i="5"/>
  <c r="D523" i="1" s="1"/>
  <c r="C468" i="5"/>
  <c r="C75" i="5"/>
  <c r="E22" i="5"/>
  <c r="G75" i="5"/>
  <c r="D82" i="1" s="1"/>
  <c r="G399" i="5"/>
  <c r="D454" i="1" s="1"/>
  <c r="C399" i="5"/>
  <c r="AH505" i="5"/>
  <c r="M571" i="1" s="1"/>
  <c r="R259" i="5"/>
  <c r="D452" i="5"/>
  <c r="H408" i="3" s="1"/>
  <c r="G390" i="5"/>
  <c r="C390" i="5"/>
  <c r="C345" i="5"/>
  <c r="G345" i="5"/>
  <c r="D402" i="1" s="1"/>
  <c r="P516" i="5"/>
  <c r="G577" i="1" s="1"/>
  <c r="D200" i="5"/>
  <c r="H175" i="3" s="1"/>
  <c r="S333" i="5"/>
  <c r="Q366" i="5"/>
  <c r="P575" i="5"/>
  <c r="G647" i="1" s="1"/>
  <c r="AH413" i="5"/>
  <c r="Z32" i="5"/>
  <c r="AB81" i="5"/>
  <c r="K92" i="1" s="1"/>
  <c r="AH547" i="5"/>
  <c r="M619" i="1" s="1"/>
  <c r="AG24" i="5"/>
  <c r="Y570" i="5"/>
  <c r="J636" i="1" s="1"/>
  <c r="AK576" i="5"/>
  <c r="N639" i="1" s="1"/>
  <c r="AK282" i="5"/>
  <c r="N315" i="1" s="1"/>
  <c r="AG418" i="5"/>
  <c r="J520" i="5"/>
  <c r="E583" i="1" s="1"/>
  <c r="P505" i="5"/>
  <c r="G571" i="1" s="1"/>
  <c r="AH363" i="5"/>
  <c r="R11" i="5"/>
  <c r="AE505" i="5"/>
  <c r="L571" i="1" s="1"/>
  <c r="G395" i="5"/>
  <c r="D457" i="1" s="1"/>
  <c r="C395" i="5"/>
  <c r="O311" i="5"/>
  <c r="D395" i="5"/>
  <c r="H366" i="3" s="1"/>
  <c r="D186" i="5"/>
  <c r="H173" i="3" s="1"/>
  <c r="D294" i="5"/>
  <c r="H253" i="3" s="1"/>
  <c r="J333" i="5"/>
  <c r="H366" i="5"/>
  <c r="H369" i="5" s="1"/>
  <c r="AB363" i="5"/>
  <c r="K403" i="1" s="1"/>
  <c r="S493" i="5"/>
  <c r="H556" i="1" s="1"/>
  <c r="D348" i="5"/>
  <c r="H305" i="3" s="1"/>
  <c r="Y387" i="5"/>
  <c r="J436" i="1" s="1"/>
  <c r="C279" i="5"/>
  <c r="G279" i="5"/>
  <c r="D313" i="1" s="1"/>
  <c r="Y503" i="5"/>
  <c r="J586" i="1" s="1"/>
  <c r="J353" i="5"/>
  <c r="F205" i="5"/>
  <c r="D172" i="5"/>
  <c r="F311" i="5"/>
  <c r="D278" i="5"/>
  <c r="J554" i="5"/>
  <c r="E621" i="1" s="1"/>
  <c r="G494" i="5"/>
  <c r="D559" i="1" s="1"/>
  <c r="C494" i="5"/>
  <c r="P503" i="5"/>
  <c r="G586" i="1" s="1"/>
  <c r="M515" i="5"/>
  <c r="F574" i="1" s="1"/>
  <c r="C451" i="5"/>
  <c r="G451" i="5"/>
  <c r="D509" i="1" s="1"/>
  <c r="D244" i="5"/>
  <c r="H225" i="3" s="1"/>
  <c r="AC471" i="5"/>
  <c r="AE438" i="5"/>
  <c r="D391" i="5"/>
  <c r="H349" i="3" s="1"/>
  <c r="S413" i="5"/>
  <c r="H456" i="1" s="1"/>
  <c r="R366" i="5"/>
  <c r="G308" i="5"/>
  <c r="D343" i="1" s="1"/>
  <c r="C308" i="5"/>
  <c r="D184" i="5"/>
  <c r="H183" i="3" s="1"/>
  <c r="AK462" i="5"/>
  <c r="AK451" i="5"/>
  <c r="Y417" i="5"/>
  <c r="S408" i="5"/>
  <c r="H433" i="1" s="1"/>
  <c r="C348" i="5"/>
  <c r="G348" i="5"/>
  <c r="D383" i="1" s="1"/>
  <c r="D257" i="5"/>
  <c r="H211" i="3" s="1"/>
  <c r="D406" i="5"/>
  <c r="H367" i="3" s="1"/>
  <c r="AD366" i="5"/>
  <c r="G393" i="5"/>
  <c r="D442" i="1" s="1"/>
  <c r="C393" i="5"/>
  <c r="W471" i="5"/>
  <c r="Y438" i="5"/>
  <c r="Y287" i="5"/>
  <c r="J317" i="1" s="1"/>
  <c r="D139" i="5"/>
  <c r="H133" i="3" s="1"/>
  <c r="Z151" i="5"/>
  <c r="Z154" i="5" s="1"/>
  <c r="AB118" i="5"/>
  <c r="V467" i="5"/>
  <c r="J571" i="5"/>
  <c r="E635" i="1" s="1"/>
  <c r="AB350" i="5"/>
  <c r="Z25" i="5"/>
  <c r="AB78" i="5"/>
  <c r="K85" i="1" s="1"/>
  <c r="AG21" i="5"/>
  <c r="AE67" i="5"/>
  <c r="L73" i="1" s="1"/>
  <c r="AC13" i="5"/>
  <c r="R28" i="5"/>
  <c r="D258" i="5"/>
  <c r="H210" i="3" s="1"/>
  <c r="R30" i="5"/>
  <c r="AK520" i="5"/>
  <c r="N583" i="1" s="1"/>
  <c r="C505" i="5"/>
  <c r="G505" i="5"/>
  <c r="D571" i="1" s="1"/>
  <c r="C461" i="5"/>
  <c r="G461" i="5"/>
  <c r="D495" i="1" s="1"/>
  <c r="D283" i="5"/>
  <c r="H274" i="3" s="1"/>
  <c r="S401" i="5"/>
  <c r="H440" i="1" s="1"/>
  <c r="Y446" i="5"/>
  <c r="J503" i="1" s="1"/>
  <c r="G415" i="5"/>
  <c r="D462" i="1" s="1"/>
  <c r="C415" i="5"/>
  <c r="AI524" i="5"/>
  <c r="AK491" i="5"/>
  <c r="N554" i="1" s="1"/>
  <c r="AE361" i="5"/>
  <c r="V501" i="5"/>
  <c r="I580" i="1" s="1"/>
  <c r="AB346" i="5"/>
  <c r="K387" i="1" s="1"/>
  <c r="V556" i="5"/>
  <c r="I631" i="1" s="1"/>
  <c r="G519" i="5"/>
  <c r="D578" i="1" s="1"/>
  <c r="C519" i="5"/>
  <c r="AE396" i="5"/>
  <c r="L11" i="5"/>
  <c r="D341" i="5"/>
  <c r="H302" i="3" s="1"/>
  <c r="R16" i="5"/>
  <c r="AD471" i="5"/>
  <c r="D253" i="5"/>
  <c r="H226" i="3" s="1"/>
  <c r="D228" i="5"/>
  <c r="H199" i="3" s="1"/>
  <c r="D132" i="5"/>
  <c r="H127" i="3" s="1"/>
  <c r="AE346" i="5"/>
  <c r="L387" i="1" s="1"/>
  <c r="R34" i="5"/>
  <c r="Y441" i="5"/>
  <c r="J498" i="1" s="1"/>
  <c r="AH461" i="5"/>
  <c r="AK399" i="5"/>
  <c r="N454" i="1" s="1"/>
  <c r="Y280" i="5"/>
  <c r="J314" i="1" s="1"/>
  <c r="D187" i="5"/>
  <c r="H164" i="3" s="1"/>
  <c r="C462" i="5"/>
  <c r="G462" i="5"/>
  <c r="AB409" i="5"/>
  <c r="K452" i="1" s="1"/>
  <c r="Y395" i="5"/>
  <c r="AK338" i="5"/>
  <c r="N398" i="1" s="1"/>
  <c r="G354" i="5"/>
  <c r="D400" i="1" s="1"/>
  <c r="C354" i="5"/>
  <c r="AB469" i="5"/>
  <c r="K507" i="1" s="1"/>
  <c r="M444" i="5"/>
  <c r="C444" i="5"/>
  <c r="G444" i="5"/>
  <c r="D502" i="1" s="1"/>
  <c r="AH304" i="5"/>
  <c r="D226" i="5"/>
  <c r="F259" i="5"/>
  <c r="D130" i="5"/>
  <c r="H137" i="3" s="1"/>
  <c r="S351" i="5"/>
  <c r="R26" i="5"/>
  <c r="T471" i="5"/>
  <c r="T474" i="5" s="1"/>
  <c r="V438" i="5"/>
  <c r="S464" i="5"/>
  <c r="H512" i="1" s="1"/>
  <c r="AB445" i="5"/>
  <c r="C286" i="5"/>
  <c r="G286" i="5"/>
  <c r="D320" i="1" s="1"/>
  <c r="D185" i="5"/>
  <c r="H169" i="3" s="1"/>
  <c r="M451" i="5"/>
  <c r="V395" i="5"/>
  <c r="I457" i="1" s="1"/>
  <c r="J336" i="5"/>
  <c r="E376" i="1" s="1"/>
  <c r="S397" i="5"/>
  <c r="H464" i="1" s="1"/>
  <c r="AB439" i="5"/>
  <c r="K494" i="1" s="1"/>
  <c r="V504" i="5"/>
  <c r="I570" i="1" s="1"/>
  <c r="T311" i="5"/>
  <c r="T314" i="5" s="1"/>
  <c r="V278" i="5"/>
  <c r="AE299" i="5"/>
  <c r="L340" i="1" s="1"/>
  <c r="V554" i="5"/>
  <c r="I621" i="1" s="1"/>
  <c r="AE608" i="5"/>
  <c r="L682" i="1" s="1"/>
  <c r="AH451" i="5"/>
  <c r="M509" i="1" s="1"/>
  <c r="J505" i="5"/>
  <c r="E571" i="1" s="1"/>
  <c r="S415" i="5"/>
  <c r="AH452" i="5"/>
  <c r="C455" i="5"/>
  <c r="G455" i="5"/>
  <c r="D515" i="1" s="1"/>
  <c r="V403" i="5"/>
  <c r="Y333" i="5"/>
  <c r="W366" i="5"/>
  <c r="W369" i="5" s="1"/>
  <c r="V515" i="5"/>
  <c r="I574" i="1" s="1"/>
  <c r="AK408" i="5"/>
  <c r="N433" i="1" s="1"/>
  <c r="AK345" i="5"/>
  <c r="N402" i="1" s="1"/>
  <c r="C408" i="5"/>
  <c r="G408" i="5"/>
  <c r="D433" i="1" s="1"/>
  <c r="Y353" i="5"/>
  <c r="C389" i="5"/>
  <c r="G389" i="5"/>
  <c r="D435" i="1" s="1"/>
  <c r="V415" i="5"/>
  <c r="I462" i="1" s="1"/>
  <c r="Y283" i="5"/>
  <c r="D240" i="5"/>
  <c r="H220" i="3" s="1"/>
  <c r="D141" i="5"/>
  <c r="H107" i="3" s="1"/>
  <c r="O471" i="5"/>
  <c r="AB388" i="5"/>
  <c r="K437" i="1" s="1"/>
  <c r="Y386" i="5"/>
  <c r="J434" i="1" s="1"/>
  <c r="Y345" i="5"/>
  <c r="AB408" i="5"/>
  <c r="K433" i="1" s="1"/>
  <c r="D196" i="5"/>
  <c r="H172" i="3" s="1"/>
  <c r="D119" i="5"/>
  <c r="H106" i="3" s="1"/>
  <c r="P467" i="5"/>
  <c r="G524" i="1" s="1"/>
  <c r="M344" i="5"/>
  <c r="S410" i="5"/>
  <c r="H455" i="1" s="1"/>
  <c r="AE454" i="5"/>
  <c r="L501" i="1" s="1"/>
  <c r="AH403" i="5"/>
  <c r="D295" i="5"/>
  <c r="H267" i="3" s="1"/>
  <c r="AB354" i="5"/>
  <c r="D238" i="5"/>
  <c r="H230" i="3" s="1"/>
  <c r="AH365" i="5"/>
  <c r="M395" i="1" s="1"/>
  <c r="D194" i="5"/>
  <c r="H166" i="3" s="1"/>
  <c r="M467" i="5"/>
  <c r="P443" i="5"/>
  <c r="G522" i="1" s="1"/>
  <c r="AH410" i="5"/>
  <c r="M455" i="1" s="1"/>
  <c r="J407" i="5"/>
  <c r="E447" i="1" s="1"/>
  <c r="AK454" i="5"/>
  <c r="N501" i="1" s="1"/>
  <c r="D402" i="5"/>
  <c r="H357" i="3" s="1"/>
  <c r="AE387" i="5"/>
  <c r="L436" i="1" s="1"/>
  <c r="D288" i="5"/>
  <c r="H271" i="3" s="1"/>
  <c r="Q22" i="5"/>
  <c r="S22" i="5" s="1"/>
  <c r="S75" i="5"/>
  <c r="H82" i="1" s="1"/>
  <c r="AB72" i="5"/>
  <c r="K76" i="1" s="1"/>
  <c r="Z16" i="5"/>
  <c r="AB16" i="5" s="1"/>
  <c r="AE77" i="5"/>
  <c r="L83" i="1" s="1"/>
  <c r="AC23" i="5"/>
  <c r="AH511" i="5"/>
  <c r="M569" i="1" s="1"/>
  <c r="J297" i="5"/>
  <c r="E322" i="1" s="1"/>
  <c r="AB385" i="5"/>
  <c r="Z418" i="5"/>
  <c r="AC17" i="5"/>
  <c r="AE71" i="5"/>
  <c r="L77" i="1" s="1"/>
  <c r="G302" i="5"/>
  <c r="D330" i="1" s="1"/>
  <c r="C302" i="5"/>
  <c r="AI311" i="5"/>
  <c r="AI314" i="5" s="1"/>
  <c r="AK278" i="5"/>
  <c r="D77" i="5"/>
  <c r="H73" i="3" s="1"/>
  <c r="F23" i="5"/>
  <c r="J511" i="5"/>
  <c r="E569" i="1" s="1"/>
  <c r="AB84" i="5"/>
  <c r="K88" i="1" s="1"/>
  <c r="Z28" i="5"/>
  <c r="U29" i="5"/>
  <c r="N27" i="5"/>
  <c r="P76" i="5"/>
  <c r="G87" i="1" s="1"/>
  <c r="AH407" i="5"/>
  <c r="M447" i="1" s="1"/>
  <c r="AE662" i="5"/>
  <c r="L742" i="1" s="1"/>
  <c r="G340" i="5"/>
  <c r="D379" i="1" s="1"/>
  <c r="C340" i="5"/>
  <c r="G125" i="5"/>
  <c r="D137" i="1" s="1"/>
  <c r="C125" i="5"/>
  <c r="D296" i="5"/>
  <c r="H272" i="3" s="1"/>
  <c r="V365" i="5"/>
  <c r="P385" i="5"/>
  <c r="N418" i="5"/>
  <c r="N421" i="5" s="1"/>
  <c r="N39" i="5"/>
  <c r="P92" i="5"/>
  <c r="G99" i="1" s="1"/>
  <c r="AH385" i="5"/>
  <c r="AF418" i="5"/>
  <c r="V682" i="5"/>
  <c r="I766" i="1" s="1"/>
  <c r="J349" i="5"/>
  <c r="D284" i="5"/>
  <c r="H255" i="3" s="1"/>
  <c r="AH390" i="5"/>
  <c r="V444" i="5"/>
  <c r="AB454" i="5"/>
  <c r="K501" i="1" s="1"/>
  <c r="AE148" i="5"/>
  <c r="L159" i="1" s="1"/>
  <c r="J305" i="5"/>
  <c r="E35" i="5"/>
  <c r="G90" i="5"/>
  <c r="D95" i="1" s="1"/>
  <c r="C90" i="5"/>
  <c r="D349" i="5"/>
  <c r="H301" i="3" s="1"/>
  <c r="AB497" i="5"/>
  <c r="K564" i="1" s="1"/>
  <c r="D72" i="5"/>
  <c r="H66" i="3" s="1"/>
  <c r="F16" i="5"/>
  <c r="J672" i="5"/>
  <c r="E747" i="1" s="1"/>
  <c r="P301" i="5"/>
  <c r="G312" i="1" s="1"/>
  <c r="R311" i="5"/>
  <c r="AB86" i="5"/>
  <c r="K91" i="1" s="1"/>
  <c r="Z31" i="5"/>
  <c r="AH570" i="5"/>
  <c r="M636" i="1" s="1"/>
  <c r="AG26" i="5"/>
  <c r="P71" i="5"/>
  <c r="G77" i="1" s="1"/>
  <c r="N17" i="5"/>
  <c r="F40" i="5"/>
  <c r="D93" i="5"/>
  <c r="H90" i="3" s="1"/>
  <c r="AH416" i="5"/>
  <c r="M439" i="1" s="1"/>
  <c r="V468" i="5"/>
  <c r="I523" i="1" s="1"/>
  <c r="X24" i="5"/>
  <c r="V440" i="5"/>
  <c r="I496" i="1" s="1"/>
  <c r="U38" i="5"/>
  <c r="AJ28" i="5"/>
  <c r="P89" i="5"/>
  <c r="G96" i="1" s="1"/>
  <c r="N36" i="5"/>
  <c r="P36" i="5" s="1"/>
  <c r="P469" i="5"/>
  <c r="S121" i="5"/>
  <c r="H133" i="1" s="1"/>
  <c r="X205" i="5"/>
  <c r="D453" i="5"/>
  <c r="H398" i="3" s="1"/>
  <c r="P412" i="5"/>
  <c r="AH401" i="5"/>
  <c r="M440" i="1" s="1"/>
  <c r="D672" i="5"/>
  <c r="H582" i="3" s="1"/>
  <c r="V681" i="5"/>
  <c r="I760" i="1" s="1"/>
  <c r="I38" i="5"/>
  <c r="Z686" i="5"/>
  <c r="Z689" i="5" s="1"/>
  <c r="AB653" i="5"/>
  <c r="P502" i="5"/>
  <c r="G573" i="1" s="1"/>
  <c r="W151" i="5"/>
  <c r="Y118" i="5"/>
  <c r="AJ22" i="5"/>
  <c r="Y685" i="5"/>
  <c r="J757" i="1" s="1"/>
  <c r="D309" i="5"/>
  <c r="H264" i="3" s="1"/>
  <c r="AK290" i="5"/>
  <c r="N342" i="1" s="1"/>
  <c r="D69" i="5"/>
  <c r="H65" i="3" s="1"/>
  <c r="F15" i="5"/>
  <c r="G94" i="5"/>
  <c r="D98" i="1" s="1"/>
  <c r="C94" i="5"/>
  <c r="E38" i="5"/>
  <c r="AB77" i="5"/>
  <c r="K83" i="1" s="1"/>
  <c r="Z23" i="5"/>
  <c r="AB23" i="5" s="1"/>
  <c r="J522" i="5"/>
  <c r="E572" i="1" s="1"/>
  <c r="AB571" i="5"/>
  <c r="K635" i="1" s="1"/>
  <c r="V672" i="5"/>
  <c r="I747" i="1" s="1"/>
  <c r="J415" i="5"/>
  <c r="E462" i="1" s="1"/>
  <c r="I24" i="5"/>
  <c r="N13" i="5"/>
  <c r="P67" i="5"/>
  <c r="G73" i="1" s="1"/>
  <c r="AH681" i="5"/>
  <c r="M760" i="1" s="1"/>
  <c r="S88" i="5"/>
  <c r="H94" i="1" s="1"/>
  <c r="Q34" i="5"/>
  <c r="F34" i="5"/>
  <c r="D88" i="5"/>
  <c r="H84" i="3" s="1"/>
  <c r="AH494" i="5"/>
  <c r="M559" i="1" s="1"/>
  <c r="P557" i="5"/>
  <c r="G646" i="1" s="1"/>
  <c r="S349" i="5"/>
  <c r="H378" i="1" s="1"/>
  <c r="M337" i="5"/>
  <c r="F375" i="1" s="1"/>
  <c r="AH398" i="5"/>
  <c r="M446" i="1" s="1"/>
  <c r="AG36" i="5"/>
  <c r="L27" i="5"/>
  <c r="P85" i="5"/>
  <c r="G90" i="1" s="1"/>
  <c r="N30" i="5"/>
  <c r="AH309" i="5"/>
  <c r="AB547" i="5"/>
  <c r="K619" i="1" s="1"/>
  <c r="L311" i="5"/>
  <c r="AH573" i="5"/>
  <c r="M640" i="1" s="1"/>
  <c r="U22" i="5"/>
  <c r="AE571" i="5"/>
  <c r="L635" i="1" s="1"/>
  <c r="D559" i="5"/>
  <c r="H497" i="3" s="1"/>
  <c r="AG19" i="5"/>
  <c r="V302" i="5"/>
  <c r="W311" i="5"/>
  <c r="W314" i="5" s="1"/>
  <c r="Y278" i="5"/>
  <c r="D75" i="5"/>
  <c r="H72" i="3" s="1"/>
  <c r="F22" i="5"/>
  <c r="AH565" i="5"/>
  <c r="M629" i="1" s="1"/>
  <c r="AB89" i="5"/>
  <c r="K96" i="1" s="1"/>
  <c r="Z36" i="5"/>
  <c r="AF524" i="5"/>
  <c r="AH491" i="5"/>
  <c r="M554" i="1" s="1"/>
  <c r="P406" i="5"/>
  <c r="G459" i="1" s="1"/>
  <c r="V555" i="5"/>
  <c r="I641" i="1" s="1"/>
  <c r="AG30" i="5"/>
  <c r="P339" i="5"/>
  <c r="G381" i="1" s="1"/>
  <c r="I13" i="5"/>
  <c r="AG25" i="5"/>
  <c r="Y305" i="5"/>
  <c r="J337" i="1" s="1"/>
  <c r="S94" i="5"/>
  <c r="H98" i="1" s="1"/>
  <c r="Q38" i="5"/>
  <c r="S38" i="5" s="1"/>
  <c r="L28" i="5"/>
  <c r="P453" i="5"/>
  <c r="G505" i="1" s="1"/>
  <c r="S63" i="5"/>
  <c r="Q97" i="5"/>
  <c r="Q100" i="5" s="1"/>
  <c r="Q9" i="5"/>
  <c r="V499" i="5"/>
  <c r="I563" i="1" s="1"/>
  <c r="G89" i="5"/>
  <c r="D96" i="1" s="1"/>
  <c r="C89" i="5"/>
  <c r="E36" i="5"/>
  <c r="AJ17" i="5"/>
  <c r="Q31" i="5"/>
  <c r="S31" i="5" s="1"/>
  <c r="S86" i="5"/>
  <c r="H91" i="1" s="1"/>
  <c r="AJ34" i="5"/>
  <c r="S204" i="5"/>
  <c r="H208" i="1" s="1"/>
  <c r="AH95" i="5"/>
  <c r="M101" i="1" s="1"/>
  <c r="AF41" i="5"/>
  <c r="D508" i="5"/>
  <c r="H452" i="3" s="1"/>
  <c r="Y502" i="5"/>
  <c r="J573" i="1" s="1"/>
  <c r="S622" i="5"/>
  <c r="H677" i="1" s="1"/>
  <c r="C605" i="5"/>
  <c r="G605" i="5"/>
  <c r="D684" i="1" s="1"/>
  <c r="AB516" i="5"/>
  <c r="K577" i="1" s="1"/>
  <c r="I22" i="5"/>
  <c r="AE255" i="5"/>
  <c r="L281" i="1" s="1"/>
  <c r="N16" i="5"/>
  <c r="P16" i="5" s="1"/>
  <c r="P72" i="5"/>
  <c r="G76" i="1" s="1"/>
  <c r="D297" i="5"/>
  <c r="H256" i="3" s="1"/>
  <c r="D92" i="5"/>
  <c r="H89" i="3" s="1"/>
  <c r="F39" i="5"/>
  <c r="AH389" i="5"/>
  <c r="M435" i="1" s="1"/>
  <c r="V680" i="5"/>
  <c r="I761" i="1" s="1"/>
  <c r="P340" i="5"/>
  <c r="G379" i="1" s="1"/>
  <c r="V397" i="5"/>
  <c r="I464" i="1" s="1"/>
  <c r="AD151" i="5"/>
  <c r="V394" i="5"/>
  <c r="I438" i="1" s="1"/>
  <c r="AG39" i="5"/>
  <c r="L37" i="5"/>
  <c r="P458" i="5"/>
  <c r="G508" i="1" s="1"/>
  <c r="V675" i="5"/>
  <c r="I753" i="1" s="1"/>
  <c r="J443" i="5"/>
  <c r="E522" i="1" s="1"/>
  <c r="S76" i="5"/>
  <c r="H87" i="1" s="1"/>
  <c r="Q27" i="5"/>
  <c r="V514" i="5"/>
  <c r="I555" i="1" s="1"/>
  <c r="AG33" i="5"/>
  <c r="AJ11" i="5"/>
  <c r="P548" i="5"/>
  <c r="G620" i="1" s="1"/>
  <c r="D442" i="5"/>
  <c r="H390" i="3" s="1"/>
  <c r="J546" i="5"/>
  <c r="E617" i="1" s="1"/>
  <c r="G71" i="5"/>
  <c r="D77" i="1" s="1"/>
  <c r="C71" i="5"/>
  <c r="E17" i="5"/>
  <c r="V389" i="5"/>
  <c r="I435" i="1" s="1"/>
  <c r="I14" i="5"/>
  <c r="D404" i="5"/>
  <c r="H351" i="3" s="1"/>
  <c r="AG15" i="5"/>
  <c r="H25" i="5"/>
  <c r="J78" i="5"/>
  <c r="E85" i="1" s="1"/>
  <c r="D299" i="5"/>
  <c r="H273" i="3" s="1"/>
  <c r="AK181" i="5"/>
  <c r="N195" i="1" s="1"/>
  <c r="AH83" i="5"/>
  <c r="M86" i="1" s="1"/>
  <c r="AF26" i="5"/>
  <c r="AE140" i="5"/>
  <c r="S249" i="5"/>
  <c r="V498" i="5"/>
  <c r="I562" i="1" s="1"/>
  <c r="I36" i="5"/>
  <c r="X19" i="5"/>
  <c r="P84" i="5"/>
  <c r="G88" i="1" s="1"/>
  <c r="N28" i="5"/>
  <c r="P28" i="5" s="1"/>
  <c r="AH551" i="5"/>
  <c r="M624" i="1" s="1"/>
  <c r="S348" i="5"/>
  <c r="H383" i="1" s="1"/>
  <c r="D354" i="5"/>
  <c r="H320" i="3" s="1"/>
  <c r="P349" i="5"/>
  <c r="AH174" i="5"/>
  <c r="M192" i="1" s="1"/>
  <c r="J683" i="5"/>
  <c r="E767" i="1" s="1"/>
  <c r="S80" i="5"/>
  <c r="H89" i="1" s="1"/>
  <c r="Q29" i="5"/>
  <c r="S29" i="5" s="1"/>
  <c r="AG41" i="5"/>
  <c r="U12" i="5"/>
  <c r="I25" i="5"/>
  <c r="Y661" i="5"/>
  <c r="J745" i="1" s="1"/>
  <c r="P449" i="5"/>
  <c r="AJ259" i="5"/>
  <c r="AB677" i="5"/>
  <c r="K758" i="1" s="1"/>
  <c r="AG27" i="5"/>
  <c r="I29" i="5"/>
  <c r="D441" i="5"/>
  <c r="H391" i="3" s="1"/>
  <c r="AK144" i="5"/>
  <c r="N146" i="1" s="1"/>
  <c r="X38" i="5"/>
  <c r="L36" i="5"/>
  <c r="Y669" i="5"/>
  <c r="J743" i="1" s="1"/>
  <c r="D491" i="5"/>
  <c r="F524" i="5"/>
  <c r="AK280" i="5"/>
  <c r="N314" i="1" s="1"/>
  <c r="AK607" i="5"/>
  <c r="N686" i="1" s="1"/>
  <c r="C192" i="5"/>
  <c r="G192" i="5"/>
  <c r="D205" i="1" s="1"/>
  <c r="AE622" i="5"/>
  <c r="L677" i="1" s="1"/>
  <c r="P679" i="5"/>
  <c r="G756" i="1" s="1"/>
  <c r="M122" i="5"/>
  <c r="F134" i="1" s="1"/>
  <c r="P347" i="5"/>
  <c r="G393" i="1" s="1"/>
  <c r="C67" i="5"/>
  <c r="E13" i="5"/>
  <c r="G67" i="5"/>
  <c r="D73" i="1" s="1"/>
  <c r="AK248" i="5"/>
  <c r="J86" i="5"/>
  <c r="E91" i="1" s="1"/>
  <c r="H31" i="5"/>
  <c r="J31" i="5" s="1"/>
  <c r="AE666" i="5"/>
  <c r="L750" i="1" s="1"/>
  <c r="L26" i="5"/>
  <c r="D307" i="5"/>
  <c r="H275" i="3" s="1"/>
  <c r="AH77" i="5"/>
  <c r="M83" i="1" s="1"/>
  <c r="AF23" i="5"/>
  <c r="Y146" i="5"/>
  <c r="J153" i="1" s="1"/>
  <c r="D350" i="5"/>
  <c r="H311" i="3" s="1"/>
  <c r="AJ32" i="5"/>
  <c r="D575" i="5"/>
  <c r="H511" i="3" s="1"/>
  <c r="D577" i="5"/>
  <c r="H496" i="3" s="1"/>
  <c r="AK254" i="5"/>
  <c r="N271" i="1" s="1"/>
  <c r="AK189" i="5"/>
  <c r="N204" i="1" s="1"/>
  <c r="AE253" i="5"/>
  <c r="L278" i="1" s="1"/>
  <c r="S187" i="5"/>
  <c r="AK564" i="5"/>
  <c r="N627" i="1" s="1"/>
  <c r="Y197" i="5"/>
  <c r="J211" i="1" s="1"/>
  <c r="AK625" i="5"/>
  <c r="N690" i="1" s="1"/>
  <c r="AH74" i="5"/>
  <c r="M80" i="1" s="1"/>
  <c r="AF20" i="5"/>
  <c r="AH20" i="5" s="1"/>
  <c r="Y681" i="5"/>
  <c r="J760" i="1" s="1"/>
  <c r="Y188" i="5"/>
  <c r="J197" i="1" s="1"/>
  <c r="S126" i="5"/>
  <c r="H138" i="1" s="1"/>
  <c r="AK397" i="5"/>
  <c r="N464" i="1" s="1"/>
  <c r="S228" i="5"/>
  <c r="M407" i="5"/>
  <c r="F447" i="1" s="1"/>
  <c r="G570" i="5"/>
  <c r="D636" i="1" s="1"/>
  <c r="C570" i="5"/>
  <c r="L17" i="5"/>
  <c r="V676" i="5"/>
  <c r="I738" i="1" s="1"/>
  <c r="J416" i="5"/>
  <c r="E439" i="1" s="1"/>
  <c r="I27" i="5"/>
  <c r="J63" i="5"/>
  <c r="H9" i="5"/>
  <c r="H97" i="5"/>
  <c r="H100" i="5" s="1"/>
  <c r="AK230" i="5"/>
  <c r="N254" i="1" s="1"/>
  <c r="R578" i="5"/>
  <c r="J90" i="5"/>
  <c r="E95" i="1" s="1"/>
  <c r="H35" i="5"/>
  <c r="J35" i="5" s="1"/>
  <c r="AK626" i="5"/>
  <c r="N699" i="1" s="1"/>
  <c r="L34" i="5"/>
  <c r="AF28" i="5"/>
  <c r="AH28" i="5" s="1"/>
  <c r="AH84" i="5"/>
  <c r="M88" i="1" s="1"/>
  <c r="AE204" i="5"/>
  <c r="L208" i="1" s="1"/>
  <c r="AJ21" i="5"/>
  <c r="AE132" i="5"/>
  <c r="L147" i="1" s="1"/>
  <c r="D336" i="5"/>
  <c r="H297" i="3" s="1"/>
  <c r="H15" i="5"/>
  <c r="J15" i="5" s="1"/>
  <c r="J69" i="5"/>
  <c r="E75" i="1" s="1"/>
  <c r="D445" i="5"/>
  <c r="H392" i="3" s="1"/>
  <c r="L14" i="5"/>
  <c r="M622" i="5"/>
  <c r="F677" i="1" s="1"/>
  <c r="D514" i="5"/>
  <c r="H434" i="3" s="1"/>
  <c r="AF10" i="5"/>
  <c r="AH10" i="5" s="1"/>
  <c r="AH64" i="5"/>
  <c r="M70" i="1" s="1"/>
  <c r="AE121" i="5"/>
  <c r="L133" i="1" s="1"/>
  <c r="AK292" i="5"/>
  <c r="N333" i="1" s="1"/>
  <c r="AE627" i="5"/>
  <c r="L700" i="1" s="1"/>
  <c r="S343" i="5"/>
  <c r="Y244" i="5"/>
  <c r="J277" i="1" s="1"/>
  <c r="AF22" i="5"/>
  <c r="AH22" i="5" s="1"/>
  <c r="AH75" i="5"/>
  <c r="M82" i="1" s="1"/>
  <c r="S122" i="5"/>
  <c r="H134" i="1" s="1"/>
  <c r="Y302" i="5"/>
  <c r="J330" i="1" s="1"/>
  <c r="AE251" i="5"/>
  <c r="L275" i="1" s="1"/>
  <c r="AK138" i="5"/>
  <c r="N144" i="1" s="1"/>
  <c r="Y191" i="5"/>
  <c r="J200" i="1" s="1"/>
  <c r="T31" i="5"/>
  <c r="V31" i="5" s="1"/>
  <c r="V86" i="5"/>
  <c r="I91" i="1" s="1"/>
  <c r="M625" i="5"/>
  <c r="F690" i="1" s="1"/>
  <c r="AE138" i="5"/>
  <c r="L144" i="1" s="1"/>
  <c r="M685" i="5"/>
  <c r="F757" i="1" s="1"/>
  <c r="S457" i="5"/>
  <c r="H504" i="1" s="1"/>
  <c r="S188" i="5"/>
  <c r="H197" i="1" s="1"/>
  <c r="G145" i="5"/>
  <c r="C145" i="5"/>
  <c r="AF31" i="5"/>
  <c r="AH86" i="5"/>
  <c r="M91" i="1" s="1"/>
  <c r="AE625" i="5"/>
  <c r="L690" i="1" s="1"/>
  <c r="AJ26" i="5"/>
  <c r="D509" i="5"/>
  <c r="H459" i="3" s="1"/>
  <c r="H11" i="5"/>
  <c r="J11" i="5" s="1"/>
  <c r="J65" i="5"/>
  <c r="E71" i="1" s="1"/>
  <c r="D520" i="5"/>
  <c r="H465" i="3" s="1"/>
  <c r="L10" i="5"/>
  <c r="D602" i="5"/>
  <c r="H530" i="3" s="1"/>
  <c r="AK233" i="5"/>
  <c r="N257" i="1" s="1"/>
  <c r="D569" i="5"/>
  <c r="H498" i="3" s="1"/>
  <c r="AK251" i="5"/>
  <c r="N275" i="1" s="1"/>
  <c r="AH87" i="5"/>
  <c r="M93" i="1" s="1"/>
  <c r="AF33" i="5"/>
  <c r="AH33" i="5" s="1"/>
  <c r="AE227" i="5"/>
  <c r="L253" i="1" s="1"/>
  <c r="AJ30" i="5"/>
  <c r="AE181" i="5"/>
  <c r="L195" i="1" s="1"/>
  <c r="T29" i="5"/>
  <c r="V80" i="5"/>
  <c r="I89" i="1" s="1"/>
  <c r="AE252" i="5"/>
  <c r="L269" i="1" s="1"/>
  <c r="AK605" i="5"/>
  <c r="N684" i="1" s="1"/>
  <c r="Y202" i="5"/>
  <c r="AE193" i="5"/>
  <c r="L217" i="1" s="1"/>
  <c r="Y516" i="5"/>
  <c r="J577" i="1" s="1"/>
  <c r="AK198" i="5"/>
  <c r="N207" i="1" s="1"/>
  <c r="AE127" i="5"/>
  <c r="L135" i="1" s="1"/>
  <c r="M123" i="5"/>
  <c r="AK178" i="5"/>
  <c r="N198" i="1" s="1"/>
  <c r="AE189" i="5"/>
  <c r="L204" i="1" s="1"/>
  <c r="AK240" i="5"/>
  <c r="S245" i="5"/>
  <c r="H267" i="1" s="1"/>
  <c r="AE655" i="5"/>
  <c r="L739" i="1" s="1"/>
  <c r="H36" i="5"/>
  <c r="J89" i="5"/>
  <c r="E96" i="1" s="1"/>
  <c r="S630" i="5"/>
  <c r="H701" i="1" s="1"/>
  <c r="AE184" i="5"/>
  <c r="L220" i="1" s="1"/>
  <c r="AE182" i="5"/>
  <c r="L214" i="1" s="1"/>
  <c r="S194" i="5"/>
  <c r="H203" i="1" s="1"/>
  <c r="M606" i="5"/>
  <c r="F685" i="1" s="1"/>
  <c r="C252" i="5"/>
  <c r="G252" i="5"/>
  <c r="D269" i="1" s="1"/>
  <c r="C662" i="5"/>
  <c r="G662" i="5"/>
  <c r="D742" i="1" s="1"/>
  <c r="C146" i="5"/>
  <c r="G146" i="5"/>
  <c r="D153" i="1" s="1"/>
  <c r="V87" i="5"/>
  <c r="I93" i="1" s="1"/>
  <c r="T33" i="5"/>
  <c r="V33" i="5" s="1"/>
  <c r="AE236" i="5"/>
  <c r="L276" i="1" s="1"/>
  <c r="AE243" i="5"/>
  <c r="L266" i="1" s="1"/>
  <c r="Y296" i="5"/>
  <c r="AA37" i="5"/>
  <c r="AE197" i="5"/>
  <c r="L211" i="1" s="1"/>
  <c r="D449" i="5"/>
  <c r="H402" i="3" s="1"/>
  <c r="H14" i="5"/>
  <c r="J68" i="5"/>
  <c r="E74" i="1" s="1"/>
  <c r="M666" i="5"/>
  <c r="F750" i="1" s="1"/>
  <c r="AE195" i="5"/>
  <c r="Y522" i="5"/>
  <c r="J572" i="1" s="1"/>
  <c r="AK258" i="5"/>
  <c r="N262" i="1" s="1"/>
  <c r="AE610" i="5"/>
  <c r="L693" i="1" s="1"/>
  <c r="S134" i="5"/>
  <c r="H136" i="1" s="1"/>
  <c r="Y173" i="5"/>
  <c r="J191" i="1" s="1"/>
  <c r="Y254" i="5"/>
  <c r="M233" i="5"/>
  <c r="F257" i="1" s="1"/>
  <c r="G199" i="5"/>
  <c r="D215" i="1" s="1"/>
  <c r="C199" i="5"/>
  <c r="S356" i="5"/>
  <c r="H372" i="1" s="1"/>
  <c r="M665" i="5"/>
  <c r="F768" i="1" s="1"/>
  <c r="AA418" i="5"/>
  <c r="M138" i="5"/>
  <c r="F144" i="1" s="1"/>
  <c r="G173" i="5"/>
  <c r="D191" i="1" s="1"/>
  <c r="C173" i="5"/>
  <c r="S149" i="5"/>
  <c r="H143" i="1" s="1"/>
  <c r="M669" i="5"/>
  <c r="F743" i="1" s="1"/>
  <c r="Y620" i="5"/>
  <c r="J703" i="1" s="1"/>
  <c r="S617" i="5"/>
  <c r="H704" i="1" s="1"/>
  <c r="C246" i="5"/>
  <c r="G246" i="5"/>
  <c r="D270" i="1" s="1"/>
  <c r="M605" i="5"/>
  <c r="F684" i="1" s="1"/>
  <c r="S227" i="5"/>
  <c r="H253" i="1" s="1"/>
  <c r="AE256" i="5"/>
  <c r="L279" i="1" s="1"/>
  <c r="S193" i="5"/>
  <c r="H217" i="1" s="1"/>
  <c r="Y200" i="5"/>
  <c r="M413" i="5"/>
  <c r="F456" i="1" s="1"/>
  <c r="AK628" i="5"/>
  <c r="N707" i="1" s="1"/>
  <c r="Y618" i="5"/>
  <c r="J687" i="1" s="1"/>
  <c r="AF21" i="5"/>
  <c r="AH82" i="5"/>
  <c r="M81" i="1" s="1"/>
  <c r="AE135" i="5"/>
  <c r="L151" i="1" s="1"/>
  <c r="AK561" i="5"/>
  <c r="N623" i="1" s="1"/>
  <c r="Y196" i="5"/>
  <c r="J209" i="1" s="1"/>
  <c r="M417" i="5"/>
  <c r="AE187" i="5"/>
  <c r="L201" i="1" s="1"/>
  <c r="Y301" i="5"/>
  <c r="J312" i="1" s="1"/>
  <c r="AE119" i="5"/>
  <c r="L130" i="1" s="1"/>
  <c r="T11" i="5"/>
  <c r="V65" i="5"/>
  <c r="I71" i="1" s="1"/>
  <c r="Y611" i="5"/>
  <c r="J708" i="1" s="1"/>
  <c r="AK310" i="5"/>
  <c r="AE624" i="5"/>
  <c r="L697" i="1" s="1"/>
  <c r="S253" i="5"/>
  <c r="H278" i="1" s="1"/>
  <c r="AK502" i="5"/>
  <c r="N573" i="1" s="1"/>
  <c r="Y518" i="5"/>
  <c r="J579" i="1" s="1"/>
  <c r="S184" i="5"/>
  <c r="H220" i="1" s="1"/>
  <c r="M183" i="5"/>
  <c r="S569" i="5"/>
  <c r="H634" i="1" s="1"/>
  <c r="M630" i="5"/>
  <c r="F701" i="1" s="1"/>
  <c r="M150" i="5"/>
  <c r="F150" i="1" s="1"/>
  <c r="S230" i="5"/>
  <c r="H254" i="1" s="1"/>
  <c r="G130" i="5"/>
  <c r="D160" i="1" s="1"/>
  <c r="C130" i="5"/>
  <c r="S128" i="5"/>
  <c r="C135" i="5"/>
  <c r="G135" i="5"/>
  <c r="D151" i="1" s="1"/>
  <c r="S609" i="5"/>
  <c r="H702" i="1" s="1"/>
  <c r="AK257" i="5"/>
  <c r="AE609" i="5"/>
  <c r="L702" i="1" s="1"/>
  <c r="S132" i="5"/>
  <c r="H147" i="1" s="1"/>
  <c r="AK619" i="5"/>
  <c r="N691" i="1" s="1"/>
  <c r="Y124" i="5"/>
  <c r="J139" i="1" s="1"/>
  <c r="M628" i="5"/>
  <c r="F707" i="1" s="1"/>
  <c r="AK669" i="5"/>
  <c r="N743" i="1" s="1"/>
  <c r="Y671" i="5"/>
  <c r="J762" i="1" s="1"/>
  <c r="J75" i="5"/>
  <c r="E82" i="1" s="1"/>
  <c r="E22" i="1" s="1"/>
  <c r="H22" i="5"/>
  <c r="AK613" i="5"/>
  <c r="N696" i="1" s="1"/>
  <c r="Y247" i="5"/>
  <c r="J280" i="1" s="1"/>
  <c r="AE199" i="5"/>
  <c r="L215" i="1" s="1"/>
  <c r="Y614" i="5"/>
  <c r="J688" i="1" s="1"/>
  <c r="AK238" i="5"/>
  <c r="D551" i="5"/>
  <c r="H488" i="3" s="1"/>
  <c r="AK227" i="5"/>
  <c r="N253" i="1" s="1"/>
  <c r="AK203" i="5"/>
  <c r="N202" i="1" s="1"/>
  <c r="AE133" i="5"/>
  <c r="L141" i="1" s="1"/>
  <c r="AK388" i="5"/>
  <c r="N437" i="1" s="1"/>
  <c r="AE664" i="5"/>
  <c r="L754" i="1" s="1"/>
  <c r="AK558" i="5"/>
  <c r="N630" i="1" s="1"/>
  <c r="Y139" i="5"/>
  <c r="J157" i="1" s="1"/>
  <c r="S197" i="5"/>
  <c r="H211" i="1" s="1"/>
  <c r="M196" i="5"/>
  <c r="F209" i="1" s="1"/>
  <c r="G602" i="5"/>
  <c r="D681" i="1" s="1"/>
  <c r="C602" i="5"/>
  <c r="S604" i="5"/>
  <c r="H705" i="1" s="1"/>
  <c r="O25" i="5"/>
  <c r="M237" i="5"/>
  <c r="C202" i="5"/>
  <c r="G202" i="5"/>
  <c r="D219" i="1" s="1"/>
  <c r="G450" i="5"/>
  <c r="D525" i="1" s="1"/>
  <c r="C450" i="5"/>
  <c r="S616" i="5"/>
  <c r="H694" i="1" s="1"/>
  <c r="M244" i="5"/>
  <c r="F277" i="1" s="1"/>
  <c r="S454" i="5"/>
  <c r="H501" i="1" s="1"/>
  <c r="C177" i="5"/>
  <c r="G177" i="5"/>
  <c r="D221" i="1" s="1"/>
  <c r="M289" i="5"/>
  <c r="F331" i="1" s="1"/>
  <c r="M247" i="5"/>
  <c r="F280" i="1" s="1"/>
  <c r="G196" i="5"/>
  <c r="D209" i="1" s="1"/>
  <c r="C196" i="5"/>
  <c r="AD23" i="5"/>
  <c r="Y299" i="5"/>
  <c r="J340" i="1" s="1"/>
  <c r="M243" i="5"/>
  <c r="F266" i="1" s="1"/>
  <c r="C193" i="5"/>
  <c r="G193" i="5"/>
  <c r="D217" i="1" s="1"/>
  <c r="S310" i="5"/>
  <c r="M614" i="5"/>
  <c r="F688" i="1" s="1"/>
  <c r="M131" i="5"/>
  <c r="C231" i="5"/>
  <c r="G231" i="5"/>
  <c r="D274" i="1" s="1"/>
  <c r="G334" i="5"/>
  <c r="D373" i="1" s="1"/>
  <c r="C334" i="5"/>
  <c r="S145" i="5"/>
  <c r="M386" i="5"/>
  <c r="F434" i="1" s="1"/>
  <c r="M130" i="5"/>
  <c r="F160" i="1" s="1"/>
  <c r="G230" i="5"/>
  <c r="D254" i="1" s="1"/>
  <c r="C230" i="5"/>
  <c r="M285" i="5"/>
  <c r="F319" i="1" s="1"/>
  <c r="G623" i="5"/>
  <c r="D695" i="1" s="1"/>
  <c r="C623" i="5"/>
  <c r="AA19" i="5"/>
  <c r="C663" i="5"/>
  <c r="G663" i="5"/>
  <c r="D763" i="1" s="1"/>
  <c r="S200" i="5"/>
  <c r="M199" i="5"/>
  <c r="C615" i="5"/>
  <c r="G615" i="5"/>
  <c r="D683" i="1" s="1"/>
  <c r="M680" i="5"/>
  <c r="F761" i="1" s="1"/>
  <c r="M173" i="5"/>
  <c r="F191" i="1" s="1"/>
  <c r="G288" i="5"/>
  <c r="D336" i="1" s="1"/>
  <c r="C288" i="5"/>
  <c r="AE661" i="5"/>
  <c r="L745" i="1" s="1"/>
  <c r="S611" i="5"/>
  <c r="H708" i="1" s="1"/>
  <c r="Q471" i="5"/>
  <c r="Q474" i="5" s="1"/>
  <c r="S438" i="5"/>
  <c r="M616" i="5"/>
  <c r="F694" i="1" s="1"/>
  <c r="M188" i="5"/>
  <c r="F197" i="1" s="1"/>
  <c r="C307" i="5"/>
  <c r="G307" i="5"/>
  <c r="D341" i="1" s="1"/>
  <c r="S289" i="5"/>
  <c r="H331" i="1" s="1"/>
  <c r="M550" i="5"/>
  <c r="F644" i="1" s="1"/>
  <c r="AA33" i="5"/>
  <c r="G198" i="5"/>
  <c r="D207" i="1" s="1"/>
  <c r="C198" i="5"/>
  <c r="M133" i="5"/>
  <c r="F141" i="1" s="1"/>
  <c r="C233" i="5"/>
  <c r="G233" i="5"/>
  <c r="D257" i="1" s="1"/>
  <c r="S285" i="5"/>
  <c r="H319" i="1" s="1"/>
  <c r="AA29" i="5"/>
  <c r="S623" i="5"/>
  <c r="H695" i="1" s="1"/>
  <c r="C137" i="5"/>
  <c r="G137" i="5"/>
  <c r="D140" i="1" s="1"/>
  <c r="G244" i="5"/>
  <c r="D277" i="1" s="1"/>
  <c r="C244" i="5"/>
  <c r="G573" i="5"/>
  <c r="D640" i="1" s="1"/>
  <c r="C573" i="5"/>
  <c r="G616" i="5"/>
  <c r="D694" i="1" s="1"/>
  <c r="C616" i="5"/>
  <c r="S614" i="5"/>
  <c r="H688" i="1" s="1"/>
  <c r="C128" i="5"/>
  <c r="G128" i="5"/>
  <c r="S137" i="5"/>
  <c r="H140" i="1" s="1"/>
  <c r="M256" i="5"/>
  <c r="F279" i="1" s="1"/>
  <c r="S445" i="5"/>
  <c r="H500" i="1" s="1"/>
  <c r="Y610" i="5"/>
  <c r="J693" i="1" s="1"/>
  <c r="S191" i="5"/>
  <c r="H200" i="1" s="1"/>
  <c r="M190" i="5"/>
  <c r="F216" i="1" s="1"/>
  <c r="C347" i="5"/>
  <c r="G347" i="5"/>
  <c r="D393" i="1" s="1"/>
  <c r="S602" i="5"/>
  <c r="H681" i="1" s="1"/>
  <c r="M668" i="5"/>
  <c r="F748" i="1" s="1"/>
  <c r="M227" i="5"/>
  <c r="F253" i="1" s="1"/>
  <c r="G194" i="5"/>
  <c r="D203" i="1" s="1"/>
  <c r="C194" i="5"/>
  <c r="G470" i="5"/>
  <c r="D513" i="1" s="1"/>
  <c r="C470" i="5"/>
  <c r="S296" i="5"/>
  <c r="H339" i="1" s="1"/>
  <c r="M552" i="5"/>
  <c r="F622" i="1" s="1"/>
  <c r="AA41" i="5"/>
  <c r="M226" i="5"/>
  <c r="K259" i="5"/>
  <c r="K262" i="5" s="1"/>
  <c r="M394" i="5"/>
  <c r="F438" i="1" s="1"/>
  <c r="G284" i="5"/>
  <c r="D321" i="1" s="1"/>
  <c r="C284" i="5"/>
  <c r="C237" i="5"/>
  <c r="G237" i="5"/>
  <c r="D273" i="1" s="1"/>
  <c r="C630" i="5"/>
  <c r="G630" i="5"/>
  <c r="D701" i="1" s="1"/>
  <c r="AA28" i="5"/>
  <c r="G441" i="5"/>
  <c r="D498" i="1" s="1"/>
  <c r="C441" i="5"/>
  <c r="AA10" i="5"/>
  <c r="C350" i="5"/>
  <c r="G350" i="5"/>
  <c r="D386" i="1" s="1"/>
  <c r="AA22" i="5"/>
  <c r="G627" i="5"/>
  <c r="D700" i="1" s="1"/>
  <c r="C627" i="5"/>
  <c r="AA31" i="5"/>
  <c r="O151" i="5"/>
  <c r="AD34" i="5"/>
  <c r="C614" i="5"/>
  <c r="G614" i="5"/>
  <c r="D688" i="1" s="1"/>
  <c r="G254" i="5"/>
  <c r="C254" i="5"/>
  <c r="G613" i="5"/>
  <c r="D696" i="1" s="1"/>
  <c r="C613" i="5"/>
  <c r="O33" i="5"/>
  <c r="G610" i="5"/>
  <c r="D693" i="1" s="1"/>
  <c r="C610" i="5"/>
  <c r="M88" i="5"/>
  <c r="F94" i="1" s="1"/>
  <c r="K34" i="5"/>
  <c r="AK90" i="5"/>
  <c r="N95" i="1" s="1"/>
  <c r="AI35" i="5"/>
  <c r="AK35" i="5" s="1"/>
  <c r="AD33" i="5"/>
  <c r="AD14" i="5"/>
  <c r="O31" i="5"/>
  <c r="AK71" i="5"/>
  <c r="N77" i="1" s="1"/>
  <c r="AI17" i="5"/>
  <c r="AK17" i="5" s="1"/>
  <c r="C310" i="5"/>
  <c r="G310" i="5"/>
  <c r="D335" i="1" s="1"/>
  <c r="AA36" i="5"/>
  <c r="AG471" i="5"/>
  <c r="AK73" i="5"/>
  <c r="N78" i="1" s="1"/>
  <c r="AI18" i="5"/>
  <c r="O30" i="5"/>
  <c r="AK77" i="5"/>
  <c r="N83" i="1" s="1"/>
  <c r="AI23" i="5"/>
  <c r="AK23" i="5" s="1"/>
  <c r="AD16" i="5"/>
  <c r="AD24" i="5"/>
  <c r="Y89" i="5"/>
  <c r="J96" i="1" s="1"/>
  <c r="W36" i="5"/>
  <c r="Y36" i="5" s="1"/>
  <c r="O12" i="5"/>
  <c r="O17" i="5"/>
  <c r="AK65" i="5"/>
  <c r="N71" i="1" s="1"/>
  <c r="AI11" i="5"/>
  <c r="AD30" i="5"/>
  <c r="O27" i="5"/>
  <c r="AA524" i="5"/>
  <c r="O23" i="5"/>
  <c r="AK87" i="5"/>
  <c r="N93" i="1" s="1"/>
  <c r="AI33" i="5"/>
  <c r="AK33" i="5" s="1"/>
  <c r="M80" i="5"/>
  <c r="F89" i="1" s="1"/>
  <c r="K29" i="5"/>
  <c r="O39" i="5"/>
  <c r="O97" i="5"/>
  <c r="O9" i="5"/>
  <c r="AD36" i="5"/>
  <c r="K40" i="5"/>
  <c r="M40" i="5" s="1"/>
  <c r="M93" i="5"/>
  <c r="F100" i="1" s="1"/>
  <c r="M65" i="5"/>
  <c r="F71" i="1" s="1"/>
  <c r="K11" i="5"/>
  <c r="K24" i="5"/>
  <c r="M24" i="5" s="1"/>
  <c r="M79" i="5"/>
  <c r="F84" i="1" s="1"/>
  <c r="Y84" i="5"/>
  <c r="J88" i="1" s="1"/>
  <c r="W28" i="5"/>
  <c r="Y28" i="5" s="1"/>
  <c r="K17" i="5"/>
  <c r="M71" i="5"/>
  <c r="F77" i="1" s="1"/>
  <c r="W40" i="5"/>
  <c r="Y40" i="5" s="1"/>
  <c r="Y93" i="5"/>
  <c r="J100" i="1" s="1"/>
  <c r="M64" i="5"/>
  <c r="F70" i="1" s="1"/>
  <c r="K10" i="5"/>
  <c r="AI41" i="5"/>
  <c r="AK41" i="5" s="1"/>
  <c r="AK95" i="5"/>
  <c r="N101" i="1" s="1"/>
  <c r="AK63" i="5"/>
  <c r="AI9" i="5"/>
  <c r="AI97" i="5"/>
  <c r="AI100" i="5" s="1"/>
  <c r="AD41" i="5"/>
  <c r="AI34" i="5"/>
  <c r="AK88" i="5"/>
  <c r="N94" i="1" s="1"/>
  <c r="Y68" i="5"/>
  <c r="J74" i="1" s="1"/>
  <c r="W14" i="5"/>
  <c r="Y14" i="5" s="1"/>
  <c r="AI21" i="5"/>
  <c r="AK82" i="5"/>
  <c r="N81" i="1" s="1"/>
  <c r="AK80" i="5"/>
  <c r="N89" i="1" s="1"/>
  <c r="AI29" i="5"/>
  <c r="AK29" i="5" s="1"/>
  <c r="W13" i="5"/>
  <c r="Y13" i="5" s="1"/>
  <c r="Y67" i="5"/>
  <c r="J73" i="1" s="1"/>
  <c r="AD39" i="5"/>
  <c r="AD37" i="5"/>
  <c r="AK85" i="5"/>
  <c r="N90" i="1" s="1"/>
  <c r="AI30" i="5"/>
  <c r="Y95" i="5"/>
  <c r="J101" i="1" s="1"/>
  <c r="W41" i="5"/>
  <c r="Y41" i="5" s="1"/>
  <c r="AB25" i="5" l="1"/>
  <c r="AK10" i="5"/>
  <c r="F281" i="1"/>
  <c r="F334" i="1"/>
  <c r="D261" i="1"/>
  <c r="D154" i="1"/>
  <c r="D439" i="1"/>
  <c r="N274" i="1"/>
  <c r="D506" i="1"/>
  <c r="P10" i="5"/>
  <c r="AE17" i="5"/>
  <c r="S25" i="5"/>
  <c r="Y21" i="5"/>
  <c r="M30" i="5"/>
  <c r="P21" i="5"/>
  <c r="M15" i="5"/>
  <c r="Y11" i="5"/>
  <c r="V10" i="5"/>
  <c r="V39" i="5"/>
  <c r="S15" i="5"/>
  <c r="G13" i="1"/>
  <c r="M21" i="1"/>
  <c r="K29" i="1"/>
  <c r="C632" i="1"/>
  <c r="E12" i="1"/>
  <c r="C575" i="1"/>
  <c r="E32" i="1"/>
  <c r="M40" i="1"/>
  <c r="H324" i="1"/>
  <c r="G518" i="1"/>
  <c r="N266" i="1"/>
  <c r="F215" i="1"/>
  <c r="H148" i="1"/>
  <c r="C450" i="1"/>
  <c r="AH11" i="5"/>
  <c r="AH21" i="5"/>
  <c r="E14" i="1"/>
  <c r="C742" i="1"/>
  <c r="AH26" i="5"/>
  <c r="M13" i="5"/>
  <c r="AK13" i="5"/>
  <c r="Y23" i="5"/>
  <c r="Y29" i="5"/>
  <c r="AE31" i="5"/>
  <c r="S17" i="5"/>
  <c r="AK21" i="5"/>
  <c r="AK34" i="5"/>
  <c r="AK18" i="5"/>
  <c r="M11" i="5"/>
  <c r="AK11" i="5"/>
  <c r="C513" i="1"/>
  <c r="C640" i="1"/>
  <c r="C341" i="1"/>
  <c r="C683" i="1"/>
  <c r="C763" i="1"/>
  <c r="M22" i="1"/>
  <c r="V37" i="5"/>
  <c r="J14" i="1"/>
  <c r="V11" i="5"/>
  <c r="C751" i="1"/>
  <c r="M17" i="5"/>
  <c r="J14" i="5"/>
  <c r="V29" i="5"/>
  <c r="C561" i="1"/>
  <c r="Y37" i="5"/>
  <c r="P37" i="5"/>
  <c r="C696" i="1"/>
  <c r="F10" i="1"/>
  <c r="H212" i="1"/>
  <c r="F145" i="1"/>
  <c r="J339" i="1"/>
  <c r="G507" i="1"/>
  <c r="D514" i="1"/>
  <c r="I461" i="1"/>
  <c r="F194" i="1"/>
  <c r="F446" i="1"/>
  <c r="L154" i="1"/>
  <c r="F273" i="1"/>
  <c r="H252" i="1"/>
  <c r="N191" i="1"/>
  <c r="L142" i="1"/>
  <c r="F154" i="1"/>
  <c r="H334" i="1"/>
  <c r="H155" i="1"/>
  <c r="F161" i="1"/>
  <c r="L260" i="1"/>
  <c r="N137" i="1"/>
  <c r="M34" i="5"/>
  <c r="D271" i="1"/>
  <c r="F213" i="1"/>
  <c r="F453" i="1"/>
  <c r="F451" i="1"/>
  <c r="L190" i="1"/>
  <c r="L11" i="1" s="1"/>
  <c r="L191" i="1"/>
  <c r="N272" i="1"/>
  <c r="H396" i="1"/>
  <c r="H397" i="1"/>
  <c r="H251" i="1"/>
  <c r="N261" i="1"/>
  <c r="G510" i="1"/>
  <c r="G28" i="1" s="1"/>
  <c r="G509" i="1"/>
  <c r="M325" i="1"/>
  <c r="M330" i="1"/>
  <c r="S34" i="5"/>
  <c r="E337" i="1"/>
  <c r="E335" i="1"/>
  <c r="M463" i="1"/>
  <c r="M461" i="1"/>
  <c r="AF421" i="5"/>
  <c r="I395" i="1"/>
  <c r="I391" i="1"/>
  <c r="M460" i="1"/>
  <c r="M458" i="1"/>
  <c r="F391" i="1"/>
  <c r="F388" i="1"/>
  <c r="J338" i="1"/>
  <c r="I460" i="1"/>
  <c r="I458" i="1"/>
  <c r="M511" i="1"/>
  <c r="F509" i="1"/>
  <c r="F511" i="1"/>
  <c r="K500" i="1"/>
  <c r="K499" i="1"/>
  <c r="M328" i="1"/>
  <c r="M331" i="1"/>
  <c r="J457" i="1"/>
  <c r="J459" i="1"/>
  <c r="N509" i="1"/>
  <c r="N511" i="1"/>
  <c r="E389" i="1"/>
  <c r="E386" i="1"/>
  <c r="H154" i="5"/>
  <c r="F208" i="1"/>
  <c r="F25" i="1" s="1"/>
  <c r="F210" i="1"/>
  <c r="H521" i="1"/>
  <c r="H518" i="1"/>
  <c r="D266" i="1"/>
  <c r="J159" i="1"/>
  <c r="J160" i="1"/>
  <c r="H508" i="1"/>
  <c r="N151" i="1"/>
  <c r="N149" i="1"/>
  <c r="J268" i="1"/>
  <c r="J270" i="1"/>
  <c r="H329" i="1"/>
  <c r="N136" i="1"/>
  <c r="H221" i="1"/>
  <c r="H150" i="1"/>
  <c r="L274" i="1"/>
  <c r="E441" i="1"/>
  <c r="J37" i="5"/>
  <c r="I514" i="1"/>
  <c r="I510" i="1"/>
  <c r="M378" i="1"/>
  <c r="J448" i="1"/>
  <c r="J446" i="1"/>
  <c r="G377" i="1"/>
  <c r="H384" i="1"/>
  <c r="H385" i="1"/>
  <c r="M441" i="1"/>
  <c r="I378" i="1"/>
  <c r="I380" i="1"/>
  <c r="D267" i="1"/>
  <c r="F155" i="1"/>
  <c r="F158" i="1"/>
  <c r="C158" i="1" s="1"/>
  <c r="H137" i="1"/>
  <c r="F193" i="1"/>
  <c r="D389" i="1"/>
  <c r="H380" i="1"/>
  <c r="H330" i="1"/>
  <c r="N190" i="1"/>
  <c r="N264" i="1"/>
  <c r="N268" i="1"/>
  <c r="F204" i="1"/>
  <c r="F206" i="1"/>
  <c r="H279" i="1"/>
  <c r="F448" i="1"/>
  <c r="N458" i="1"/>
  <c r="N278" i="1"/>
  <c r="F278" i="1"/>
  <c r="L202" i="1"/>
  <c r="D319" i="1"/>
  <c r="H381" i="1"/>
  <c r="N279" i="1"/>
  <c r="L155" i="1"/>
  <c r="I518" i="1"/>
  <c r="I516" i="1"/>
  <c r="N259" i="1"/>
  <c r="N260" i="1"/>
  <c r="E442" i="1"/>
  <c r="K332" i="1"/>
  <c r="K336" i="1"/>
  <c r="I332" i="1"/>
  <c r="I336" i="1"/>
  <c r="L446" i="1"/>
  <c r="L448" i="1"/>
  <c r="E503" i="1"/>
  <c r="E502" i="1"/>
  <c r="D391" i="1"/>
  <c r="K521" i="1"/>
  <c r="K518" i="1"/>
  <c r="N383" i="1"/>
  <c r="N384" i="1"/>
  <c r="F441" i="1"/>
  <c r="F383" i="1"/>
  <c r="D520" i="1"/>
  <c r="N387" i="1"/>
  <c r="N389" i="1"/>
  <c r="H216" i="1"/>
  <c r="D216" i="1"/>
  <c r="J149" i="1"/>
  <c r="J146" i="1"/>
  <c r="D148" i="1"/>
  <c r="H282" i="1"/>
  <c r="D220" i="1"/>
  <c r="H265" i="1"/>
  <c r="H259" i="1"/>
  <c r="F261" i="1"/>
  <c r="H264" i="1"/>
  <c r="H202" i="1"/>
  <c r="H207" i="1"/>
  <c r="C207" i="1" s="1"/>
  <c r="L140" i="1"/>
  <c r="J281" i="1"/>
  <c r="D507" i="1"/>
  <c r="F282" i="1"/>
  <c r="N338" i="1"/>
  <c r="N35" i="1" s="1"/>
  <c r="H335" i="1"/>
  <c r="H328" i="1"/>
  <c r="N282" i="1"/>
  <c r="N281" i="1"/>
  <c r="N263" i="1"/>
  <c r="N265" i="1"/>
  <c r="J212" i="1"/>
  <c r="J214" i="1"/>
  <c r="J271" i="1"/>
  <c r="J275" i="1"/>
  <c r="J219" i="1"/>
  <c r="J220" i="1"/>
  <c r="H201" i="1"/>
  <c r="G458" i="1"/>
  <c r="G456" i="1"/>
  <c r="J402" i="1"/>
  <c r="J403" i="1"/>
  <c r="H462" i="1"/>
  <c r="H463" i="1"/>
  <c r="L392" i="1"/>
  <c r="L396" i="1"/>
  <c r="K386" i="1"/>
  <c r="K390" i="1"/>
  <c r="N514" i="1"/>
  <c r="N510" i="1"/>
  <c r="D463" i="1"/>
  <c r="H214" i="1"/>
  <c r="J208" i="1"/>
  <c r="J210" i="1"/>
  <c r="H261" i="1"/>
  <c r="N214" i="1"/>
  <c r="N216" i="1"/>
  <c r="J190" i="1"/>
  <c r="N205" i="1"/>
  <c r="I389" i="1"/>
  <c r="I386" i="1"/>
  <c r="G506" i="1"/>
  <c r="G338" i="1"/>
  <c r="G340" i="1"/>
  <c r="G502" i="1"/>
  <c r="G503" i="1"/>
  <c r="I385" i="1"/>
  <c r="I379" i="1"/>
  <c r="K379" i="1"/>
  <c r="K377" i="1"/>
  <c r="K15" i="1" s="1"/>
  <c r="E325" i="1"/>
  <c r="E330" i="1"/>
  <c r="F336" i="1"/>
  <c r="F337" i="1"/>
  <c r="N400" i="1"/>
  <c r="N399" i="1"/>
  <c r="I463" i="1"/>
  <c r="M389" i="1"/>
  <c r="M386" i="1"/>
  <c r="D342" i="1"/>
  <c r="L383" i="1"/>
  <c r="H402" i="1"/>
  <c r="H403" i="1"/>
  <c r="G462" i="1"/>
  <c r="G463" i="1"/>
  <c r="I494" i="1"/>
  <c r="I495" i="1"/>
  <c r="N391" i="1"/>
  <c r="N388" i="1"/>
  <c r="F398" i="1"/>
  <c r="F400" i="1"/>
  <c r="J438" i="1"/>
  <c r="J439" i="1"/>
  <c r="F390" i="1"/>
  <c r="F387" i="1"/>
  <c r="J517" i="1"/>
  <c r="J519" i="1"/>
  <c r="F439" i="1"/>
  <c r="J332" i="1"/>
  <c r="J336" i="1"/>
  <c r="H280" i="1"/>
  <c r="F214" i="1"/>
  <c r="L212" i="1"/>
  <c r="J201" i="1"/>
  <c r="L149" i="1"/>
  <c r="H198" i="1"/>
  <c r="F199" i="1"/>
  <c r="F198" i="1"/>
  <c r="N456" i="1"/>
  <c r="N457" i="1"/>
  <c r="L339" i="1"/>
  <c r="L338" i="1"/>
  <c r="J278" i="1"/>
  <c r="D211" i="1"/>
  <c r="D190" i="1"/>
  <c r="D198" i="1"/>
  <c r="D18" i="1" s="1"/>
  <c r="N218" i="1"/>
  <c r="I402" i="1"/>
  <c r="I403" i="1"/>
  <c r="J265" i="1"/>
  <c r="L325" i="1"/>
  <c r="L330" i="1"/>
  <c r="I339" i="1"/>
  <c r="I338" i="1"/>
  <c r="N378" i="1"/>
  <c r="N380" i="1"/>
  <c r="I382" i="1"/>
  <c r="I383" i="1"/>
  <c r="G328" i="1"/>
  <c r="G29" i="1" s="1"/>
  <c r="G331" i="1"/>
  <c r="M451" i="1"/>
  <c r="M449" i="1"/>
  <c r="M26" i="1" s="1"/>
  <c r="L494" i="1"/>
  <c r="L495" i="1"/>
  <c r="H509" i="1"/>
  <c r="J506" i="1"/>
  <c r="J508" i="1"/>
  <c r="D519" i="1"/>
  <c r="K397" i="1"/>
  <c r="K395" i="1"/>
  <c r="K33" i="1" s="1"/>
  <c r="D403" i="1"/>
  <c r="D518" i="1"/>
  <c r="H502" i="1"/>
  <c r="G515" i="1"/>
  <c r="G514" i="1"/>
  <c r="D332" i="1"/>
  <c r="D275" i="1"/>
  <c r="F275" i="1"/>
  <c r="D281" i="1"/>
  <c r="F274" i="1"/>
  <c r="D503" i="1"/>
  <c r="F143" i="1"/>
  <c r="F200" i="1"/>
  <c r="F201" i="1"/>
  <c r="F205" i="1"/>
  <c r="D212" i="1"/>
  <c r="H388" i="1"/>
  <c r="H392" i="1"/>
  <c r="F220" i="1"/>
  <c r="H219" i="1"/>
  <c r="L271" i="1"/>
  <c r="L267" i="1"/>
  <c r="L143" i="1"/>
  <c r="J260" i="1"/>
  <c r="J19" i="1" s="1"/>
  <c r="J259" i="1"/>
  <c r="F329" i="1"/>
  <c r="L268" i="1"/>
  <c r="D326" i="1"/>
  <c r="J264" i="1"/>
  <c r="H193" i="1"/>
  <c r="L272" i="1"/>
  <c r="J251" i="1"/>
  <c r="N199" i="1"/>
  <c r="J143" i="1"/>
  <c r="J136" i="1"/>
  <c r="F211" i="1"/>
  <c r="D208" i="1"/>
  <c r="G337" i="1"/>
  <c r="G335" i="1"/>
  <c r="N201" i="1"/>
  <c r="H205" i="1"/>
  <c r="H154" i="1"/>
  <c r="I11" i="1"/>
  <c r="D155" i="1"/>
  <c r="G378" i="1"/>
  <c r="G380" i="1"/>
  <c r="I330" i="1"/>
  <c r="I326" i="1"/>
  <c r="E378" i="1"/>
  <c r="E380" i="1"/>
  <c r="F524" i="1"/>
  <c r="F525" i="1"/>
  <c r="K400" i="1"/>
  <c r="K399" i="1"/>
  <c r="J389" i="1"/>
  <c r="J386" i="1"/>
  <c r="H399" i="1"/>
  <c r="H398" i="1"/>
  <c r="L451" i="1"/>
  <c r="L449" i="1"/>
  <c r="D279" i="1"/>
  <c r="N252" i="1"/>
  <c r="N251" i="1"/>
  <c r="L259" i="1"/>
  <c r="H151" i="1"/>
  <c r="N336" i="1"/>
  <c r="N337" i="1"/>
  <c r="N211" i="1"/>
  <c r="D282" i="1"/>
  <c r="J150" i="1"/>
  <c r="J145" i="1"/>
  <c r="F463" i="1"/>
  <c r="F461" i="1"/>
  <c r="N462" i="1"/>
  <c r="N463" i="1"/>
  <c r="H141" i="1"/>
  <c r="J161" i="1"/>
  <c r="J158" i="1"/>
  <c r="M400" i="1"/>
  <c r="M399" i="1"/>
  <c r="K333" i="1"/>
  <c r="K334" i="1"/>
  <c r="K342" i="1"/>
  <c r="K343" i="1"/>
  <c r="L461" i="1"/>
  <c r="L462" i="1"/>
  <c r="H395" i="1"/>
  <c r="H391" i="1"/>
  <c r="L511" i="1"/>
  <c r="L515" i="1"/>
  <c r="H325" i="1"/>
  <c r="M391" i="1"/>
  <c r="M388" i="1"/>
  <c r="N494" i="1"/>
  <c r="N495" i="1"/>
  <c r="F519" i="1"/>
  <c r="F520" i="1"/>
  <c r="I519" i="1"/>
  <c r="I520" i="1"/>
  <c r="D524" i="1"/>
  <c r="G449" i="1"/>
  <c r="G453" i="1"/>
  <c r="D213" i="1"/>
  <c r="H270" i="1"/>
  <c r="J206" i="1"/>
  <c r="J207" i="1"/>
  <c r="L216" i="1"/>
  <c r="L158" i="1"/>
  <c r="F335" i="1"/>
  <c r="F328" i="1"/>
  <c r="H525" i="1"/>
  <c r="H524" i="1"/>
  <c r="N212" i="1"/>
  <c r="L136" i="1"/>
  <c r="F219" i="1"/>
  <c r="H274" i="1"/>
  <c r="H323" i="1"/>
  <c r="L273" i="1"/>
  <c r="C273" i="1" s="1"/>
  <c r="H190" i="1"/>
  <c r="J155" i="1"/>
  <c r="N460" i="1"/>
  <c r="N154" i="1"/>
  <c r="J142" i="1"/>
  <c r="N200" i="1"/>
  <c r="I400" i="1"/>
  <c r="I399" i="1"/>
  <c r="L379" i="1"/>
  <c r="L377" i="1"/>
  <c r="E342" i="1"/>
  <c r="E343" i="1"/>
  <c r="G383" i="1"/>
  <c r="G384" i="1"/>
  <c r="N397" i="1"/>
  <c r="N395" i="1"/>
  <c r="L503" i="1"/>
  <c r="L502" i="1"/>
  <c r="K495" i="1"/>
  <c r="D334" i="1"/>
  <c r="K392" i="1"/>
  <c r="F392" i="1"/>
  <c r="F396" i="1"/>
  <c r="E391" i="1"/>
  <c r="E388" i="1"/>
  <c r="J335" i="1"/>
  <c r="E395" i="1"/>
  <c r="D443" i="1"/>
  <c r="M385" i="1"/>
  <c r="M23" i="1" s="1"/>
  <c r="M379" i="1"/>
  <c r="D161" i="1"/>
  <c r="D392" i="1"/>
  <c r="D390" i="1"/>
  <c r="H515" i="1"/>
  <c r="H514" i="1"/>
  <c r="J510" i="1"/>
  <c r="J509" i="1"/>
  <c r="D218" i="1"/>
  <c r="H145" i="1"/>
  <c r="F442" i="1"/>
  <c r="F443" i="1"/>
  <c r="H142" i="1"/>
  <c r="C142" i="1" s="1"/>
  <c r="F252" i="1"/>
  <c r="F12" i="1" s="1"/>
  <c r="F263" i="1"/>
  <c r="F265" i="1"/>
  <c r="H213" i="1"/>
  <c r="J269" i="1"/>
  <c r="J279" i="1"/>
  <c r="D200" i="1"/>
  <c r="F140" i="1"/>
  <c r="D260" i="1"/>
  <c r="D149" i="1"/>
  <c r="F190" i="1"/>
  <c r="F11" i="1" s="1"/>
  <c r="D159" i="1"/>
  <c r="N142" i="1"/>
  <c r="N143" i="1"/>
  <c r="N148" i="1"/>
  <c r="F159" i="1"/>
  <c r="C159" i="1" s="1"/>
  <c r="L270" i="1"/>
  <c r="H206" i="1"/>
  <c r="L219" i="1"/>
  <c r="N206" i="1"/>
  <c r="N442" i="1"/>
  <c r="N443" i="1"/>
  <c r="N339" i="1"/>
  <c r="C339" i="1" s="1"/>
  <c r="L221" i="1"/>
  <c r="G519" i="1"/>
  <c r="G520" i="1"/>
  <c r="N335" i="1"/>
  <c r="N328" i="1"/>
  <c r="I502" i="1"/>
  <c r="I503" i="1"/>
  <c r="F502" i="1"/>
  <c r="F503" i="1"/>
  <c r="M495" i="1"/>
  <c r="M494" i="1"/>
  <c r="M10" i="1" s="1"/>
  <c r="I524" i="1"/>
  <c r="I525" i="1"/>
  <c r="J453" i="1"/>
  <c r="J451" i="1"/>
  <c r="M403" i="1"/>
  <c r="M401" i="1"/>
  <c r="M456" i="1"/>
  <c r="M457" i="1"/>
  <c r="D141" i="1"/>
  <c r="D136" i="1"/>
  <c r="F259" i="1"/>
  <c r="N317" i="1"/>
  <c r="N318" i="1"/>
  <c r="N150" i="1"/>
  <c r="N145" i="1"/>
  <c r="N159" i="1"/>
  <c r="N160" i="1"/>
  <c r="J204" i="1"/>
  <c r="N441" i="1"/>
  <c r="N438" i="1"/>
  <c r="L210" i="1"/>
  <c r="D204" i="1"/>
  <c r="M442" i="1"/>
  <c r="M443" i="1"/>
  <c r="M342" i="1"/>
  <c r="M343" i="1"/>
  <c r="H338" i="1"/>
  <c r="G343" i="1"/>
  <c r="G342" i="1"/>
  <c r="F317" i="1"/>
  <c r="F318" i="1"/>
  <c r="L525" i="1"/>
  <c r="L524" i="1"/>
  <c r="E451" i="1"/>
  <c r="E449" i="1"/>
  <c r="D494" i="1"/>
  <c r="G388" i="1"/>
  <c r="G392" i="1"/>
  <c r="D337" i="1"/>
  <c r="K337" i="1"/>
  <c r="K335" i="1"/>
  <c r="L391" i="1"/>
  <c r="L388" i="1"/>
  <c r="J382" i="1"/>
  <c r="J383" i="1"/>
  <c r="F384" i="1"/>
  <c r="F385" i="1"/>
  <c r="D397" i="1"/>
  <c r="D324" i="1"/>
  <c r="D252" i="1"/>
  <c r="D500" i="1"/>
  <c r="H275" i="1"/>
  <c r="F142" i="1"/>
  <c r="F146" i="1"/>
  <c r="F148" i="1"/>
  <c r="L148" i="1"/>
  <c r="L193" i="1"/>
  <c r="L13" i="1" s="1"/>
  <c r="L206" i="1"/>
  <c r="L280" i="1"/>
  <c r="D268" i="1"/>
  <c r="H263" i="1"/>
  <c r="F218" i="1"/>
  <c r="C218" i="1" s="1"/>
  <c r="D142" i="1"/>
  <c r="L160" i="1"/>
  <c r="H210" i="1"/>
  <c r="N329" i="1"/>
  <c r="N325" i="1"/>
  <c r="I439" i="1"/>
  <c r="D338" i="1"/>
  <c r="D317" i="1"/>
  <c r="D15" i="1" s="1"/>
  <c r="M507" i="1"/>
  <c r="M506" i="1"/>
  <c r="I442" i="1"/>
  <c r="G318" i="1"/>
  <c r="G319" i="1"/>
  <c r="N449" i="1"/>
  <c r="N453" i="1"/>
  <c r="G397" i="1"/>
  <c r="G395" i="1"/>
  <c r="K519" i="1"/>
  <c r="E525" i="1"/>
  <c r="E524" i="1"/>
  <c r="I451" i="1"/>
  <c r="I449" i="1"/>
  <c r="K318" i="1"/>
  <c r="K319" i="1"/>
  <c r="D441" i="1"/>
  <c r="F268" i="1"/>
  <c r="F270" i="1"/>
  <c r="D194" i="1"/>
  <c r="H262" i="1"/>
  <c r="D263" i="1"/>
  <c r="H266" i="1"/>
  <c r="D510" i="1"/>
  <c r="H386" i="1"/>
  <c r="H390" i="1"/>
  <c r="H149" i="1"/>
  <c r="L198" i="1"/>
  <c r="L213" i="1"/>
  <c r="F267" i="1"/>
  <c r="F136" i="1"/>
  <c r="F137" i="1"/>
  <c r="F17" i="1" s="1"/>
  <c r="L251" i="1"/>
  <c r="F272" i="1"/>
  <c r="H218" i="1"/>
  <c r="N210" i="1"/>
  <c r="N323" i="1"/>
  <c r="D329" i="1"/>
  <c r="D26" i="1" s="1"/>
  <c r="H158" i="1"/>
  <c r="D145" i="1"/>
  <c r="D29" i="1" s="1"/>
  <c r="L200" i="1"/>
  <c r="I318" i="1"/>
  <c r="I319" i="1"/>
  <c r="L145" i="1"/>
  <c r="G460" i="1"/>
  <c r="H326" i="1"/>
  <c r="J342" i="1"/>
  <c r="H340" i="1"/>
  <c r="C340" i="1" s="1"/>
  <c r="F457" i="1"/>
  <c r="L384" i="1"/>
  <c r="H342" i="1"/>
  <c r="H332" i="1"/>
  <c r="H499" i="1"/>
  <c r="J385" i="1"/>
  <c r="G494" i="1"/>
  <c r="G10" i="1" s="1"/>
  <c r="K462" i="1"/>
  <c r="D461" i="1"/>
  <c r="D453" i="1"/>
  <c r="J516" i="1"/>
  <c r="J326" i="1"/>
  <c r="F262" i="1"/>
  <c r="I343" i="1"/>
  <c r="M519" i="1"/>
  <c r="J193" i="1"/>
  <c r="J13" i="1" s="1"/>
  <c r="J218" i="1"/>
  <c r="J198" i="1"/>
  <c r="E500" i="1"/>
  <c r="J398" i="1"/>
  <c r="I500" i="1"/>
  <c r="E495" i="1"/>
  <c r="E11" i="1" s="1"/>
  <c r="K502" i="1"/>
  <c r="K18" i="1" s="1"/>
  <c r="H389" i="1"/>
  <c r="F323" i="1"/>
  <c r="L343" i="1"/>
  <c r="L265" i="1"/>
  <c r="D262" i="1"/>
  <c r="N269" i="1"/>
  <c r="L282" i="1"/>
  <c r="M380" i="1"/>
  <c r="M517" i="1"/>
  <c r="C517" i="1" s="1"/>
  <c r="K396" i="1"/>
  <c r="M334" i="1"/>
  <c r="L399" i="1"/>
  <c r="K401" i="1"/>
  <c r="D377" i="1"/>
  <c r="G382" i="1"/>
  <c r="I459" i="1"/>
  <c r="D446" i="1"/>
  <c r="N403" i="1"/>
  <c r="J518" i="1"/>
  <c r="H507" i="1"/>
  <c r="D328" i="1"/>
  <c r="N193" i="1"/>
  <c r="L439" i="1"/>
  <c r="G500" i="1"/>
  <c r="K463" i="1"/>
  <c r="C463" i="1" s="1"/>
  <c r="K453" i="1"/>
  <c r="J495" i="1"/>
  <c r="F401" i="1"/>
  <c r="G438" i="1"/>
  <c r="J514" i="1"/>
  <c r="L385" i="1"/>
  <c r="F147" i="1"/>
  <c r="J318" i="1"/>
  <c r="J16" i="1" s="1"/>
  <c r="M448" i="1"/>
  <c r="K389" i="1"/>
  <c r="E456" i="1"/>
  <c r="H457" i="1"/>
  <c r="D380" i="1"/>
  <c r="K508" i="1"/>
  <c r="K23" i="1" s="1"/>
  <c r="N343" i="1"/>
  <c r="G402" i="1"/>
  <c r="J500" i="1"/>
  <c r="D384" i="1"/>
  <c r="F338" i="1"/>
  <c r="K509" i="1"/>
  <c r="L389" i="1"/>
  <c r="K382" i="1"/>
  <c r="M515" i="1"/>
  <c r="N220" i="1"/>
  <c r="K458" i="1"/>
  <c r="K35" i="1" s="1"/>
  <c r="N334" i="1"/>
  <c r="H382" i="1"/>
  <c r="J323" i="1"/>
  <c r="H451" i="1"/>
  <c r="F340" i="1"/>
  <c r="L500" i="1"/>
  <c r="I331" i="1"/>
  <c r="G390" i="1"/>
  <c r="G30" i="1" s="1"/>
  <c r="M387" i="1"/>
  <c r="M28" i="1" s="1"/>
  <c r="H336" i="1"/>
  <c r="J442" i="1"/>
  <c r="I448" i="1"/>
  <c r="E398" i="1"/>
  <c r="F381" i="1"/>
  <c r="E521" i="1"/>
  <c r="E37" i="1" s="1"/>
  <c r="J333" i="1"/>
  <c r="E457" i="1"/>
  <c r="K506" i="1"/>
  <c r="H160" i="1"/>
  <c r="E458" i="1"/>
  <c r="D459" i="1"/>
  <c r="E438" i="1"/>
  <c r="J329" i="1"/>
  <c r="M340" i="1"/>
  <c r="D399" i="1"/>
  <c r="D382" i="1"/>
  <c r="D340" i="1"/>
  <c r="D511" i="1"/>
  <c r="N524" i="1"/>
  <c r="F377" i="1"/>
  <c r="F333" i="1"/>
  <c r="F30" i="1" s="1"/>
  <c r="J502" i="1"/>
  <c r="D460" i="1"/>
  <c r="J267" i="1"/>
  <c r="G400" i="1"/>
  <c r="G38" i="1" s="1"/>
  <c r="F325" i="1"/>
  <c r="F24" i="1" s="1"/>
  <c r="K520" i="1"/>
  <c r="J213" i="1"/>
  <c r="J328" i="1"/>
  <c r="G525" i="1"/>
  <c r="I441" i="1"/>
  <c r="M438" i="1"/>
  <c r="M15" i="1" s="1"/>
  <c r="K514" i="1"/>
  <c r="H317" i="1"/>
  <c r="E463" i="1"/>
  <c r="E39" i="1" s="1"/>
  <c r="M381" i="1"/>
  <c r="J379" i="1"/>
  <c r="C379" i="1" s="1"/>
  <c r="F510" i="1"/>
  <c r="L336" i="1"/>
  <c r="M336" i="1"/>
  <c r="L381" i="1"/>
  <c r="F459" i="1"/>
  <c r="E448" i="1"/>
  <c r="N521" i="1"/>
  <c r="L401" i="1"/>
  <c r="L39" i="1" s="1"/>
  <c r="H459" i="1"/>
  <c r="E387" i="1"/>
  <c r="H494" i="1"/>
  <c r="M520" i="1"/>
  <c r="M36" i="1" s="1"/>
  <c r="F500" i="1"/>
  <c r="J397" i="1"/>
  <c r="E511" i="1"/>
  <c r="N401" i="1"/>
  <c r="K511" i="1"/>
  <c r="G399" i="1"/>
  <c r="F33" i="1"/>
  <c r="K22" i="1"/>
  <c r="K38" i="1"/>
  <c r="C255" i="1"/>
  <c r="AH29" i="5"/>
  <c r="AK30" i="5"/>
  <c r="M29" i="5"/>
  <c r="J22" i="5"/>
  <c r="E36" i="1"/>
  <c r="I30" i="1"/>
  <c r="AH31" i="5"/>
  <c r="I32" i="1"/>
  <c r="S27" i="5"/>
  <c r="P13" i="5"/>
  <c r="W154" i="5"/>
  <c r="C578" i="1"/>
  <c r="C633" i="1"/>
  <c r="M33" i="5"/>
  <c r="C765" i="1"/>
  <c r="V16" i="5"/>
  <c r="V15" i="5"/>
  <c r="V40" i="5"/>
  <c r="K13" i="1"/>
  <c r="P14" i="5"/>
  <c r="P19" i="5"/>
  <c r="AC314" i="5"/>
  <c r="C373" i="1"/>
  <c r="C498" i="1"/>
  <c r="C321" i="1"/>
  <c r="C153" i="1"/>
  <c r="J36" i="5"/>
  <c r="AH23" i="5"/>
  <c r="M553" i="1"/>
  <c r="L20" i="8" s="1"/>
  <c r="L17" i="1"/>
  <c r="AE13" i="5"/>
  <c r="W474" i="5"/>
  <c r="AC689" i="5"/>
  <c r="J40" i="5"/>
  <c r="AH17" i="5"/>
  <c r="S18" i="5"/>
  <c r="AB17" i="5"/>
  <c r="M30" i="1"/>
  <c r="M20" i="5"/>
  <c r="K100" i="5"/>
  <c r="Y31" i="5"/>
  <c r="J26" i="5"/>
  <c r="AH13" i="5"/>
  <c r="V21" i="5"/>
  <c r="Z474" i="5"/>
  <c r="AE20" i="5"/>
  <c r="S32" i="5"/>
  <c r="Z100" i="5"/>
  <c r="N369" i="5"/>
  <c r="Z208" i="5"/>
  <c r="V17" i="5"/>
  <c r="J10" i="5"/>
  <c r="M10" i="5"/>
  <c r="C393" i="1"/>
  <c r="C636" i="1"/>
  <c r="H38" i="3"/>
  <c r="D40" i="5"/>
  <c r="C320" i="1"/>
  <c r="AB32" i="5"/>
  <c r="AK20" i="5"/>
  <c r="Y17" i="5"/>
  <c r="N22" i="1"/>
  <c r="V13" i="5"/>
  <c r="G34" i="1"/>
  <c r="AB27" i="5"/>
  <c r="V20" i="5"/>
  <c r="V26" i="5"/>
  <c r="T689" i="5"/>
  <c r="J19" i="5"/>
  <c r="H314" i="5"/>
  <c r="C701" i="1"/>
  <c r="N635" i="5"/>
  <c r="C203" i="1"/>
  <c r="C277" i="1"/>
  <c r="C217" i="1"/>
  <c r="C316" i="1"/>
  <c r="M11" i="1"/>
  <c r="N17" i="1"/>
  <c r="C313" i="1"/>
  <c r="C693" i="1"/>
  <c r="C700" i="1"/>
  <c r="H21" i="3"/>
  <c r="C271" i="1"/>
  <c r="C257" i="1"/>
  <c r="I34" i="1"/>
  <c r="H34" i="3"/>
  <c r="C764" i="1"/>
  <c r="C749" i="1"/>
  <c r="I38" i="1"/>
  <c r="C499" i="1"/>
  <c r="C254" i="1"/>
  <c r="C152" i="1"/>
  <c r="H23" i="3"/>
  <c r="H27" i="3"/>
  <c r="H22" i="3"/>
  <c r="G262" i="3"/>
  <c r="J262" i="3" s="1"/>
  <c r="D343" i="4"/>
  <c r="G27" i="9"/>
  <c r="G391" i="3"/>
  <c r="J391" i="3" s="1"/>
  <c r="K13" i="9"/>
  <c r="D520" i="4"/>
  <c r="O21" i="9"/>
  <c r="D717" i="4"/>
  <c r="G550" i="3"/>
  <c r="J550" i="3" s="1"/>
  <c r="D335" i="4"/>
  <c r="G17" i="9"/>
  <c r="G255" i="3"/>
  <c r="J255" i="3" s="1"/>
  <c r="AL128" i="5"/>
  <c r="D161" i="4"/>
  <c r="C34" i="9"/>
  <c r="G131" i="3"/>
  <c r="J131" i="3" s="1"/>
  <c r="D289" i="4"/>
  <c r="G225" i="3"/>
  <c r="J225" i="3" s="1"/>
  <c r="F35" i="9"/>
  <c r="S471" i="5"/>
  <c r="H493" i="1"/>
  <c r="G532" i="3"/>
  <c r="J532" i="3" s="1"/>
  <c r="O15" i="9"/>
  <c r="D712" i="4"/>
  <c r="D793" i="4"/>
  <c r="P34" i="9"/>
  <c r="G598" i="3"/>
  <c r="J598" i="3" s="1"/>
  <c r="D219" i="4"/>
  <c r="D29" i="9"/>
  <c r="G172" i="3"/>
  <c r="J172" i="3" s="1"/>
  <c r="D230" i="4"/>
  <c r="D39" i="9"/>
  <c r="G182" i="3"/>
  <c r="J182" i="3" s="1"/>
  <c r="AL135" i="5"/>
  <c r="G125" i="3"/>
  <c r="J125" i="3" s="1"/>
  <c r="C25" i="9"/>
  <c r="D154" i="4"/>
  <c r="F23" i="9"/>
  <c r="G218" i="3"/>
  <c r="J218" i="3" s="1"/>
  <c r="D277" i="4"/>
  <c r="G154" i="3"/>
  <c r="J154" i="3" s="1"/>
  <c r="D201" i="4"/>
  <c r="D10" i="9"/>
  <c r="G577" i="3"/>
  <c r="J577" i="3" s="1"/>
  <c r="D774" i="4"/>
  <c r="P14" i="9"/>
  <c r="D524" i="5"/>
  <c r="H433" i="3"/>
  <c r="H466" i="3" s="1"/>
  <c r="J25" i="5"/>
  <c r="B15" i="9"/>
  <c r="AL71" i="5"/>
  <c r="D78" i="4"/>
  <c r="G67" i="3"/>
  <c r="B34" i="9"/>
  <c r="G86" i="3"/>
  <c r="D97" i="4"/>
  <c r="AL89" i="5"/>
  <c r="Y311" i="5"/>
  <c r="J311" i="1"/>
  <c r="C38" i="5"/>
  <c r="G38" i="5"/>
  <c r="P17" i="5"/>
  <c r="AB31" i="5"/>
  <c r="G298" i="3"/>
  <c r="J298" i="3" s="1"/>
  <c r="H16" i="9"/>
  <c r="D397" i="4"/>
  <c r="P27" i="5"/>
  <c r="AB28" i="5"/>
  <c r="Z421" i="5"/>
  <c r="AE23" i="5"/>
  <c r="C433" i="1"/>
  <c r="V311" i="5"/>
  <c r="I311" i="1"/>
  <c r="D483" i="4"/>
  <c r="G370" i="3"/>
  <c r="J370" i="3" s="1"/>
  <c r="J39" i="9"/>
  <c r="D599" i="4"/>
  <c r="L30" i="9"/>
  <c r="G453" i="3"/>
  <c r="J453" i="3" s="1"/>
  <c r="AB151" i="5"/>
  <c r="K129" i="1"/>
  <c r="K128" i="1" s="1"/>
  <c r="J9" i="8" s="1"/>
  <c r="Y471" i="5"/>
  <c r="J493" i="1"/>
  <c r="AE471" i="5"/>
  <c r="L493" i="1"/>
  <c r="G404" i="3"/>
  <c r="J404" i="3" s="1"/>
  <c r="K24" i="9"/>
  <c r="D531" i="4"/>
  <c r="C559" i="1"/>
  <c r="D481" i="4"/>
  <c r="J37" i="9"/>
  <c r="G368" i="3"/>
  <c r="J368" i="3" s="1"/>
  <c r="F614" i="1"/>
  <c r="E23" i="8" s="1"/>
  <c r="C644" i="1"/>
  <c r="G491" i="3"/>
  <c r="J491" i="3" s="1"/>
  <c r="N19" i="9"/>
  <c r="D652" i="4"/>
  <c r="S418" i="5"/>
  <c r="H432" i="1"/>
  <c r="G586" i="3"/>
  <c r="J586" i="3" s="1"/>
  <c r="D780" i="4"/>
  <c r="P21" i="9"/>
  <c r="M736" i="1"/>
  <c r="M735" i="1" s="1"/>
  <c r="L25" i="8" s="1"/>
  <c r="AH686" i="5"/>
  <c r="L26" i="9"/>
  <c r="D597" i="4"/>
  <c r="G455" i="3"/>
  <c r="J455" i="3" s="1"/>
  <c r="D783" i="4"/>
  <c r="P23" i="9"/>
  <c r="G587" i="3"/>
  <c r="J587" i="3" s="1"/>
  <c r="F13" i="1"/>
  <c r="D736" i="1"/>
  <c r="G686" i="5"/>
  <c r="C685" i="1"/>
  <c r="C15" i="9"/>
  <c r="AL134" i="5"/>
  <c r="G113" i="3"/>
  <c r="J113" i="3" s="1"/>
  <c r="D143" i="4"/>
  <c r="G552" i="3"/>
  <c r="J552" i="3" s="1"/>
  <c r="O36" i="9"/>
  <c r="D733" i="4"/>
  <c r="E262" i="5"/>
  <c r="C31" i="9"/>
  <c r="AL143" i="5"/>
  <c r="G128" i="3"/>
  <c r="J128" i="3" s="1"/>
  <c r="D158" i="4"/>
  <c r="G156" i="3"/>
  <c r="J156" i="3" s="1"/>
  <c r="D204" i="4"/>
  <c r="D13" i="9"/>
  <c r="G169" i="3"/>
  <c r="J169" i="3" s="1"/>
  <c r="D24" i="9"/>
  <c r="D215" i="4"/>
  <c r="G268" i="3"/>
  <c r="J268" i="3" s="1"/>
  <c r="D346" i="4"/>
  <c r="G30" i="9"/>
  <c r="C266" i="1"/>
  <c r="D224" i="4"/>
  <c r="D34" i="9"/>
  <c r="G177" i="3"/>
  <c r="J177" i="3" s="1"/>
  <c r="D189" i="1"/>
  <c r="G205" i="5"/>
  <c r="Q262" i="5"/>
  <c r="G312" i="3"/>
  <c r="J312" i="3" s="1"/>
  <c r="H27" i="9"/>
  <c r="D407" i="4"/>
  <c r="H189" i="1"/>
  <c r="S205" i="5"/>
  <c r="G412" i="3"/>
  <c r="J412" i="3" s="1"/>
  <c r="K32" i="9"/>
  <c r="D539" i="4"/>
  <c r="D772" i="4"/>
  <c r="P12" i="9"/>
  <c r="G575" i="3"/>
  <c r="J575" i="3" s="1"/>
  <c r="D272" i="4"/>
  <c r="G207" i="3"/>
  <c r="J207" i="3" s="1"/>
  <c r="F17" i="9"/>
  <c r="V38" i="5"/>
  <c r="I29" i="1"/>
  <c r="D11" i="9"/>
  <c r="G155" i="3"/>
  <c r="J155" i="3" s="1"/>
  <c r="D202" i="4"/>
  <c r="I33" i="1"/>
  <c r="H23" i="1"/>
  <c r="G10" i="5"/>
  <c r="C10" i="5"/>
  <c r="C33" i="5"/>
  <c r="G33" i="5"/>
  <c r="AB12" i="5"/>
  <c r="C15" i="5"/>
  <c r="G15" i="5"/>
  <c r="AL85" i="5"/>
  <c r="G80" i="3"/>
  <c r="B29" i="9"/>
  <c r="D91" i="4"/>
  <c r="AL120" i="5"/>
  <c r="G108" i="3"/>
  <c r="J108" i="3" s="1"/>
  <c r="D138" i="4"/>
  <c r="C11" i="9"/>
  <c r="AH35" i="5"/>
  <c r="H18" i="1"/>
  <c r="N129" i="1"/>
  <c r="AK151" i="5"/>
  <c r="C76" i="1"/>
  <c r="K17" i="1"/>
  <c r="G23" i="5"/>
  <c r="C23" i="5"/>
  <c r="P311" i="5"/>
  <c r="G311" i="1"/>
  <c r="H12" i="9"/>
  <c r="D393" i="4"/>
  <c r="G296" i="3"/>
  <c r="J296" i="3" s="1"/>
  <c r="D35" i="5"/>
  <c r="C37" i="5"/>
  <c r="G37" i="5"/>
  <c r="D13" i="5"/>
  <c r="AC42" i="5"/>
  <c r="AE9" i="5"/>
  <c r="C327" i="1"/>
  <c r="G22" i="1"/>
  <c r="C139" i="1"/>
  <c r="AG42" i="5"/>
  <c r="C447" i="1"/>
  <c r="M129" i="1"/>
  <c r="M128" i="1" s="1"/>
  <c r="L9" i="8" s="1"/>
  <c r="AH151" i="5"/>
  <c r="K26" i="9"/>
  <c r="D534" i="4"/>
  <c r="G405" i="3"/>
  <c r="J405" i="3" s="1"/>
  <c r="K24" i="1"/>
  <c r="G341" i="3"/>
  <c r="J341" i="3" s="1"/>
  <c r="J10" i="9"/>
  <c r="D454" i="4"/>
  <c r="M311" i="1"/>
  <c r="AH311" i="5"/>
  <c r="M471" i="5"/>
  <c r="F493" i="1"/>
  <c r="C574" i="1"/>
  <c r="G33" i="9"/>
  <c r="D351" i="4"/>
  <c r="G269" i="3"/>
  <c r="J269" i="3" s="1"/>
  <c r="H368" i="5"/>
  <c r="G418" i="5"/>
  <c r="D432" i="1"/>
  <c r="AK366" i="5"/>
  <c r="N371" i="1"/>
  <c r="I23" i="1"/>
  <c r="L29" i="1"/>
  <c r="D474" i="4"/>
  <c r="G356" i="3"/>
  <c r="J356" i="3" s="1"/>
  <c r="J28" i="9"/>
  <c r="D415" i="4"/>
  <c r="G316" i="3"/>
  <c r="J316" i="3" s="1"/>
  <c r="H33" i="9"/>
  <c r="C576" i="1"/>
  <c r="D676" i="1"/>
  <c r="G632" i="5"/>
  <c r="D650" i="4"/>
  <c r="G489" i="3"/>
  <c r="J489" i="3" s="1"/>
  <c r="N18" i="9"/>
  <c r="G582" i="3"/>
  <c r="J582" i="3" s="1"/>
  <c r="D779" i="4"/>
  <c r="P19" i="9"/>
  <c r="N675" i="1"/>
  <c r="M24" i="8" s="1"/>
  <c r="M493" i="1"/>
  <c r="AH471" i="5"/>
  <c r="C556" i="1"/>
  <c r="C622" i="1"/>
  <c r="C618" i="1"/>
  <c r="O10" i="9"/>
  <c r="G527" i="3"/>
  <c r="J527" i="3" s="1"/>
  <c r="D707" i="4"/>
  <c r="C639" i="1"/>
  <c r="C452" i="1"/>
  <c r="C767" i="1"/>
  <c r="C753" i="1"/>
  <c r="Z634" i="5"/>
  <c r="Y32" i="5"/>
  <c r="AC99" i="5"/>
  <c r="Y33" i="5"/>
  <c r="M28" i="5"/>
  <c r="M25" i="5"/>
  <c r="AK28" i="5"/>
  <c r="AK14" i="5"/>
  <c r="M14" i="5"/>
  <c r="G547" i="3"/>
  <c r="J547" i="3" s="1"/>
  <c r="O27" i="9"/>
  <c r="D723" i="4"/>
  <c r="G553" i="3"/>
  <c r="J553" i="3" s="1"/>
  <c r="D732" i="4"/>
  <c r="O35" i="9"/>
  <c r="C508" i="1"/>
  <c r="C324" i="1"/>
  <c r="C252" i="1"/>
  <c r="G176" i="3"/>
  <c r="J176" i="3" s="1"/>
  <c r="D28" i="9"/>
  <c r="D221" i="4"/>
  <c r="O19" i="9"/>
  <c r="G536" i="3"/>
  <c r="J536" i="3" s="1"/>
  <c r="D716" i="4"/>
  <c r="G578" i="3"/>
  <c r="J578" i="3" s="1"/>
  <c r="P15" i="9"/>
  <c r="D775" i="4"/>
  <c r="C746" i="1"/>
  <c r="C199" i="1"/>
  <c r="C312" i="1"/>
  <c r="C144" i="1"/>
  <c r="G11" i="9"/>
  <c r="D328" i="4"/>
  <c r="G248" i="3"/>
  <c r="J248" i="3" s="1"/>
  <c r="E25" i="1"/>
  <c r="G295" i="3"/>
  <c r="J295" i="3" s="1"/>
  <c r="H11" i="9"/>
  <c r="D392" i="4"/>
  <c r="N614" i="1"/>
  <c r="M23" i="8" s="1"/>
  <c r="G540" i="3"/>
  <c r="J540" i="3" s="1"/>
  <c r="O23" i="9"/>
  <c r="D720" i="4"/>
  <c r="C268" i="1"/>
  <c r="G164" i="3"/>
  <c r="J164" i="3" s="1"/>
  <c r="D20" i="9"/>
  <c r="D212" i="4"/>
  <c r="I12" i="1"/>
  <c r="E30" i="1"/>
  <c r="I36" i="1"/>
  <c r="D333" i="4"/>
  <c r="G16" i="9"/>
  <c r="G251" i="3"/>
  <c r="J251" i="3" s="1"/>
  <c r="D25" i="1"/>
  <c r="C81" i="1"/>
  <c r="C32" i="5"/>
  <c r="G32" i="5"/>
  <c r="I21" i="1"/>
  <c r="AI99" i="5"/>
  <c r="C94" i="1"/>
  <c r="D33" i="1"/>
  <c r="G614" i="1"/>
  <c r="F23" i="8" s="1"/>
  <c r="G75" i="3"/>
  <c r="B24" i="9"/>
  <c r="D86" i="4"/>
  <c r="AL78" i="5"/>
  <c r="C705" i="1"/>
  <c r="AE32" i="5"/>
  <c r="C86" i="1"/>
  <c r="S20" i="5"/>
  <c r="C280" i="1"/>
  <c r="M16" i="1"/>
  <c r="E15" i="1"/>
  <c r="C71" i="1"/>
  <c r="D11" i="1"/>
  <c r="H35" i="1"/>
  <c r="C89" i="1"/>
  <c r="D30" i="1"/>
  <c r="P31" i="5"/>
  <c r="G26" i="1"/>
  <c r="G39" i="1"/>
  <c r="AB14" i="5"/>
  <c r="D144" i="4"/>
  <c r="AL126" i="5"/>
  <c r="G114" i="3"/>
  <c r="J114" i="3" s="1"/>
  <c r="C18" i="9"/>
  <c r="AK259" i="5"/>
  <c r="N250" i="1"/>
  <c r="AH259" i="5"/>
  <c r="M250" i="1"/>
  <c r="M249" i="1" s="1"/>
  <c r="L13" i="8" s="1"/>
  <c r="D29" i="5"/>
  <c r="D88" i="4"/>
  <c r="G77" i="3"/>
  <c r="B21" i="9"/>
  <c r="AL76" i="5"/>
  <c r="L27" i="1"/>
  <c r="G151" i="5"/>
  <c r="D129" i="1"/>
  <c r="AH97" i="5"/>
  <c r="M69" i="1"/>
  <c r="P9" i="5"/>
  <c r="N42" i="5"/>
  <c r="P259" i="5"/>
  <c r="G250" i="1"/>
  <c r="G249" i="1" s="1"/>
  <c r="F13" i="8" s="1"/>
  <c r="C573" i="1"/>
  <c r="AE41" i="5"/>
  <c r="E100" i="5"/>
  <c r="AB9" i="5"/>
  <c r="Z42" i="5"/>
  <c r="M366" i="5"/>
  <c r="F371" i="1"/>
  <c r="P471" i="5"/>
  <c r="G493" i="1"/>
  <c r="G492" i="1" s="1"/>
  <c r="F19" i="8" s="1"/>
  <c r="N154" i="5"/>
  <c r="K371" i="1"/>
  <c r="AB366" i="5"/>
  <c r="G31" i="1"/>
  <c r="C440" i="1"/>
  <c r="M311" i="5"/>
  <c r="F311" i="1"/>
  <c r="D467" i="4"/>
  <c r="J23" i="9"/>
  <c r="G353" i="3"/>
  <c r="J353" i="3" s="1"/>
  <c r="C565" i="1"/>
  <c r="D413" i="4"/>
  <c r="G317" i="3"/>
  <c r="J317" i="3" s="1"/>
  <c r="H32" i="9"/>
  <c r="G351" i="3"/>
  <c r="J351" i="3" s="1"/>
  <c r="J19" i="9"/>
  <c r="D463" i="4"/>
  <c r="G308" i="3"/>
  <c r="J308" i="3" s="1"/>
  <c r="H29" i="9"/>
  <c r="D409" i="4"/>
  <c r="H14" i="3"/>
  <c r="D336" i="4"/>
  <c r="G256" i="3"/>
  <c r="J256" i="3" s="1"/>
  <c r="G19" i="9"/>
  <c r="J40" i="9"/>
  <c r="G371" i="3"/>
  <c r="J371" i="3" s="1"/>
  <c r="D484" i="4"/>
  <c r="S524" i="5"/>
  <c r="Q527" i="5"/>
  <c r="Q207" i="5"/>
  <c r="G292" i="3"/>
  <c r="D389" i="4"/>
  <c r="C366" i="5"/>
  <c r="H8" i="9"/>
  <c r="P366" i="5"/>
  <c r="G371" i="1"/>
  <c r="C394" i="1"/>
  <c r="P40" i="5"/>
  <c r="K189" i="1"/>
  <c r="K188" i="1" s="1"/>
  <c r="J10" i="8" s="1"/>
  <c r="AB205" i="5"/>
  <c r="D584" i="4"/>
  <c r="G440" i="3"/>
  <c r="J440" i="3" s="1"/>
  <c r="L14" i="9"/>
  <c r="C617" i="1"/>
  <c r="E581" i="5"/>
  <c r="G578" i="5"/>
  <c r="N25" i="9"/>
  <c r="D658" i="4"/>
  <c r="G501" i="3"/>
  <c r="J501" i="3" s="1"/>
  <c r="H736" i="1"/>
  <c r="H735" i="1" s="1"/>
  <c r="G25" i="8" s="1"/>
  <c r="S686" i="5"/>
  <c r="C623" i="1"/>
  <c r="D794" i="4"/>
  <c r="P33" i="9"/>
  <c r="G596" i="3"/>
  <c r="J596" i="3" s="1"/>
  <c r="N20" i="9"/>
  <c r="G490" i="3"/>
  <c r="J490" i="3" s="1"/>
  <c r="D654" i="4"/>
  <c r="W688" i="5"/>
  <c r="C760" i="1"/>
  <c r="M37" i="5"/>
  <c r="AK36" i="5"/>
  <c r="M36" i="5"/>
  <c r="AA42" i="5"/>
  <c r="Y35" i="5"/>
  <c r="F35" i="1"/>
  <c r="AK15" i="5"/>
  <c r="J23" i="1"/>
  <c r="Y24" i="5"/>
  <c r="F32" i="1"/>
  <c r="AK12" i="5"/>
  <c r="O31" i="9"/>
  <c r="D728" i="4"/>
  <c r="G546" i="3"/>
  <c r="J546" i="3" s="1"/>
  <c r="G270" i="3"/>
  <c r="J270" i="3" s="1"/>
  <c r="D349" i="4"/>
  <c r="G32" i="9"/>
  <c r="D708" i="4"/>
  <c r="O11" i="9"/>
  <c r="G528" i="3"/>
  <c r="J528" i="3" s="1"/>
  <c r="D285" i="4"/>
  <c r="G223" i="3"/>
  <c r="J223" i="3" s="1"/>
  <c r="F31" i="9"/>
  <c r="D292" i="4"/>
  <c r="F38" i="9"/>
  <c r="G229" i="3"/>
  <c r="J229" i="3" s="1"/>
  <c r="K22" i="9"/>
  <c r="D529" i="4"/>
  <c r="G401" i="3"/>
  <c r="J401" i="3" s="1"/>
  <c r="D777" i="4"/>
  <c r="P18" i="9"/>
  <c r="G580" i="3"/>
  <c r="J580" i="3" s="1"/>
  <c r="O14" i="9"/>
  <c r="D711" i="4"/>
  <c r="G531" i="3"/>
  <c r="J531" i="3" s="1"/>
  <c r="G175" i="3"/>
  <c r="J175" i="3" s="1"/>
  <c r="D32" i="9"/>
  <c r="D223" i="4"/>
  <c r="I17" i="1"/>
  <c r="C200" i="1"/>
  <c r="C699" i="1"/>
  <c r="C260" i="1"/>
  <c r="E21" i="1"/>
  <c r="D493" i="1"/>
  <c r="G471" i="5"/>
  <c r="C149" i="1"/>
  <c r="P35" i="9"/>
  <c r="G597" i="3"/>
  <c r="J597" i="3" s="1"/>
  <c r="D795" i="4"/>
  <c r="C686" i="1"/>
  <c r="G267" i="3"/>
  <c r="J267" i="3" s="1"/>
  <c r="G25" i="9"/>
  <c r="D342" i="4"/>
  <c r="M31" i="1"/>
  <c r="AH36" i="5"/>
  <c r="E23" i="1"/>
  <c r="G541" i="3"/>
  <c r="J541" i="3" s="1"/>
  <c r="D721" i="4"/>
  <c r="O24" i="9"/>
  <c r="G23" i="9"/>
  <c r="D340" i="4"/>
  <c r="G259" i="3"/>
  <c r="J259" i="3" s="1"/>
  <c r="E20" i="1"/>
  <c r="I24" i="1"/>
  <c r="L10" i="1"/>
  <c r="AE39" i="5"/>
  <c r="AL131" i="5"/>
  <c r="C24" i="9"/>
  <c r="G123" i="3"/>
  <c r="J123" i="3" s="1"/>
  <c r="D155" i="4"/>
  <c r="D27" i="9"/>
  <c r="G171" i="3"/>
  <c r="J171" i="3" s="1"/>
  <c r="D217" i="4"/>
  <c r="I18" i="1"/>
  <c r="L28" i="1"/>
  <c r="I14" i="1"/>
  <c r="C40" i="5"/>
  <c r="G40" i="5"/>
  <c r="D36" i="5"/>
  <c r="W261" i="5"/>
  <c r="C156" i="1"/>
  <c r="E29" i="1"/>
  <c r="S33" i="5"/>
  <c r="AE36" i="5"/>
  <c r="AB30" i="5"/>
  <c r="H99" i="5"/>
  <c r="AE35" i="5"/>
  <c r="H16" i="1"/>
  <c r="AB20" i="5"/>
  <c r="C88" i="1"/>
  <c r="L40" i="1"/>
  <c r="H31" i="3"/>
  <c r="P18" i="5"/>
  <c r="W313" i="5"/>
  <c r="AF208" i="5"/>
  <c r="H13" i="1"/>
  <c r="G21" i="1"/>
  <c r="AB21" i="5"/>
  <c r="H30" i="3"/>
  <c r="C78" i="1"/>
  <c r="S21" i="5"/>
  <c r="G111" i="3"/>
  <c r="J111" i="3" s="1"/>
  <c r="D141" i="4"/>
  <c r="C12" i="9"/>
  <c r="AL122" i="5"/>
  <c r="L42" i="5"/>
  <c r="AI207" i="5"/>
  <c r="G24" i="1"/>
  <c r="H26" i="3"/>
  <c r="AL68" i="5"/>
  <c r="B13" i="9"/>
  <c r="D75" i="4"/>
  <c r="G64" i="3"/>
  <c r="B40" i="9"/>
  <c r="D102" i="4"/>
  <c r="AL95" i="5"/>
  <c r="G91" i="3"/>
  <c r="AB15" i="5"/>
  <c r="C459" i="1"/>
  <c r="N689" i="5"/>
  <c r="P25" i="5"/>
  <c r="D31" i="5"/>
  <c r="C382" i="1"/>
  <c r="C511" i="1"/>
  <c r="S16" i="5"/>
  <c r="L12" i="1"/>
  <c r="D403" i="4"/>
  <c r="G306" i="3"/>
  <c r="J306" i="3" s="1"/>
  <c r="H22" i="9"/>
  <c r="H13" i="9"/>
  <c r="D394" i="4"/>
  <c r="G297" i="3"/>
  <c r="J297" i="3" s="1"/>
  <c r="C437" i="1"/>
  <c r="S28" i="5"/>
  <c r="K553" i="1"/>
  <c r="J20" i="8" s="1"/>
  <c r="C564" i="1"/>
  <c r="F129" i="1"/>
  <c r="M151" i="5"/>
  <c r="AE14" i="5"/>
  <c r="C581" i="1"/>
  <c r="C496" i="1"/>
  <c r="G505" i="3"/>
  <c r="J505" i="3" s="1"/>
  <c r="D666" i="4"/>
  <c r="N34" i="9"/>
  <c r="T634" i="5"/>
  <c r="C557" i="1"/>
  <c r="C570" i="1"/>
  <c r="H614" i="1"/>
  <c r="G23" i="8" s="1"/>
  <c r="C643" i="1"/>
  <c r="G26" i="9"/>
  <c r="G265" i="3"/>
  <c r="J265" i="3" s="1"/>
  <c r="D344" i="4"/>
  <c r="AF688" i="5"/>
  <c r="H635" i="5"/>
  <c r="L676" i="1"/>
  <c r="L675" i="1" s="1"/>
  <c r="K24" i="8" s="1"/>
  <c r="AE632" i="5"/>
  <c r="K688" i="5"/>
  <c r="H581" i="5"/>
  <c r="H580" i="5" s="1"/>
  <c r="J578" i="5"/>
  <c r="Y524" i="5"/>
  <c r="W527" i="5"/>
  <c r="L614" i="1"/>
  <c r="K23" i="8" s="1"/>
  <c r="AE29" i="5"/>
  <c r="D646" i="4"/>
  <c r="N13" i="9"/>
  <c r="G484" i="3"/>
  <c r="J484" i="3" s="1"/>
  <c r="AI42" i="5"/>
  <c r="AK9" i="5"/>
  <c r="O42" i="5"/>
  <c r="D726" i="4"/>
  <c r="G545" i="3"/>
  <c r="J545" i="3" s="1"/>
  <c r="O30" i="9"/>
  <c r="C688" i="1"/>
  <c r="G166" i="3"/>
  <c r="J166" i="3" s="1"/>
  <c r="D22" i="9"/>
  <c r="D213" i="4"/>
  <c r="F16" i="9"/>
  <c r="G205" i="3"/>
  <c r="J205" i="3" s="1"/>
  <c r="D270" i="4"/>
  <c r="G38" i="9"/>
  <c r="D355" i="4"/>
  <c r="G275" i="3"/>
  <c r="J275" i="3" s="1"/>
  <c r="C209" i="1"/>
  <c r="D228" i="4"/>
  <c r="D37" i="9"/>
  <c r="G184" i="3"/>
  <c r="J184" i="3" s="1"/>
  <c r="D547" i="4"/>
  <c r="G417" i="3"/>
  <c r="J417" i="3" s="1"/>
  <c r="K40" i="9"/>
  <c r="G530" i="3"/>
  <c r="J530" i="3" s="1"/>
  <c r="O13" i="9"/>
  <c r="D710" i="4"/>
  <c r="C191" i="1"/>
  <c r="C269" i="1"/>
  <c r="C33" i="9"/>
  <c r="D160" i="4"/>
  <c r="AL145" i="5"/>
  <c r="G130" i="3"/>
  <c r="J130" i="3" s="1"/>
  <c r="N31" i="9"/>
  <c r="G500" i="3"/>
  <c r="J500" i="3" s="1"/>
  <c r="D664" i="4"/>
  <c r="D13" i="1"/>
  <c r="C73" i="1"/>
  <c r="D17" i="1"/>
  <c r="C77" i="1"/>
  <c r="H20" i="1"/>
  <c r="D39" i="5"/>
  <c r="C684" i="1"/>
  <c r="C96" i="1"/>
  <c r="D36" i="1"/>
  <c r="H69" i="1"/>
  <c r="S97" i="5"/>
  <c r="H33" i="1"/>
  <c r="AL94" i="5"/>
  <c r="D99" i="4"/>
  <c r="B39" i="9"/>
  <c r="G88" i="3"/>
  <c r="G17" i="1"/>
  <c r="K32" i="1"/>
  <c r="D16" i="5"/>
  <c r="AL90" i="5"/>
  <c r="G85" i="3"/>
  <c r="D96" i="4"/>
  <c r="B35" i="9"/>
  <c r="M432" i="1"/>
  <c r="M431" i="1" s="1"/>
  <c r="L18" i="8" s="1"/>
  <c r="AH418" i="5"/>
  <c r="G432" i="1"/>
  <c r="G431" i="1" s="1"/>
  <c r="F18" i="8" s="1"/>
  <c r="P418" i="5"/>
  <c r="AK311" i="5"/>
  <c r="N311" i="1"/>
  <c r="N310" i="1" s="1"/>
  <c r="M14" i="8" s="1"/>
  <c r="AB418" i="5"/>
  <c r="K432" i="1"/>
  <c r="L23" i="1"/>
  <c r="J9" i="9"/>
  <c r="G340" i="3"/>
  <c r="J340" i="3" s="1"/>
  <c r="D453" i="4"/>
  <c r="H41" i="3"/>
  <c r="C502" i="1"/>
  <c r="G320" i="3"/>
  <c r="J320" i="3" s="1"/>
  <c r="D417" i="4"/>
  <c r="H36" i="9"/>
  <c r="C462" i="1"/>
  <c r="C495" i="1"/>
  <c r="K27" i="1"/>
  <c r="D402" i="4"/>
  <c r="H20" i="9"/>
  <c r="G305" i="3"/>
  <c r="J305" i="3" s="1"/>
  <c r="AC474" i="5"/>
  <c r="K31" i="1"/>
  <c r="Q369" i="5"/>
  <c r="D22" i="1"/>
  <c r="C82" i="1"/>
  <c r="K39" i="9"/>
  <c r="D546" i="4"/>
  <c r="G416" i="3"/>
  <c r="J416" i="3" s="1"/>
  <c r="P36" i="9"/>
  <c r="D796" i="4"/>
  <c r="G599" i="3"/>
  <c r="J599" i="3" s="1"/>
  <c r="D668" i="4"/>
  <c r="G506" i="3"/>
  <c r="J506" i="3" s="1"/>
  <c r="N35" i="9"/>
  <c r="J736" i="1"/>
  <c r="J735" i="1" s="1"/>
  <c r="I25" i="8" s="1"/>
  <c r="Y686" i="5"/>
  <c r="G360" i="3"/>
  <c r="J360" i="3" s="1"/>
  <c r="D471" i="4"/>
  <c r="J26" i="9"/>
  <c r="D632" i="5"/>
  <c r="H525" i="3"/>
  <c r="H558" i="3" s="1"/>
  <c r="D659" i="4"/>
  <c r="N27" i="9"/>
  <c r="G496" i="3"/>
  <c r="J496" i="3" s="1"/>
  <c r="N21" i="1"/>
  <c r="N31" i="1"/>
  <c r="N38" i="1"/>
  <c r="J17" i="1"/>
  <c r="J28" i="1"/>
  <c r="F34" i="1"/>
  <c r="C634" i="1"/>
  <c r="E129" i="1"/>
  <c r="E128" i="1" s="1"/>
  <c r="D9" i="8" s="1"/>
  <c r="J151" i="5"/>
  <c r="D330" i="4"/>
  <c r="G250" i="3"/>
  <c r="J250" i="3" s="1"/>
  <c r="G13" i="9"/>
  <c r="G258" i="3"/>
  <c r="J258" i="3" s="1"/>
  <c r="G20" i="9"/>
  <c r="D338" i="4"/>
  <c r="E689" i="5"/>
  <c r="G313" i="3"/>
  <c r="J313" i="3" s="1"/>
  <c r="D408" i="4"/>
  <c r="H26" i="9"/>
  <c r="G600" i="3"/>
  <c r="J600" i="3" s="1"/>
  <c r="D797" i="4"/>
  <c r="P37" i="9"/>
  <c r="C750" i="1"/>
  <c r="C202" i="1"/>
  <c r="G173" i="3"/>
  <c r="J173" i="3" s="1"/>
  <c r="D30" i="9"/>
  <c r="D220" i="4"/>
  <c r="C703" i="1"/>
  <c r="G321" i="3"/>
  <c r="J321" i="3" s="1"/>
  <c r="H37" i="9"/>
  <c r="D418" i="4"/>
  <c r="C261" i="1"/>
  <c r="C147" i="1"/>
  <c r="G227" i="3"/>
  <c r="J227" i="3" s="1"/>
  <c r="F39" i="9"/>
  <c r="D293" i="4"/>
  <c r="C333" i="1"/>
  <c r="I15" i="1"/>
  <c r="C214" i="1"/>
  <c r="M418" i="5"/>
  <c r="F432" i="1"/>
  <c r="F431" i="1" s="1"/>
  <c r="E18" i="8" s="1"/>
  <c r="C205" i="5"/>
  <c r="D8" i="9"/>
  <c r="D199" i="4"/>
  <c r="G152" i="3"/>
  <c r="H250" i="1"/>
  <c r="H249" i="1" s="1"/>
  <c r="G13" i="8" s="1"/>
  <c r="S259" i="5"/>
  <c r="AL150" i="5"/>
  <c r="G121" i="3"/>
  <c r="J121" i="3" s="1"/>
  <c r="C27" i="9"/>
  <c r="D151" i="4"/>
  <c r="C395" i="1"/>
  <c r="E31" i="1"/>
  <c r="C258" i="1"/>
  <c r="G199" i="3"/>
  <c r="J199" i="3" s="1"/>
  <c r="D265" i="4"/>
  <c r="F11" i="9"/>
  <c r="C256" i="1"/>
  <c r="E38" i="1"/>
  <c r="I40" i="1"/>
  <c r="I39" i="1"/>
  <c r="C192" i="1"/>
  <c r="AL74" i="5"/>
  <c r="G70" i="3"/>
  <c r="B19" i="9"/>
  <c r="D81" i="4"/>
  <c r="C70" i="1"/>
  <c r="D10" i="1"/>
  <c r="D38" i="1"/>
  <c r="C99" i="1"/>
  <c r="D94" i="4"/>
  <c r="AL87" i="5"/>
  <c r="G83" i="3"/>
  <c r="B32" i="9"/>
  <c r="K12" i="1"/>
  <c r="G65" i="3"/>
  <c r="D76" i="4"/>
  <c r="AL69" i="5"/>
  <c r="B14" i="9"/>
  <c r="C90" i="1"/>
  <c r="D28" i="1"/>
  <c r="V205" i="5"/>
  <c r="I189" i="1"/>
  <c r="I188" i="1" s="1"/>
  <c r="H10" i="8" s="1"/>
  <c r="G35" i="1"/>
  <c r="H19" i="1"/>
  <c r="G24" i="5"/>
  <c r="C24" i="5"/>
  <c r="AL66" i="5"/>
  <c r="G62" i="3"/>
  <c r="B11" i="9"/>
  <c r="D73" i="4"/>
  <c r="K39" i="1"/>
  <c r="D28" i="5"/>
  <c r="S26" i="5"/>
  <c r="AL77" i="5"/>
  <c r="B22" i="9"/>
  <c r="D84" i="4"/>
  <c r="G73" i="3"/>
  <c r="N314" i="5"/>
  <c r="P33" i="5"/>
  <c r="C375" i="1"/>
  <c r="H36" i="3"/>
  <c r="G87" i="3"/>
  <c r="B36" i="9"/>
  <c r="AL91" i="5"/>
  <c r="D98" i="4"/>
  <c r="H37" i="1"/>
  <c r="L34" i="1"/>
  <c r="H13" i="3"/>
  <c r="AE97" i="5"/>
  <c r="L69" i="1"/>
  <c r="G19" i="1"/>
  <c r="I250" i="1"/>
  <c r="I249" i="1" s="1"/>
  <c r="H13" i="8" s="1"/>
  <c r="V259" i="5"/>
  <c r="D32" i="1"/>
  <c r="C91" i="1"/>
  <c r="G357" i="3"/>
  <c r="J357" i="3" s="1"/>
  <c r="J25" i="9"/>
  <c r="D469" i="4"/>
  <c r="D145" i="4"/>
  <c r="AL124" i="5"/>
  <c r="G115" i="3"/>
  <c r="J115" i="3" s="1"/>
  <c r="C17" i="9"/>
  <c r="G189" i="1"/>
  <c r="G188" i="1" s="1"/>
  <c r="F10" i="8" s="1"/>
  <c r="P205" i="5"/>
  <c r="D466" i="4"/>
  <c r="G354" i="3"/>
  <c r="J354" i="3" s="1"/>
  <c r="J22" i="9"/>
  <c r="D521" i="4"/>
  <c r="G393" i="3"/>
  <c r="J393" i="3" s="1"/>
  <c r="K14" i="9"/>
  <c r="C342" i="1"/>
  <c r="C512" i="1"/>
  <c r="AB35" i="5"/>
  <c r="C439" i="1"/>
  <c r="G448" i="3"/>
  <c r="J448" i="3" s="1"/>
  <c r="D598" i="4"/>
  <c r="L29" i="9"/>
  <c r="G41" i="1"/>
  <c r="G343" i="3"/>
  <c r="J343" i="3" s="1"/>
  <c r="J11" i="9"/>
  <c r="D455" i="4"/>
  <c r="H105" i="3"/>
  <c r="H138" i="3" s="1"/>
  <c r="D151" i="5"/>
  <c r="AE37" i="5"/>
  <c r="AI369" i="5"/>
  <c r="C445" i="1"/>
  <c r="AB41" i="5"/>
  <c r="S36" i="5"/>
  <c r="C558" i="1"/>
  <c r="C451" i="1"/>
  <c r="N735" i="1"/>
  <c r="M25" i="8" s="1"/>
  <c r="H21" i="9"/>
  <c r="G300" i="3"/>
  <c r="J300" i="3" s="1"/>
  <c r="D401" i="4"/>
  <c r="E635" i="5"/>
  <c r="N22" i="9"/>
  <c r="G492" i="3"/>
  <c r="J492" i="3" s="1"/>
  <c r="D655" i="4"/>
  <c r="N634" i="5"/>
  <c r="I553" i="1"/>
  <c r="H20" i="8" s="1"/>
  <c r="L9" i="9"/>
  <c r="G434" i="3"/>
  <c r="J434" i="3" s="1"/>
  <c r="D579" i="4"/>
  <c r="P632" i="5"/>
  <c r="G676" i="1"/>
  <c r="G675" i="1" s="1"/>
  <c r="F24" i="8" s="1"/>
  <c r="G573" i="3"/>
  <c r="J573" i="3" s="1"/>
  <c r="P9" i="9"/>
  <c r="D769" i="4"/>
  <c r="N16" i="9"/>
  <c r="G486" i="3"/>
  <c r="J486" i="3" s="1"/>
  <c r="D649" i="4"/>
  <c r="F676" i="1"/>
  <c r="F675" i="1" s="1"/>
  <c r="E24" i="8" s="1"/>
  <c r="M632" i="5"/>
  <c r="N12" i="9"/>
  <c r="D645" i="4"/>
  <c r="G482" i="3"/>
  <c r="J482" i="3" s="1"/>
  <c r="G452" i="3"/>
  <c r="J452" i="3" s="1"/>
  <c r="L25" i="9"/>
  <c r="D595" i="4"/>
  <c r="G503" i="3"/>
  <c r="J503" i="3" s="1"/>
  <c r="D653" i="4"/>
  <c r="N21" i="9"/>
  <c r="C646" i="1"/>
  <c r="N492" i="1"/>
  <c r="M19" i="8" s="1"/>
  <c r="P39" i="9"/>
  <c r="G602" i="3"/>
  <c r="J602" i="3" s="1"/>
  <c r="D799" i="4"/>
  <c r="P22" i="9"/>
  <c r="G588" i="3"/>
  <c r="J588" i="3" s="1"/>
  <c r="D782" i="4"/>
  <c r="N19" i="1"/>
  <c r="AD42" i="5"/>
  <c r="J34" i="1"/>
  <c r="F69" i="1"/>
  <c r="M97" i="5"/>
  <c r="M26" i="5"/>
  <c r="F29" i="1"/>
  <c r="N40" i="1"/>
  <c r="F22" i="1"/>
  <c r="J32" i="1"/>
  <c r="F31" i="1"/>
  <c r="F14" i="1"/>
  <c r="AK16" i="5"/>
  <c r="F19" i="1"/>
  <c r="C267" i="1"/>
  <c r="Z153" i="5"/>
  <c r="D538" i="4"/>
  <c r="G410" i="3"/>
  <c r="J410" i="3" s="1"/>
  <c r="K31" i="9"/>
  <c r="C638" i="1"/>
  <c r="C647" i="1"/>
  <c r="G551" i="3"/>
  <c r="J551" i="3" s="1"/>
  <c r="D730" i="4"/>
  <c r="O34" i="9"/>
  <c r="F9" i="9"/>
  <c r="G200" i="3"/>
  <c r="J200" i="3" s="1"/>
  <c r="D263" i="4"/>
  <c r="C687" i="1"/>
  <c r="C372" i="1"/>
  <c r="C36" i="9"/>
  <c r="D163" i="4"/>
  <c r="AL139" i="5"/>
  <c r="G133" i="3"/>
  <c r="J133" i="3" s="1"/>
  <c r="H38" i="9"/>
  <c r="D419" i="4"/>
  <c r="G323" i="3"/>
  <c r="J323" i="3" s="1"/>
  <c r="G246" i="3"/>
  <c r="J246" i="3" s="1"/>
  <c r="D326" i="4"/>
  <c r="G9" i="9"/>
  <c r="C389" i="1"/>
  <c r="AL147" i="5"/>
  <c r="C38" i="9"/>
  <c r="G135" i="3"/>
  <c r="J135" i="3" s="1"/>
  <c r="D165" i="4"/>
  <c r="M205" i="5"/>
  <c r="F189" i="1"/>
  <c r="F188" i="1" s="1"/>
  <c r="E10" i="8" s="1"/>
  <c r="G28" i="9"/>
  <c r="D347" i="4"/>
  <c r="G263" i="3"/>
  <c r="J263" i="3" s="1"/>
  <c r="AI581" i="5"/>
  <c r="AK578" i="5"/>
  <c r="V9" i="5"/>
  <c r="T42" i="5"/>
  <c r="C691" i="1"/>
  <c r="G216" i="3"/>
  <c r="J216" i="3" s="1"/>
  <c r="D282" i="4"/>
  <c r="F29" i="9"/>
  <c r="J250" i="1"/>
  <c r="J249" i="1" s="1"/>
  <c r="I13" i="8" s="1"/>
  <c r="Y259" i="5"/>
  <c r="E26" i="1"/>
  <c r="I28" i="1"/>
  <c r="V36" i="5"/>
  <c r="I10" i="1"/>
  <c r="C319" i="1"/>
  <c r="G119" i="3"/>
  <c r="J119" i="3" s="1"/>
  <c r="D149" i="4"/>
  <c r="C22" i="9"/>
  <c r="AL140" i="5"/>
  <c r="I25" i="1"/>
  <c r="D9" i="9"/>
  <c r="D200" i="4"/>
  <c r="G153" i="3"/>
  <c r="J153" i="3" s="1"/>
  <c r="D209" i="4"/>
  <c r="D17" i="9"/>
  <c r="G161" i="3"/>
  <c r="J161" i="3" s="1"/>
  <c r="I31" i="1"/>
  <c r="AL81" i="5"/>
  <c r="D93" i="4"/>
  <c r="B26" i="9"/>
  <c r="G82" i="3"/>
  <c r="K473" i="5"/>
  <c r="AJ42" i="5"/>
  <c r="N581" i="5"/>
  <c r="P578" i="5"/>
  <c r="AB22" i="5"/>
  <c r="D27" i="1"/>
  <c r="C85" i="1"/>
  <c r="L31" i="1"/>
  <c r="G26" i="5"/>
  <c r="C26" i="5"/>
  <c r="L15" i="1"/>
  <c r="H21" i="1"/>
  <c r="D290" i="4"/>
  <c r="G228" i="3"/>
  <c r="J228" i="3" s="1"/>
  <c r="F36" i="9"/>
  <c r="AH15" i="5"/>
  <c r="K207" i="5"/>
  <c r="AE34" i="5"/>
  <c r="G11" i="5"/>
  <c r="C11" i="5"/>
  <c r="G274" i="3"/>
  <c r="J274" i="3" s="1"/>
  <c r="G37" i="9"/>
  <c r="D354" i="4"/>
  <c r="J189" i="1"/>
  <c r="J188" i="1" s="1"/>
  <c r="I10" i="8" s="1"/>
  <c r="Y205" i="5"/>
  <c r="G29" i="5"/>
  <c r="C29" i="5"/>
  <c r="AB29" i="5"/>
  <c r="D27" i="5"/>
  <c r="AB10" i="5"/>
  <c r="AI313" i="5"/>
  <c r="AB33" i="5"/>
  <c r="D19" i="1"/>
  <c r="C79" i="1"/>
  <c r="H40" i="1"/>
  <c r="C138" i="1"/>
  <c r="AI262" i="5"/>
  <c r="H31" i="1"/>
  <c r="AB37" i="5"/>
  <c r="H29" i="3"/>
  <c r="AB19" i="5"/>
  <c r="D331" i="4"/>
  <c r="G14" i="9"/>
  <c r="G252" i="3"/>
  <c r="J252" i="3" s="1"/>
  <c r="G311" i="5"/>
  <c r="D311" i="1"/>
  <c r="AL118" i="5"/>
  <c r="C8" i="9"/>
  <c r="C151" i="5"/>
  <c r="G105" i="3"/>
  <c r="D135" i="4"/>
  <c r="P34" i="5"/>
  <c r="AF100" i="5"/>
  <c r="N100" i="5"/>
  <c r="N99" i="5" s="1"/>
  <c r="D11" i="5"/>
  <c r="C458" i="1"/>
  <c r="K311" i="1"/>
  <c r="K310" i="1" s="1"/>
  <c r="J14" i="8" s="1"/>
  <c r="AB311" i="5"/>
  <c r="AI473" i="5"/>
  <c r="G413" i="3"/>
  <c r="J413" i="3" s="1"/>
  <c r="K34" i="9"/>
  <c r="D540" i="4"/>
  <c r="C391" i="1"/>
  <c r="N262" i="5"/>
  <c r="G449" i="3"/>
  <c r="J449" i="3" s="1"/>
  <c r="D600" i="4"/>
  <c r="L28" i="9"/>
  <c r="L41" i="1"/>
  <c r="D70" i="4"/>
  <c r="B8" i="9"/>
  <c r="G59" i="3"/>
  <c r="C97" i="5"/>
  <c r="AL63" i="5"/>
  <c r="G322" i="3"/>
  <c r="J322" i="3" s="1"/>
  <c r="D420" i="4"/>
  <c r="H39" i="9"/>
  <c r="W368" i="5"/>
  <c r="D17" i="5"/>
  <c r="P32" i="5"/>
  <c r="K314" i="5"/>
  <c r="G409" i="3"/>
  <c r="J409" i="3" s="1"/>
  <c r="K33" i="9"/>
  <c r="D541" i="4"/>
  <c r="C448" i="1"/>
  <c r="G12" i="1"/>
  <c r="AF313" i="5"/>
  <c r="C322" i="1"/>
  <c r="C464" i="1"/>
  <c r="H10" i="1"/>
  <c r="W473" i="5"/>
  <c r="C441" i="1"/>
  <c r="C585" i="1"/>
  <c r="D371" i="1"/>
  <c r="G366" i="5"/>
  <c r="I736" i="1"/>
  <c r="I735" i="1" s="1"/>
  <c r="H25" i="8" s="1"/>
  <c r="V686" i="5"/>
  <c r="D33" i="5"/>
  <c r="G40" i="1"/>
  <c r="E580" i="5"/>
  <c r="D553" i="1"/>
  <c r="C20" i="8" s="1"/>
  <c r="C554" i="1"/>
  <c r="C631" i="1"/>
  <c r="C637" i="1"/>
  <c r="Q689" i="5"/>
  <c r="AC527" i="5"/>
  <c r="AC526" i="5" s="1"/>
  <c r="AE524" i="5"/>
  <c r="C577" i="1"/>
  <c r="G494" i="3"/>
  <c r="J494" i="3" s="1"/>
  <c r="D657" i="4"/>
  <c r="N24" i="9"/>
  <c r="C756" i="1"/>
  <c r="J22" i="1"/>
  <c r="N24" i="1"/>
  <c r="N36" i="1"/>
  <c r="AK26" i="5"/>
  <c r="F36" i="1"/>
  <c r="Z99" i="5"/>
  <c r="Y34" i="5"/>
  <c r="N16" i="1"/>
  <c r="F28" i="1"/>
  <c r="D719" i="4"/>
  <c r="G538" i="3"/>
  <c r="J538" i="3" s="1"/>
  <c r="O22" i="9"/>
  <c r="C697" i="1"/>
  <c r="Y27" i="5"/>
  <c r="G394" i="3"/>
  <c r="J394" i="3" s="1"/>
  <c r="K15" i="9"/>
  <c r="D522" i="4"/>
  <c r="C679" i="1"/>
  <c r="Z207" i="5"/>
  <c r="D800" i="4"/>
  <c r="G603" i="3"/>
  <c r="J603" i="3" s="1"/>
  <c r="P40" i="9"/>
  <c r="C755" i="1"/>
  <c r="C194" i="1"/>
  <c r="F10" i="9"/>
  <c r="D264" i="4"/>
  <c r="G201" i="3"/>
  <c r="J201" i="3" s="1"/>
  <c r="C263" i="1"/>
  <c r="D206" i="4"/>
  <c r="D15" i="9"/>
  <c r="G160" i="3"/>
  <c r="J160" i="3" s="1"/>
  <c r="D771" i="4"/>
  <c r="P11" i="9"/>
  <c r="G574" i="3"/>
  <c r="J574" i="3" s="1"/>
  <c r="C497" i="1"/>
  <c r="C510" i="1"/>
  <c r="AL142" i="5"/>
  <c r="D152" i="4"/>
  <c r="C29" i="9"/>
  <c r="G126" i="3"/>
  <c r="J126" i="3" s="1"/>
  <c r="G224" i="3"/>
  <c r="J224" i="3" s="1"/>
  <c r="D287" i="4"/>
  <c r="F34" i="9"/>
  <c r="H339" i="3"/>
  <c r="H372" i="3" s="1"/>
  <c r="D418" i="5"/>
  <c r="D210" i="4"/>
  <c r="G163" i="3"/>
  <c r="J163" i="3" s="1"/>
  <c r="D19" i="9"/>
  <c r="T688" i="5"/>
  <c r="AL129" i="5"/>
  <c r="C28" i="9"/>
  <c r="D153" i="4"/>
  <c r="G122" i="3"/>
  <c r="J122" i="3" s="1"/>
  <c r="AH32" i="5"/>
  <c r="AH19" i="5"/>
  <c r="J17" i="5"/>
  <c r="C692" i="1"/>
  <c r="C329" i="1"/>
  <c r="E19" i="1"/>
  <c r="Q154" i="5"/>
  <c r="J27" i="5"/>
  <c r="H292" i="3"/>
  <c r="H325" i="3" s="1"/>
  <c r="D366" i="5"/>
  <c r="V24" i="5"/>
  <c r="AE10" i="5"/>
  <c r="L38" i="1"/>
  <c r="C145" i="1"/>
  <c r="J13" i="5"/>
  <c r="J33" i="5"/>
  <c r="AE30" i="5"/>
  <c r="V14" i="5"/>
  <c r="B38" i="9"/>
  <c r="AL93" i="5"/>
  <c r="G90" i="3"/>
  <c r="D101" i="4"/>
  <c r="G16" i="1"/>
  <c r="G132" i="3"/>
  <c r="J132" i="3" s="1"/>
  <c r="D162" i="4"/>
  <c r="AL136" i="5"/>
  <c r="C35" i="9"/>
  <c r="L36" i="1"/>
  <c r="K28" i="1"/>
  <c r="H25" i="3"/>
  <c r="H17" i="1"/>
  <c r="L35" i="1"/>
  <c r="H27" i="1"/>
  <c r="E189" i="1"/>
  <c r="E188" i="1" s="1"/>
  <c r="D10" i="8" s="1"/>
  <c r="J205" i="5"/>
  <c r="AE22" i="5"/>
  <c r="K21" i="1"/>
  <c r="H37" i="3"/>
  <c r="M189" i="1"/>
  <c r="M188" i="1" s="1"/>
  <c r="L10" i="8" s="1"/>
  <c r="AH205" i="5"/>
  <c r="AC313" i="5"/>
  <c r="D41" i="5"/>
  <c r="P20" i="5"/>
  <c r="K25" i="1"/>
  <c r="G68" i="3"/>
  <c r="D79" i="4"/>
  <c r="AL73" i="5"/>
  <c r="B18" i="9"/>
  <c r="C134" i="1"/>
  <c r="K99" i="5"/>
  <c r="AE19" i="5"/>
  <c r="C101" i="1"/>
  <c r="D41" i="1"/>
  <c r="AB40" i="5"/>
  <c r="AE366" i="5"/>
  <c r="L371" i="1"/>
  <c r="L370" i="1" s="1"/>
  <c r="K15" i="8" s="1"/>
  <c r="Z473" i="5"/>
  <c r="J311" i="5"/>
  <c r="E311" i="1"/>
  <c r="E310" i="1" s="1"/>
  <c r="D14" i="8" s="1"/>
  <c r="P686" i="5"/>
  <c r="G736" i="1"/>
  <c r="G735" i="1" s="1"/>
  <c r="F25" i="8" s="1"/>
  <c r="H32" i="3"/>
  <c r="H14" i="9"/>
  <c r="G299" i="3"/>
  <c r="J299" i="3" s="1"/>
  <c r="D395" i="4"/>
  <c r="H35" i="9"/>
  <c r="D416" i="4"/>
  <c r="G319" i="3"/>
  <c r="J319" i="3" s="1"/>
  <c r="S24" i="5"/>
  <c r="D536" i="4"/>
  <c r="G408" i="3"/>
  <c r="J408" i="3" s="1"/>
  <c r="K30" i="9"/>
  <c r="L40" i="9"/>
  <c r="D610" i="4"/>
  <c r="G463" i="3"/>
  <c r="J463" i="3" s="1"/>
  <c r="Q314" i="5"/>
  <c r="H16" i="3"/>
  <c r="C376" i="1"/>
  <c r="D457" i="4"/>
  <c r="G344" i="3"/>
  <c r="J344" i="3" s="1"/>
  <c r="J13" i="9"/>
  <c r="D482" i="4"/>
  <c r="G369" i="3"/>
  <c r="J369" i="3" s="1"/>
  <c r="J38" i="9"/>
  <c r="Z527" i="5"/>
  <c r="AB524" i="5"/>
  <c r="K154" i="5"/>
  <c r="L14" i="1"/>
  <c r="C460" i="1"/>
  <c r="N580" i="5"/>
  <c r="L19" i="9"/>
  <c r="D589" i="4"/>
  <c r="G444" i="3"/>
  <c r="J444" i="3" s="1"/>
  <c r="G465" i="3"/>
  <c r="J465" i="3" s="1"/>
  <c r="L38" i="9"/>
  <c r="D608" i="4"/>
  <c r="G451" i="3"/>
  <c r="J451" i="3" s="1"/>
  <c r="L24" i="9"/>
  <c r="D594" i="4"/>
  <c r="C680" i="1"/>
  <c r="G507" i="3"/>
  <c r="J507" i="3" s="1"/>
  <c r="D669" i="4"/>
  <c r="N36" i="9"/>
  <c r="C621" i="1"/>
  <c r="AH632" i="5"/>
  <c r="M676" i="1"/>
  <c r="M675" i="1" s="1"/>
  <c r="L24" i="8" s="1"/>
  <c r="C619" i="1"/>
  <c r="E676" i="1"/>
  <c r="E675" i="1" s="1"/>
  <c r="D24" i="8" s="1"/>
  <c r="J632" i="5"/>
  <c r="AC634" i="5"/>
  <c r="J553" i="1"/>
  <c r="I20" i="8" s="1"/>
  <c r="AC581" i="5"/>
  <c r="AE578" i="5"/>
  <c r="J676" i="1"/>
  <c r="J675" i="1" s="1"/>
  <c r="I24" i="8" s="1"/>
  <c r="Y632" i="5"/>
  <c r="L30" i="1"/>
  <c r="C620" i="1"/>
  <c r="N69" i="1"/>
  <c r="AK97" i="5"/>
  <c r="G542" i="3"/>
  <c r="J542" i="3" s="1"/>
  <c r="O28" i="9"/>
  <c r="D727" i="4"/>
  <c r="G537" i="3"/>
  <c r="J537" i="3" s="1"/>
  <c r="D718" i="4"/>
  <c r="O20" i="9"/>
  <c r="G549" i="3"/>
  <c r="J549" i="3" s="1"/>
  <c r="O32" i="9"/>
  <c r="D729" i="4"/>
  <c r="G311" i="3"/>
  <c r="J311" i="3" s="1"/>
  <c r="H25" i="9"/>
  <c r="D406" i="4"/>
  <c r="D284" i="4"/>
  <c r="G221" i="3"/>
  <c r="J221" i="3" s="1"/>
  <c r="F28" i="9"/>
  <c r="K261" i="5"/>
  <c r="O25" i="9"/>
  <c r="D722" i="4"/>
  <c r="G543" i="3"/>
  <c r="J543" i="3" s="1"/>
  <c r="D665" i="4"/>
  <c r="G504" i="3"/>
  <c r="J504" i="3" s="1"/>
  <c r="N32" i="9"/>
  <c r="C140" i="1"/>
  <c r="D350" i="4"/>
  <c r="G271" i="3"/>
  <c r="J271" i="3" s="1"/>
  <c r="G34" i="9"/>
  <c r="D725" i="4"/>
  <c r="G544" i="3"/>
  <c r="J544" i="3" s="1"/>
  <c r="O29" i="9"/>
  <c r="F12" i="9"/>
  <c r="D266" i="4"/>
  <c r="G202" i="3"/>
  <c r="J202" i="3" s="1"/>
  <c r="F37" i="9"/>
  <c r="D291" i="4"/>
  <c r="G222" i="3"/>
  <c r="J222" i="3" s="1"/>
  <c r="C681" i="1"/>
  <c r="D225" i="4"/>
  <c r="D33" i="9"/>
  <c r="G178" i="3"/>
  <c r="J178" i="3" s="1"/>
  <c r="D159" i="4"/>
  <c r="G129" i="3"/>
  <c r="J129" i="3" s="1"/>
  <c r="C32" i="9"/>
  <c r="AL146" i="5"/>
  <c r="G217" i="3"/>
  <c r="J217" i="3" s="1"/>
  <c r="D281" i="4"/>
  <c r="F26" i="9"/>
  <c r="C155" i="1"/>
  <c r="J9" i="5"/>
  <c r="H42" i="5"/>
  <c r="C13" i="5"/>
  <c r="G13" i="5"/>
  <c r="D715" i="4"/>
  <c r="G533" i="3"/>
  <c r="J533" i="3" s="1"/>
  <c r="O17" i="9"/>
  <c r="AH41" i="5"/>
  <c r="AH524" i="5"/>
  <c r="AF527" i="5"/>
  <c r="AF526" i="5" s="1"/>
  <c r="D22" i="5"/>
  <c r="P30" i="5"/>
  <c r="D39" i="1"/>
  <c r="C98" i="1"/>
  <c r="K736" i="1"/>
  <c r="K735" i="1" s="1"/>
  <c r="J25" i="8" s="1"/>
  <c r="AB686" i="5"/>
  <c r="H15" i="3"/>
  <c r="D35" i="1"/>
  <c r="C95" i="1"/>
  <c r="AL125" i="5"/>
  <c r="G110" i="3"/>
  <c r="J110" i="3" s="1"/>
  <c r="C16" i="9"/>
  <c r="D140" i="4"/>
  <c r="C435" i="1"/>
  <c r="G407" i="3"/>
  <c r="J407" i="3" s="1"/>
  <c r="D532" i="4"/>
  <c r="K25" i="9"/>
  <c r="V471" i="5"/>
  <c r="I493" i="1"/>
  <c r="I492" i="1" s="1"/>
  <c r="H19" i="8" s="1"/>
  <c r="E261" i="5"/>
  <c r="D525" i="4"/>
  <c r="G396" i="3"/>
  <c r="J396" i="3" s="1"/>
  <c r="K17" i="9"/>
  <c r="C400" i="1"/>
  <c r="N553" i="1"/>
  <c r="M20" i="8" s="1"/>
  <c r="D516" i="4"/>
  <c r="K9" i="9"/>
  <c r="G387" i="3"/>
  <c r="J387" i="3" s="1"/>
  <c r="D461" i="4"/>
  <c r="G350" i="3"/>
  <c r="J350" i="3" s="1"/>
  <c r="J18" i="9"/>
  <c r="D205" i="5"/>
  <c r="H152" i="3"/>
  <c r="H185" i="3" s="1"/>
  <c r="J366" i="5"/>
  <c r="E371" i="1"/>
  <c r="E370" i="1" s="1"/>
  <c r="D15" i="8" s="1"/>
  <c r="N313" i="5"/>
  <c r="AF420" i="5"/>
  <c r="S366" i="5"/>
  <c r="H371" i="1"/>
  <c r="H370" i="1" s="1"/>
  <c r="G15" i="8" s="1"/>
  <c r="C402" i="1"/>
  <c r="J30" i="9"/>
  <c r="G361" i="3"/>
  <c r="J361" i="3" s="1"/>
  <c r="D473" i="4"/>
  <c r="C22" i="5"/>
  <c r="G22" i="5"/>
  <c r="C523" i="1"/>
  <c r="D592" i="4"/>
  <c r="G446" i="3"/>
  <c r="J446" i="3" s="1"/>
  <c r="L22" i="9"/>
  <c r="L15" i="9"/>
  <c r="D585" i="4"/>
  <c r="G441" i="3"/>
  <c r="J441" i="3" s="1"/>
  <c r="C642" i="1"/>
  <c r="D656" i="4"/>
  <c r="G493" i="3"/>
  <c r="J493" i="3" s="1"/>
  <c r="N23" i="9"/>
  <c r="Q23" i="9" s="1"/>
  <c r="C757" i="1"/>
  <c r="P13" i="9"/>
  <c r="G576" i="3"/>
  <c r="J576" i="3" s="1"/>
  <c r="D773" i="4"/>
  <c r="F16" i="1"/>
  <c r="AK32" i="5"/>
  <c r="W42" i="5"/>
  <c r="Y9" i="5"/>
  <c r="F23" i="1"/>
  <c r="H153" i="5"/>
  <c r="N29" i="9"/>
  <c r="D661" i="4"/>
  <c r="G498" i="3"/>
  <c r="J498" i="3" s="1"/>
  <c r="D790" i="4"/>
  <c r="G589" i="3"/>
  <c r="J589" i="3" s="1"/>
  <c r="P28" i="9"/>
  <c r="T473" i="5"/>
  <c r="D526" i="4"/>
  <c r="K19" i="9"/>
  <c r="G397" i="3"/>
  <c r="J397" i="3" s="1"/>
  <c r="D542" i="4"/>
  <c r="K35" i="9"/>
  <c r="G411" i="3"/>
  <c r="J411" i="3" s="1"/>
  <c r="C396" i="1"/>
  <c r="D148" i="4"/>
  <c r="C20" i="9"/>
  <c r="G118" i="3"/>
  <c r="J118" i="3" s="1"/>
  <c r="AL133" i="5"/>
  <c r="P24" i="9"/>
  <c r="G585" i="3"/>
  <c r="J585" i="3" s="1"/>
  <c r="D784" i="4"/>
  <c r="D21" i="9"/>
  <c r="G165" i="3"/>
  <c r="J165" i="3" s="1"/>
  <c r="D211" i="4"/>
  <c r="D267" i="4"/>
  <c r="F13" i="9"/>
  <c r="G203" i="3"/>
  <c r="J203" i="3" s="1"/>
  <c r="C707" i="1"/>
  <c r="G198" i="3"/>
  <c r="F8" i="9"/>
  <c r="D262" i="4"/>
  <c r="C259" i="5"/>
  <c r="C398" i="1"/>
  <c r="G209" i="3"/>
  <c r="J209" i="3" s="1"/>
  <c r="D276" i="4"/>
  <c r="F22" i="9"/>
  <c r="C30" i="9"/>
  <c r="G127" i="3"/>
  <c r="J127" i="3" s="1"/>
  <c r="D157" i="4"/>
  <c r="AL132" i="5"/>
  <c r="D736" i="4"/>
  <c r="O39" i="9"/>
  <c r="G555" i="3"/>
  <c r="J555" i="3" s="1"/>
  <c r="C279" i="1"/>
  <c r="F33" i="9"/>
  <c r="I33" i="9" s="1"/>
  <c r="D288" i="4"/>
  <c r="G226" i="3"/>
  <c r="J226" i="3" s="1"/>
  <c r="AE686" i="5"/>
  <c r="L736" i="1"/>
  <c r="L735" i="1" s="1"/>
  <c r="K25" i="8" s="1"/>
  <c r="E208" i="5"/>
  <c r="M524" i="5"/>
  <c r="K527" i="5"/>
  <c r="C282" i="1"/>
  <c r="C150" i="1"/>
  <c r="I41" i="1"/>
  <c r="C708" i="1"/>
  <c r="H24" i="9"/>
  <c r="D405" i="4"/>
  <c r="G310" i="3"/>
  <c r="J310" i="3" s="1"/>
  <c r="D724" i="4"/>
  <c r="G539" i="3"/>
  <c r="J539" i="3" s="1"/>
  <c r="O26" i="9"/>
  <c r="G206" i="3"/>
  <c r="J206" i="3" s="1"/>
  <c r="F15" i="9"/>
  <c r="D269" i="4"/>
  <c r="C251" i="1"/>
  <c r="AH24" i="5"/>
  <c r="F14" i="9"/>
  <c r="I14" i="9" s="1"/>
  <c r="D268" i="4"/>
  <c r="G204" i="3"/>
  <c r="J204" i="3" s="1"/>
  <c r="L250" i="1"/>
  <c r="L249" i="1" s="1"/>
  <c r="K13" i="8" s="1"/>
  <c r="AE259" i="5"/>
  <c r="AH27" i="5"/>
  <c r="C677" i="1"/>
  <c r="AH25" i="5"/>
  <c r="F30" i="9"/>
  <c r="D283" i="4"/>
  <c r="G220" i="3"/>
  <c r="J220" i="3" s="1"/>
  <c r="E40" i="1"/>
  <c r="M17" i="1"/>
  <c r="D21" i="1"/>
  <c r="C80" i="1"/>
  <c r="D25" i="9"/>
  <c r="D216" i="4"/>
  <c r="G167" i="3"/>
  <c r="J167" i="3" s="1"/>
  <c r="C39" i="5"/>
  <c r="G39" i="5"/>
  <c r="L18" i="1"/>
  <c r="C93" i="1"/>
  <c r="D34" i="1"/>
  <c r="C13" i="9"/>
  <c r="AL121" i="5"/>
  <c r="D139" i="4"/>
  <c r="G109" i="3"/>
  <c r="J109" i="3" s="1"/>
  <c r="C75" i="1"/>
  <c r="D16" i="1"/>
  <c r="G30" i="5"/>
  <c r="C30" i="5"/>
  <c r="T208" i="5"/>
  <c r="P35" i="5"/>
  <c r="I37" i="1"/>
  <c r="B23" i="9"/>
  <c r="AL79" i="5"/>
  <c r="G74" i="3"/>
  <c r="D85" i="4"/>
  <c r="C12" i="5"/>
  <c r="G12" i="5"/>
  <c r="C10" i="9"/>
  <c r="D136" i="4"/>
  <c r="AL119" i="5"/>
  <c r="G106" i="3"/>
  <c r="J106" i="3" s="1"/>
  <c r="H15" i="9"/>
  <c r="G301" i="3"/>
  <c r="J301" i="3" s="1"/>
  <c r="D396" i="4"/>
  <c r="H28" i="3"/>
  <c r="H26" i="1"/>
  <c r="G16" i="5"/>
  <c r="C16" i="5"/>
  <c r="D9" i="5"/>
  <c r="F42" i="5"/>
  <c r="AE33" i="5"/>
  <c r="V151" i="5"/>
  <c r="I129" i="1"/>
  <c r="I128" i="1" s="1"/>
  <c r="H9" i="8" s="1"/>
  <c r="D38" i="5"/>
  <c r="D21" i="5"/>
  <c r="AC421" i="5"/>
  <c r="AC420" i="5" s="1"/>
  <c r="C31" i="5"/>
  <c r="G31" i="5"/>
  <c r="T420" i="5"/>
  <c r="Q420" i="5"/>
  <c r="D357" i="4"/>
  <c r="G40" i="9"/>
  <c r="G277" i="3"/>
  <c r="J277" i="3" s="1"/>
  <c r="J32" i="9"/>
  <c r="G364" i="3"/>
  <c r="J364" i="3" s="1"/>
  <c r="D476" i="4"/>
  <c r="Q99" i="5"/>
  <c r="D464" i="4"/>
  <c r="G348" i="3"/>
  <c r="J348" i="3" s="1"/>
  <c r="J21" i="9"/>
  <c r="G388" i="3"/>
  <c r="J388" i="3" s="1"/>
  <c r="K10" i="9"/>
  <c r="D517" i="4"/>
  <c r="C436" i="1"/>
  <c r="C524" i="1"/>
  <c r="L37" i="1"/>
  <c r="H421" i="5"/>
  <c r="H420" i="5" s="1"/>
  <c r="C455" i="1"/>
  <c r="D465" i="4"/>
  <c r="J20" i="9"/>
  <c r="G352" i="3"/>
  <c r="J352" i="3" s="1"/>
  <c r="K41" i="1"/>
  <c r="V366" i="5"/>
  <c r="I371" i="1"/>
  <c r="I370" i="1" s="1"/>
  <c r="H15" i="8" s="1"/>
  <c r="H36" i="1"/>
  <c r="G437" i="3"/>
  <c r="J437" i="3" s="1"/>
  <c r="D582" i="4"/>
  <c r="L12" i="9"/>
  <c r="H634" i="5"/>
  <c r="L21" i="9"/>
  <c r="D590" i="4"/>
  <c r="G454" i="3"/>
  <c r="J454" i="3" s="1"/>
  <c r="C438" i="1"/>
  <c r="D593" i="4"/>
  <c r="L23" i="9"/>
  <c r="G447" i="3"/>
  <c r="J447" i="3" s="1"/>
  <c r="C628" i="1"/>
  <c r="G459" i="3"/>
  <c r="J459" i="3" s="1"/>
  <c r="L35" i="9"/>
  <c r="D605" i="4"/>
  <c r="T527" i="5"/>
  <c r="V524" i="5"/>
  <c r="C555" i="1"/>
  <c r="C738" i="1"/>
  <c r="C567" i="1"/>
  <c r="D673" i="4"/>
  <c r="G510" i="3"/>
  <c r="J510" i="3" s="1"/>
  <c r="N40" i="9"/>
  <c r="C579" i="1"/>
  <c r="Z688" i="5"/>
  <c r="C737" i="1"/>
  <c r="C563" i="1"/>
  <c r="AK19" i="5"/>
  <c r="N27" i="1"/>
  <c r="Y39" i="5"/>
  <c r="F26" i="1"/>
  <c r="J25" i="1"/>
  <c r="AK31" i="5"/>
  <c r="N15" i="1"/>
  <c r="M19" i="5"/>
  <c r="G215" i="3"/>
  <c r="J215" i="3" s="1"/>
  <c r="F19" i="9"/>
  <c r="D273" i="4"/>
  <c r="C516" i="1"/>
  <c r="C645" i="1"/>
  <c r="D667" i="4"/>
  <c r="G502" i="3"/>
  <c r="J502" i="3" s="1"/>
  <c r="N33" i="9"/>
  <c r="G511" i="3"/>
  <c r="J511" i="3" s="1"/>
  <c r="N39" i="9"/>
  <c r="D672" i="4"/>
  <c r="C702" i="1"/>
  <c r="D146" i="4"/>
  <c r="G116" i="3"/>
  <c r="J116" i="3" s="1"/>
  <c r="C21" i="9"/>
  <c r="AL149" i="5"/>
  <c r="D390" i="4"/>
  <c r="G293" i="3"/>
  <c r="J293" i="3" s="1"/>
  <c r="H9" i="9"/>
  <c r="C157" i="1"/>
  <c r="G158" i="3"/>
  <c r="J158" i="3" s="1"/>
  <c r="D14" i="9"/>
  <c r="D205" i="4"/>
  <c r="H23" i="9"/>
  <c r="D404" i="4"/>
  <c r="G307" i="3"/>
  <c r="J307" i="3" s="1"/>
  <c r="C505" i="1"/>
  <c r="C331" i="1"/>
  <c r="C744" i="1"/>
  <c r="AF153" i="5"/>
  <c r="AH30" i="5"/>
  <c r="V97" i="5"/>
  <c r="I69" i="1"/>
  <c r="C381" i="1"/>
  <c r="C131" i="1"/>
  <c r="AH18" i="5"/>
  <c r="D471" i="5"/>
  <c r="H386" i="3"/>
  <c r="H419" i="3" s="1"/>
  <c r="V30" i="5"/>
  <c r="X42" i="5"/>
  <c r="D82" i="4"/>
  <c r="B30" i="9"/>
  <c r="AL82" i="5"/>
  <c r="G71" i="3"/>
  <c r="C211" i="1"/>
  <c r="C190" i="1"/>
  <c r="M14" i="1"/>
  <c r="C198" i="1"/>
  <c r="J24" i="5"/>
  <c r="V22" i="5"/>
  <c r="V32" i="5"/>
  <c r="H262" i="5"/>
  <c r="L25" i="1"/>
  <c r="AC154" i="5"/>
  <c r="G34" i="5"/>
  <c r="C34" i="5"/>
  <c r="H20" i="3"/>
  <c r="C25" i="5"/>
  <c r="G25" i="5"/>
  <c r="I614" i="1"/>
  <c r="H23" i="8" s="1"/>
  <c r="S12" i="5"/>
  <c r="AE16" i="5"/>
  <c r="D332" i="4"/>
  <c r="G15" i="9"/>
  <c r="G253" i="3"/>
  <c r="J253" i="3" s="1"/>
  <c r="AL127" i="5"/>
  <c r="D142" i="4"/>
  <c r="C14" i="9"/>
  <c r="G112" i="3"/>
  <c r="J112" i="3" s="1"/>
  <c r="L33" i="1"/>
  <c r="W208" i="5"/>
  <c r="W207" i="5" s="1"/>
  <c r="G79" i="3"/>
  <c r="D90" i="4"/>
  <c r="AL80" i="5"/>
  <c r="B25" i="9"/>
  <c r="K30" i="1"/>
  <c r="K10" i="1"/>
  <c r="T99" i="5"/>
  <c r="K34" i="1"/>
  <c r="D25" i="5"/>
  <c r="G69" i="3"/>
  <c r="D80" i="4"/>
  <c r="B17" i="9"/>
  <c r="AL70" i="5"/>
  <c r="S40" i="5"/>
  <c r="AE15" i="5"/>
  <c r="AC207" i="5"/>
  <c r="G25" i="1"/>
  <c r="C325" i="1"/>
  <c r="I26" i="1"/>
  <c r="K37" i="1"/>
  <c r="D20" i="1"/>
  <c r="C87" i="1"/>
  <c r="K19" i="1"/>
  <c r="D10" i="5"/>
  <c r="G8" i="9"/>
  <c r="D325" i="4"/>
  <c r="C311" i="5"/>
  <c r="G245" i="3"/>
  <c r="E154" i="5"/>
  <c r="G33" i="1"/>
  <c r="AH9" i="5"/>
  <c r="AF42" i="5"/>
  <c r="AF45" i="5" s="1"/>
  <c r="AE311" i="5"/>
  <c r="L311" i="1"/>
  <c r="L310" i="1" s="1"/>
  <c r="K14" i="8" s="1"/>
  <c r="G69" i="1"/>
  <c r="P97" i="5"/>
  <c r="H11" i="3"/>
  <c r="G12" i="9"/>
  <c r="D329" i="4"/>
  <c r="G249" i="3"/>
  <c r="J249" i="3" s="1"/>
  <c r="D478" i="4"/>
  <c r="J33" i="9"/>
  <c r="G363" i="3"/>
  <c r="J363" i="3" s="1"/>
  <c r="G31" i="9"/>
  <c r="G266" i="3"/>
  <c r="J266" i="3" s="1"/>
  <c r="D348" i="4"/>
  <c r="Z314" i="5"/>
  <c r="E553" i="1"/>
  <c r="D20" i="8" s="1"/>
  <c r="C519" i="1"/>
  <c r="H28" i="9"/>
  <c r="G309" i="3"/>
  <c r="J309" i="3" s="1"/>
  <c r="D411" i="4"/>
  <c r="H28" i="1"/>
  <c r="C9" i="5"/>
  <c r="G9" i="5"/>
  <c r="E42" i="5"/>
  <c r="C403" i="1"/>
  <c r="G349" i="3"/>
  <c r="J349" i="3" s="1"/>
  <c r="J17" i="9"/>
  <c r="D462" i="4"/>
  <c r="P23" i="5"/>
  <c r="H17" i="3"/>
  <c r="C518" i="1"/>
  <c r="D164" i="4"/>
  <c r="G134" i="3"/>
  <c r="J134" i="3" s="1"/>
  <c r="AL123" i="5"/>
  <c r="C37" i="9"/>
  <c r="P12" i="5"/>
  <c r="J16" i="9"/>
  <c r="D460" i="4"/>
  <c r="G345" i="3"/>
  <c r="J345" i="3" s="1"/>
  <c r="G553" i="1"/>
  <c r="F20" i="8" s="1"/>
  <c r="G462" i="3"/>
  <c r="J462" i="3" s="1"/>
  <c r="L37" i="9"/>
  <c r="D607" i="4"/>
  <c r="M371" i="1"/>
  <c r="M370" i="1" s="1"/>
  <c r="L15" i="8" s="1"/>
  <c r="AH366" i="5"/>
  <c r="H33" i="3"/>
  <c r="D578" i="5"/>
  <c r="H479" i="3"/>
  <c r="H512" i="3" s="1"/>
  <c r="G433" i="3"/>
  <c r="L8" i="9"/>
  <c r="C524" i="5"/>
  <c r="C527" i="5" s="1"/>
  <c r="Q528" i="5" s="1"/>
  <c r="D578" i="4"/>
  <c r="D663" i="4"/>
  <c r="G495" i="3"/>
  <c r="J495" i="3" s="1"/>
  <c r="N28" i="9"/>
  <c r="D614" i="1"/>
  <c r="C23" i="8" s="1"/>
  <c r="C615" i="1"/>
  <c r="C759" i="1"/>
  <c r="L553" i="1"/>
  <c r="K20" i="8" s="1"/>
  <c r="L31" i="9"/>
  <c r="D601" i="4"/>
  <c r="G457" i="3"/>
  <c r="J457" i="3" s="1"/>
  <c r="C630" i="1"/>
  <c r="C562" i="1"/>
  <c r="P26" i="9"/>
  <c r="D787" i="4"/>
  <c r="G591" i="3"/>
  <c r="J591" i="3" s="1"/>
  <c r="H676" i="1"/>
  <c r="H675" i="1" s="1"/>
  <c r="G24" i="8" s="1"/>
  <c r="S632" i="5"/>
  <c r="Y22" i="5"/>
  <c r="AK24" i="5"/>
  <c r="Y38" i="5"/>
  <c r="N26" i="1"/>
  <c r="J27" i="1"/>
  <c r="F15" i="1"/>
  <c r="N20" i="1"/>
  <c r="J33" i="1"/>
  <c r="M27" i="5"/>
  <c r="C689" i="1"/>
  <c r="J20" i="1"/>
  <c r="C501" i="1"/>
  <c r="N207" i="5"/>
  <c r="C748" i="1"/>
  <c r="C768" i="1"/>
  <c r="D785" i="4"/>
  <c r="P25" i="9"/>
  <c r="G590" i="3"/>
  <c r="J590" i="3" s="1"/>
  <c r="G157" i="3"/>
  <c r="J157" i="3" s="1"/>
  <c r="D12" i="9"/>
  <c r="D203" i="4"/>
  <c r="C253" i="1"/>
  <c r="C216" i="1"/>
  <c r="D274" i="4"/>
  <c r="G211" i="3"/>
  <c r="J211" i="3" s="1"/>
  <c r="F21" i="9"/>
  <c r="K18" i="9"/>
  <c r="D524" i="4"/>
  <c r="G395" i="3"/>
  <c r="J395" i="3" s="1"/>
  <c r="C26" i="9"/>
  <c r="G124" i="3"/>
  <c r="J124" i="3" s="1"/>
  <c r="D156" i="4"/>
  <c r="AL144" i="5"/>
  <c r="C197" i="1"/>
  <c r="J15" i="1"/>
  <c r="C739" i="1"/>
  <c r="D519" i="4"/>
  <c r="K12" i="9"/>
  <c r="G390" i="3"/>
  <c r="J390" i="3" s="1"/>
  <c r="D537" i="4"/>
  <c r="G402" i="3"/>
  <c r="J402" i="3" s="1"/>
  <c r="K28" i="9"/>
  <c r="C148" i="1"/>
  <c r="C276" i="1"/>
  <c r="C220" i="1"/>
  <c r="AH39" i="5"/>
  <c r="E420" i="5"/>
  <c r="E474" i="5"/>
  <c r="N26" i="9"/>
  <c r="G499" i="3"/>
  <c r="J499" i="3" s="1"/>
  <c r="D660" i="4"/>
  <c r="K153" i="5"/>
  <c r="C507" i="1"/>
  <c r="M19" i="1"/>
  <c r="AH38" i="5"/>
  <c r="E17" i="1"/>
  <c r="C196" i="1"/>
  <c r="N420" i="5"/>
  <c r="S151" i="5"/>
  <c r="H129" i="1"/>
  <c r="H128" i="1" s="1"/>
  <c r="G9" i="8" s="1"/>
  <c r="E41" i="1"/>
  <c r="AI421" i="5"/>
  <c r="E10" i="1"/>
  <c r="AH34" i="5"/>
  <c r="E13" i="1"/>
  <c r="E34" i="1"/>
  <c r="E18" i="1"/>
  <c r="S11" i="5"/>
  <c r="P15" i="5"/>
  <c r="Z581" i="5"/>
  <c r="AB578" i="5"/>
  <c r="L24" i="1"/>
  <c r="D24" i="5"/>
  <c r="C262" i="1"/>
  <c r="AH12" i="5"/>
  <c r="H208" i="5"/>
  <c r="L22" i="1"/>
  <c r="G28" i="5"/>
  <c r="C28" i="5"/>
  <c r="H12" i="3"/>
  <c r="D37" i="5"/>
  <c r="K26" i="1"/>
  <c r="D19" i="5"/>
  <c r="K11" i="1"/>
  <c r="D14" i="1"/>
  <c r="C74" i="1"/>
  <c r="L19" i="1"/>
  <c r="C41" i="5"/>
  <c r="G41" i="5"/>
  <c r="K40" i="1"/>
  <c r="AC369" i="5"/>
  <c r="AC368" i="5" s="1"/>
  <c r="D398" i="4"/>
  <c r="G302" i="3"/>
  <c r="J302" i="3" s="1"/>
  <c r="H18" i="9"/>
  <c r="AB259" i="5"/>
  <c r="K250" i="1"/>
  <c r="K249" i="1" s="1"/>
  <c r="J13" i="8" s="1"/>
  <c r="C377" i="1"/>
  <c r="H313" i="5"/>
  <c r="H24" i="1"/>
  <c r="K37" i="9"/>
  <c r="D544" i="4"/>
  <c r="G415" i="3"/>
  <c r="J415" i="3" s="1"/>
  <c r="K420" i="5"/>
  <c r="C586" i="1"/>
  <c r="H311" i="1"/>
  <c r="H310" i="1" s="1"/>
  <c r="G14" i="8" s="1"/>
  <c r="S311" i="5"/>
  <c r="C446" i="1"/>
  <c r="H40" i="3"/>
  <c r="Q526" i="5"/>
  <c r="N368" i="5"/>
  <c r="D18" i="5"/>
  <c r="C461" i="1"/>
  <c r="C453" i="1"/>
  <c r="D479" i="4"/>
  <c r="J35" i="9"/>
  <c r="G365" i="3"/>
  <c r="J365" i="3" s="1"/>
  <c r="G488" i="3"/>
  <c r="J488" i="3" s="1"/>
  <c r="N17" i="9"/>
  <c r="D651" i="4"/>
  <c r="AH578" i="5"/>
  <c r="AF581" i="5"/>
  <c r="AF580" i="5" s="1"/>
  <c r="J614" i="1"/>
  <c r="I23" i="8" s="1"/>
  <c r="C566" i="1"/>
  <c r="K368" i="5"/>
  <c r="C766" i="1"/>
  <c r="C583" i="1"/>
  <c r="G529" i="3"/>
  <c r="J529" i="3" s="1"/>
  <c r="O12" i="9"/>
  <c r="D709" i="4"/>
  <c r="D642" i="4"/>
  <c r="G480" i="3"/>
  <c r="J480" i="3" s="1"/>
  <c r="N9" i="9"/>
  <c r="J432" i="1"/>
  <c r="J431" i="1" s="1"/>
  <c r="I18" i="8" s="1"/>
  <c r="Y418" i="5"/>
  <c r="N14" i="9"/>
  <c r="Q14" i="9" s="1"/>
  <c r="G485" i="3"/>
  <c r="J485" i="3" s="1"/>
  <c r="D647" i="4"/>
  <c r="N11" i="9"/>
  <c r="D644" i="4"/>
  <c r="G483" i="3"/>
  <c r="J483" i="3" s="1"/>
  <c r="C584" i="1"/>
  <c r="K634" i="5"/>
  <c r="J471" i="5"/>
  <c r="E493" i="1"/>
  <c r="E492" i="1" s="1"/>
  <c r="D19" i="8" s="1"/>
  <c r="G593" i="3"/>
  <c r="J593" i="3" s="1"/>
  <c r="P29" i="9"/>
  <c r="D788" i="4"/>
  <c r="W635" i="5"/>
  <c r="C580" i="1"/>
  <c r="H688" i="5"/>
  <c r="F32" i="9"/>
  <c r="I32" i="9" s="1"/>
  <c r="D286" i="4"/>
  <c r="G219" i="3"/>
  <c r="J219" i="3" s="1"/>
  <c r="M259" i="5"/>
  <c r="F250" i="1"/>
  <c r="F249" i="1" s="1"/>
  <c r="E13" i="8" s="1"/>
  <c r="D533" i="4"/>
  <c r="K27" i="9"/>
  <c r="G406" i="3"/>
  <c r="J406" i="3" s="1"/>
  <c r="D410" i="4"/>
  <c r="H30" i="9"/>
  <c r="G314" i="3"/>
  <c r="J314" i="3" s="1"/>
  <c r="C694" i="1"/>
  <c r="C19" i="9"/>
  <c r="D147" i="4"/>
  <c r="AL137" i="5"/>
  <c r="G117" i="3"/>
  <c r="J117" i="3" s="1"/>
  <c r="G170" i="3"/>
  <c r="J170" i="3" s="1"/>
  <c r="D26" i="9"/>
  <c r="D218" i="4"/>
  <c r="C695" i="1"/>
  <c r="H10" i="9"/>
  <c r="D391" i="4"/>
  <c r="G294" i="3"/>
  <c r="J294" i="3" s="1"/>
  <c r="D227" i="4"/>
  <c r="G180" i="3"/>
  <c r="J180" i="3" s="1"/>
  <c r="D36" i="9"/>
  <c r="G137" i="3"/>
  <c r="J137" i="3" s="1"/>
  <c r="C40" i="9"/>
  <c r="AL130" i="5"/>
  <c r="D167" i="4"/>
  <c r="Z420" i="5"/>
  <c r="C215" i="1"/>
  <c r="J97" i="5"/>
  <c r="E69" i="1"/>
  <c r="B12" i="9"/>
  <c r="AL67" i="5"/>
  <c r="G63" i="3"/>
  <c r="D74" i="4"/>
  <c r="G168" i="3"/>
  <c r="J168" i="3" s="1"/>
  <c r="D23" i="9"/>
  <c r="D214" i="4"/>
  <c r="AI261" i="5"/>
  <c r="H30" i="1"/>
  <c r="G17" i="5"/>
  <c r="C17" i="5"/>
  <c r="H32" i="1"/>
  <c r="C36" i="5"/>
  <c r="G36" i="5"/>
  <c r="S9" i="5"/>
  <c r="Q42" i="5"/>
  <c r="AB36" i="5"/>
  <c r="D34" i="5"/>
  <c r="D15" i="5"/>
  <c r="J129" i="1"/>
  <c r="J128" i="1" s="1"/>
  <c r="I9" i="8" s="1"/>
  <c r="Y151" i="5"/>
  <c r="G35" i="5"/>
  <c r="C35" i="5"/>
  <c r="P39" i="5"/>
  <c r="G20" i="1"/>
  <c r="D23" i="5"/>
  <c r="G29" i="9"/>
  <c r="G260" i="3"/>
  <c r="J260" i="3" s="1"/>
  <c r="D345" i="4"/>
  <c r="G342" i="3"/>
  <c r="J342" i="3" s="1"/>
  <c r="D456" i="4"/>
  <c r="J12" i="9"/>
  <c r="Y366" i="5"/>
  <c r="J371" i="1"/>
  <c r="J370" i="1" s="1"/>
  <c r="I15" i="8" s="1"/>
  <c r="G254" i="3"/>
  <c r="J254" i="3" s="1"/>
  <c r="D334" i="4"/>
  <c r="G18" i="9"/>
  <c r="D259" i="5"/>
  <c r="H198" i="3"/>
  <c r="H231" i="3" s="1"/>
  <c r="K29" i="9"/>
  <c r="G403" i="3"/>
  <c r="J403" i="3" s="1"/>
  <c r="D535" i="4"/>
  <c r="D602" i="4"/>
  <c r="G458" i="3"/>
  <c r="J458" i="3" s="1"/>
  <c r="L32" i="9"/>
  <c r="AI527" i="5"/>
  <c r="AK524" i="5"/>
  <c r="C571" i="1"/>
  <c r="G276" i="3"/>
  <c r="J276" i="3" s="1"/>
  <c r="D356" i="4"/>
  <c r="G39" i="9"/>
  <c r="C509" i="1"/>
  <c r="D583" i="4"/>
  <c r="G438" i="3"/>
  <c r="J438" i="3" s="1"/>
  <c r="L13" i="9"/>
  <c r="H245" i="3"/>
  <c r="H278" i="3" s="1"/>
  <c r="D311" i="5"/>
  <c r="E207" i="5"/>
  <c r="G10" i="9"/>
  <c r="G247" i="3"/>
  <c r="J247" i="3" s="1"/>
  <c r="D327" i="4"/>
  <c r="J34" i="9"/>
  <c r="G366" i="3"/>
  <c r="J366" i="3" s="1"/>
  <c r="D477" i="4"/>
  <c r="H40" i="9"/>
  <c r="D421" i="4"/>
  <c r="G324" i="3"/>
  <c r="J324" i="3" s="1"/>
  <c r="C454" i="1"/>
  <c r="G72" i="3"/>
  <c r="B20" i="9"/>
  <c r="AL75" i="5"/>
  <c r="D83" i="4"/>
  <c r="C568" i="1"/>
  <c r="G497" i="3"/>
  <c r="J497" i="3" s="1"/>
  <c r="D662" i="4"/>
  <c r="N30" i="9"/>
  <c r="K581" i="5"/>
  <c r="M578" i="5"/>
  <c r="N37" i="9"/>
  <c r="D670" i="4"/>
  <c r="G508" i="3"/>
  <c r="J508" i="3" s="1"/>
  <c r="H571" i="3"/>
  <c r="H604" i="3" s="1"/>
  <c r="D686" i="5"/>
  <c r="AG687" i="5" s="1"/>
  <c r="C627" i="1"/>
  <c r="C629" i="1"/>
  <c r="P27" i="9"/>
  <c r="G592" i="3"/>
  <c r="J592" i="3" s="1"/>
  <c r="D786" i="4"/>
  <c r="C741" i="1"/>
  <c r="K676" i="1"/>
  <c r="K675" i="1" s="1"/>
  <c r="J24" i="8" s="1"/>
  <c r="AB632" i="5"/>
  <c r="C752" i="1"/>
  <c r="F41" i="1"/>
  <c r="J21" i="1"/>
  <c r="J37" i="1"/>
  <c r="Y97" i="5"/>
  <c r="J69" i="1"/>
  <c r="J10" i="1"/>
  <c r="F38" i="1"/>
  <c r="AK22" i="5"/>
  <c r="C754" i="1"/>
  <c r="P8" i="9"/>
  <c r="C686" i="5"/>
  <c r="G571" i="3"/>
  <c r="D768" i="4"/>
  <c r="G272" i="3"/>
  <c r="J272" i="3" s="1"/>
  <c r="D352" i="4"/>
  <c r="G35" i="9"/>
  <c r="C504" i="1"/>
  <c r="D713" i="4"/>
  <c r="G534" i="3"/>
  <c r="J534" i="3" s="1"/>
  <c r="O16" i="9"/>
  <c r="D414" i="4"/>
  <c r="H34" i="9"/>
  <c r="G318" i="3"/>
  <c r="J318" i="3" s="1"/>
  <c r="C141" i="1"/>
  <c r="C136" i="1"/>
  <c r="O38" i="9"/>
  <c r="D735" i="4"/>
  <c r="G556" i="3"/>
  <c r="J556" i="3" s="1"/>
  <c r="D789" i="4"/>
  <c r="G584" i="3"/>
  <c r="J584" i="3" s="1"/>
  <c r="P30" i="9"/>
  <c r="D250" i="1"/>
  <c r="G259" i="5"/>
  <c r="N13" i="1"/>
  <c r="C706" i="1"/>
  <c r="G214" i="3"/>
  <c r="J214" i="3" s="1"/>
  <c r="F25" i="9"/>
  <c r="D279" i="4"/>
  <c r="C278" i="1"/>
  <c r="F553" i="1"/>
  <c r="E20" i="8" s="1"/>
  <c r="D294" i="4"/>
  <c r="G230" i="3"/>
  <c r="J230" i="3" s="1"/>
  <c r="F40" i="9"/>
  <c r="D737" i="4"/>
  <c r="G557" i="3"/>
  <c r="J557" i="3" s="1"/>
  <c r="O40" i="9"/>
  <c r="C387" i="1"/>
  <c r="C690" i="1"/>
  <c r="M24" i="1"/>
  <c r="C740" i="1"/>
  <c r="I16" i="1"/>
  <c r="M20" i="1"/>
  <c r="C259" i="1"/>
  <c r="D706" i="4"/>
  <c r="G526" i="3"/>
  <c r="J526" i="3" s="1"/>
  <c r="O9" i="9"/>
  <c r="M27" i="1"/>
  <c r="C272" i="1"/>
  <c r="L189" i="1"/>
  <c r="L188" i="1" s="1"/>
  <c r="K10" i="8" s="1"/>
  <c r="AE205" i="5"/>
  <c r="I13" i="1"/>
  <c r="F24" i="9"/>
  <c r="G212" i="3"/>
  <c r="J212" i="3" s="1"/>
  <c r="D278" i="4"/>
  <c r="C20" i="5"/>
  <c r="G20" i="5"/>
  <c r="C204" i="1"/>
  <c r="D71" i="4"/>
  <c r="AL64" i="5"/>
  <c r="G60" i="3"/>
  <c r="B9" i="9"/>
  <c r="E736" i="1"/>
  <c r="E735" i="1" s="1"/>
  <c r="D25" i="8" s="1"/>
  <c r="J686" i="5"/>
  <c r="D100" i="4"/>
  <c r="AL92" i="5"/>
  <c r="G89" i="3"/>
  <c r="B37" i="9"/>
  <c r="I432" i="1"/>
  <c r="I431" i="1" s="1"/>
  <c r="H18" i="8" s="1"/>
  <c r="V418" i="5"/>
  <c r="I27" i="1"/>
  <c r="C133" i="1"/>
  <c r="M35" i="1"/>
  <c r="C84" i="1"/>
  <c r="D24" i="1"/>
  <c r="C72" i="1"/>
  <c r="D12" i="1"/>
  <c r="AB13" i="5"/>
  <c r="C130" i="1"/>
  <c r="C378" i="1"/>
  <c r="AL72" i="5"/>
  <c r="G66" i="3"/>
  <c r="D77" i="4"/>
  <c r="B16" i="9"/>
  <c r="L26" i="1"/>
  <c r="W153" i="5"/>
  <c r="D23" i="1"/>
  <c r="C83" i="1"/>
  <c r="D97" i="5"/>
  <c r="H59" i="3"/>
  <c r="D37" i="1"/>
  <c r="C97" i="1"/>
  <c r="G14" i="1"/>
  <c r="G11" i="1"/>
  <c r="K20" i="1"/>
  <c r="G37" i="1"/>
  <c r="T154" i="5"/>
  <c r="H39" i="3"/>
  <c r="G261" i="3"/>
  <c r="J261" i="3" s="1"/>
  <c r="D341" i="4"/>
  <c r="G24" i="9"/>
  <c r="H24" i="3"/>
  <c r="L432" i="1"/>
  <c r="L431" i="1" s="1"/>
  <c r="K18" i="8" s="1"/>
  <c r="AE418" i="5"/>
  <c r="AL86" i="5"/>
  <c r="B31" i="9"/>
  <c r="D92" i="4"/>
  <c r="G81" i="3"/>
  <c r="AF99" i="5"/>
  <c r="Z313" i="5"/>
  <c r="H38" i="1"/>
  <c r="AB24" i="5"/>
  <c r="C434" i="1"/>
  <c r="AI368" i="5"/>
  <c r="C456" i="1"/>
  <c r="R42" i="5"/>
  <c r="C494" i="1"/>
  <c r="C337" i="1"/>
  <c r="G418" i="3"/>
  <c r="J418" i="3" s="1"/>
  <c r="D545" i="4"/>
  <c r="K38" i="9"/>
  <c r="D452" i="4"/>
  <c r="G339" i="3"/>
  <c r="J8" i="9"/>
  <c r="C418" i="5"/>
  <c r="C421" i="5" s="1"/>
  <c r="H422" i="5" s="1"/>
  <c r="E432" i="1"/>
  <c r="E431" i="1" s="1"/>
  <c r="D18" i="8" s="1"/>
  <c r="J418" i="5"/>
  <c r="J31" i="9"/>
  <c r="D475" i="4"/>
  <c r="G362" i="3"/>
  <c r="J362" i="3" s="1"/>
  <c r="C397" i="1"/>
  <c r="Q688" i="5"/>
  <c r="L20" i="1"/>
  <c r="L27" i="9"/>
  <c r="D596" i="4"/>
  <c r="G450" i="3"/>
  <c r="J450" i="3" s="1"/>
  <c r="AC688" i="5"/>
  <c r="C572" i="1"/>
  <c r="J14" i="9"/>
  <c r="M14" i="9" s="1"/>
  <c r="D458" i="4"/>
  <c r="G346" i="3"/>
  <c r="J346" i="3" s="1"/>
  <c r="D705" i="4"/>
  <c r="G525" i="3"/>
  <c r="O8" i="9"/>
  <c r="C632" i="5"/>
  <c r="C635" i="5" s="1"/>
  <c r="AC636" i="5" s="1"/>
  <c r="C569" i="1"/>
  <c r="C625" i="1"/>
  <c r="C747" i="1"/>
  <c r="C582" i="1"/>
  <c r="AC580" i="5"/>
  <c r="AK632" i="5"/>
  <c r="AI635" i="5"/>
  <c r="AF474" i="5"/>
  <c r="G436" i="3"/>
  <c r="J436" i="3" s="1"/>
  <c r="L11" i="9"/>
  <c r="D581" i="4"/>
  <c r="N688" i="5"/>
  <c r="C678" i="1"/>
  <c r="D472" i="4"/>
  <c r="J29" i="9"/>
  <c r="G359" i="3"/>
  <c r="J359" i="3" s="1"/>
  <c r="L33" i="9"/>
  <c r="G456" i="3"/>
  <c r="J456" i="3" s="1"/>
  <c r="D604" i="4"/>
  <c r="G572" i="3"/>
  <c r="J572" i="3" s="1"/>
  <c r="P10" i="9"/>
  <c r="D770" i="4"/>
  <c r="G442" i="3"/>
  <c r="J442" i="3" s="1"/>
  <c r="L18" i="9"/>
  <c r="D587" i="4"/>
  <c r="J31" i="1"/>
  <c r="J38" i="1"/>
  <c r="F21" i="1"/>
  <c r="K42" i="5"/>
  <c r="K45" i="5" s="1"/>
  <c r="M9" i="5"/>
  <c r="J12" i="1"/>
  <c r="J30" i="1"/>
  <c r="F27" i="1"/>
  <c r="J11" i="1"/>
  <c r="N29" i="1"/>
  <c r="N261" i="5"/>
  <c r="N14" i="1"/>
  <c r="N32" i="1"/>
  <c r="C698" i="1"/>
  <c r="C704" i="1"/>
  <c r="G400" i="3"/>
  <c r="J400" i="3" s="1"/>
  <c r="K23" i="9"/>
  <c r="D530" i="4"/>
  <c r="D671" i="4"/>
  <c r="N38" i="9"/>
  <c r="G509" i="3"/>
  <c r="J509" i="3" s="1"/>
  <c r="D339" i="4"/>
  <c r="G257" i="3"/>
  <c r="J257" i="3" s="1"/>
  <c r="G22" i="9"/>
  <c r="C143" i="1"/>
  <c r="C213" i="1"/>
  <c r="C743" i="1"/>
  <c r="P17" i="9"/>
  <c r="D778" i="4"/>
  <c r="G581" i="3"/>
  <c r="J581" i="3" s="1"/>
  <c r="D18" i="9"/>
  <c r="D208" i="4"/>
  <c r="G162" i="3"/>
  <c r="J162" i="3" s="1"/>
  <c r="C195" i="1"/>
  <c r="G392" i="3"/>
  <c r="J392" i="3" s="1"/>
  <c r="D523" i="4"/>
  <c r="K16" i="9"/>
  <c r="D150" i="4"/>
  <c r="AL138" i="5"/>
  <c r="G120" i="3"/>
  <c r="J120" i="3" s="1"/>
  <c r="C23" i="9"/>
  <c r="C314" i="1"/>
  <c r="D528" i="4"/>
  <c r="G398" i="3"/>
  <c r="J398" i="3" s="1"/>
  <c r="K20" i="9"/>
  <c r="G579" i="3"/>
  <c r="J579" i="3" s="1"/>
  <c r="P16" i="9"/>
  <c r="D776" i="4"/>
  <c r="G213" i="3"/>
  <c r="J213" i="3" s="1"/>
  <c r="F20" i="9"/>
  <c r="I20" i="9" s="1"/>
  <c r="D275" i="4"/>
  <c r="C374" i="1"/>
  <c r="G303" i="3"/>
  <c r="J303" i="3" s="1"/>
  <c r="D399" i="4"/>
  <c r="H17" i="9"/>
  <c r="G107" i="3"/>
  <c r="J107" i="3" s="1"/>
  <c r="D137" i="4"/>
  <c r="AL141" i="5"/>
  <c r="C9" i="9"/>
  <c r="I35" i="1"/>
  <c r="C201" i="1"/>
  <c r="M18" i="1"/>
  <c r="V12" i="5"/>
  <c r="E473" i="5"/>
  <c r="J29" i="5"/>
  <c r="E28" i="1"/>
  <c r="W99" i="5"/>
  <c r="M13" i="1"/>
  <c r="C21" i="5"/>
  <c r="G21" i="5"/>
  <c r="G174" i="3"/>
  <c r="J174" i="3" s="1"/>
  <c r="D31" i="9"/>
  <c r="D222" i="4"/>
  <c r="E24" i="1"/>
  <c r="I22" i="1"/>
  <c r="AK205" i="5"/>
  <c r="N189" i="1"/>
  <c r="N188" i="1" s="1"/>
  <c r="M10" i="8" s="1"/>
  <c r="C92" i="1"/>
  <c r="D31" i="1"/>
  <c r="J34" i="5"/>
  <c r="E250" i="1"/>
  <c r="E249" i="1" s="1"/>
  <c r="D13" i="8" s="1"/>
  <c r="J259" i="5"/>
  <c r="AE21" i="5"/>
  <c r="AE151" i="5"/>
  <c r="L129" i="1"/>
  <c r="L128" i="1" s="1"/>
  <c r="K9" i="8" s="1"/>
  <c r="D95" i="4"/>
  <c r="AL88" i="5"/>
  <c r="G84" i="3"/>
  <c r="B33" i="9"/>
  <c r="E33" i="9" s="1"/>
  <c r="D20" i="5"/>
  <c r="D734" i="4"/>
  <c r="G554" i="3"/>
  <c r="J554" i="3" s="1"/>
  <c r="O37" i="9"/>
  <c r="V578" i="5"/>
  <c r="T581" i="5"/>
  <c r="B28" i="9"/>
  <c r="E28" i="9" s="1"/>
  <c r="AL83" i="5"/>
  <c r="G76" i="3"/>
  <c r="D87" i="4"/>
  <c r="H12" i="1"/>
  <c r="AB18" i="5"/>
  <c r="C135" i="1"/>
  <c r="J16" i="5"/>
  <c r="H14" i="1"/>
  <c r="AB471" i="5"/>
  <c r="K493" i="1"/>
  <c r="K492" i="1" s="1"/>
  <c r="J19" i="8" s="1"/>
  <c r="B10" i="9"/>
  <c r="D72" i="4"/>
  <c r="AL65" i="5"/>
  <c r="G61" i="3"/>
  <c r="G32" i="1"/>
  <c r="L32" i="1"/>
  <c r="U42" i="5"/>
  <c r="AE11" i="5"/>
  <c r="G19" i="5"/>
  <c r="C19" i="5"/>
  <c r="K14" i="1"/>
  <c r="L16" i="1"/>
  <c r="G264" i="3"/>
  <c r="J264" i="3" s="1"/>
  <c r="G21" i="9"/>
  <c r="D337" i="4"/>
  <c r="L21" i="1"/>
  <c r="AF262" i="5"/>
  <c r="AF261" i="5" s="1"/>
  <c r="C27" i="5"/>
  <c r="G27" i="5"/>
  <c r="AE25" i="5"/>
  <c r="H10" i="3"/>
  <c r="E314" i="5"/>
  <c r="C315" i="1"/>
  <c r="C334" i="1"/>
  <c r="H527" i="5"/>
  <c r="J524" i="5"/>
  <c r="S30" i="5"/>
  <c r="G97" i="5"/>
  <c r="D69" i="1"/>
  <c r="AB97" i="5"/>
  <c r="K69" i="1"/>
  <c r="C443" i="1"/>
  <c r="N474" i="5"/>
  <c r="N473" i="5" s="1"/>
  <c r="G129" i="1"/>
  <c r="G128" i="1" s="1"/>
  <c r="F9" i="8" s="1"/>
  <c r="P151" i="5"/>
  <c r="Z369" i="5"/>
  <c r="Z368" i="5" s="1"/>
  <c r="G23" i="1"/>
  <c r="J15" i="9"/>
  <c r="G347" i="3"/>
  <c r="J347" i="3" s="1"/>
  <c r="D459" i="4"/>
  <c r="C161" i="1"/>
  <c r="G445" i="3"/>
  <c r="J445" i="3" s="1"/>
  <c r="L20" i="9"/>
  <c r="D591" i="4"/>
  <c r="C392" i="1"/>
  <c r="C444" i="1"/>
  <c r="C390" i="1"/>
  <c r="D14" i="5"/>
  <c r="T368" i="5"/>
  <c r="H553" i="1"/>
  <c r="G20" i="8" s="1"/>
  <c r="P524" i="5"/>
  <c r="N527" i="5"/>
  <c r="N528" i="5" s="1"/>
  <c r="E368" i="5"/>
  <c r="AF369" i="5"/>
  <c r="AF368" i="5" s="1"/>
  <c r="D412" i="4"/>
  <c r="G315" i="3"/>
  <c r="J315" i="3" s="1"/>
  <c r="H31" i="9"/>
  <c r="C560" i="1"/>
  <c r="G524" i="5"/>
  <c r="E527" i="5"/>
  <c r="E528" i="5" s="1"/>
  <c r="N10" i="9"/>
  <c r="D643" i="4"/>
  <c r="G481" i="3"/>
  <c r="J481" i="3" s="1"/>
  <c r="G479" i="3"/>
  <c r="D641" i="4"/>
  <c r="C578" i="5"/>
  <c r="C581" i="5" s="1"/>
  <c r="N8" i="9"/>
  <c r="D791" i="4"/>
  <c r="G594" i="3"/>
  <c r="J594" i="3" s="1"/>
  <c r="P31" i="9"/>
  <c r="G414" i="3"/>
  <c r="J414" i="3" s="1"/>
  <c r="K36" i="9"/>
  <c r="D543" i="4"/>
  <c r="G487" i="3"/>
  <c r="J487" i="3" s="1"/>
  <c r="D648" i="4"/>
  <c r="N15" i="9"/>
  <c r="Q15" i="9" s="1"/>
  <c r="C761" i="1"/>
  <c r="C626" i="1"/>
  <c r="D586" i="4"/>
  <c r="L16" i="9"/>
  <c r="G439" i="3"/>
  <c r="J439" i="3" s="1"/>
  <c r="D792" i="4"/>
  <c r="G595" i="3"/>
  <c r="J595" i="3" s="1"/>
  <c r="P32" i="9"/>
  <c r="Q635" i="5"/>
  <c r="F37" i="1"/>
  <c r="J39" i="1"/>
  <c r="Y19" i="5"/>
  <c r="Y25" i="5"/>
  <c r="M16" i="5"/>
  <c r="J35" i="1"/>
  <c r="M35" i="5"/>
  <c r="J24" i="1"/>
  <c r="F20" i="1"/>
  <c r="N12" i="1"/>
  <c r="C332" i="1"/>
  <c r="H207" i="5"/>
  <c r="G181" i="3"/>
  <c r="J181" i="3" s="1"/>
  <c r="D38" i="9"/>
  <c r="D229" i="4"/>
  <c r="P20" i="9"/>
  <c r="D781" i="4"/>
  <c r="G583" i="3"/>
  <c r="J583" i="3" s="1"/>
  <c r="C275" i="1"/>
  <c r="C281" i="1"/>
  <c r="D35" i="9"/>
  <c r="G179" i="3"/>
  <c r="J179" i="3" s="1"/>
  <c r="D226" i="4"/>
  <c r="C506" i="1"/>
  <c r="C503" i="1"/>
  <c r="C146" i="1"/>
  <c r="Y16" i="5"/>
  <c r="C745" i="1"/>
  <c r="C682" i="1"/>
  <c r="C212" i="1"/>
  <c r="D40" i="9"/>
  <c r="D231" i="4"/>
  <c r="G183" i="3"/>
  <c r="J183" i="3" s="1"/>
  <c r="M38" i="1"/>
  <c r="G548" i="3"/>
  <c r="J548" i="3" s="1"/>
  <c r="O33" i="9"/>
  <c r="D731" i="4"/>
  <c r="F18" i="9"/>
  <c r="D271" i="4"/>
  <c r="G208" i="3"/>
  <c r="J208" i="3" s="1"/>
  <c r="J20" i="5"/>
  <c r="G386" i="3"/>
  <c r="D515" i="4"/>
  <c r="K8" i="9"/>
  <c r="C471" i="5"/>
  <c r="C474" i="5" s="1"/>
  <c r="C635" i="1"/>
  <c r="C762" i="1"/>
  <c r="G535" i="3"/>
  <c r="J535" i="3" s="1"/>
  <c r="O18" i="9"/>
  <c r="D714" i="4"/>
  <c r="AL148" i="5"/>
  <c r="D166" i="4"/>
  <c r="G136" i="3"/>
  <c r="J136" i="3" s="1"/>
  <c r="C39" i="9"/>
  <c r="C326" i="1"/>
  <c r="K21" i="9"/>
  <c r="D527" i="4"/>
  <c r="G399" i="3"/>
  <c r="J399" i="3" s="1"/>
  <c r="M39" i="1"/>
  <c r="D207" i="4"/>
  <c r="D16" i="9"/>
  <c r="G159" i="3"/>
  <c r="J159" i="3" s="1"/>
  <c r="N431" i="1"/>
  <c r="M18" i="8" s="1"/>
  <c r="M21" i="8" s="1"/>
  <c r="M33" i="1"/>
  <c r="J38" i="5"/>
  <c r="C208" i="1"/>
  <c r="V18" i="5"/>
  <c r="J18" i="5"/>
  <c r="D40" i="1"/>
  <c r="C100" i="1"/>
  <c r="H11" i="1"/>
  <c r="H41" i="1"/>
  <c r="H35" i="3"/>
  <c r="AE38" i="5"/>
  <c r="K614" i="1"/>
  <c r="J23" i="8" s="1"/>
  <c r="J28" i="5"/>
  <c r="AE24" i="5"/>
  <c r="H34" i="1"/>
  <c r="I42" i="5"/>
  <c r="F27" i="9"/>
  <c r="I27" i="9" s="1"/>
  <c r="D280" i="4"/>
  <c r="G210" i="3"/>
  <c r="J210" i="3" s="1"/>
  <c r="M12" i="1"/>
  <c r="G78" i="3"/>
  <c r="D89" i="4"/>
  <c r="AL84" i="5"/>
  <c r="B27" i="9"/>
  <c r="E27" i="9" s="1"/>
  <c r="D12" i="5"/>
  <c r="AE40" i="5"/>
  <c r="D30" i="5"/>
  <c r="G18" i="1"/>
  <c r="AB26" i="5"/>
  <c r="H19" i="3"/>
  <c r="S13" i="5"/>
  <c r="AI153" i="5"/>
  <c r="D32" i="5"/>
  <c r="G18" i="5"/>
  <c r="C18" i="5"/>
  <c r="H25" i="1"/>
  <c r="AB11" i="5"/>
  <c r="P24" i="5"/>
  <c r="AB34" i="5"/>
  <c r="D26" i="5"/>
  <c r="G14" i="5"/>
  <c r="C14" i="5"/>
  <c r="K16" i="1"/>
  <c r="D480" i="4"/>
  <c r="J36" i="9"/>
  <c r="G367" i="3"/>
  <c r="J367" i="3" s="1"/>
  <c r="Q473" i="5"/>
  <c r="C380" i="1"/>
  <c r="G27" i="1"/>
  <c r="Z262" i="5"/>
  <c r="H19" i="9"/>
  <c r="G304" i="3"/>
  <c r="J304" i="3" s="1"/>
  <c r="D400" i="4"/>
  <c r="D353" i="4"/>
  <c r="G36" i="9"/>
  <c r="G273" i="3"/>
  <c r="J273" i="3" s="1"/>
  <c r="C522" i="1"/>
  <c r="H15" i="1"/>
  <c r="AE12" i="5"/>
  <c r="AC261" i="5"/>
  <c r="C384" i="1"/>
  <c r="D468" i="4"/>
  <c r="J24" i="9"/>
  <c r="M24" i="9" s="1"/>
  <c r="G355" i="3"/>
  <c r="J355" i="3" s="1"/>
  <c r="H18" i="3"/>
  <c r="H29" i="1"/>
  <c r="T313" i="5"/>
  <c r="G358" i="3"/>
  <c r="J358" i="3" s="1"/>
  <c r="D470" i="4"/>
  <c r="J27" i="9"/>
  <c r="G443" i="3"/>
  <c r="J443" i="3" s="1"/>
  <c r="D588" i="4"/>
  <c r="L17" i="9"/>
  <c r="D606" i="4"/>
  <c r="G461" i="3"/>
  <c r="J461" i="3" s="1"/>
  <c r="L36" i="9"/>
  <c r="D518" i="4"/>
  <c r="G389" i="3"/>
  <c r="J389" i="3" s="1"/>
  <c r="K11" i="9"/>
  <c r="C641" i="1"/>
  <c r="C624" i="1"/>
  <c r="M614" i="1"/>
  <c r="L23" i="8" s="1"/>
  <c r="L26" i="8" s="1"/>
  <c r="W581" i="5"/>
  <c r="W580" i="5" s="1"/>
  <c r="Y578" i="5"/>
  <c r="G601" i="3"/>
  <c r="J601" i="3" s="1"/>
  <c r="P38" i="9"/>
  <c r="D798" i="4"/>
  <c r="I676" i="1"/>
  <c r="I675" i="1" s="1"/>
  <c r="H24" i="8" s="1"/>
  <c r="V632" i="5"/>
  <c r="D580" i="4"/>
  <c r="G435" i="3"/>
  <c r="J435" i="3" s="1"/>
  <c r="L10" i="9"/>
  <c r="Q581" i="5"/>
  <c r="S578" i="5"/>
  <c r="C328" i="1"/>
  <c r="AI688" i="5"/>
  <c r="AJ687" i="5"/>
  <c r="C616" i="1"/>
  <c r="W421" i="5"/>
  <c r="F736" i="1"/>
  <c r="F735" i="1" s="1"/>
  <c r="E25" i="8" s="1"/>
  <c r="M686" i="5"/>
  <c r="D609" i="4"/>
  <c r="L39" i="9"/>
  <c r="G464" i="3"/>
  <c r="J464" i="3" s="1"/>
  <c r="E614" i="1"/>
  <c r="D23" i="8" s="1"/>
  <c r="AF634" i="5"/>
  <c r="H474" i="5"/>
  <c r="C758" i="1"/>
  <c r="D603" i="4"/>
  <c r="G460" i="3"/>
  <c r="J460" i="3" s="1"/>
  <c r="L34" i="9"/>
  <c r="H22" i="1" l="1"/>
  <c r="F310" i="1"/>
  <c r="E14" i="8" s="1"/>
  <c r="C317" i="1"/>
  <c r="N249" i="1"/>
  <c r="M13" i="8" s="1"/>
  <c r="N25" i="1"/>
  <c r="K431" i="1"/>
  <c r="J18" i="8" s="1"/>
  <c r="F128" i="1"/>
  <c r="E9" i="8" s="1"/>
  <c r="C151" i="1"/>
  <c r="M27" i="9"/>
  <c r="F492" i="1"/>
  <c r="E19" i="8" s="1"/>
  <c r="H528" i="5"/>
  <c r="C521" i="1"/>
  <c r="J36" i="1"/>
  <c r="R687" i="5"/>
  <c r="I25" i="9"/>
  <c r="G15" i="1"/>
  <c r="E16" i="1"/>
  <c r="C457" i="1"/>
  <c r="N370" i="1"/>
  <c r="M15" i="8" s="1"/>
  <c r="C137" i="1"/>
  <c r="I37" i="9"/>
  <c r="C399" i="1"/>
  <c r="G36" i="1"/>
  <c r="E11" i="9"/>
  <c r="D16" i="8"/>
  <c r="E33" i="1"/>
  <c r="C206" i="1"/>
  <c r="N33" i="1"/>
  <c r="H21" i="8"/>
  <c r="Q11" i="9"/>
  <c r="M26" i="9"/>
  <c r="N28" i="1"/>
  <c r="I13" i="9"/>
  <c r="N11" i="1"/>
  <c r="C330" i="1"/>
  <c r="N10" i="1"/>
  <c r="J18" i="1"/>
  <c r="C385" i="1"/>
  <c r="C449" i="1"/>
  <c r="K370" i="1"/>
  <c r="J15" i="8" s="1"/>
  <c r="J16" i="8" s="1"/>
  <c r="G310" i="1"/>
  <c r="F14" i="8" s="1"/>
  <c r="G370" i="1"/>
  <c r="F15" i="8" s="1"/>
  <c r="M34" i="1"/>
  <c r="F18" i="1"/>
  <c r="C338" i="1"/>
  <c r="F39" i="1"/>
  <c r="C270" i="1"/>
  <c r="M25" i="1"/>
  <c r="C343" i="1"/>
  <c r="E37" i="9"/>
  <c r="I11" i="9"/>
  <c r="E17" i="9"/>
  <c r="N23" i="1"/>
  <c r="C221" i="1"/>
  <c r="M32" i="1"/>
  <c r="H431" i="1"/>
  <c r="G18" i="8" s="1"/>
  <c r="C383" i="1"/>
  <c r="C514" i="1"/>
  <c r="J26" i="1"/>
  <c r="C500" i="1"/>
  <c r="H39" i="1"/>
  <c r="H492" i="1"/>
  <c r="G19" i="8" s="1"/>
  <c r="Q28" i="9"/>
  <c r="M492" i="1"/>
  <c r="L19" i="8" s="1"/>
  <c r="L21" i="8" s="1"/>
  <c r="N41" i="1"/>
  <c r="N37" i="1"/>
  <c r="C388" i="1"/>
  <c r="C219" i="1"/>
  <c r="C520" i="1"/>
  <c r="J29" i="1"/>
  <c r="I20" i="1"/>
  <c r="C205" i="1"/>
  <c r="M29" i="1"/>
  <c r="M37" i="1"/>
  <c r="C318" i="1"/>
  <c r="C525" i="1"/>
  <c r="I19" i="1"/>
  <c r="C210" i="1"/>
  <c r="C335" i="1"/>
  <c r="N39" i="1"/>
  <c r="J492" i="1"/>
  <c r="I19" i="8" s="1"/>
  <c r="I21" i="8" s="1"/>
  <c r="E35" i="1"/>
  <c r="W422" i="5"/>
  <c r="M31" i="9"/>
  <c r="E30" i="9"/>
  <c r="M310" i="1"/>
  <c r="L14" i="8" s="1"/>
  <c r="L16" i="8" s="1"/>
  <c r="L492" i="1"/>
  <c r="K19" i="8" s="1"/>
  <c r="K21" i="8" s="1"/>
  <c r="J310" i="1"/>
  <c r="I14" i="8" s="1"/>
  <c r="K36" i="1"/>
  <c r="C36" i="1" s="1"/>
  <c r="F370" i="1"/>
  <c r="E15" i="8" s="1"/>
  <c r="E16" i="8" s="1"/>
  <c r="N128" i="1"/>
  <c r="M9" i="8" s="1"/>
  <c r="H188" i="1"/>
  <c r="G10" i="8" s="1"/>
  <c r="I310" i="1"/>
  <c r="H14" i="8" s="1"/>
  <c r="F40" i="1"/>
  <c r="C515" i="1"/>
  <c r="C386" i="1"/>
  <c r="J41" i="1"/>
  <c r="C160" i="1"/>
  <c r="C193" i="1"/>
  <c r="E20" i="9"/>
  <c r="M35" i="9"/>
  <c r="E25" i="9"/>
  <c r="Q21" i="9"/>
  <c r="Q39" i="9"/>
  <c r="Q36" i="9"/>
  <c r="I16" i="9"/>
  <c r="M15" i="9"/>
  <c r="M12" i="9"/>
  <c r="I26" i="9"/>
  <c r="E10" i="9"/>
  <c r="I18" i="9"/>
  <c r="E27" i="1"/>
  <c r="C27" i="1" s="1"/>
  <c r="H475" i="5"/>
  <c r="M41" i="1"/>
  <c r="C401" i="1"/>
  <c r="C442" i="1"/>
  <c r="C265" i="1"/>
  <c r="N18" i="1"/>
  <c r="C154" i="1"/>
  <c r="C274" i="1"/>
  <c r="C264" i="1"/>
  <c r="C323" i="1"/>
  <c r="C336" i="1"/>
  <c r="N30" i="1"/>
  <c r="J40" i="1"/>
  <c r="H526" i="5"/>
  <c r="I40" i="9"/>
  <c r="N34" i="1"/>
  <c r="E45" i="5"/>
  <c r="E44" i="5" s="1"/>
  <c r="M30" i="9"/>
  <c r="Q636" i="5"/>
  <c r="C31" i="1"/>
  <c r="J26" i="8"/>
  <c r="Q26" i="9"/>
  <c r="D26" i="8"/>
  <c r="D21" i="8"/>
  <c r="N475" i="5"/>
  <c r="Q582" i="5"/>
  <c r="O687" i="5"/>
  <c r="C154" i="5"/>
  <c r="AC155" i="5" s="1"/>
  <c r="E12" i="9"/>
  <c r="T582" i="5"/>
  <c r="Q30" i="9"/>
  <c r="I24" i="9"/>
  <c r="Q10" i="9"/>
  <c r="AI528" i="5"/>
  <c r="A636" i="1"/>
  <c r="Q35" i="9"/>
  <c r="M29" i="9"/>
  <c r="B353" i="4"/>
  <c r="B609" i="4"/>
  <c r="B603" i="4"/>
  <c r="A616" i="1"/>
  <c r="B580" i="4"/>
  <c r="C461" i="3"/>
  <c r="D461" i="3"/>
  <c r="D443" i="3"/>
  <c r="C443" i="3"/>
  <c r="B480" i="4"/>
  <c r="B166" i="4"/>
  <c r="D535" i="3"/>
  <c r="C535" i="3"/>
  <c r="I535" i="3"/>
  <c r="K41" i="9"/>
  <c r="B731" i="4"/>
  <c r="C183" i="3"/>
  <c r="D183" i="3"/>
  <c r="C179" i="3"/>
  <c r="D179" i="3"/>
  <c r="I583" i="3"/>
  <c r="D583" i="3"/>
  <c r="C583" i="3"/>
  <c r="B229" i="4"/>
  <c r="W582" i="5"/>
  <c r="I481" i="3"/>
  <c r="D481" i="3"/>
  <c r="C481" i="3"/>
  <c r="C315" i="3"/>
  <c r="D315" i="3"/>
  <c r="D347" i="3"/>
  <c r="C347" i="3"/>
  <c r="K9" i="1"/>
  <c r="K68" i="1"/>
  <c r="J8" i="8" s="1"/>
  <c r="J11" i="8" s="1"/>
  <c r="B337" i="4"/>
  <c r="I554" i="3"/>
  <c r="D554" i="3"/>
  <c r="C554" i="3"/>
  <c r="G34" i="3"/>
  <c r="J34" i="3" s="1"/>
  <c r="J84" i="3"/>
  <c r="D107" i="3"/>
  <c r="C107" i="3"/>
  <c r="B776" i="4"/>
  <c r="D398" i="3"/>
  <c r="C398" i="3"/>
  <c r="D120" i="3"/>
  <c r="C120" i="3"/>
  <c r="B523" i="4"/>
  <c r="D162" i="3"/>
  <c r="C162" i="3"/>
  <c r="B778" i="4"/>
  <c r="B339" i="4"/>
  <c r="B530" i="4"/>
  <c r="C572" i="3"/>
  <c r="I572" i="3"/>
  <c r="D572" i="3"/>
  <c r="C359" i="3"/>
  <c r="D359" i="3"/>
  <c r="D436" i="3"/>
  <c r="C436" i="3"/>
  <c r="A569" i="1"/>
  <c r="D738" i="4"/>
  <c r="E721" i="4" s="1"/>
  <c r="B705" i="4"/>
  <c r="A572" i="1"/>
  <c r="B596" i="4"/>
  <c r="B475" i="4"/>
  <c r="E16" i="9"/>
  <c r="E9" i="9"/>
  <c r="C212" i="3"/>
  <c r="D212" i="3"/>
  <c r="B706" i="4"/>
  <c r="C214" i="3"/>
  <c r="D214" i="3"/>
  <c r="I584" i="3"/>
  <c r="C584" i="3"/>
  <c r="D584" i="3"/>
  <c r="B713" i="4"/>
  <c r="D272" i="3"/>
  <c r="C272" i="3"/>
  <c r="P41" i="9"/>
  <c r="A629" i="1"/>
  <c r="A627" i="1"/>
  <c r="B670" i="4"/>
  <c r="K582" i="5"/>
  <c r="A568" i="1"/>
  <c r="D19" i="4"/>
  <c r="B83" i="4"/>
  <c r="B477" i="4"/>
  <c r="D247" i="3"/>
  <c r="C247" i="3"/>
  <c r="B602" i="4"/>
  <c r="T475" i="5"/>
  <c r="D342" i="3"/>
  <c r="C342" i="3"/>
  <c r="C260" i="3"/>
  <c r="D260" i="3"/>
  <c r="C168" i="3"/>
  <c r="D168" i="3"/>
  <c r="C137" i="3"/>
  <c r="D137" i="3"/>
  <c r="D294" i="3"/>
  <c r="C294" i="3"/>
  <c r="B218" i="4"/>
  <c r="A640" i="1"/>
  <c r="D314" i="3"/>
  <c r="C314" i="3"/>
  <c r="C219" i="3"/>
  <c r="D219" i="3"/>
  <c r="A580" i="1"/>
  <c r="I593" i="3"/>
  <c r="D593" i="3"/>
  <c r="C593" i="3"/>
  <c r="A584" i="1"/>
  <c r="AF636" i="5"/>
  <c r="C480" i="3"/>
  <c r="I480" i="3"/>
  <c r="D480" i="3"/>
  <c r="D529" i="3"/>
  <c r="C529" i="3"/>
  <c r="I529" i="3"/>
  <c r="C365" i="3"/>
  <c r="D365" i="3"/>
  <c r="D302" i="3"/>
  <c r="C302" i="3"/>
  <c r="C14" i="1"/>
  <c r="Z582" i="5"/>
  <c r="D390" i="3"/>
  <c r="C390" i="3"/>
  <c r="C124" i="3"/>
  <c r="D124" i="3"/>
  <c r="I21" i="9"/>
  <c r="I590" i="3"/>
  <c r="D590" i="3"/>
  <c r="C590" i="3"/>
  <c r="B601" i="4"/>
  <c r="B23" i="8"/>
  <c r="B578" i="4"/>
  <c r="D611" i="4"/>
  <c r="E594" i="4" s="1"/>
  <c r="B607" i="4"/>
  <c r="D345" i="3"/>
  <c r="C345" i="3"/>
  <c r="M17" i="9"/>
  <c r="AL9" i="5"/>
  <c r="P9" i="1"/>
  <c r="C42" i="5"/>
  <c r="B348" i="4"/>
  <c r="M33" i="9"/>
  <c r="D358" i="4"/>
  <c r="E345" i="4" s="1"/>
  <c r="B325" i="4"/>
  <c r="D17" i="4"/>
  <c r="B80" i="4"/>
  <c r="B142" i="4"/>
  <c r="B332" i="4"/>
  <c r="Q634" i="5"/>
  <c r="D307" i="3"/>
  <c r="C307" i="3"/>
  <c r="C293" i="3"/>
  <c r="D293" i="3"/>
  <c r="D116" i="3"/>
  <c r="C116" i="3"/>
  <c r="B667" i="4"/>
  <c r="I19" i="9"/>
  <c r="A563" i="1"/>
  <c r="A579" i="1"/>
  <c r="A567" i="1"/>
  <c r="C459" i="3"/>
  <c r="D459" i="3"/>
  <c r="B590" i="4"/>
  <c r="B582" i="4"/>
  <c r="B465" i="4"/>
  <c r="E422" i="5"/>
  <c r="B517" i="4"/>
  <c r="D348" i="3"/>
  <c r="C348" i="3"/>
  <c r="C364" i="3"/>
  <c r="D364" i="3"/>
  <c r="B357" i="4"/>
  <c r="P32" i="1"/>
  <c r="AL31" i="5"/>
  <c r="G25" i="3"/>
  <c r="J25" i="3" s="1"/>
  <c r="J74" i="3"/>
  <c r="C16" i="1"/>
  <c r="I30" i="9"/>
  <c r="B268" i="4"/>
  <c r="B269" i="4"/>
  <c r="D539" i="3"/>
  <c r="C539" i="3"/>
  <c r="I539" i="3"/>
  <c r="B736" i="4"/>
  <c r="I8" i="9"/>
  <c r="F41" i="9"/>
  <c r="B211" i="4"/>
  <c r="C585" i="3"/>
  <c r="I585" i="3"/>
  <c r="D585" i="3"/>
  <c r="D397" i="3"/>
  <c r="C397" i="3"/>
  <c r="B661" i="4"/>
  <c r="Y42" i="5"/>
  <c r="A632" i="1"/>
  <c r="B656" i="4"/>
  <c r="B585" i="4"/>
  <c r="D446" i="3"/>
  <c r="C446" i="3"/>
  <c r="AL22" i="5"/>
  <c r="P21" i="1"/>
  <c r="C350" i="3"/>
  <c r="D350" i="3"/>
  <c r="B516" i="4"/>
  <c r="C35" i="1"/>
  <c r="Q580" i="5"/>
  <c r="D217" i="3"/>
  <c r="C217" i="3"/>
  <c r="B159" i="4"/>
  <c r="C222" i="3"/>
  <c r="D222" i="3"/>
  <c r="B266" i="4"/>
  <c r="B725" i="4"/>
  <c r="C543" i="3"/>
  <c r="D543" i="3"/>
  <c r="I543" i="3"/>
  <c r="B406" i="4"/>
  <c r="C537" i="3"/>
  <c r="D537" i="3"/>
  <c r="I537" i="3"/>
  <c r="B594" i="4"/>
  <c r="B589" i="4"/>
  <c r="B482" i="4"/>
  <c r="Q313" i="5"/>
  <c r="B395" i="4"/>
  <c r="G18" i="3"/>
  <c r="J18" i="3" s="1"/>
  <c r="J68" i="3"/>
  <c r="D38" i="4"/>
  <c r="B101" i="4"/>
  <c r="D163" i="3"/>
  <c r="C163" i="3"/>
  <c r="I34" i="9"/>
  <c r="D574" i="3"/>
  <c r="C574" i="3"/>
  <c r="I574" i="3"/>
  <c r="C201" i="3"/>
  <c r="D201" i="3"/>
  <c r="B522" i="4"/>
  <c r="D494" i="3"/>
  <c r="C494" i="3"/>
  <c r="I494" i="3"/>
  <c r="AI526" i="5"/>
  <c r="A554" i="1"/>
  <c r="C553" i="1"/>
  <c r="O569" i="1" s="1"/>
  <c r="B541" i="4"/>
  <c r="C100" i="5"/>
  <c r="D413" i="3"/>
  <c r="C413" i="3"/>
  <c r="C228" i="3"/>
  <c r="D228" i="3"/>
  <c r="N582" i="5"/>
  <c r="E26" i="9"/>
  <c r="R26" i="9" s="1"/>
  <c r="D119" i="3"/>
  <c r="C119" i="3"/>
  <c r="I29" i="9"/>
  <c r="V42" i="5"/>
  <c r="B347" i="4"/>
  <c r="B165" i="4"/>
  <c r="D323" i="3"/>
  <c r="C323" i="3"/>
  <c r="A638" i="1"/>
  <c r="B799" i="4"/>
  <c r="A646" i="1"/>
  <c r="B595" i="4"/>
  <c r="B645" i="4"/>
  <c r="B649" i="4"/>
  <c r="B579" i="4"/>
  <c r="E636" i="5"/>
  <c r="C153" i="5"/>
  <c r="D343" i="3"/>
  <c r="C343" i="3"/>
  <c r="C448" i="3"/>
  <c r="D448" i="3"/>
  <c r="B521" i="4"/>
  <c r="C357" i="3"/>
  <c r="D357" i="3"/>
  <c r="H16" i="8"/>
  <c r="J73" i="3"/>
  <c r="G23" i="3"/>
  <c r="J23" i="3" s="1"/>
  <c r="E14" i="9"/>
  <c r="C10" i="1"/>
  <c r="G20" i="3"/>
  <c r="J20" i="3" s="1"/>
  <c r="J70" i="3"/>
  <c r="C199" i="3"/>
  <c r="D199" i="3"/>
  <c r="C121" i="3"/>
  <c r="D121" i="3"/>
  <c r="J152" i="3"/>
  <c r="I166" i="3" s="1"/>
  <c r="G185" i="3"/>
  <c r="E21" i="8"/>
  <c r="D227" i="3"/>
  <c r="C227" i="3"/>
  <c r="B418" i="4"/>
  <c r="C600" i="3"/>
  <c r="I600" i="3"/>
  <c r="D600" i="3"/>
  <c r="C313" i="3"/>
  <c r="D313" i="3"/>
  <c r="C258" i="3"/>
  <c r="D258" i="3"/>
  <c r="B659" i="4"/>
  <c r="A561" i="1"/>
  <c r="C416" i="3"/>
  <c r="D416" i="3"/>
  <c r="C22" i="1"/>
  <c r="B417" i="4"/>
  <c r="D340" i="3"/>
  <c r="C340" i="3"/>
  <c r="J21" i="8"/>
  <c r="J85" i="3"/>
  <c r="G36" i="3"/>
  <c r="J36" i="3" s="1"/>
  <c r="H9" i="1"/>
  <c r="H8" i="1" s="1"/>
  <c r="H68" i="1"/>
  <c r="G8" i="8" s="1"/>
  <c r="B664" i="4"/>
  <c r="C130" i="3"/>
  <c r="D130" i="3"/>
  <c r="B547" i="4"/>
  <c r="B355" i="4"/>
  <c r="D166" i="3"/>
  <c r="C166" i="3"/>
  <c r="AK42" i="5"/>
  <c r="AI45" i="5"/>
  <c r="AI44" i="5" s="1"/>
  <c r="C265" i="3"/>
  <c r="D265" i="3"/>
  <c r="A570" i="1"/>
  <c r="I505" i="3"/>
  <c r="D505" i="3"/>
  <c r="C505" i="3"/>
  <c r="A564" i="1"/>
  <c r="D297" i="3"/>
  <c r="C297" i="3"/>
  <c r="C306" i="3"/>
  <c r="D306" i="3"/>
  <c r="J91" i="3"/>
  <c r="G41" i="3"/>
  <c r="J41" i="3" s="1"/>
  <c r="J64" i="3"/>
  <c r="G14" i="3"/>
  <c r="J14" i="3" s="1"/>
  <c r="K44" i="5"/>
  <c r="C111" i="3"/>
  <c r="D111" i="3"/>
  <c r="C29" i="1"/>
  <c r="D171" i="3"/>
  <c r="C171" i="3"/>
  <c r="C123" i="3"/>
  <c r="D123" i="3"/>
  <c r="B340" i="4"/>
  <c r="C541" i="3"/>
  <c r="I541" i="3"/>
  <c r="D541" i="3"/>
  <c r="C531" i="3"/>
  <c r="I531" i="3"/>
  <c r="D531" i="3"/>
  <c r="I31" i="9"/>
  <c r="B708" i="4"/>
  <c r="C270" i="3"/>
  <c r="D270" i="3"/>
  <c r="B654" i="4"/>
  <c r="Q25" i="9"/>
  <c r="D422" i="4"/>
  <c r="E418" i="4" s="1"/>
  <c r="B389" i="4"/>
  <c r="B409" i="4"/>
  <c r="D351" i="3"/>
  <c r="C351" i="3"/>
  <c r="A565" i="1"/>
  <c r="Z45" i="5"/>
  <c r="A573" i="1"/>
  <c r="P42" i="5"/>
  <c r="E21" i="9"/>
  <c r="C26" i="1"/>
  <c r="F26" i="8"/>
  <c r="B775" i="4"/>
  <c r="D536" i="3"/>
  <c r="C536" i="3"/>
  <c r="I536" i="3"/>
  <c r="D176" i="3"/>
  <c r="C176" i="3"/>
  <c r="N636" i="5"/>
  <c r="C489" i="3"/>
  <c r="I489" i="3"/>
  <c r="D489" i="3"/>
  <c r="C356" i="3"/>
  <c r="D356" i="3"/>
  <c r="D431" i="1"/>
  <c r="C18" i="8" s="1"/>
  <c r="C432" i="1"/>
  <c r="E153" i="5"/>
  <c r="C341" i="3"/>
  <c r="D341" i="3"/>
  <c r="AC45" i="5"/>
  <c r="AL23" i="5"/>
  <c r="P23" i="1"/>
  <c r="D108" i="3"/>
  <c r="C108" i="3"/>
  <c r="J80" i="3"/>
  <c r="G31" i="3"/>
  <c r="J31" i="3" s="1"/>
  <c r="P10" i="1"/>
  <c r="AL10" i="5"/>
  <c r="I17" i="9"/>
  <c r="I575" i="3"/>
  <c r="D575" i="3"/>
  <c r="C575" i="3"/>
  <c r="D312" i="3"/>
  <c r="C312" i="3"/>
  <c r="K422" i="5"/>
  <c r="B215" i="4"/>
  <c r="B204" i="4"/>
  <c r="B143" i="4"/>
  <c r="H155" i="5"/>
  <c r="C586" i="3"/>
  <c r="I586" i="3"/>
  <c r="D586" i="3"/>
  <c r="B652" i="4"/>
  <c r="A644" i="1"/>
  <c r="B481" i="4"/>
  <c r="B531" i="4"/>
  <c r="M39" i="9"/>
  <c r="A578" i="1"/>
  <c r="Z422" i="5"/>
  <c r="N422" i="5"/>
  <c r="W155" i="5"/>
  <c r="E34" i="9"/>
  <c r="B201" i="4"/>
  <c r="I23" i="9"/>
  <c r="B219" i="4"/>
  <c r="D532" i="3"/>
  <c r="C532" i="3"/>
  <c r="I532" i="3"/>
  <c r="D225" i="3"/>
  <c r="C225" i="3"/>
  <c r="C131" i="3"/>
  <c r="D131" i="3"/>
  <c r="D550" i="3"/>
  <c r="C550" i="3"/>
  <c r="I550" i="3"/>
  <c r="B606" i="4"/>
  <c r="C159" i="3"/>
  <c r="D159" i="3"/>
  <c r="B515" i="4"/>
  <c r="D548" i="4"/>
  <c r="E522" i="4" s="1"/>
  <c r="C208" i="3"/>
  <c r="D208" i="3"/>
  <c r="B781" i="4"/>
  <c r="B586" i="4"/>
  <c r="B543" i="4"/>
  <c r="D594" i="3"/>
  <c r="I594" i="3"/>
  <c r="C594" i="3"/>
  <c r="D674" i="4"/>
  <c r="E659" i="4" s="1"/>
  <c r="B641" i="4"/>
  <c r="B643" i="4"/>
  <c r="A560" i="1"/>
  <c r="B412" i="4"/>
  <c r="D445" i="3"/>
  <c r="C445" i="3"/>
  <c r="AL27" i="5"/>
  <c r="P22" i="1"/>
  <c r="P19" i="1"/>
  <c r="AL19" i="5"/>
  <c r="D9" i="4"/>
  <c r="B72" i="4"/>
  <c r="D24" i="4"/>
  <c r="B87" i="4"/>
  <c r="B734" i="4"/>
  <c r="C174" i="3"/>
  <c r="D174" i="3"/>
  <c r="B275" i="4"/>
  <c r="B528" i="4"/>
  <c r="C392" i="3"/>
  <c r="D392" i="3"/>
  <c r="B208" i="4"/>
  <c r="Z261" i="5"/>
  <c r="D509" i="3"/>
  <c r="I509" i="3"/>
  <c r="C509" i="3"/>
  <c r="C442" i="3"/>
  <c r="D442" i="3"/>
  <c r="B604" i="4"/>
  <c r="AF475" i="5"/>
  <c r="A582" i="1"/>
  <c r="D346" i="3"/>
  <c r="C346" i="3"/>
  <c r="M8" i="9"/>
  <c r="J41" i="9"/>
  <c r="B545" i="4"/>
  <c r="G32" i="3"/>
  <c r="J32" i="3" s="1"/>
  <c r="J81" i="3"/>
  <c r="B341" i="4"/>
  <c r="C23" i="1"/>
  <c r="D13" i="4"/>
  <c r="B77" i="4"/>
  <c r="C24" i="1"/>
  <c r="D36" i="4"/>
  <c r="B100" i="4"/>
  <c r="G10" i="3"/>
  <c r="J10" i="3" s="1"/>
  <c r="J60" i="3"/>
  <c r="B789" i="4"/>
  <c r="B414" i="4"/>
  <c r="B768" i="4"/>
  <c r="D801" i="4"/>
  <c r="E768" i="4" s="1"/>
  <c r="J68" i="1"/>
  <c r="I8" i="8" s="1"/>
  <c r="I11" i="8" s="1"/>
  <c r="J9" i="1"/>
  <c r="J8" i="1" s="1"/>
  <c r="A575" i="1"/>
  <c r="B786" i="4"/>
  <c r="F687" i="5"/>
  <c r="I687" i="5"/>
  <c r="Q37" i="9"/>
  <c r="C324" i="3"/>
  <c r="D324" i="3"/>
  <c r="D366" i="3"/>
  <c r="C366" i="3"/>
  <c r="B535" i="4"/>
  <c r="P35" i="1"/>
  <c r="AL36" i="5"/>
  <c r="E526" i="5"/>
  <c r="B167" i="4"/>
  <c r="B391" i="4"/>
  <c r="B147" i="4"/>
  <c r="B533" i="4"/>
  <c r="B286" i="4"/>
  <c r="W636" i="5"/>
  <c r="D483" i="3"/>
  <c r="C483" i="3"/>
  <c r="I483" i="3"/>
  <c r="B647" i="4"/>
  <c r="B642" i="4"/>
  <c r="A583" i="1"/>
  <c r="A566" i="1"/>
  <c r="B651" i="4"/>
  <c r="B398" i="4"/>
  <c r="AL41" i="5"/>
  <c r="P41" i="1"/>
  <c r="AI420" i="5"/>
  <c r="AI422" i="5"/>
  <c r="E475" i="5"/>
  <c r="C211" i="3"/>
  <c r="D211" i="3"/>
  <c r="B203" i="4"/>
  <c r="A562" i="1"/>
  <c r="C580" i="5"/>
  <c r="B460" i="4"/>
  <c r="D349" i="3"/>
  <c r="C349" i="3"/>
  <c r="C266" i="3"/>
  <c r="D266" i="3"/>
  <c r="B478" i="4"/>
  <c r="G41" i="9"/>
  <c r="C20" i="1"/>
  <c r="J69" i="3"/>
  <c r="G19" i="3"/>
  <c r="J19" i="3" s="1"/>
  <c r="B90" i="4"/>
  <c r="D26" i="4"/>
  <c r="Z475" i="5"/>
  <c r="H26" i="8"/>
  <c r="W420" i="5"/>
  <c r="B404" i="4"/>
  <c r="D158" i="3"/>
  <c r="C158" i="3"/>
  <c r="B390" i="4"/>
  <c r="B146" i="4"/>
  <c r="I511" i="3"/>
  <c r="D511" i="3"/>
  <c r="C511" i="3"/>
  <c r="A645" i="1"/>
  <c r="D215" i="3"/>
  <c r="C215" i="3"/>
  <c r="Q40" i="9"/>
  <c r="K636" i="5"/>
  <c r="T528" i="5"/>
  <c r="B593" i="4"/>
  <c r="D437" i="3"/>
  <c r="C437" i="3"/>
  <c r="B464" i="4"/>
  <c r="M32" i="9"/>
  <c r="AC422" i="5"/>
  <c r="D42" i="5"/>
  <c r="C106" i="3"/>
  <c r="D106" i="3"/>
  <c r="C167" i="3"/>
  <c r="D167" i="3"/>
  <c r="C21" i="1"/>
  <c r="I15" i="9"/>
  <c r="B724" i="4"/>
  <c r="K526" i="5"/>
  <c r="K528" i="5"/>
  <c r="I22" i="9"/>
  <c r="J198" i="3"/>
  <c r="I214" i="3" s="1"/>
  <c r="G231" i="3"/>
  <c r="D203" i="3"/>
  <c r="C203" i="3"/>
  <c r="D165" i="3"/>
  <c r="C165" i="3"/>
  <c r="B148" i="4"/>
  <c r="D411" i="3"/>
  <c r="C411" i="3"/>
  <c r="D589" i="3"/>
  <c r="C589" i="3"/>
  <c r="I589" i="3"/>
  <c r="Q29" i="9"/>
  <c r="W45" i="5"/>
  <c r="Z636" i="5"/>
  <c r="B592" i="4"/>
  <c r="B473" i="4"/>
  <c r="B461" i="4"/>
  <c r="D110" i="3"/>
  <c r="C110" i="3"/>
  <c r="AF528" i="5"/>
  <c r="C533" i="3"/>
  <c r="I533" i="3"/>
  <c r="D533" i="3"/>
  <c r="D178" i="3"/>
  <c r="C178" i="3"/>
  <c r="B291" i="4"/>
  <c r="I12" i="9"/>
  <c r="Q32" i="9"/>
  <c r="B722" i="4"/>
  <c r="I28" i="9"/>
  <c r="D549" i="3"/>
  <c r="I549" i="3"/>
  <c r="C549" i="3"/>
  <c r="I542" i="3"/>
  <c r="D542" i="3"/>
  <c r="C542" i="3"/>
  <c r="N9" i="1"/>
  <c r="N68" i="1"/>
  <c r="M8" i="8" s="1"/>
  <c r="M11" i="8" s="1"/>
  <c r="I26" i="8"/>
  <c r="A621" i="1"/>
  <c r="B669" i="4"/>
  <c r="D465" i="3"/>
  <c r="C465" i="3"/>
  <c r="Z528" i="5"/>
  <c r="M13" i="9"/>
  <c r="C463" i="3"/>
  <c r="D463" i="3"/>
  <c r="C319" i="3"/>
  <c r="D319" i="3"/>
  <c r="D299" i="3"/>
  <c r="C299" i="3"/>
  <c r="E18" i="9"/>
  <c r="B162" i="4"/>
  <c r="J90" i="3"/>
  <c r="G40" i="3"/>
  <c r="J40" i="3" s="1"/>
  <c r="D122" i="3"/>
  <c r="C122" i="3"/>
  <c r="U687" i="5"/>
  <c r="B210" i="4"/>
  <c r="B287" i="4"/>
  <c r="B152" i="4"/>
  <c r="B206" i="4"/>
  <c r="B264" i="4"/>
  <c r="Z580" i="5"/>
  <c r="A577" i="1"/>
  <c r="A637" i="1"/>
  <c r="B20" i="8"/>
  <c r="C371" i="1"/>
  <c r="A384" i="1" s="1"/>
  <c r="D370" i="1"/>
  <c r="C15" i="8" s="1"/>
  <c r="B15" i="8" s="1"/>
  <c r="G9" i="3"/>
  <c r="G92" i="3"/>
  <c r="J59" i="3"/>
  <c r="C41" i="9"/>
  <c r="C252" i="3"/>
  <c r="D252" i="3"/>
  <c r="C19" i="1"/>
  <c r="C274" i="3"/>
  <c r="D274" i="3"/>
  <c r="B290" i="4"/>
  <c r="P29" i="1"/>
  <c r="AL26" i="5"/>
  <c r="B93" i="4"/>
  <c r="D29" i="4"/>
  <c r="C161" i="3"/>
  <c r="D161" i="3"/>
  <c r="D153" i="3"/>
  <c r="C153" i="3"/>
  <c r="B282" i="4"/>
  <c r="D135" i="3"/>
  <c r="C135" i="3"/>
  <c r="B419" i="4"/>
  <c r="B163" i="4"/>
  <c r="B263" i="4"/>
  <c r="B730" i="4"/>
  <c r="F9" i="1"/>
  <c r="F8" i="1" s="1"/>
  <c r="F68" i="1"/>
  <c r="E8" i="8" s="1"/>
  <c r="E11" i="8" s="1"/>
  <c r="B782" i="4"/>
  <c r="D602" i="3"/>
  <c r="I602" i="3"/>
  <c r="C602" i="3"/>
  <c r="Q12" i="9"/>
  <c r="I486" i="3"/>
  <c r="D486" i="3"/>
  <c r="C486" i="3"/>
  <c r="C573" i="3"/>
  <c r="I573" i="3"/>
  <c r="D573" i="3"/>
  <c r="C434" i="3"/>
  <c r="D434" i="3"/>
  <c r="T526" i="5"/>
  <c r="B655" i="4"/>
  <c r="B401" i="4"/>
  <c r="T580" i="5"/>
  <c r="M22" i="9"/>
  <c r="B145" i="4"/>
  <c r="E36" i="9"/>
  <c r="B84" i="4"/>
  <c r="D21" i="4"/>
  <c r="G12" i="3"/>
  <c r="J12" i="3" s="1"/>
  <c r="J62" i="3"/>
  <c r="AI155" i="5"/>
  <c r="D31" i="4"/>
  <c r="B94" i="4"/>
  <c r="B199" i="4"/>
  <c r="D232" i="4"/>
  <c r="E212" i="4" s="1"/>
  <c r="T153" i="5"/>
  <c r="D173" i="3"/>
  <c r="C173" i="3"/>
  <c r="C506" i="3"/>
  <c r="I506" i="3"/>
  <c r="D506" i="3"/>
  <c r="C599" i="3"/>
  <c r="I599" i="3"/>
  <c r="D599" i="3"/>
  <c r="B546" i="4"/>
  <c r="AC473" i="5"/>
  <c r="AC475" i="5"/>
  <c r="B402" i="4"/>
  <c r="C320" i="3"/>
  <c r="D320" i="3"/>
  <c r="M9" i="9"/>
  <c r="G39" i="3"/>
  <c r="J39" i="3" s="1"/>
  <c r="J88" i="3"/>
  <c r="C13" i="1"/>
  <c r="I500" i="3"/>
  <c r="D500" i="3"/>
  <c r="C500" i="3"/>
  <c r="D530" i="3"/>
  <c r="I530" i="3"/>
  <c r="C530" i="3"/>
  <c r="C184" i="3"/>
  <c r="D184" i="3"/>
  <c r="C545" i="3"/>
  <c r="I545" i="3"/>
  <c r="D545" i="3"/>
  <c r="Z526" i="5"/>
  <c r="C484" i="3"/>
  <c r="I484" i="3"/>
  <c r="D484" i="3"/>
  <c r="K26" i="8"/>
  <c r="H582" i="5"/>
  <c r="A557" i="1"/>
  <c r="B394" i="4"/>
  <c r="B403" i="4"/>
  <c r="B75" i="4"/>
  <c r="D12" i="4"/>
  <c r="AF207" i="5"/>
  <c r="B342" i="4"/>
  <c r="B223" i="4"/>
  <c r="B711" i="4"/>
  <c r="E711" i="4"/>
  <c r="B777" i="4"/>
  <c r="D229" i="3"/>
  <c r="C229" i="3"/>
  <c r="D223" i="3"/>
  <c r="C223" i="3"/>
  <c r="I546" i="3"/>
  <c r="C546" i="3"/>
  <c r="D546" i="3"/>
  <c r="D490" i="3"/>
  <c r="I490" i="3"/>
  <c r="C490" i="3"/>
  <c r="B794" i="4"/>
  <c r="D440" i="3"/>
  <c r="C440" i="3"/>
  <c r="G325" i="3"/>
  <c r="J292" i="3"/>
  <c r="I315" i="3" s="1"/>
  <c r="B484" i="4"/>
  <c r="D256" i="3"/>
  <c r="C256" i="3"/>
  <c r="D353" i="3"/>
  <c r="C353" i="3"/>
  <c r="AB42" i="5"/>
  <c r="F16" i="8"/>
  <c r="M9" i="1"/>
  <c r="M8" i="1" s="1"/>
  <c r="M68" i="1"/>
  <c r="L8" i="8" s="1"/>
  <c r="L11" i="8" s="1"/>
  <c r="J77" i="3"/>
  <c r="G22" i="3"/>
  <c r="J22" i="3" s="1"/>
  <c r="C114" i="3"/>
  <c r="D114" i="3"/>
  <c r="D25" i="4"/>
  <c r="B86" i="4"/>
  <c r="C33" i="1"/>
  <c r="D251" i="3"/>
  <c r="C251" i="3"/>
  <c r="C164" i="3"/>
  <c r="D164" i="3"/>
  <c r="C540" i="3"/>
  <c r="I540" i="3"/>
  <c r="D540" i="3"/>
  <c r="B392" i="4"/>
  <c r="B732" i="4"/>
  <c r="E732" i="4"/>
  <c r="C547" i="3"/>
  <c r="I547" i="3"/>
  <c r="D547" i="3"/>
  <c r="A639" i="1"/>
  <c r="A618" i="1"/>
  <c r="B779" i="4"/>
  <c r="B650" i="4"/>
  <c r="D316" i="3"/>
  <c r="C316" i="3"/>
  <c r="B474" i="4"/>
  <c r="C269" i="3"/>
  <c r="D269" i="3"/>
  <c r="A574" i="1"/>
  <c r="AF44" i="5"/>
  <c r="C296" i="3"/>
  <c r="D296" i="3"/>
  <c r="B202" i="4"/>
  <c r="D207" i="3"/>
  <c r="C207" i="3"/>
  <c r="B539" i="4"/>
  <c r="C177" i="3"/>
  <c r="D177" i="3"/>
  <c r="C156" i="3"/>
  <c r="D156" i="3"/>
  <c r="I552" i="3"/>
  <c r="D552" i="3"/>
  <c r="C552" i="3"/>
  <c r="C113" i="3"/>
  <c r="D113" i="3"/>
  <c r="T207" i="5"/>
  <c r="B783" i="4"/>
  <c r="E634" i="5"/>
  <c r="Q19" i="9"/>
  <c r="E26" i="8"/>
  <c r="Q261" i="5"/>
  <c r="D453" i="3"/>
  <c r="C453" i="3"/>
  <c r="D370" i="3"/>
  <c r="C370" i="3"/>
  <c r="B397" i="4"/>
  <c r="AF422" i="5"/>
  <c r="AL38" i="5"/>
  <c r="P40" i="1"/>
  <c r="AC153" i="5"/>
  <c r="E15" i="9"/>
  <c r="C526" i="5"/>
  <c r="B774" i="4"/>
  <c r="D154" i="3"/>
  <c r="C154" i="3"/>
  <c r="B154" i="4"/>
  <c r="D182" i="3"/>
  <c r="C182" i="3"/>
  <c r="B793" i="4"/>
  <c r="B289" i="4"/>
  <c r="D255" i="3"/>
  <c r="C255" i="3"/>
  <c r="B717" i="4"/>
  <c r="E717" i="4"/>
  <c r="C391" i="3"/>
  <c r="D391" i="3"/>
  <c r="D601" i="3"/>
  <c r="C601" i="3"/>
  <c r="I601" i="3"/>
  <c r="B231" i="4"/>
  <c r="I595" i="3"/>
  <c r="D595" i="3"/>
  <c r="C595" i="3"/>
  <c r="A624" i="1"/>
  <c r="B518" i="4"/>
  <c r="B470" i="4"/>
  <c r="B400" i="4"/>
  <c r="D367" i="3"/>
  <c r="C367" i="3"/>
  <c r="P14" i="1"/>
  <c r="Q14" i="1" s="1"/>
  <c r="AL14" i="5"/>
  <c r="P18" i="1"/>
  <c r="AL18" i="5"/>
  <c r="B89" i="4"/>
  <c r="D27" i="4"/>
  <c r="C210" i="3"/>
  <c r="D210" i="3"/>
  <c r="D399" i="3"/>
  <c r="C399" i="3"/>
  <c r="B714" i="4"/>
  <c r="A635" i="1"/>
  <c r="J386" i="3"/>
  <c r="I398" i="3" s="1"/>
  <c r="G419" i="3"/>
  <c r="B271" i="4"/>
  <c r="D548" i="3"/>
  <c r="I548" i="3"/>
  <c r="C548" i="3"/>
  <c r="C181" i="3"/>
  <c r="D181" i="3"/>
  <c r="B792" i="4"/>
  <c r="A626" i="1"/>
  <c r="B648" i="4"/>
  <c r="B791" i="4"/>
  <c r="G512" i="3"/>
  <c r="J479" i="3"/>
  <c r="D9" i="1"/>
  <c r="C69" i="1"/>
  <c r="A100" i="1" s="1"/>
  <c r="D68" i="1"/>
  <c r="C8" i="8" s="1"/>
  <c r="C264" i="3"/>
  <c r="D264" i="3"/>
  <c r="J76" i="3"/>
  <c r="G26" i="3"/>
  <c r="J26" i="3" s="1"/>
  <c r="B95" i="4"/>
  <c r="D32" i="4"/>
  <c r="A92" i="1"/>
  <c r="B399" i="4"/>
  <c r="D579" i="3"/>
  <c r="C579" i="3"/>
  <c r="I579" i="3"/>
  <c r="B150" i="4"/>
  <c r="Q38" i="9"/>
  <c r="C400" i="3"/>
  <c r="D400" i="3"/>
  <c r="M42" i="5"/>
  <c r="B770" i="4"/>
  <c r="D456" i="3"/>
  <c r="C456" i="3"/>
  <c r="B472" i="4"/>
  <c r="B581" i="4"/>
  <c r="E581" i="4"/>
  <c r="AI634" i="5"/>
  <c r="AI636" i="5"/>
  <c r="O41" i="9"/>
  <c r="B458" i="4"/>
  <c r="AD687" i="5"/>
  <c r="G372" i="3"/>
  <c r="J339" i="3"/>
  <c r="I350" i="3" s="1"/>
  <c r="C418" i="3"/>
  <c r="D418" i="3"/>
  <c r="B92" i="4"/>
  <c r="D30" i="4"/>
  <c r="D261" i="3"/>
  <c r="C261" i="3"/>
  <c r="H9" i="3"/>
  <c r="H42" i="3" s="1"/>
  <c r="H92" i="3"/>
  <c r="G15" i="3"/>
  <c r="J15" i="3" s="1"/>
  <c r="J66" i="3"/>
  <c r="P20" i="1"/>
  <c r="AL20" i="5"/>
  <c r="I557" i="3"/>
  <c r="C557" i="3"/>
  <c r="D557" i="3"/>
  <c r="D230" i="3"/>
  <c r="C230" i="3"/>
  <c r="B279" i="4"/>
  <c r="C250" i="1"/>
  <c r="D249" i="1"/>
  <c r="C13" i="8" s="1"/>
  <c r="I556" i="3"/>
  <c r="D556" i="3"/>
  <c r="C556" i="3"/>
  <c r="J571" i="3"/>
  <c r="G604" i="3"/>
  <c r="C592" i="3"/>
  <c r="I592" i="3"/>
  <c r="D592" i="3"/>
  <c r="B662" i="4"/>
  <c r="B421" i="4"/>
  <c r="M34" i="9"/>
  <c r="D438" i="3"/>
  <c r="C438" i="3"/>
  <c r="B356" i="4"/>
  <c r="E356" i="4"/>
  <c r="C403" i="3"/>
  <c r="D403" i="3"/>
  <c r="B334" i="4"/>
  <c r="E334" i="4"/>
  <c r="Q45" i="5"/>
  <c r="B214" i="4"/>
  <c r="D11" i="4"/>
  <c r="B74" i="4"/>
  <c r="E9" i="1"/>
  <c r="E68" i="1"/>
  <c r="D8" i="8" s="1"/>
  <c r="D11" i="8" s="1"/>
  <c r="D180" i="3"/>
  <c r="C180" i="3"/>
  <c r="C170" i="3"/>
  <c r="D170" i="3"/>
  <c r="B410" i="4"/>
  <c r="B788" i="4"/>
  <c r="B644" i="4"/>
  <c r="C485" i="3"/>
  <c r="I485" i="3"/>
  <c r="D485" i="3"/>
  <c r="B709" i="4"/>
  <c r="E709" i="4"/>
  <c r="T636" i="5"/>
  <c r="Q17" i="9"/>
  <c r="R17" i="9" s="1"/>
  <c r="B479" i="4"/>
  <c r="D415" i="3"/>
  <c r="C415" i="3"/>
  <c r="B660" i="4"/>
  <c r="C402" i="3"/>
  <c r="D402" i="3"/>
  <c r="B519" i="4"/>
  <c r="D395" i="3"/>
  <c r="C395" i="3"/>
  <c r="B274" i="4"/>
  <c r="B785" i="4"/>
  <c r="I591" i="3"/>
  <c r="D591" i="3"/>
  <c r="C591" i="3"/>
  <c r="A630" i="1"/>
  <c r="I495" i="3"/>
  <c r="C495" i="3"/>
  <c r="D495" i="3"/>
  <c r="L41" i="9"/>
  <c r="D462" i="3"/>
  <c r="C462" i="3"/>
  <c r="M16" i="9"/>
  <c r="C134" i="3"/>
  <c r="D134" i="3"/>
  <c r="B411" i="4"/>
  <c r="D249" i="3"/>
  <c r="C249" i="3"/>
  <c r="G278" i="3"/>
  <c r="J245" i="3"/>
  <c r="I261" i="3" s="1"/>
  <c r="J79" i="3"/>
  <c r="G29" i="3"/>
  <c r="J29" i="3" s="1"/>
  <c r="C112" i="3"/>
  <c r="D112" i="3"/>
  <c r="C253" i="3"/>
  <c r="D253" i="3"/>
  <c r="AL34" i="5"/>
  <c r="P34" i="1"/>
  <c r="D22" i="4"/>
  <c r="B82" i="4"/>
  <c r="C473" i="5"/>
  <c r="I9" i="1"/>
  <c r="I8" i="1" s="1"/>
  <c r="I68" i="1"/>
  <c r="H8" i="8" s="1"/>
  <c r="H11" i="8" s="1"/>
  <c r="Q33" i="9"/>
  <c r="AA687" i="5"/>
  <c r="D510" i="3"/>
  <c r="C510" i="3"/>
  <c r="I510" i="3"/>
  <c r="B605" i="4"/>
  <c r="A628" i="1"/>
  <c r="D352" i="3"/>
  <c r="C352" i="3"/>
  <c r="D388" i="3"/>
  <c r="C388" i="3"/>
  <c r="C277" i="3"/>
  <c r="D277" i="3"/>
  <c r="AL16" i="5"/>
  <c r="P17" i="1"/>
  <c r="B396" i="4"/>
  <c r="E396" i="4"/>
  <c r="AL12" i="5"/>
  <c r="P12" i="1"/>
  <c r="E23" i="9"/>
  <c r="P31" i="1"/>
  <c r="AL30" i="5"/>
  <c r="D109" i="3"/>
  <c r="C109" i="3"/>
  <c r="T422" i="5"/>
  <c r="B216" i="4"/>
  <c r="K580" i="5"/>
  <c r="C220" i="3"/>
  <c r="D220" i="3"/>
  <c r="K16" i="8"/>
  <c r="C206" i="3"/>
  <c r="D206" i="3"/>
  <c r="D310" i="3"/>
  <c r="C310" i="3"/>
  <c r="C226" i="3"/>
  <c r="D226" i="3"/>
  <c r="D555" i="3"/>
  <c r="C555" i="3"/>
  <c r="I555" i="3"/>
  <c r="B157" i="4"/>
  <c r="B276" i="4"/>
  <c r="C262" i="5"/>
  <c r="N263" i="5" s="1"/>
  <c r="B526" i="4"/>
  <c r="E526" i="4"/>
  <c r="B790" i="4"/>
  <c r="B773" i="4"/>
  <c r="A642" i="1"/>
  <c r="C361" i="3"/>
  <c r="D361" i="3"/>
  <c r="C387" i="3"/>
  <c r="D387" i="3"/>
  <c r="D396" i="3"/>
  <c r="C396" i="3"/>
  <c r="B532" i="4"/>
  <c r="C39" i="1"/>
  <c r="B715" i="4"/>
  <c r="E715" i="4"/>
  <c r="H45" i="5"/>
  <c r="C271" i="3"/>
  <c r="D271" i="3"/>
  <c r="I504" i="3"/>
  <c r="D504" i="3"/>
  <c r="C504" i="3"/>
  <c r="C221" i="3"/>
  <c r="D221" i="3"/>
  <c r="I221" i="3"/>
  <c r="D311" i="3"/>
  <c r="C311" i="3"/>
  <c r="AF473" i="5"/>
  <c r="A620" i="1"/>
  <c r="N526" i="5"/>
  <c r="A619" i="1"/>
  <c r="I507" i="3"/>
  <c r="D507" i="3"/>
  <c r="C507" i="3"/>
  <c r="D451" i="3"/>
  <c r="C451" i="3"/>
  <c r="M38" i="9"/>
  <c r="C344" i="3"/>
  <c r="D344" i="3"/>
  <c r="B610" i="4"/>
  <c r="E610" i="4"/>
  <c r="D408" i="3"/>
  <c r="C408" i="3"/>
  <c r="B416" i="4"/>
  <c r="C132" i="3"/>
  <c r="D132" i="3"/>
  <c r="B153" i="4"/>
  <c r="C420" i="5"/>
  <c r="D224" i="3"/>
  <c r="C224" i="3"/>
  <c r="B771" i="4"/>
  <c r="I10" i="9"/>
  <c r="I603" i="3"/>
  <c r="D603" i="3"/>
  <c r="C603" i="3"/>
  <c r="D394" i="3"/>
  <c r="C394" i="3"/>
  <c r="C538" i="3"/>
  <c r="I538" i="3"/>
  <c r="D538" i="3"/>
  <c r="Q24" i="9"/>
  <c r="W634" i="5"/>
  <c r="A585" i="1"/>
  <c r="O585" i="1"/>
  <c r="D409" i="3"/>
  <c r="C409" i="3"/>
  <c r="B420" i="4"/>
  <c r="B41" i="9"/>
  <c r="E8" i="9"/>
  <c r="B600" i="4"/>
  <c r="E600" i="4"/>
  <c r="B540" i="4"/>
  <c r="E540" i="4"/>
  <c r="N101" i="5"/>
  <c r="D169" i="4"/>
  <c r="E158" i="4" s="1"/>
  <c r="B135" i="4"/>
  <c r="P11" i="1"/>
  <c r="AL11" i="5"/>
  <c r="B200" i="4"/>
  <c r="C216" i="3"/>
  <c r="D216" i="3"/>
  <c r="AI582" i="5"/>
  <c r="AI580" i="5"/>
  <c r="B326" i="4"/>
  <c r="E326" i="4"/>
  <c r="C200" i="3"/>
  <c r="D200" i="3"/>
  <c r="C551" i="3"/>
  <c r="I551" i="3"/>
  <c r="D551" i="3"/>
  <c r="D410" i="3"/>
  <c r="C410" i="3"/>
  <c r="C588" i="3"/>
  <c r="I588" i="3"/>
  <c r="D588" i="3"/>
  <c r="B653" i="4"/>
  <c r="D452" i="3"/>
  <c r="C452" i="3"/>
  <c r="Q16" i="9"/>
  <c r="I492" i="3"/>
  <c r="C492" i="3"/>
  <c r="D492" i="3"/>
  <c r="C300" i="3"/>
  <c r="D300" i="3"/>
  <c r="A558" i="1"/>
  <c r="O558" i="1"/>
  <c r="B455" i="4"/>
  <c r="K475" i="5"/>
  <c r="D354" i="3"/>
  <c r="C354" i="3"/>
  <c r="B469" i="4"/>
  <c r="C32" i="1"/>
  <c r="L9" i="1"/>
  <c r="L8" i="1" s="1"/>
  <c r="L68" i="1"/>
  <c r="K8" i="8" s="1"/>
  <c r="K11" i="8" s="1"/>
  <c r="J87" i="3"/>
  <c r="G37" i="3"/>
  <c r="J37" i="3" s="1"/>
  <c r="E22" i="9"/>
  <c r="C28" i="1"/>
  <c r="D14" i="4"/>
  <c r="B76" i="4"/>
  <c r="E32" i="9"/>
  <c r="B81" i="4"/>
  <c r="D18" i="4"/>
  <c r="B151" i="4"/>
  <c r="D41" i="9"/>
  <c r="B293" i="4"/>
  <c r="D321" i="3"/>
  <c r="C321" i="3"/>
  <c r="B338" i="4"/>
  <c r="E338" i="4"/>
  <c r="C250" i="3"/>
  <c r="D250" i="3"/>
  <c r="A634" i="1"/>
  <c r="D496" i="3"/>
  <c r="C496" i="3"/>
  <c r="I496" i="3"/>
  <c r="C634" i="5"/>
  <c r="B471" i="4"/>
  <c r="B668" i="4"/>
  <c r="B796" i="4"/>
  <c r="Q368" i="5"/>
  <c r="W475" i="5"/>
  <c r="E35" i="9"/>
  <c r="E39" i="9"/>
  <c r="Q31" i="9"/>
  <c r="B160" i="4"/>
  <c r="Q475" i="5"/>
  <c r="B270" i="4"/>
  <c r="B213" i="4"/>
  <c r="B726" i="4"/>
  <c r="E726" i="4"/>
  <c r="Q13" i="9"/>
  <c r="W528" i="5"/>
  <c r="L687" i="5"/>
  <c r="H636" i="5"/>
  <c r="A643" i="1"/>
  <c r="Q34" i="9"/>
  <c r="O581" i="1"/>
  <c r="A581" i="1"/>
  <c r="A460" i="1"/>
  <c r="D39" i="4"/>
  <c r="B102" i="4"/>
  <c r="E13" i="9"/>
  <c r="C18" i="1"/>
  <c r="B795" i="4"/>
  <c r="C401" i="3"/>
  <c r="D401" i="3"/>
  <c r="I38" i="9"/>
  <c r="B285" i="4"/>
  <c r="C528" i="3"/>
  <c r="I528" i="3"/>
  <c r="D528" i="3"/>
  <c r="B728" i="4"/>
  <c r="E728" i="4"/>
  <c r="Q20" i="9"/>
  <c r="A623" i="1"/>
  <c r="I501" i="3"/>
  <c r="D501" i="3"/>
  <c r="C501" i="3"/>
  <c r="E582" i="5"/>
  <c r="B584" i="4"/>
  <c r="E584" i="4"/>
  <c r="H41" i="9"/>
  <c r="C371" i="3"/>
  <c r="D371" i="3"/>
  <c r="B336" i="4"/>
  <c r="E336" i="4"/>
  <c r="C308" i="3"/>
  <c r="D308" i="3"/>
  <c r="B463" i="4"/>
  <c r="C317" i="3"/>
  <c r="D317" i="3"/>
  <c r="M23" i="9"/>
  <c r="N155" i="5"/>
  <c r="E101" i="5"/>
  <c r="B88" i="4"/>
  <c r="D20" i="4"/>
  <c r="M16" i="8"/>
  <c r="C30" i="1"/>
  <c r="C11" i="1"/>
  <c r="E24" i="9"/>
  <c r="C248" i="3"/>
  <c r="D248" i="3"/>
  <c r="D578" i="3"/>
  <c r="C578" i="3"/>
  <c r="I578" i="3"/>
  <c r="B221" i="4"/>
  <c r="D553" i="3"/>
  <c r="C553" i="3"/>
  <c r="I553" i="3"/>
  <c r="B707" i="4"/>
  <c r="E707" i="4"/>
  <c r="A622" i="1"/>
  <c r="I582" i="3"/>
  <c r="D582" i="3"/>
  <c r="C582" i="3"/>
  <c r="B415" i="4"/>
  <c r="B351" i="4"/>
  <c r="E351" i="4"/>
  <c r="B454" i="4"/>
  <c r="C405" i="3"/>
  <c r="D405" i="3"/>
  <c r="B393" i="4"/>
  <c r="E393" i="4"/>
  <c r="B91" i="4"/>
  <c r="D28" i="4"/>
  <c r="C155" i="3"/>
  <c r="I155" i="3"/>
  <c r="D155" i="3"/>
  <c r="B272" i="4"/>
  <c r="B772" i="4"/>
  <c r="B407" i="4"/>
  <c r="B346" i="4"/>
  <c r="E346" i="4"/>
  <c r="D169" i="3"/>
  <c r="I169" i="3"/>
  <c r="C169" i="3"/>
  <c r="B158" i="4"/>
  <c r="E263" i="5"/>
  <c r="D455" i="3"/>
  <c r="C455" i="3"/>
  <c r="G21" i="8"/>
  <c r="D491" i="3"/>
  <c r="C491" i="3"/>
  <c r="I491" i="3"/>
  <c r="D368" i="3"/>
  <c r="C368" i="3"/>
  <c r="E313" i="5"/>
  <c r="D404" i="3"/>
  <c r="C404" i="3"/>
  <c r="B483" i="4"/>
  <c r="A433" i="1"/>
  <c r="D33" i="4"/>
  <c r="B97" i="4"/>
  <c r="G17" i="3"/>
  <c r="J17" i="3" s="1"/>
  <c r="J67" i="3"/>
  <c r="D577" i="3"/>
  <c r="C577" i="3"/>
  <c r="I577" i="3"/>
  <c r="B277" i="4"/>
  <c r="D172" i="3"/>
  <c r="I172" i="3"/>
  <c r="C172" i="3"/>
  <c r="B712" i="4"/>
  <c r="E712" i="4"/>
  <c r="B161" i="4"/>
  <c r="N153" i="5"/>
  <c r="B343" i="4"/>
  <c r="E343" i="4"/>
  <c r="D464" i="3"/>
  <c r="C464" i="3"/>
  <c r="C389" i="3"/>
  <c r="D389" i="3"/>
  <c r="B468" i="4"/>
  <c r="C460" i="3"/>
  <c r="D460" i="3"/>
  <c r="C435" i="3"/>
  <c r="D435" i="3"/>
  <c r="B798" i="4"/>
  <c r="A641" i="1"/>
  <c r="B588" i="4"/>
  <c r="E588" i="4"/>
  <c r="D358" i="3"/>
  <c r="C358" i="3"/>
  <c r="I358" i="3"/>
  <c r="C355" i="3"/>
  <c r="D355" i="3"/>
  <c r="C273" i="3"/>
  <c r="D273" i="3"/>
  <c r="D304" i="3"/>
  <c r="C304" i="3"/>
  <c r="M36" i="9"/>
  <c r="G28" i="3"/>
  <c r="J28" i="3" s="1"/>
  <c r="J78" i="3"/>
  <c r="B280" i="4"/>
  <c r="B207" i="4"/>
  <c r="B527" i="4"/>
  <c r="C136" i="3"/>
  <c r="D136" i="3"/>
  <c r="B226" i="4"/>
  <c r="D439" i="3"/>
  <c r="C439" i="3"/>
  <c r="I487" i="3"/>
  <c r="C487" i="3"/>
  <c r="D487" i="3"/>
  <c r="D414" i="3"/>
  <c r="I414" i="3"/>
  <c r="C414" i="3"/>
  <c r="Q8" i="9"/>
  <c r="N41" i="9"/>
  <c r="A387" i="1"/>
  <c r="B591" i="4"/>
  <c r="E591" i="4"/>
  <c r="B459" i="4"/>
  <c r="J61" i="3"/>
  <c r="G11" i="3"/>
  <c r="J11" i="3" s="1"/>
  <c r="B222" i="4"/>
  <c r="AL21" i="5"/>
  <c r="P28" i="1"/>
  <c r="B137" i="4"/>
  <c r="D303" i="3"/>
  <c r="C303" i="3"/>
  <c r="C213" i="3"/>
  <c r="D213" i="3"/>
  <c r="C581" i="3"/>
  <c r="D581" i="3"/>
  <c r="I581" i="3"/>
  <c r="D257" i="3"/>
  <c r="C257" i="3"/>
  <c r="B671" i="4"/>
  <c r="B587" i="4"/>
  <c r="E587" i="4"/>
  <c r="A625" i="1"/>
  <c r="J525" i="3"/>
  <c r="G558" i="3"/>
  <c r="C450" i="3"/>
  <c r="D450" i="3"/>
  <c r="C362" i="3"/>
  <c r="D362" i="3"/>
  <c r="B452" i="4"/>
  <c r="D485" i="4"/>
  <c r="E467" i="4" s="1"/>
  <c r="A457" i="1"/>
  <c r="E31" i="9"/>
  <c r="C37" i="1"/>
  <c r="C99" i="5"/>
  <c r="C12" i="1"/>
  <c r="G38" i="3"/>
  <c r="J38" i="3" s="1"/>
  <c r="J89" i="3"/>
  <c r="B71" i="4"/>
  <c r="D8" i="4"/>
  <c r="B278" i="4"/>
  <c r="I526" i="3"/>
  <c r="D526" i="3"/>
  <c r="C526" i="3"/>
  <c r="B737" i="4"/>
  <c r="E737" i="4"/>
  <c r="B294" i="4"/>
  <c r="B735" i="4"/>
  <c r="E735" i="4"/>
  <c r="D318" i="3"/>
  <c r="C318" i="3"/>
  <c r="D534" i="3"/>
  <c r="C534" i="3"/>
  <c r="I534" i="3"/>
  <c r="E352" i="4"/>
  <c r="B352" i="4"/>
  <c r="C689" i="5"/>
  <c r="Q422" i="5"/>
  <c r="C508" i="3"/>
  <c r="I508" i="3"/>
  <c r="D508" i="3"/>
  <c r="D497" i="3"/>
  <c r="I497" i="3"/>
  <c r="C497" i="3"/>
  <c r="J72" i="3"/>
  <c r="G21" i="3"/>
  <c r="J21" i="3" s="1"/>
  <c r="B327" i="4"/>
  <c r="E327" i="4"/>
  <c r="B583" i="4"/>
  <c r="E583" i="4"/>
  <c r="D276" i="3"/>
  <c r="C276" i="3"/>
  <c r="A571" i="1"/>
  <c r="O571" i="1"/>
  <c r="D458" i="3"/>
  <c r="C458" i="3"/>
  <c r="D254" i="3"/>
  <c r="C254" i="3"/>
  <c r="B456" i="4"/>
  <c r="B345" i="4"/>
  <c r="AL35" i="5"/>
  <c r="P36" i="1"/>
  <c r="S42" i="5"/>
  <c r="P16" i="1"/>
  <c r="AL17" i="5"/>
  <c r="G13" i="3"/>
  <c r="J13" i="3" s="1"/>
  <c r="J63" i="3"/>
  <c r="B227" i="4"/>
  <c r="D117" i="3"/>
  <c r="C117" i="3"/>
  <c r="D406" i="3"/>
  <c r="C406" i="3"/>
  <c r="R14" i="9"/>
  <c r="Q9" i="9"/>
  <c r="AF582" i="5"/>
  <c r="D488" i="3"/>
  <c r="C488" i="3"/>
  <c r="I488" i="3"/>
  <c r="H473" i="5"/>
  <c r="A586" i="1"/>
  <c r="O586" i="1"/>
  <c r="B544" i="4"/>
  <c r="E544" i="4"/>
  <c r="P30" i="1"/>
  <c r="AL28" i="5"/>
  <c r="D499" i="3"/>
  <c r="C499" i="3"/>
  <c r="I499" i="3"/>
  <c r="B537" i="4"/>
  <c r="E537" i="4"/>
  <c r="B156" i="4"/>
  <c r="B524" i="4"/>
  <c r="E524" i="4"/>
  <c r="D157" i="3"/>
  <c r="C157" i="3"/>
  <c r="I157" i="3"/>
  <c r="B787" i="4"/>
  <c r="C457" i="3"/>
  <c r="D457" i="3"/>
  <c r="A615" i="1"/>
  <c r="C614" i="1"/>
  <c r="O629" i="1" s="1"/>
  <c r="B663" i="4"/>
  <c r="J433" i="3"/>
  <c r="I461" i="3" s="1"/>
  <c r="G466" i="3"/>
  <c r="B164" i="4"/>
  <c r="B462" i="4"/>
  <c r="G42" i="5"/>
  <c r="I309" i="3"/>
  <c r="D309" i="3"/>
  <c r="C309" i="3"/>
  <c r="I363" i="3"/>
  <c r="C363" i="3"/>
  <c r="D363" i="3"/>
  <c r="B329" i="4"/>
  <c r="E329" i="4"/>
  <c r="G68" i="1"/>
  <c r="F8" i="8" s="1"/>
  <c r="F11" i="8" s="1"/>
  <c r="G9" i="1"/>
  <c r="G8" i="1" s="1"/>
  <c r="AH42" i="5"/>
  <c r="C314" i="5"/>
  <c r="AL25" i="5"/>
  <c r="P24" i="1"/>
  <c r="Q24" i="1" s="1"/>
  <c r="J71" i="3"/>
  <c r="G24" i="3"/>
  <c r="J24" i="3" s="1"/>
  <c r="B205" i="4"/>
  <c r="B672" i="4"/>
  <c r="C502" i="3"/>
  <c r="D502" i="3"/>
  <c r="I502" i="3"/>
  <c r="B273" i="4"/>
  <c r="B673" i="4"/>
  <c r="A555" i="1"/>
  <c r="O555" i="1"/>
  <c r="C447" i="3"/>
  <c r="D447" i="3"/>
  <c r="C454" i="3"/>
  <c r="D454" i="3"/>
  <c r="M20" i="9"/>
  <c r="M21" i="9"/>
  <c r="R21" i="9" s="1"/>
  <c r="B476" i="4"/>
  <c r="D301" i="3"/>
  <c r="C301" i="3"/>
  <c r="I301" i="3"/>
  <c r="B136" i="4"/>
  <c r="B85" i="4"/>
  <c r="D23" i="4"/>
  <c r="B139" i="4"/>
  <c r="C34" i="1"/>
  <c r="AL39" i="5"/>
  <c r="P38" i="1"/>
  <c r="B283" i="4"/>
  <c r="D204" i="3"/>
  <c r="C204" i="3"/>
  <c r="B405" i="4"/>
  <c r="E405" i="4"/>
  <c r="B288" i="4"/>
  <c r="C127" i="3"/>
  <c r="D127" i="3"/>
  <c r="C209" i="3"/>
  <c r="D209" i="3"/>
  <c r="B262" i="4"/>
  <c r="D295" i="4"/>
  <c r="E266" i="4" s="1"/>
  <c r="B267" i="4"/>
  <c r="B784" i="4"/>
  <c r="E784" i="4"/>
  <c r="C118" i="3"/>
  <c r="D118" i="3"/>
  <c r="B542" i="4"/>
  <c r="E542" i="4"/>
  <c r="D498" i="3"/>
  <c r="I498" i="3"/>
  <c r="C498" i="3"/>
  <c r="D576" i="3"/>
  <c r="C576" i="3"/>
  <c r="I576" i="3"/>
  <c r="D493" i="3"/>
  <c r="C493" i="3"/>
  <c r="I493" i="3"/>
  <c r="D441" i="3"/>
  <c r="C441" i="3"/>
  <c r="M18" i="9"/>
  <c r="B525" i="4"/>
  <c r="E525" i="4"/>
  <c r="C407" i="3"/>
  <c r="D407" i="3"/>
  <c r="B140" i="4"/>
  <c r="P13" i="1"/>
  <c r="Q13" i="1" s="1"/>
  <c r="AL13" i="5"/>
  <c r="J42" i="5"/>
  <c r="B281" i="4"/>
  <c r="C129" i="3"/>
  <c r="D129" i="3"/>
  <c r="B225" i="4"/>
  <c r="E225" i="4"/>
  <c r="C202" i="3"/>
  <c r="D202" i="3"/>
  <c r="D544" i="3"/>
  <c r="C544" i="3"/>
  <c r="I544" i="3"/>
  <c r="B350" i="4"/>
  <c r="E350" i="4"/>
  <c r="B665" i="4"/>
  <c r="B284" i="4"/>
  <c r="B729" i="4"/>
  <c r="E729" i="4"/>
  <c r="B718" i="4"/>
  <c r="E718" i="4"/>
  <c r="B727" i="4"/>
  <c r="E727" i="4"/>
  <c r="AC582" i="5"/>
  <c r="B608" i="4"/>
  <c r="E608" i="4"/>
  <c r="D444" i="3"/>
  <c r="C444" i="3"/>
  <c r="A458" i="1"/>
  <c r="C369" i="3"/>
  <c r="D369" i="3"/>
  <c r="I369" i="3"/>
  <c r="B457" i="4"/>
  <c r="B536" i="4"/>
  <c r="E536" i="4"/>
  <c r="B79" i="4"/>
  <c r="D16" i="4"/>
  <c r="E38" i="9"/>
  <c r="D126" i="3"/>
  <c r="C126" i="3"/>
  <c r="C160" i="3"/>
  <c r="D160" i="3"/>
  <c r="I160" i="3"/>
  <c r="B800" i="4"/>
  <c r="E800" i="4"/>
  <c r="B719" i="4"/>
  <c r="E719" i="4"/>
  <c r="B657" i="4"/>
  <c r="E657" i="4"/>
  <c r="AC528" i="5"/>
  <c r="A631" i="1"/>
  <c r="A446" i="1"/>
  <c r="K313" i="5"/>
  <c r="C322" i="3"/>
  <c r="D322" i="3"/>
  <c r="I322" i="3"/>
  <c r="D7" i="4"/>
  <c r="D104" i="4"/>
  <c r="B70" i="4"/>
  <c r="D449" i="3"/>
  <c r="C449" i="3"/>
  <c r="G138" i="3"/>
  <c r="J105" i="3"/>
  <c r="I137" i="3" s="1"/>
  <c r="D310" i="1"/>
  <c r="C14" i="8" s="1"/>
  <c r="B14" i="8" s="1"/>
  <c r="C311" i="1"/>
  <c r="B331" i="4"/>
  <c r="E331" i="4"/>
  <c r="P26" i="1"/>
  <c r="AL29" i="5"/>
  <c r="B354" i="4"/>
  <c r="E354" i="4"/>
  <c r="I36" i="9"/>
  <c r="J82" i="3"/>
  <c r="G30" i="3"/>
  <c r="J30" i="3" s="1"/>
  <c r="B209" i="4"/>
  <c r="B149" i="4"/>
  <c r="I16" i="8"/>
  <c r="T45" i="5"/>
  <c r="C263" i="3"/>
  <c r="D263" i="3"/>
  <c r="D246" i="3"/>
  <c r="C246" i="3"/>
  <c r="D133" i="3"/>
  <c r="C133" i="3"/>
  <c r="I9" i="9"/>
  <c r="A647" i="1"/>
  <c r="B538" i="4"/>
  <c r="E538" i="4"/>
  <c r="H261" i="5"/>
  <c r="AC44" i="5"/>
  <c r="C503" i="3"/>
  <c r="I503" i="3"/>
  <c r="D503" i="3"/>
  <c r="C482" i="3"/>
  <c r="I482" i="3"/>
  <c r="D482" i="3"/>
  <c r="B769" i="4"/>
  <c r="E769" i="4"/>
  <c r="Q22" i="9"/>
  <c r="M11" i="9"/>
  <c r="R11" i="9" s="1"/>
  <c r="B598" i="4"/>
  <c r="E598" i="4"/>
  <c r="C393" i="3"/>
  <c r="D393" i="3"/>
  <c r="B466" i="4"/>
  <c r="C115" i="3"/>
  <c r="D115" i="3"/>
  <c r="M25" i="9"/>
  <c r="D35" i="4"/>
  <c r="B98" i="4"/>
  <c r="D10" i="4"/>
  <c r="B73" i="4"/>
  <c r="P25" i="1"/>
  <c r="AL24" i="5"/>
  <c r="G16" i="3"/>
  <c r="J16" i="3" s="1"/>
  <c r="J65" i="3"/>
  <c r="G33" i="3"/>
  <c r="J33" i="3" s="1"/>
  <c r="J83" i="3"/>
  <c r="C38" i="1"/>
  <c r="E19" i="9"/>
  <c r="B265" i="4"/>
  <c r="G16" i="8"/>
  <c r="C208" i="5"/>
  <c r="I39" i="9"/>
  <c r="B220" i="4"/>
  <c r="E220" i="4"/>
  <c r="B797" i="4"/>
  <c r="B408" i="4"/>
  <c r="E408" i="4"/>
  <c r="B330" i="4"/>
  <c r="E330" i="4"/>
  <c r="Q27" i="9"/>
  <c r="R27" i="9" s="1"/>
  <c r="C360" i="3"/>
  <c r="D360" i="3"/>
  <c r="I360" i="3"/>
  <c r="D305" i="3"/>
  <c r="I305" i="3"/>
  <c r="C305" i="3"/>
  <c r="B453" i="4"/>
  <c r="F21" i="8"/>
  <c r="B96" i="4"/>
  <c r="D34" i="4"/>
  <c r="B99" i="4"/>
  <c r="D37" i="4"/>
  <c r="C17" i="1"/>
  <c r="E710" i="4"/>
  <c r="B710" i="4"/>
  <c r="D417" i="3"/>
  <c r="C417" i="3"/>
  <c r="I417" i="3"/>
  <c r="B228" i="4"/>
  <c r="C275" i="3"/>
  <c r="D275" i="3"/>
  <c r="C205" i="3"/>
  <c r="D205" i="3"/>
  <c r="B646" i="4"/>
  <c r="B344" i="4"/>
  <c r="E344" i="4"/>
  <c r="G26" i="8"/>
  <c r="B666" i="4"/>
  <c r="A437" i="1"/>
  <c r="E40" i="9"/>
  <c r="B141" i="4"/>
  <c r="AL40" i="5"/>
  <c r="P39" i="1"/>
  <c r="B217" i="4"/>
  <c r="B155" i="4"/>
  <c r="C259" i="3"/>
  <c r="D259" i="3"/>
  <c r="B721" i="4"/>
  <c r="C267" i="3"/>
  <c r="D267" i="3"/>
  <c r="D597" i="3"/>
  <c r="I597" i="3"/>
  <c r="C597" i="3"/>
  <c r="C493" i="1"/>
  <c r="A512" i="1" s="1"/>
  <c r="D492" i="1"/>
  <c r="C19" i="8" s="1"/>
  <c r="B19" i="8" s="1"/>
  <c r="C175" i="3"/>
  <c r="D175" i="3"/>
  <c r="I175" i="3"/>
  <c r="C580" i="3"/>
  <c r="I580" i="3"/>
  <c r="D580" i="3"/>
  <c r="B529" i="4"/>
  <c r="E529" i="4"/>
  <c r="B292" i="4"/>
  <c r="E349" i="4"/>
  <c r="B349" i="4"/>
  <c r="Z44" i="5"/>
  <c r="X687" i="5"/>
  <c r="I596" i="3"/>
  <c r="D596" i="3"/>
  <c r="C596" i="3"/>
  <c r="W526" i="5"/>
  <c r="B658" i="4"/>
  <c r="A617" i="1"/>
  <c r="C369" i="5"/>
  <c r="M40" i="9"/>
  <c r="M19" i="9"/>
  <c r="B413" i="4"/>
  <c r="E413" i="4"/>
  <c r="B467" i="4"/>
  <c r="N45" i="5"/>
  <c r="C129" i="1"/>
  <c r="A144" i="1" s="1"/>
  <c r="D128" i="1"/>
  <c r="C9" i="8" s="1"/>
  <c r="B9" i="8" s="1"/>
  <c r="B144" i="4"/>
  <c r="E144" i="4"/>
  <c r="J75" i="3"/>
  <c r="G27" i="3"/>
  <c r="J27" i="3" s="1"/>
  <c r="AL32" i="5"/>
  <c r="P27" i="1"/>
  <c r="C25" i="1"/>
  <c r="B333" i="4"/>
  <c r="E333" i="4"/>
  <c r="B212" i="4"/>
  <c r="B720" i="4"/>
  <c r="E720" i="4"/>
  <c r="I295" i="3"/>
  <c r="D295" i="3"/>
  <c r="C295" i="3"/>
  <c r="E328" i="4"/>
  <c r="B328" i="4"/>
  <c r="B716" i="4"/>
  <c r="E716" i="4"/>
  <c r="B723" i="4"/>
  <c r="E723" i="4"/>
  <c r="AI475" i="5"/>
  <c r="D527" i="3"/>
  <c r="I527" i="3"/>
  <c r="C527" i="3"/>
  <c r="A556" i="1"/>
  <c r="O556" i="1"/>
  <c r="M26" i="8"/>
  <c r="Q18" i="9"/>
  <c r="C676" i="1"/>
  <c r="A705" i="1" s="1"/>
  <c r="D675" i="1"/>
  <c r="C24" i="8" s="1"/>
  <c r="B24" i="8" s="1"/>
  <c r="A576" i="1"/>
  <c r="O576" i="1"/>
  <c r="M28" i="9"/>
  <c r="Q153" i="5"/>
  <c r="M10" i="9"/>
  <c r="B534" i="4"/>
  <c r="E534" i="4"/>
  <c r="A447" i="1"/>
  <c r="AE42" i="5"/>
  <c r="AL37" i="5"/>
  <c r="P37" i="1"/>
  <c r="E99" i="5"/>
  <c r="C15" i="1"/>
  <c r="B138" i="4"/>
  <c r="E29" i="9"/>
  <c r="AL15" i="5"/>
  <c r="P15" i="1"/>
  <c r="P33" i="1"/>
  <c r="AL33" i="5"/>
  <c r="D412" i="3"/>
  <c r="C412" i="3"/>
  <c r="D188" i="1"/>
  <c r="C10" i="8" s="1"/>
  <c r="B10" i="8" s="1"/>
  <c r="C189" i="1"/>
  <c r="A209" i="1" s="1"/>
  <c r="B224" i="4"/>
  <c r="E224" i="4"/>
  <c r="D268" i="3"/>
  <c r="C268" i="3"/>
  <c r="D128" i="3"/>
  <c r="C128" i="3"/>
  <c r="B733" i="4"/>
  <c r="E733" i="4"/>
  <c r="C736" i="1"/>
  <c r="A741" i="1" s="1"/>
  <c r="D735" i="1"/>
  <c r="C25" i="8" s="1"/>
  <c r="B25" i="8" s="1"/>
  <c r="D587" i="3"/>
  <c r="I587" i="3"/>
  <c r="C587" i="3"/>
  <c r="B597" i="4"/>
  <c r="E597" i="4"/>
  <c r="B780" i="4"/>
  <c r="E688" i="5"/>
  <c r="A633" i="1"/>
  <c r="M37" i="9"/>
  <c r="R37" i="9" s="1"/>
  <c r="A559" i="1"/>
  <c r="O559" i="1"/>
  <c r="B599" i="4"/>
  <c r="E599" i="4"/>
  <c r="I298" i="3"/>
  <c r="C298" i="3"/>
  <c r="D298" i="3"/>
  <c r="J86" i="3"/>
  <c r="G35" i="3"/>
  <c r="J35" i="3" s="1"/>
  <c r="D15" i="4"/>
  <c r="B78" i="4"/>
  <c r="D218" i="3"/>
  <c r="C218" i="3"/>
  <c r="C125" i="3"/>
  <c r="D125" i="3"/>
  <c r="B230" i="4"/>
  <c r="E230" i="4"/>
  <c r="C598" i="3"/>
  <c r="I598" i="3"/>
  <c r="D598" i="3"/>
  <c r="I35" i="9"/>
  <c r="B335" i="4"/>
  <c r="E335" i="4"/>
  <c r="B520" i="4"/>
  <c r="E520" i="4"/>
  <c r="C262" i="3"/>
  <c r="D262" i="3"/>
  <c r="A90" i="1" l="1"/>
  <c r="I318" i="3"/>
  <c r="C41" i="1"/>
  <c r="I321" i="3"/>
  <c r="I310" i="3"/>
  <c r="E791" i="4"/>
  <c r="E672" i="4"/>
  <c r="E665" i="4"/>
  <c r="E671" i="4"/>
  <c r="E658" i="4"/>
  <c r="E666" i="4"/>
  <c r="E646" i="4"/>
  <c r="E660" i="4"/>
  <c r="E668" i="4"/>
  <c r="I170" i="3"/>
  <c r="C40" i="1"/>
  <c r="E207" i="4"/>
  <c r="I180" i="3"/>
  <c r="E714" i="4"/>
  <c r="E722" i="4"/>
  <c r="E708" i="4"/>
  <c r="E420" i="4"/>
  <c r="E416" i="4"/>
  <c r="I156" i="3"/>
  <c r="I177" i="3"/>
  <c r="A454" i="1"/>
  <c r="E227" i="4"/>
  <c r="E527" i="4"/>
  <c r="E221" i="4"/>
  <c r="E730" i="4"/>
  <c r="E724" i="4"/>
  <c r="E734" i="4"/>
  <c r="R22" i="9"/>
  <c r="R35" i="9"/>
  <c r="Q30" i="1"/>
  <c r="I404" i="3"/>
  <c r="Q29" i="1"/>
  <c r="E401" i="4"/>
  <c r="O562" i="1"/>
  <c r="I303" i="3"/>
  <c r="I304" i="3"/>
  <c r="I300" i="3"/>
  <c r="I317" i="3"/>
  <c r="I308" i="3"/>
  <c r="I311" i="3"/>
  <c r="R10" i="9"/>
  <c r="E141" i="4"/>
  <c r="E399" i="4"/>
  <c r="I181" i="3"/>
  <c r="I182" i="3"/>
  <c r="E390" i="4"/>
  <c r="E404" i="4"/>
  <c r="E398" i="4"/>
  <c r="O583" i="1"/>
  <c r="E407" i="4"/>
  <c r="E415" i="4"/>
  <c r="E605" i="4"/>
  <c r="E411" i="4"/>
  <c r="E410" i="4"/>
  <c r="E421" i="4"/>
  <c r="E397" i="4"/>
  <c r="E394" i="4"/>
  <c r="E419" i="4"/>
  <c r="E138" i="4"/>
  <c r="E155" i="4"/>
  <c r="E149" i="4"/>
  <c r="E532" i="4"/>
  <c r="E400" i="4"/>
  <c r="I154" i="3"/>
  <c r="O574" i="1"/>
  <c r="E392" i="4"/>
  <c r="E403" i="4"/>
  <c r="E402" i="4"/>
  <c r="E592" i="4"/>
  <c r="E391" i="4"/>
  <c r="E156" i="4"/>
  <c r="I355" i="3"/>
  <c r="E140" i="4"/>
  <c r="E139" i="4"/>
  <c r="E136" i="4"/>
  <c r="E164" i="4"/>
  <c r="I368" i="3"/>
  <c r="I371" i="3"/>
  <c r="I396" i="3"/>
  <c r="I230" i="3"/>
  <c r="E453" i="4"/>
  <c r="E137" i="4"/>
  <c r="I344" i="3"/>
  <c r="I441" i="3"/>
  <c r="I438" i="3"/>
  <c r="I465" i="3"/>
  <c r="I454" i="3"/>
  <c r="I464" i="3"/>
  <c r="I434" i="3"/>
  <c r="I445" i="3"/>
  <c r="I449" i="3"/>
  <c r="I444" i="3"/>
  <c r="I458" i="3"/>
  <c r="I412" i="3"/>
  <c r="I393" i="3"/>
  <c r="A372" i="1"/>
  <c r="A438" i="1"/>
  <c r="I202" i="3"/>
  <c r="I209" i="3"/>
  <c r="I447" i="3"/>
  <c r="I457" i="3"/>
  <c r="I406" i="3"/>
  <c r="I455" i="3"/>
  <c r="I401" i="3"/>
  <c r="I410" i="3"/>
  <c r="A464" i="1"/>
  <c r="I451" i="3"/>
  <c r="I226" i="3"/>
  <c r="I418" i="3"/>
  <c r="I456" i="3"/>
  <c r="A459" i="1"/>
  <c r="I463" i="3"/>
  <c r="G11" i="8"/>
  <c r="I459" i="3"/>
  <c r="I436" i="3"/>
  <c r="Q36" i="1"/>
  <c r="I205" i="3"/>
  <c r="I407" i="3"/>
  <c r="A401" i="1"/>
  <c r="I450" i="3"/>
  <c r="I213" i="3"/>
  <c r="I435" i="3"/>
  <c r="I460" i="3"/>
  <c r="I389" i="3"/>
  <c r="A440" i="1"/>
  <c r="A463" i="1"/>
  <c r="I452" i="3"/>
  <c r="I216" i="3"/>
  <c r="I224" i="3"/>
  <c r="I387" i="3"/>
  <c r="A439" i="1"/>
  <c r="R33" i="9"/>
  <c r="I462" i="3"/>
  <c r="D28" i="8"/>
  <c r="A269" i="1"/>
  <c r="I453" i="3"/>
  <c r="I440" i="3"/>
  <c r="I437" i="3"/>
  <c r="I448" i="3"/>
  <c r="R28" i="9"/>
  <c r="Q27" i="1"/>
  <c r="I267" i="3"/>
  <c r="I259" i="3"/>
  <c r="I204" i="3"/>
  <c r="A436" i="1"/>
  <c r="I439" i="3"/>
  <c r="I405" i="3"/>
  <c r="I200" i="3"/>
  <c r="I394" i="3"/>
  <c r="I408" i="3"/>
  <c r="I206" i="3"/>
  <c r="I220" i="3"/>
  <c r="A448" i="1"/>
  <c r="E8" i="1"/>
  <c r="I442" i="3"/>
  <c r="I446" i="3"/>
  <c r="R30" i="9"/>
  <c r="K8" i="1"/>
  <c r="I443" i="3"/>
  <c r="E161" i="4"/>
  <c r="A270" i="1"/>
  <c r="E662" i="4"/>
  <c r="I184" i="3"/>
  <c r="A461" i="1"/>
  <c r="I173" i="3"/>
  <c r="A441" i="1"/>
  <c r="A434" i="1"/>
  <c r="I164" i="3"/>
  <c r="A445" i="1"/>
  <c r="I158" i="3"/>
  <c r="A263" i="1"/>
  <c r="A449" i="1"/>
  <c r="N8" i="1"/>
  <c r="Q41" i="1"/>
  <c r="I171" i="3"/>
  <c r="I395" i="3"/>
  <c r="Q15" i="1"/>
  <c r="I400" i="3"/>
  <c r="E414" i="4"/>
  <c r="A84" i="1"/>
  <c r="E794" i="4"/>
  <c r="E777" i="4"/>
  <c r="E593" i="4"/>
  <c r="E790" i="4"/>
  <c r="E792" i="4"/>
  <c r="E655" i="4"/>
  <c r="E651" i="4"/>
  <c r="E797" i="4"/>
  <c r="E673" i="4"/>
  <c r="E787" i="4"/>
  <c r="E798" i="4"/>
  <c r="E772" i="4"/>
  <c r="E653" i="4"/>
  <c r="E644" i="4"/>
  <c r="E648" i="4"/>
  <c r="E793" i="4"/>
  <c r="E669" i="4"/>
  <c r="E780" i="4"/>
  <c r="E663" i="4"/>
  <c r="E795" i="4"/>
  <c r="E796" i="4"/>
  <c r="E771" i="4"/>
  <c r="E773" i="4"/>
  <c r="E785" i="4"/>
  <c r="E788" i="4"/>
  <c r="E770" i="4"/>
  <c r="E774" i="4"/>
  <c r="E783" i="4"/>
  <c r="E650" i="4"/>
  <c r="E604" i="4"/>
  <c r="E98" i="4"/>
  <c r="I388" i="3"/>
  <c r="I402" i="3"/>
  <c r="I128" i="3"/>
  <c r="I403" i="3"/>
  <c r="I125" i="3"/>
  <c r="I409" i="3"/>
  <c r="I415" i="3"/>
  <c r="F184" i="3"/>
  <c r="K184" i="3" s="1"/>
  <c r="L184" i="3" s="1"/>
  <c r="A435" i="1"/>
  <c r="A455" i="1"/>
  <c r="Q25" i="1"/>
  <c r="Q39" i="1"/>
  <c r="O573" i="1"/>
  <c r="O565" i="1"/>
  <c r="A82" i="1"/>
  <c r="A77" i="1"/>
  <c r="O566" i="1"/>
  <c r="A74" i="1"/>
  <c r="A94" i="1"/>
  <c r="H28" i="8"/>
  <c r="O557" i="1"/>
  <c r="O577" i="1"/>
  <c r="O582" i="1"/>
  <c r="O560" i="1"/>
  <c r="O570" i="1"/>
  <c r="R12" i="9"/>
  <c r="I399" i="3"/>
  <c r="F461" i="3"/>
  <c r="K461" i="3" s="1"/>
  <c r="L461" i="3" s="1"/>
  <c r="Q26" i="1"/>
  <c r="A265" i="1"/>
  <c r="Q37" i="1"/>
  <c r="O647" i="1"/>
  <c r="A252" i="1"/>
  <c r="A272" i="1"/>
  <c r="A278" i="1"/>
  <c r="Q34" i="1"/>
  <c r="E78" i="4"/>
  <c r="I268" i="3"/>
  <c r="A71" i="1"/>
  <c r="E217" i="4"/>
  <c r="E228" i="4"/>
  <c r="I263" i="3"/>
  <c r="E209" i="4"/>
  <c r="E205" i="4"/>
  <c r="E222" i="4"/>
  <c r="A398" i="1"/>
  <c r="E160" i="4"/>
  <c r="A96" i="1"/>
  <c r="A99" i="1"/>
  <c r="E216" i="4"/>
  <c r="E519" i="4"/>
  <c r="A385" i="1"/>
  <c r="I391" i="3"/>
  <c r="E539" i="4"/>
  <c r="E341" i="4"/>
  <c r="E528" i="4"/>
  <c r="E340" i="4"/>
  <c r="E357" i="4"/>
  <c r="I262" i="3"/>
  <c r="A89" i="1"/>
  <c r="I275" i="3"/>
  <c r="E466" i="4"/>
  <c r="I246" i="3"/>
  <c r="A95" i="1"/>
  <c r="E456" i="4"/>
  <c r="E226" i="4"/>
  <c r="A381" i="1"/>
  <c r="A394" i="1"/>
  <c r="E213" i="4"/>
  <c r="E200" i="4"/>
  <c r="E342" i="4"/>
  <c r="A391" i="1"/>
  <c r="A81" i="1"/>
  <c r="Q20" i="1"/>
  <c r="A396" i="1"/>
  <c r="E518" i="4"/>
  <c r="Q10" i="1"/>
  <c r="E355" i="4"/>
  <c r="E73" i="4"/>
  <c r="E457" i="4"/>
  <c r="I254" i="3"/>
  <c r="I276" i="3"/>
  <c r="I257" i="3"/>
  <c r="I248" i="3"/>
  <c r="I210" i="3"/>
  <c r="E546" i="4"/>
  <c r="E589" i="4"/>
  <c r="E582" i="4"/>
  <c r="Z155" i="5"/>
  <c r="AF155" i="5"/>
  <c r="Q155" i="5"/>
  <c r="I273" i="3"/>
  <c r="I277" i="3"/>
  <c r="E214" i="4"/>
  <c r="E779" i="4"/>
  <c r="E579" i="4"/>
  <c r="E595" i="4"/>
  <c r="E347" i="4"/>
  <c r="F397" i="3"/>
  <c r="K397" i="3" s="1"/>
  <c r="L397" i="3" s="1"/>
  <c r="E736" i="4"/>
  <c r="F168" i="3"/>
  <c r="E713" i="4"/>
  <c r="E155" i="5"/>
  <c r="K155" i="5"/>
  <c r="Q33" i="1"/>
  <c r="I250" i="3"/>
  <c r="E782" i="4"/>
  <c r="E586" i="4"/>
  <c r="E606" i="4"/>
  <c r="E725" i="4"/>
  <c r="E332" i="4"/>
  <c r="E705" i="4"/>
  <c r="F705" i="4" s="1"/>
  <c r="T155" i="5"/>
  <c r="I411" i="3"/>
  <c r="I392" i="3"/>
  <c r="I416" i="3"/>
  <c r="I413" i="3"/>
  <c r="I397" i="3"/>
  <c r="F557" i="3"/>
  <c r="K557" i="3" s="1"/>
  <c r="L557" i="3" s="1"/>
  <c r="I115" i="3"/>
  <c r="E476" i="4"/>
  <c r="F308" i="3"/>
  <c r="E151" i="4"/>
  <c r="E153" i="4"/>
  <c r="A377" i="1"/>
  <c r="F434" i="3"/>
  <c r="A462" i="1"/>
  <c r="E647" i="4"/>
  <c r="F509" i="3"/>
  <c r="K509" i="3" s="1"/>
  <c r="L509" i="3" s="1"/>
  <c r="F586" i="3"/>
  <c r="I390" i="3"/>
  <c r="A499" i="1"/>
  <c r="F482" i="3"/>
  <c r="K482" i="3" s="1"/>
  <c r="L482" i="3" s="1"/>
  <c r="I133" i="3"/>
  <c r="E462" i="4"/>
  <c r="E135" i="4"/>
  <c r="F135" i="4" s="1"/>
  <c r="F136" i="4" s="1"/>
  <c r="F409" i="3"/>
  <c r="K409" i="3" s="1"/>
  <c r="L409" i="3" s="1"/>
  <c r="I271" i="3"/>
  <c r="E157" i="4"/>
  <c r="F352" i="3"/>
  <c r="K352" i="3" s="1"/>
  <c r="L352" i="3" s="1"/>
  <c r="H263" i="5"/>
  <c r="F395" i="3"/>
  <c r="K395" i="3" s="1"/>
  <c r="L395" i="3" s="1"/>
  <c r="A383" i="1"/>
  <c r="F122" i="3"/>
  <c r="K122" i="3" s="1"/>
  <c r="L122" i="3" s="1"/>
  <c r="E325" i="4"/>
  <c r="F325" i="4" s="1"/>
  <c r="F326" i="4" s="1"/>
  <c r="F327" i="4" s="1"/>
  <c r="F328" i="4" s="1"/>
  <c r="F329" i="4" s="1"/>
  <c r="F330" i="4" s="1"/>
  <c r="F331" i="4" s="1"/>
  <c r="F129" i="3"/>
  <c r="K129" i="3" s="1"/>
  <c r="L129" i="3" s="1"/>
  <c r="F200" i="3"/>
  <c r="K200" i="3" s="1"/>
  <c r="L200" i="3" s="1"/>
  <c r="F277" i="3"/>
  <c r="K277" i="3" s="1"/>
  <c r="L277" i="3" s="1"/>
  <c r="F391" i="3"/>
  <c r="K391" i="3" s="1"/>
  <c r="L391" i="3" s="1"/>
  <c r="F211" i="3"/>
  <c r="A442" i="1"/>
  <c r="A444" i="1"/>
  <c r="E409" i="4"/>
  <c r="F306" i="3"/>
  <c r="F543" i="3"/>
  <c r="K543" i="3" s="1"/>
  <c r="L543" i="3" s="1"/>
  <c r="F583" i="3"/>
  <c r="K583" i="3" s="1"/>
  <c r="L583" i="3" s="1"/>
  <c r="E96" i="4"/>
  <c r="F360" i="3"/>
  <c r="K360" i="3" s="1"/>
  <c r="L360" i="3" s="1"/>
  <c r="F115" i="3"/>
  <c r="K115" i="3" s="1"/>
  <c r="L115" i="3" s="1"/>
  <c r="F581" i="3"/>
  <c r="E581" i="3" s="1"/>
  <c r="F210" i="3"/>
  <c r="K210" i="3" s="1"/>
  <c r="L210" i="3" s="1"/>
  <c r="F229" i="3"/>
  <c r="F573" i="3"/>
  <c r="K573" i="3" s="1"/>
  <c r="L573" i="3" s="1"/>
  <c r="F106" i="3"/>
  <c r="F442" i="3"/>
  <c r="K442" i="3" s="1"/>
  <c r="L442" i="3" s="1"/>
  <c r="F392" i="3"/>
  <c r="E412" i="4"/>
  <c r="E643" i="4"/>
  <c r="F541" i="3"/>
  <c r="K541" i="3" s="1"/>
  <c r="L541" i="3" s="1"/>
  <c r="F587" i="3"/>
  <c r="A507" i="1"/>
  <c r="F414" i="3"/>
  <c r="K414" i="3" s="1"/>
  <c r="L414" i="3" s="1"/>
  <c r="F491" i="3"/>
  <c r="K491" i="3" s="1"/>
  <c r="L491" i="3" s="1"/>
  <c r="F455" i="3"/>
  <c r="F506" i="3"/>
  <c r="K506" i="3" s="1"/>
  <c r="L506" i="3" s="1"/>
  <c r="F549" i="3"/>
  <c r="K549" i="3" s="1"/>
  <c r="L549" i="3" s="1"/>
  <c r="F349" i="3"/>
  <c r="K349" i="3" s="1"/>
  <c r="L349" i="3" s="1"/>
  <c r="F273" i="3"/>
  <c r="K273" i="3" s="1"/>
  <c r="L273" i="3" s="1"/>
  <c r="F504" i="3"/>
  <c r="K504" i="3" s="1"/>
  <c r="L504" i="3" s="1"/>
  <c r="F387" i="3"/>
  <c r="K387" i="3" s="1"/>
  <c r="L387" i="3" s="1"/>
  <c r="F495" i="3"/>
  <c r="K495" i="3" s="1"/>
  <c r="L495" i="3" s="1"/>
  <c r="F403" i="3"/>
  <c r="K403" i="3" s="1"/>
  <c r="L403" i="3" s="1"/>
  <c r="F400" i="3"/>
  <c r="K400" i="3" s="1"/>
  <c r="L400" i="3" s="1"/>
  <c r="F264" i="3"/>
  <c r="K264" i="3" s="1"/>
  <c r="L264" i="3" s="1"/>
  <c r="F540" i="3"/>
  <c r="E540" i="3" s="1"/>
  <c r="F208" i="3"/>
  <c r="K208" i="3" s="1"/>
  <c r="L208" i="3" s="1"/>
  <c r="F159" i="3"/>
  <c r="K159" i="3" s="1"/>
  <c r="L159" i="3" s="1"/>
  <c r="F350" i="3"/>
  <c r="F179" i="3"/>
  <c r="K179" i="3" s="1"/>
  <c r="L179" i="3" s="1"/>
  <c r="A190" i="1"/>
  <c r="F305" i="3"/>
  <c r="K305" i="3" s="1"/>
  <c r="L305" i="3" s="1"/>
  <c r="F441" i="3"/>
  <c r="K441" i="3" s="1"/>
  <c r="L441" i="3" s="1"/>
  <c r="F127" i="3"/>
  <c r="K127" i="3" s="1"/>
  <c r="L127" i="3" s="1"/>
  <c r="F157" i="3"/>
  <c r="K157" i="3" s="1"/>
  <c r="L157" i="3" s="1"/>
  <c r="F136" i="3"/>
  <c r="K136" i="3" s="1"/>
  <c r="L136" i="3" s="1"/>
  <c r="F405" i="3"/>
  <c r="K405" i="3" s="1"/>
  <c r="L405" i="3" s="1"/>
  <c r="E781" i="4"/>
  <c r="F531" i="3"/>
  <c r="F313" i="3"/>
  <c r="K313" i="3" s="1"/>
  <c r="L313" i="3" s="1"/>
  <c r="E585" i="4"/>
  <c r="E607" i="4"/>
  <c r="F365" i="3"/>
  <c r="K365" i="3" s="1"/>
  <c r="L365" i="3" s="1"/>
  <c r="F212" i="3"/>
  <c r="K212" i="3" s="1"/>
  <c r="L212" i="3" s="1"/>
  <c r="E70" i="4"/>
  <c r="F70" i="4" s="1"/>
  <c r="F510" i="3"/>
  <c r="E510" i="3" s="1"/>
  <c r="F249" i="3"/>
  <c r="F161" i="3"/>
  <c r="K161" i="3" s="1"/>
  <c r="L161" i="3" s="1"/>
  <c r="F252" i="3"/>
  <c r="K252" i="3" s="1"/>
  <c r="L252" i="3" s="1"/>
  <c r="F266" i="3"/>
  <c r="K266" i="3" s="1"/>
  <c r="L266" i="3" s="1"/>
  <c r="E786" i="4"/>
  <c r="F575" i="3"/>
  <c r="K575" i="3" s="1"/>
  <c r="L575" i="3" s="1"/>
  <c r="F265" i="3"/>
  <c r="K265" i="3" s="1"/>
  <c r="L265" i="3" s="1"/>
  <c r="E590" i="4"/>
  <c r="F183" i="3"/>
  <c r="F267" i="3"/>
  <c r="K267" i="3" s="1"/>
  <c r="L267" i="3" s="1"/>
  <c r="F269" i="3"/>
  <c r="K269" i="3" s="1"/>
  <c r="L269" i="3" s="1"/>
  <c r="F440" i="3"/>
  <c r="K440" i="3" s="1"/>
  <c r="L440" i="3" s="1"/>
  <c r="F223" i="3"/>
  <c r="K223" i="3" s="1"/>
  <c r="L223" i="3" s="1"/>
  <c r="F545" i="3"/>
  <c r="K545" i="3" s="1"/>
  <c r="L545" i="3" s="1"/>
  <c r="E578" i="4"/>
  <c r="F578" i="4" s="1"/>
  <c r="E601" i="4"/>
  <c r="F260" i="3"/>
  <c r="K260" i="3" s="1"/>
  <c r="L260" i="3" s="1"/>
  <c r="F272" i="3"/>
  <c r="K272" i="3" s="1"/>
  <c r="L272" i="3" s="1"/>
  <c r="F259" i="3"/>
  <c r="K259" i="3" s="1"/>
  <c r="L259" i="3" s="1"/>
  <c r="R39" i="9"/>
  <c r="F125" i="3"/>
  <c r="K125" i="3" s="1"/>
  <c r="L125" i="3" s="1"/>
  <c r="R18" i="9"/>
  <c r="O617" i="1"/>
  <c r="R40" i="9"/>
  <c r="A216" i="1"/>
  <c r="F322" i="3"/>
  <c r="F160" i="3"/>
  <c r="K160" i="3" s="1"/>
  <c r="L160" i="3" s="1"/>
  <c r="F447" i="3"/>
  <c r="K447" i="3" s="1"/>
  <c r="L447" i="3" s="1"/>
  <c r="F502" i="3"/>
  <c r="E502" i="3" s="1"/>
  <c r="F406" i="3"/>
  <c r="K406" i="3" s="1"/>
  <c r="L406" i="3" s="1"/>
  <c r="E452" i="4"/>
  <c r="F452" i="4" s="1"/>
  <c r="F453" i="4" s="1"/>
  <c r="F362" i="3"/>
  <c r="K362" i="3" s="1"/>
  <c r="L362" i="3" s="1"/>
  <c r="F450" i="3"/>
  <c r="K450" i="3" s="1"/>
  <c r="L450" i="3" s="1"/>
  <c r="F213" i="3"/>
  <c r="K213" i="3" s="1"/>
  <c r="L213" i="3" s="1"/>
  <c r="F487" i="3"/>
  <c r="K487" i="3" s="1"/>
  <c r="L487" i="3" s="1"/>
  <c r="F304" i="3"/>
  <c r="K304" i="3" s="1"/>
  <c r="L304" i="3" s="1"/>
  <c r="F355" i="3"/>
  <c r="F435" i="3"/>
  <c r="K435" i="3" s="1"/>
  <c r="L435" i="3" s="1"/>
  <c r="E468" i="4"/>
  <c r="F389" i="3"/>
  <c r="K389" i="3" s="1"/>
  <c r="L389" i="3" s="1"/>
  <c r="R23" i="9"/>
  <c r="K28" i="8"/>
  <c r="I354" i="3"/>
  <c r="R16" i="9"/>
  <c r="F538" i="3"/>
  <c r="K538" i="3" s="1"/>
  <c r="L538" i="3" s="1"/>
  <c r="F408" i="3"/>
  <c r="K408" i="3" s="1"/>
  <c r="L408" i="3" s="1"/>
  <c r="F344" i="3"/>
  <c r="K344" i="3" s="1"/>
  <c r="L344" i="3" s="1"/>
  <c r="I361" i="3"/>
  <c r="F485" i="3"/>
  <c r="K485" i="3" s="1"/>
  <c r="L485" i="3" s="1"/>
  <c r="F592" i="3"/>
  <c r="E592" i="3" s="1"/>
  <c r="F230" i="3"/>
  <c r="K230" i="3" s="1"/>
  <c r="L230" i="3" s="1"/>
  <c r="A97" i="1"/>
  <c r="F579" i="3"/>
  <c r="F296" i="3"/>
  <c r="K296" i="3" s="1"/>
  <c r="L296" i="3" s="1"/>
  <c r="A86" i="1"/>
  <c r="I223" i="3"/>
  <c r="F320" i="3"/>
  <c r="F173" i="3"/>
  <c r="E206" i="4"/>
  <c r="E210" i="4"/>
  <c r="F463" i="3"/>
  <c r="K463" i="3" s="1"/>
  <c r="L463" i="3" s="1"/>
  <c r="I178" i="3"/>
  <c r="I165" i="3"/>
  <c r="E642" i="4"/>
  <c r="F366" i="3"/>
  <c r="E545" i="4"/>
  <c r="F312" i="3"/>
  <c r="K312" i="3" s="1"/>
  <c r="L312" i="3" s="1"/>
  <c r="F341" i="3"/>
  <c r="K341" i="3" s="1"/>
  <c r="L341" i="3" s="1"/>
  <c r="I176" i="3"/>
  <c r="F111" i="3"/>
  <c r="K111" i="3" s="1"/>
  <c r="L111" i="3" s="1"/>
  <c r="O564" i="1"/>
  <c r="F199" i="3"/>
  <c r="K199" i="3" s="1"/>
  <c r="L199" i="3" s="1"/>
  <c r="F228" i="3"/>
  <c r="K228" i="3" s="1"/>
  <c r="L228" i="3" s="1"/>
  <c r="F459" i="3"/>
  <c r="F116" i="3"/>
  <c r="K116" i="3" s="1"/>
  <c r="L116" i="3" s="1"/>
  <c r="E706" i="4"/>
  <c r="F107" i="3"/>
  <c r="K107" i="3" s="1"/>
  <c r="L107" i="3" s="1"/>
  <c r="A746" i="1"/>
  <c r="F596" i="3"/>
  <c r="E596" i="3" s="1"/>
  <c r="E292" i="4"/>
  <c r="I126" i="3"/>
  <c r="F444" i="3"/>
  <c r="K444" i="3" s="1"/>
  <c r="L444" i="3" s="1"/>
  <c r="I129" i="3"/>
  <c r="F493" i="3"/>
  <c r="K493" i="3" s="1"/>
  <c r="L493" i="3" s="1"/>
  <c r="I127" i="3"/>
  <c r="F454" i="3"/>
  <c r="K454" i="3" s="1"/>
  <c r="L454" i="3" s="1"/>
  <c r="F257" i="3"/>
  <c r="K257" i="3" s="1"/>
  <c r="L257" i="3" s="1"/>
  <c r="F172" i="3"/>
  <c r="K172" i="3" s="1"/>
  <c r="L172" i="3" s="1"/>
  <c r="E483" i="4"/>
  <c r="F368" i="3"/>
  <c r="K368" i="3" s="1"/>
  <c r="L368" i="3" s="1"/>
  <c r="F169" i="3"/>
  <c r="F553" i="3"/>
  <c r="K553" i="3" s="1"/>
  <c r="L553" i="3" s="1"/>
  <c r="F248" i="3"/>
  <c r="F371" i="3"/>
  <c r="K371" i="3" s="1"/>
  <c r="L371" i="3" s="1"/>
  <c r="F394" i="3"/>
  <c r="K394" i="3" s="1"/>
  <c r="L394" i="3" s="1"/>
  <c r="F132" i="3"/>
  <c r="K132" i="3" s="1"/>
  <c r="L132" i="3" s="1"/>
  <c r="F311" i="3"/>
  <c r="F220" i="3"/>
  <c r="I352" i="3"/>
  <c r="F591" i="3"/>
  <c r="K591" i="3" s="1"/>
  <c r="L591" i="3" s="1"/>
  <c r="F402" i="3"/>
  <c r="F438" i="3"/>
  <c r="K438" i="3" s="1"/>
  <c r="L438" i="3" s="1"/>
  <c r="F556" i="3"/>
  <c r="K556" i="3" s="1"/>
  <c r="L556" i="3" s="1"/>
  <c r="F456" i="3"/>
  <c r="K456" i="3" s="1"/>
  <c r="L456" i="3" s="1"/>
  <c r="E231" i="4"/>
  <c r="F601" i="3"/>
  <c r="K601" i="3" s="1"/>
  <c r="L601" i="3" s="1"/>
  <c r="F154" i="3"/>
  <c r="K154" i="3" s="1"/>
  <c r="L154" i="3" s="1"/>
  <c r="F453" i="3"/>
  <c r="K453" i="3" s="1"/>
  <c r="L453" i="3" s="1"/>
  <c r="F552" i="3"/>
  <c r="I207" i="3"/>
  <c r="E202" i="4"/>
  <c r="L28" i="8"/>
  <c r="E223" i="4"/>
  <c r="I153" i="3"/>
  <c r="I161" i="3"/>
  <c r="F178" i="3"/>
  <c r="K178" i="3" s="1"/>
  <c r="L178" i="3" s="1"/>
  <c r="F110" i="3"/>
  <c r="I203" i="3"/>
  <c r="I215" i="3"/>
  <c r="E533" i="4"/>
  <c r="F346" i="3"/>
  <c r="K346" i="3" s="1"/>
  <c r="L346" i="3" s="1"/>
  <c r="I174" i="3"/>
  <c r="F340" i="3"/>
  <c r="K340" i="3" s="1"/>
  <c r="L340" i="3" s="1"/>
  <c r="F600" i="3"/>
  <c r="K600" i="3" s="1"/>
  <c r="L600" i="3" s="1"/>
  <c r="F448" i="3"/>
  <c r="F413" i="3"/>
  <c r="K413" i="3" s="1"/>
  <c r="L413" i="3" s="1"/>
  <c r="F217" i="3"/>
  <c r="K217" i="3" s="1"/>
  <c r="L217" i="3" s="1"/>
  <c r="F480" i="3"/>
  <c r="K480" i="3" s="1"/>
  <c r="L480" i="3" s="1"/>
  <c r="F417" i="3"/>
  <c r="K417" i="3" s="1"/>
  <c r="L417" i="3" s="1"/>
  <c r="F309" i="3"/>
  <c r="K309" i="3" s="1"/>
  <c r="L309" i="3" s="1"/>
  <c r="F439" i="3"/>
  <c r="K439" i="3" s="1"/>
  <c r="L439" i="3" s="1"/>
  <c r="F358" i="3"/>
  <c r="K358" i="3" s="1"/>
  <c r="L358" i="3" s="1"/>
  <c r="F464" i="3"/>
  <c r="K464" i="3" s="1"/>
  <c r="L464" i="3" s="1"/>
  <c r="F582" i="3"/>
  <c r="K582" i="3" s="1"/>
  <c r="L582" i="3" s="1"/>
  <c r="F321" i="3"/>
  <c r="K321" i="3" s="1"/>
  <c r="L321" i="3" s="1"/>
  <c r="F452" i="3"/>
  <c r="K452" i="3" s="1"/>
  <c r="L452" i="3" s="1"/>
  <c r="F410" i="3"/>
  <c r="F451" i="3"/>
  <c r="K451" i="3" s="1"/>
  <c r="L451" i="3" s="1"/>
  <c r="F255" i="3"/>
  <c r="K255" i="3" s="1"/>
  <c r="L255" i="3" s="1"/>
  <c r="F370" i="3"/>
  <c r="K370" i="3" s="1"/>
  <c r="L370" i="3" s="1"/>
  <c r="F256" i="3"/>
  <c r="I229" i="3"/>
  <c r="E199" i="4"/>
  <c r="F199" i="4" s="1"/>
  <c r="F153" i="3"/>
  <c r="K153" i="3" s="1"/>
  <c r="L153" i="3" s="1"/>
  <c r="C528" i="5"/>
  <c r="R15" i="9"/>
  <c r="I167" i="3"/>
  <c r="F215" i="3"/>
  <c r="K215" i="3" s="1"/>
  <c r="L215" i="3" s="1"/>
  <c r="E535" i="4"/>
  <c r="E543" i="4"/>
  <c r="I159" i="3"/>
  <c r="F225" i="3"/>
  <c r="K225" i="3" s="1"/>
  <c r="L225" i="3" s="1"/>
  <c r="F176" i="3"/>
  <c r="K176" i="3" s="1"/>
  <c r="L176" i="3" s="1"/>
  <c r="F297" i="3"/>
  <c r="K297" i="3" s="1"/>
  <c r="L297" i="3" s="1"/>
  <c r="F505" i="3"/>
  <c r="K505" i="3" s="1"/>
  <c r="L505" i="3" s="1"/>
  <c r="F343" i="3"/>
  <c r="F302" i="3"/>
  <c r="K302" i="3" s="1"/>
  <c r="L302" i="3" s="1"/>
  <c r="F314" i="3"/>
  <c r="K314" i="3" s="1"/>
  <c r="L314" i="3" s="1"/>
  <c r="F342" i="3"/>
  <c r="K342" i="3" s="1"/>
  <c r="L342" i="3" s="1"/>
  <c r="F247" i="3"/>
  <c r="K247" i="3" s="1"/>
  <c r="L247" i="3" s="1"/>
  <c r="F214" i="3"/>
  <c r="K214" i="3" s="1"/>
  <c r="L214" i="3" s="1"/>
  <c r="F162" i="3"/>
  <c r="K162" i="3" s="1"/>
  <c r="L162" i="3" s="1"/>
  <c r="F347" i="3"/>
  <c r="K347" i="3" s="1"/>
  <c r="L347" i="3" s="1"/>
  <c r="F481" i="3"/>
  <c r="K481" i="3" s="1"/>
  <c r="L481" i="3" s="1"/>
  <c r="A680" i="1"/>
  <c r="C675" i="1"/>
  <c r="O676" i="1" s="1"/>
  <c r="A676" i="1"/>
  <c r="A700" i="1"/>
  <c r="A696" i="1"/>
  <c r="A701" i="1"/>
  <c r="A683" i="1"/>
  <c r="A693" i="1"/>
  <c r="I75" i="3"/>
  <c r="D75" i="3"/>
  <c r="D27" i="3" s="1"/>
  <c r="C75" i="3"/>
  <c r="Z370" i="5"/>
  <c r="T370" i="5"/>
  <c r="N370" i="5"/>
  <c r="K370" i="5"/>
  <c r="H370" i="5"/>
  <c r="W370" i="5"/>
  <c r="E370" i="5"/>
  <c r="F580" i="3"/>
  <c r="F597" i="3"/>
  <c r="A515" i="1"/>
  <c r="B37" i="4"/>
  <c r="AI370" i="5"/>
  <c r="F133" i="3"/>
  <c r="F449" i="3"/>
  <c r="A322" i="1"/>
  <c r="F498" i="3"/>
  <c r="F118" i="3"/>
  <c r="E262" i="4"/>
  <c r="E288" i="4"/>
  <c r="A145" i="1"/>
  <c r="Q38" i="1"/>
  <c r="A199" i="1"/>
  <c r="AC315" i="5"/>
  <c r="H315" i="5"/>
  <c r="W315" i="5"/>
  <c r="AI315" i="5"/>
  <c r="AF315" i="5"/>
  <c r="T315" i="5"/>
  <c r="A748" i="1"/>
  <c r="A506" i="1"/>
  <c r="R9" i="9"/>
  <c r="F254" i="3"/>
  <c r="F458" i="3"/>
  <c r="F276" i="3"/>
  <c r="C313" i="5"/>
  <c r="C72" i="3"/>
  <c r="D72" i="3"/>
  <c r="D21" i="3" s="1"/>
  <c r="I72" i="3"/>
  <c r="F497" i="3"/>
  <c r="A752" i="1"/>
  <c r="F318" i="3"/>
  <c r="E294" i="4"/>
  <c r="F526" i="3"/>
  <c r="D89" i="3"/>
  <c r="D38" i="3" s="1"/>
  <c r="I89" i="3"/>
  <c r="C89" i="3"/>
  <c r="O625" i="1"/>
  <c r="A704" i="1"/>
  <c r="A195" i="1"/>
  <c r="A135" i="1"/>
  <c r="A332" i="1"/>
  <c r="E487" i="3"/>
  <c r="E97" i="4"/>
  <c r="B28" i="4"/>
  <c r="A139" i="1"/>
  <c r="A159" i="1"/>
  <c r="E88" i="4"/>
  <c r="F317" i="3"/>
  <c r="C582" i="5"/>
  <c r="R20" i="9"/>
  <c r="E285" i="4"/>
  <c r="E270" i="4"/>
  <c r="E293" i="4"/>
  <c r="E81" i="4"/>
  <c r="B14" i="4"/>
  <c r="E455" i="4"/>
  <c r="F588" i="3"/>
  <c r="I132" i="3"/>
  <c r="O620" i="1"/>
  <c r="K311" i="3"/>
  <c r="L311" i="3" s="1"/>
  <c r="O642" i="1"/>
  <c r="E276" i="4"/>
  <c r="I109" i="3"/>
  <c r="Q31" i="1"/>
  <c r="I112" i="3"/>
  <c r="I252" i="3"/>
  <c r="C245" i="3"/>
  <c r="D245" i="3"/>
  <c r="D278" i="3" s="1"/>
  <c r="I245" i="3"/>
  <c r="J278" i="3"/>
  <c r="Q44" i="5"/>
  <c r="A706" i="1"/>
  <c r="R38" i="9"/>
  <c r="A314" i="1"/>
  <c r="E579" i="3"/>
  <c r="E95" i="4"/>
  <c r="D76" i="3"/>
  <c r="D26" i="3" s="1"/>
  <c r="I76" i="3"/>
  <c r="C76" i="3"/>
  <c r="C9" i="1"/>
  <c r="A17" i="1" s="1"/>
  <c r="D8" i="1"/>
  <c r="O626" i="1"/>
  <c r="F181" i="3"/>
  <c r="A508" i="1"/>
  <c r="F548" i="3"/>
  <c r="E271" i="4"/>
  <c r="A762" i="1"/>
  <c r="F182" i="3"/>
  <c r="A338" i="1"/>
  <c r="E552" i="3"/>
  <c r="F177" i="3"/>
  <c r="I269" i="3"/>
  <c r="O639" i="1"/>
  <c r="F547" i="3"/>
  <c r="A251" i="1"/>
  <c r="B25" i="4"/>
  <c r="A340" i="1"/>
  <c r="E484" i="4"/>
  <c r="F490" i="3"/>
  <c r="B12" i="4"/>
  <c r="F484" i="3"/>
  <c r="F530" i="3"/>
  <c r="I320" i="3"/>
  <c r="F599" i="3"/>
  <c r="A518" i="1"/>
  <c r="A258" i="1"/>
  <c r="E94" i="4"/>
  <c r="F602" i="3"/>
  <c r="A262" i="1"/>
  <c r="F135" i="3"/>
  <c r="E282" i="4"/>
  <c r="A388" i="1"/>
  <c r="I90" i="3"/>
  <c r="C90" i="3"/>
  <c r="D90" i="3"/>
  <c r="D40" i="3" s="1"/>
  <c r="F542" i="3"/>
  <c r="I110" i="3"/>
  <c r="I106" i="3"/>
  <c r="A282" i="1"/>
  <c r="A75" i="1"/>
  <c r="F158" i="3"/>
  <c r="I211" i="3"/>
  <c r="A197" i="1"/>
  <c r="C475" i="5"/>
  <c r="F483" i="3"/>
  <c r="A694" i="1"/>
  <c r="A695" i="1"/>
  <c r="E167" i="4"/>
  <c r="C261" i="5"/>
  <c r="F324" i="3"/>
  <c r="F768" i="4"/>
  <c r="F769" i="4" s="1"/>
  <c r="E789" i="4"/>
  <c r="C60" i="3"/>
  <c r="I60" i="3"/>
  <c r="D60" i="3"/>
  <c r="D10" i="3" s="1"/>
  <c r="B36" i="4"/>
  <c r="E77" i="4"/>
  <c r="I346" i="3"/>
  <c r="E87" i="4"/>
  <c r="E72" i="4"/>
  <c r="Q22" i="1"/>
  <c r="F445" i="3"/>
  <c r="F594" i="3"/>
  <c r="A758" i="1"/>
  <c r="I131" i="3"/>
  <c r="I225" i="3"/>
  <c r="E219" i="4"/>
  <c r="E652" i="4"/>
  <c r="I341" i="3"/>
  <c r="C21" i="8"/>
  <c r="B18" i="8"/>
  <c r="B21" i="8" s="1"/>
  <c r="F356" i="3"/>
  <c r="E775" i="4"/>
  <c r="F351" i="3"/>
  <c r="E389" i="4"/>
  <c r="E654" i="4"/>
  <c r="F270" i="3"/>
  <c r="A160" i="1"/>
  <c r="F123" i="3"/>
  <c r="F171" i="3"/>
  <c r="I111" i="3"/>
  <c r="F166" i="3"/>
  <c r="A271" i="1"/>
  <c r="F130" i="3"/>
  <c r="C85" i="3"/>
  <c r="D85" i="3"/>
  <c r="D36" i="3" s="1"/>
  <c r="I85" i="3"/>
  <c r="I340" i="3"/>
  <c r="F258" i="3"/>
  <c r="I313" i="3"/>
  <c r="F227" i="3"/>
  <c r="J185" i="3"/>
  <c r="C152" i="3"/>
  <c r="I152" i="3"/>
  <c r="D152" i="3"/>
  <c r="D185" i="3" s="1"/>
  <c r="F121" i="3"/>
  <c r="I199" i="3"/>
  <c r="C70" i="3"/>
  <c r="I70" i="3"/>
  <c r="D70" i="3"/>
  <c r="D20" i="3" s="1"/>
  <c r="F357" i="3"/>
  <c r="I343" i="3"/>
  <c r="E649" i="4"/>
  <c r="A687" i="1"/>
  <c r="I323" i="3"/>
  <c r="E165" i="4"/>
  <c r="I228" i="3"/>
  <c r="A456" i="1"/>
  <c r="E541" i="4"/>
  <c r="I201" i="3"/>
  <c r="F574" i="3"/>
  <c r="F163" i="3"/>
  <c r="A147" i="1"/>
  <c r="I68" i="3"/>
  <c r="D68" i="3"/>
  <c r="D18" i="3" s="1"/>
  <c r="C68" i="3"/>
  <c r="F537" i="3"/>
  <c r="A141" i="1"/>
  <c r="F222" i="3"/>
  <c r="I217" i="3"/>
  <c r="E516" i="4"/>
  <c r="A403" i="1"/>
  <c r="F446" i="3"/>
  <c r="E211" i="4"/>
  <c r="E269" i="4"/>
  <c r="F364" i="3"/>
  <c r="I348" i="3"/>
  <c r="E465" i="4"/>
  <c r="F293" i="3"/>
  <c r="I307" i="3"/>
  <c r="E348" i="4"/>
  <c r="F345" i="3"/>
  <c r="C26" i="8"/>
  <c r="F590" i="3"/>
  <c r="A253" i="1"/>
  <c r="I124" i="3"/>
  <c r="A451" i="1"/>
  <c r="F529" i="3"/>
  <c r="O584" i="1"/>
  <c r="F593" i="3"/>
  <c r="F219" i="3"/>
  <c r="I294" i="3"/>
  <c r="F137" i="3"/>
  <c r="I247" i="3"/>
  <c r="F584" i="3"/>
  <c r="I212" i="3"/>
  <c r="A206" i="1"/>
  <c r="A83" i="1"/>
  <c r="E530" i="4"/>
  <c r="I120" i="3"/>
  <c r="E776" i="4"/>
  <c r="I183" i="3"/>
  <c r="A210" i="1"/>
  <c r="F443" i="3"/>
  <c r="O616" i="1"/>
  <c r="F262" i="3"/>
  <c r="B15" i="4"/>
  <c r="E587" i="3"/>
  <c r="A745" i="1"/>
  <c r="A736" i="1"/>
  <c r="C735" i="1"/>
  <c r="O736" i="1" s="1"/>
  <c r="A749" i="1"/>
  <c r="A763" i="1"/>
  <c r="A764" i="1"/>
  <c r="A751" i="1"/>
  <c r="A765" i="1"/>
  <c r="A742" i="1"/>
  <c r="F175" i="3"/>
  <c r="A493" i="1"/>
  <c r="C492" i="1"/>
  <c r="O493" i="1" s="1"/>
  <c r="A519" i="1"/>
  <c r="A510" i="1"/>
  <c r="A500" i="1"/>
  <c r="A521" i="1"/>
  <c r="A514" i="1"/>
  <c r="A513" i="1"/>
  <c r="A524" i="1"/>
  <c r="A498" i="1"/>
  <c r="F205" i="3"/>
  <c r="F275" i="3"/>
  <c r="A703" i="1"/>
  <c r="C207" i="5"/>
  <c r="K209" i="5"/>
  <c r="Z209" i="5"/>
  <c r="AC209" i="5"/>
  <c r="N209" i="5"/>
  <c r="AI209" i="5"/>
  <c r="Q209" i="5"/>
  <c r="D83" i="3"/>
  <c r="D33" i="3" s="1"/>
  <c r="I83" i="3"/>
  <c r="C83" i="3"/>
  <c r="F246" i="3"/>
  <c r="C82" i="3"/>
  <c r="D82" i="3"/>
  <c r="D30" i="3" s="1"/>
  <c r="I82" i="3"/>
  <c r="A331" i="1"/>
  <c r="C310" i="1"/>
  <c r="O311" i="1" s="1"/>
  <c r="A311" i="1"/>
  <c r="A316" i="1"/>
  <c r="A337" i="1"/>
  <c r="A341" i="1"/>
  <c r="A342" i="1"/>
  <c r="A328" i="1"/>
  <c r="A324" i="1"/>
  <c r="A319" i="1"/>
  <c r="A321" i="1"/>
  <c r="A320" i="1"/>
  <c r="A313" i="1"/>
  <c r="B7" i="4"/>
  <c r="D41" i="4"/>
  <c r="E24" i="4" s="1"/>
  <c r="A193" i="1"/>
  <c r="F126" i="3"/>
  <c r="F369" i="3"/>
  <c r="E284" i="4"/>
  <c r="F544" i="3"/>
  <c r="A681" i="1"/>
  <c r="F407" i="3"/>
  <c r="F576" i="3"/>
  <c r="F209" i="3"/>
  <c r="E85" i="4"/>
  <c r="F301" i="3"/>
  <c r="F363" i="3"/>
  <c r="O615" i="1"/>
  <c r="F457" i="3"/>
  <c r="A215" i="1"/>
  <c r="F499" i="3"/>
  <c r="Q690" i="5"/>
  <c r="K690" i="5"/>
  <c r="AF690" i="5"/>
  <c r="AC690" i="5"/>
  <c r="Z690" i="5"/>
  <c r="AI690" i="5"/>
  <c r="T690" i="5"/>
  <c r="W690" i="5"/>
  <c r="H690" i="5"/>
  <c r="A690" i="1"/>
  <c r="E71" i="4"/>
  <c r="A335" i="1"/>
  <c r="A205" i="1"/>
  <c r="F303" i="3"/>
  <c r="AF370" i="5"/>
  <c r="E280" i="4"/>
  <c r="R36" i="9"/>
  <c r="F404" i="3"/>
  <c r="A685" i="1"/>
  <c r="E91" i="4"/>
  <c r="O622" i="1"/>
  <c r="A323" i="1"/>
  <c r="B20" i="4"/>
  <c r="E463" i="4"/>
  <c r="A699" i="1"/>
  <c r="B39" i="4"/>
  <c r="O643" i="1"/>
  <c r="R31" i="9"/>
  <c r="A503" i="1"/>
  <c r="F496" i="3"/>
  <c r="F250" i="3"/>
  <c r="B18" i="4"/>
  <c r="C87" i="3"/>
  <c r="I87" i="3"/>
  <c r="D87" i="3"/>
  <c r="D37" i="3" s="1"/>
  <c r="E469" i="4"/>
  <c r="F354" i="3"/>
  <c r="F300" i="3"/>
  <c r="F492" i="3"/>
  <c r="K410" i="3"/>
  <c r="L410" i="3" s="1"/>
  <c r="F551" i="3"/>
  <c r="A138" i="1"/>
  <c r="F603" i="3"/>
  <c r="F224" i="3"/>
  <c r="A692" i="1"/>
  <c r="O619" i="1"/>
  <c r="F271" i="3"/>
  <c r="A523" i="1"/>
  <c r="F226" i="3"/>
  <c r="F310" i="3"/>
  <c r="F109" i="3"/>
  <c r="O628" i="1"/>
  <c r="A702" i="1"/>
  <c r="A505" i="1"/>
  <c r="E82" i="4"/>
  <c r="A212" i="1"/>
  <c r="F253" i="3"/>
  <c r="F112" i="3"/>
  <c r="I249" i="3"/>
  <c r="F134" i="3"/>
  <c r="F462" i="3"/>
  <c r="E274" i="4"/>
  <c r="A276" i="1"/>
  <c r="F415" i="3"/>
  <c r="F170" i="3"/>
  <c r="F180" i="3"/>
  <c r="E74" i="4"/>
  <c r="R34" i="9"/>
  <c r="C16" i="8"/>
  <c r="B13" i="8"/>
  <c r="B16" i="8" s="1"/>
  <c r="E92" i="4"/>
  <c r="F418" i="3"/>
  <c r="E458" i="4"/>
  <c r="A747" i="1"/>
  <c r="E150" i="4"/>
  <c r="K579" i="3"/>
  <c r="L579" i="3" s="1"/>
  <c r="B32" i="4"/>
  <c r="AF263" i="5"/>
  <c r="F399" i="3"/>
  <c r="E89" i="4"/>
  <c r="Q18" i="1"/>
  <c r="F595" i="3"/>
  <c r="A502" i="1"/>
  <c r="F113" i="3"/>
  <c r="Q263" i="5"/>
  <c r="F207" i="3"/>
  <c r="I316" i="3"/>
  <c r="I251" i="3"/>
  <c r="F114" i="3"/>
  <c r="A318" i="1"/>
  <c r="I256" i="3"/>
  <c r="K229" i="3"/>
  <c r="L229" i="3" s="1"/>
  <c r="A259" i="1"/>
  <c r="A686" i="1"/>
  <c r="AF209" i="5"/>
  <c r="E184" i="3"/>
  <c r="F500" i="3"/>
  <c r="C88" i="3"/>
  <c r="I88" i="3"/>
  <c r="D88" i="3"/>
  <c r="D39" i="3" s="1"/>
  <c r="K320" i="3"/>
  <c r="L320" i="3" s="1"/>
  <c r="A334" i="1"/>
  <c r="B31" i="4"/>
  <c r="E84" i="4"/>
  <c r="F486" i="3"/>
  <c r="E28" i="8"/>
  <c r="E163" i="4"/>
  <c r="E290" i="4"/>
  <c r="I274" i="3"/>
  <c r="AI263" i="5"/>
  <c r="J92" i="3"/>
  <c r="N67" i="3" s="1"/>
  <c r="I59" i="3"/>
  <c r="C59" i="3"/>
  <c r="D59" i="3"/>
  <c r="A371" i="1"/>
  <c r="C370" i="1"/>
  <c r="O371" i="1" s="1"/>
  <c r="A373" i="1"/>
  <c r="A390" i="1"/>
  <c r="A402" i="1"/>
  <c r="A392" i="1"/>
  <c r="A393" i="1"/>
  <c r="O637" i="1"/>
  <c r="E264" i="4"/>
  <c r="E152" i="4"/>
  <c r="E162" i="4"/>
  <c r="A101" i="1"/>
  <c r="F299" i="3"/>
  <c r="I319" i="3"/>
  <c r="R13" i="9"/>
  <c r="F465" i="3"/>
  <c r="M28" i="8"/>
  <c r="E291" i="4"/>
  <c r="A154" i="1"/>
  <c r="E473" i="4"/>
  <c r="A400" i="1"/>
  <c r="T209" i="5"/>
  <c r="E464" i="4"/>
  <c r="O645" i="1"/>
  <c r="A329" i="1"/>
  <c r="E90" i="4"/>
  <c r="I69" i="3"/>
  <c r="C69" i="3"/>
  <c r="D69" i="3"/>
  <c r="D19" i="3" s="1"/>
  <c r="E460" i="4"/>
  <c r="E147" i="4"/>
  <c r="I366" i="3"/>
  <c r="C688" i="5"/>
  <c r="I28" i="8"/>
  <c r="A274" i="1"/>
  <c r="A260" i="1"/>
  <c r="A495" i="1"/>
  <c r="M41" i="9"/>
  <c r="E208" i="4"/>
  <c r="E275" i="4"/>
  <c r="B9" i="4"/>
  <c r="E201" i="4"/>
  <c r="E481" i="4"/>
  <c r="O644" i="1"/>
  <c r="E586" i="3"/>
  <c r="E204" i="4"/>
  <c r="I108" i="3"/>
  <c r="A76" i="1"/>
  <c r="I356" i="3"/>
  <c r="D64" i="3"/>
  <c r="D14" i="3" s="1"/>
  <c r="I64" i="3"/>
  <c r="C64" i="3"/>
  <c r="I306" i="3"/>
  <c r="I265" i="3"/>
  <c r="I130" i="3"/>
  <c r="A73" i="1"/>
  <c r="G28" i="8"/>
  <c r="D73" i="3"/>
  <c r="D23" i="3" s="1"/>
  <c r="I73" i="3"/>
  <c r="C73" i="3"/>
  <c r="E521" i="4"/>
  <c r="E645" i="4"/>
  <c r="O638" i="1"/>
  <c r="I119" i="3"/>
  <c r="E101" i="4"/>
  <c r="E395" i="4"/>
  <c r="E406" i="4"/>
  <c r="Q21" i="1"/>
  <c r="A707" i="1"/>
  <c r="A281" i="1"/>
  <c r="F539" i="3"/>
  <c r="E268" i="4"/>
  <c r="A80" i="1"/>
  <c r="I74" i="3"/>
  <c r="D74" i="3"/>
  <c r="D25" i="3" s="1"/>
  <c r="C74" i="3"/>
  <c r="Q32" i="1"/>
  <c r="E517" i="4"/>
  <c r="E667" i="4"/>
  <c r="I293" i="3"/>
  <c r="A131" i="1"/>
  <c r="E142" i="4"/>
  <c r="B17" i="4"/>
  <c r="A516" i="1"/>
  <c r="B26" i="8"/>
  <c r="F390" i="3"/>
  <c r="I260" i="3"/>
  <c r="A511" i="1"/>
  <c r="B19" i="4"/>
  <c r="I272" i="3"/>
  <c r="A389" i="1"/>
  <c r="A380" i="1"/>
  <c r="E475" i="4"/>
  <c r="F359" i="3"/>
  <c r="F572" i="3"/>
  <c r="A140" i="1"/>
  <c r="E523" i="4"/>
  <c r="F120" i="3"/>
  <c r="F398" i="3"/>
  <c r="T44" i="5"/>
  <c r="A315" i="1"/>
  <c r="A336" i="1"/>
  <c r="I179" i="3"/>
  <c r="A214" i="1"/>
  <c r="E731" i="4"/>
  <c r="Z263" i="5"/>
  <c r="B35" i="4"/>
  <c r="A691" i="1"/>
  <c r="A497" i="1"/>
  <c r="E79" i="4"/>
  <c r="E209" i="5"/>
  <c r="E283" i="4"/>
  <c r="B23" i="4"/>
  <c r="E273" i="4"/>
  <c r="C71" i="3"/>
  <c r="D71" i="3"/>
  <c r="D24" i="3" s="1"/>
  <c r="I71" i="3"/>
  <c r="C433" i="3"/>
  <c r="I433" i="3"/>
  <c r="J466" i="3"/>
  <c r="D433" i="3"/>
  <c r="D466" i="3" s="1"/>
  <c r="O632" i="1"/>
  <c r="O640" i="1"/>
  <c r="O633" i="1"/>
  <c r="O636" i="1"/>
  <c r="A768" i="1"/>
  <c r="A196" i="1"/>
  <c r="I117" i="3"/>
  <c r="Q16" i="1"/>
  <c r="B8" i="4"/>
  <c r="A202" i="1"/>
  <c r="C61" i="3"/>
  <c r="I61" i="3"/>
  <c r="D61" i="3"/>
  <c r="D11" i="3" s="1"/>
  <c r="I136" i="3"/>
  <c r="A522" i="1"/>
  <c r="K355" i="3"/>
  <c r="L355" i="3" s="1"/>
  <c r="O641" i="1"/>
  <c r="E277" i="4"/>
  <c r="C67" i="3"/>
  <c r="D67" i="3"/>
  <c r="D17" i="3" s="1"/>
  <c r="I67" i="3"/>
  <c r="B33" i="4"/>
  <c r="K169" i="3"/>
  <c r="L169" i="3" s="1"/>
  <c r="A327" i="1"/>
  <c r="E454" i="4"/>
  <c r="A767" i="1"/>
  <c r="A198" i="1"/>
  <c r="O623" i="1"/>
  <c r="Q370" i="5"/>
  <c r="E76" i="4"/>
  <c r="E41" i="9"/>
  <c r="R24" i="9"/>
  <c r="A679" i="1"/>
  <c r="A509" i="1"/>
  <c r="Q12" i="1"/>
  <c r="Q17" i="1"/>
  <c r="A525" i="1"/>
  <c r="A738" i="1"/>
  <c r="A517" i="1"/>
  <c r="A689" i="1"/>
  <c r="H209" i="5"/>
  <c r="E479" i="4"/>
  <c r="E485" i="3"/>
  <c r="A213" i="1"/>
  <c r="A268" i="1"/>
  <c r="A250" i="1"/>
  <c r="C249" i="1"/>
  <c r="O250" i="1" s="1"/>
  <c r="A255" i="1"/>
  <c r="A264" i="1"/>
  <c r="A257" i="1"/>
  <c r="A267" i="1"/>
  <c r="A277" i="1"/>
  <c r="A279" i="1"/>
  <c r="A275" i="1"/>
  <c r="A254" i="1"/>
  <c r="A266" i="1"/>
  <c r="E279" i="4"/>
  <c r="E557" i="3"/>
  <c r="C66" i="3"/>
  <c r="D66" i="3"/>
  <c r="D15" i="3" s="1"/>
  <c r="I66" i="3"/>
  <c r="B30" i="4"/>
  <c r="I362" i="3"/>
  <c r="J372" i="3"/>
  <c r="D339" i="3"/>
  <c r="D372" i="3" s="1"/>
  <c r="C339" i="3"/>
  <c r="I339" i="3"/>
  <c r="E472" i="4"/>
  <c r="A743" i="1"/>
  <c r="I264" i="3"/>
  <c r="C11" i="8"/>
  <c r="B8" i="8"/>
  <c r="A158" i="1"/>
  <c r="C479" i="3"/>
  <c r="I479" i="3"/>
  <c r="J512" i="3"/>
  <c r="N479" i="3" s="1"/>
  <c r="D479" i="3"/>
  <c r="D512" i="3" s="1"/>
  <c r="A280" i="1"/>
  <c r="I386" i="3"/>
  <c r="C386" i="3"/>
  <c r="D386" i="3"/>
  <c r="D419" i="3" s="1"/>
  <c r="J419" i="3"/>
  <c r="N386" i="3" s="1"/>
  <c r="B27" i="4"/>
  <c r="I367" i="3"/>
  <c r="A333" i="1"/>
  <c r="E289" i="4"/>
  <c r="A326" i="1"/>
  <c r="R19" i="9"/>
  <c r="O618" i="1"/>
  <c r="K540" i="3"/>
  <c r="L540" i="3" s="1"/>
  <c r="E86" i="4"/>
  <c r="I353" i="3"/>
  <c r="I314" i="3"/>
  <c r="C292" i="3"/>
  <c r="D292" i="3"/>
  <c r="D325" i="3" s="1"/>
  <c r="I292" i="3"/>
  <c r="J325" i="3"/>
  <c r="N292" i="3" s="1"/>
  <c r="A219" i="1"/>
  <c r="A88" i="1"/>
  <c r="N690" i="5"/>
  <c r="A496" i="1"/>
  <c r="E545" i="3"/>
  <c r="E690" i="5"/>
  <c r="A750" i="1"/>
  <c r="A70" i="1"/>
  <c r="B21" i="4"/>
  <c r="A91" i="1"/>
  <c r="E573" i="3"/>
  <c r="I135" i="3"/>
  <c r="E93" i="4"/>
  <c r="A756" i="1"/>
  <c r="I122" i="3"/>
  <c r="A325" i="1"/>
  <c r="A98" i="1"/>
  <c r="A757" i="1"/>
  <c r="W44" i="5"/>
  <c r="E148" i="4"/>
  <c r="A708" i="1"/>
  <c r="F167" i="3"/>
  <c r="A737" i="1"/>
  <c r="E146" i="4"/>
  <c r="B26" i="4"/>
  <c r="I349" i="3"/>
  <c r="K211" i="3"/>
  <c r="L211" i="3" s="1"/>
  <c r="K366" i="3"/>
  <c r="L366" i="3" s="1"/>
  <c r="E100" i="4"/>
  <c r="B13" i="4"/>
  <c r="D81" i="3"/>
  <c r="D32" i="3" s="1"/>
  <c r="C81" i="3"/>
  <c r="I81" i="3"/>
  <c r="K392" i="3"/>
  <c r="L392" i="3" s="1"/>
  <c r="B24" i="4"/>
  <c r="E315" i="5"/>
  <c r="E515" i="4"/>
  <c r="F550" i="3"/>
  <c r="F131" i="3"/>
  <c r="F532" i="3"/>
  <c r="K586" i="3"/>
  <c r="L586" i="3" s="1"/>
  <c r="A273" i="1"/>
  <c r="I312" i="3"/>
  <c r="D80" i="3"/>
  <c r="D31" i="3" s="1"/>
  <c r="C80" i="3"/>
  <c r="I80" i="3"/>
  <c r="F108" i="3"/>
  <c r="Q23" i="1"/>
  <c r="A452" i="1"/>
  <c r="F536" i="3"/>
  <c r="I270" i="3"/>
  <c r="E531" i="3"/>
  <c r="I123" i="3"/>
  <c r="A339" i="1"/>
  <c r="I297" i="3"/>
  <c r="E664" i="4"/>
  <c r="F416" i="3"/>
  <c r="I258" i="3"/>
  <c r="I121" i="3"/>
  <c r="I357" i="3"/>
  <c r="K448" i="3"/>
  <c r="L448" i="3" s="1"/>
  <c r="C636" i="5"/>
  <c r="O646" i="1"/>
  <c r="F119" i="3"/>
  <c r="A79" i="1"/>
  <c r="O554" i="1"/>
  <c r="F494" i="3"/>
  <c r="A697" i="1"/>
  <c r="C368" i="5"/>
  <c r="A376" i="1"/>
  <c r="E543" i="3"/>
  <c r="I222" i="3"/>
  <c r="E159" i="4"/>
  <c r="A397" i="1"/>
  <c r="F348" i="3"/>
  <c r="O563" i="1"/>
  <c r="I116" i="3"/>
  <c r="C45" i="5"/>
  <c r="Q46" i="5" s="1"/>
  <c r="F124" i="3"/>
  <c r="I302" i="3"/>
  <c r="A378" i="1"/>
  <c r="I219" i="3"/>
  <c r="F294" i="3"/>
  <c r="I168" i="3"/>
  <c r="E602" i="4"/>
  <c r="E670" i="4"/>
  <c r="O572" i="1"/>
  <c r="F436" i="3"/>
  <c r="E339" i="4"/>
  <c r="E778" i="4"/>
  <c r="I84" i="3"/>
  <c r="D84" i="3"/>
  <c r="D34" i="3" s="1"/>
  <c r="C84" i="3"/>
  <c r="F554" i="3"/>
  <c r="E337" i="4"/>
  <c r="J28" i="8"/>
  <c r="I347" i="3"/>
  <c r="E229" i="4"/>
  <c r="E583" i="3"/>
  <c r="E166" i="4"/>
  <c r="E580" i="4"/>
  <c r="E609" i="4"/>
  <c r="E353" i="4"/>
  <c r="C128" i="1"/>
  <c r="O129" i="1" s="1"/>
  <c r="A129" i="1"/>
  <c r="A155" i="1"/>
  <c r="A153" i="1"/>
  <c r="A149" i="1"/>
  <c r="A136" i="1"/>
  <c r="A132" i="1"/>
  <c r="A152" i="1"/>
  <c r="A156" i="1"/>
  <c r="A688" i="1"/>
  <c r="A684" i="1"/>
  <c r="F598" i="3"/>
  <c r="F218" i="3"/>
  <c r="I86" i="3"/>
  <c r="C86" i="3"/>
  <c r="D86" i="3"/>
  <c r="D35" i="3" s="1"/>
  <c r="F298" i="3"/>
  <c r="K587" i="3"/>
  <c r="L587" i="3" s="1"/>
  <c r="F128" i="3"/>
  <c r="F268" i="3"/>
  <c r="A191" i="1"/>
  <c r="C188" i="1"/>
  <c r="A189" i="1"/>
  <c r="A208" i="1"/>
  <c r="A194" i="1"/>
  <c r="A217" i="1"/>
  <c r="A203" i="1"/>
  <c r="A218" i="1"/>
  <c r="A204" i="1"/>
  <c r="A211" i="1"/>
  <c r="A207" i="1"/>
  <c r="A220" i="1"/>
  <c r="F412" i="3"/>
  <c r="F527" i="3"/>
  <c r="F295" i="3"/>
  <c r="K596" i="3"/>
  <c r="L596" i="3" s="1"/>
  <c r="A201" i="1"/>
  <c r="E99" i="4"/>
  <c r="B34" i="4"/>
  <c r="E265" i="4"/>
  <c r="I65" i="3"/>
  <c r="C65" i="3"/>
  <c r="D65" i="3"/>
  <c r="D16" i="3" s="1"/>
  <c r="B10" i="4"/>
  <c r="F393" i="3"/>
  <c r="F503" i="3"/>
  <c r="F263" i="3"/>
  <c r="J138" i="3"/>
  <c r="N105" i="3" s="1"/>
  <c r="C105" i="3"/>
  <c r="I105" i="3"/>
  <c r="D105" i="3"/>
  <c r="D138" i="3" s="1"/>
  <c r="K322" i="3"/>
  <c r="L322" i="3" s="1"/>
  <c r="K315" i="5"/>
  <c r="O631" i="1"/>
  <c r="B16" i="4"/>
  <c r="F202" i="3"/>
  <c r="E281" i="4"/>
  <c r="I118" i="3"/>
  <c r="E267" i="4"/>
  <c r="F204" i="3"/>
  <c r="A677" i="1"/>
  <c r="W209" i="5"/>
  <c r="F28" i="8"/>
  <c r="Z315" i="5"/>
  <c r="A739" i="1"/>
  <c r="A150" i="1"/>
  <c r="F488" i="3"/>
  <c r="A766" i="1"/>
  <c r="F117" i="3"/>
  <c r="I63" i="3"/>
  <c r="C63" i="3"/>
  <c r="D63" i="3"/>
  <c r="D13" i="3" s="1"/>
  <c r="F508" i="3"/>
  <c r="F534" i="3"/>
  <c r="A142" i="1"/>
  <c r="E278" i="4"/>
  <c r="I525" i="3"/>
  <c r="D525" i="3"/>
  <c r="D558" i="3" s="1"/>
  <c r="C525" i="3"/>
  <c r="J558" i="3"/>
  <c r="N525" i="3" s="1"/>
  <c r="A678" i="1"/>
  <c r="Q28" i="1"/>
  <c r="E459" i="4"/>
  <c r="R8" i="9"/>
  <c r="Q41" i="9"/>
  <c r="A761" i="1"/>
  <c r="C78" i="3"/>
  <c r="I78" i="3"/>
  <c r="D78" i="3"/>
  <c r="D28" i="3" s="1"/>
  <c r="F460" i="3"/>
  <c r="F577" i="3"/>
  <c r="K455" i="3"/>
  <c r="L455" i="3" s="1"/>
  <c r="E272" i="4"/>
  <c r="F155" i="3"/>
  <c r="F578" i="3"/>
  <c r="K248" i="3"/>
  <c r="L248" i="3" s="1"/>
  <c r="K308" i="3"/>
  <c r="L308" i="3" s="1"/>
  <c r="F501" i="3"/>
  <c r="F528" i="3"/>
  <c r="F401" i="3"/>
  <c r="E102" i="4"/>
  <c r="N44" i="5"/>
  <c r="E471" i="4"/>
  <c r="O634" i="1"/>
  <c r="A192" i="1"/>
  <c r="N315" i="5"/>
  <c r="F216" i="3"/>
  <c r="Q11" i="1"/>
  <c r="E538" i="3"/>
  <c r="F507" i="3"/>
  <c r="F221" i="3"/>
  <c r="F396" i="3"/>
  <c r="F361" i="3"/>
  <c r="W263" i="5"/>
  <c r="K263" i="5"/>
  <c r="AC263" i="5"/>
  <c r="T263" i="5"/>
  <c r="F555" i="3"/>
  <c r="F206" i="3"/>
  <c r="K220" i="3"/>
  <c r="L220" i="3" s="1"/>
  <c r="F388" i="3"/>
  <c r="K510" i="3"/>
  <c r="L510" i="3" s="1"/>
  <c r="A157" i="1"/>
  <c r="B22" i="4"/>
  <c r="I253" i="3"/>
  <c r="C79" i="3"/>
  <c r="D79" i="3"/>
  <c r="D29" i="3" s="1"/>
  <c r="I79" i="3"/>
  <c r="K249" i="3"/>
  <c r="L249" i="3" s="1"/>
  <c r="I134" i="3"/>
  <c r="O630" i="1"/>
  <c r="K402" i="3"/>
  <c r="L402" i="3" s="1"/>
  <c r="A221" i="1"/>
  <c r="AC370" i="5"/>
  <c r="B11" i="4"/>
  <c r="K592" i="3"/>
  <c r="L592" i="3" s="1"/>
  <c r="J604" i="3"/>
  <c r="N571" i="3" s="1"/>
  <c r="I571" i="3"/>
  <c r="D571" i="3"/>
  <c r="D604" i="3" s="1"/>
  <c r="C571" i="3"/>
  <c r="A137" i="1"/>
  <c r="A133" i="1"/>
  <c r="F261" i="3"/>
  <c r="A78" i="1"/>
  <c r="C68" i="1"/>
  <c r="O69" i="1" s="1"/>
  <c r="A69" i="1"/>
  <c r="O635" i="1"/>
  <c r="F367" i="3"/>
  <c r="E470" i="4"/>
  <c r="O624" i="1"/>
  <c r="A682" i="1"/>
  <c r="H44" i="5"/>
  <c r="I255" i="3"/>
  <c r="E154" i="4"/>
  <c r="Q40" i="1"/>
  <c r="I370" i="3"/>
  <c r="I113" i="3"/>
  <c r="K552" i="3"/>
  <c r="L552" i="3" s="1"/>
  <c r="F156" i="3"/>
  <c r="I296" i="3"/>
  <c r="E474" i="4"/>
  <c r="F316" i="3"/>
  <c r="A753" i="1"/>
  <c r="F164" i="3"/>
  <c r="F251" i="3"/>
  <c r="I114" i="3"/>
  <c r="C77" i="3"/>
  <c r="D77" i="3"/>
  <c r="D22" i="3" s="1"/>
  <c r="I77" i="3"/>
  <c r="F353" i="3"/>
  <c r="K256" i="3"/>
  <c r="L256" i="3" s="1"/>
  <c r="F546" i="3"/>
  <c r="A146" i="1"/>
  <c r="E75" i="4"/>
  <c r="A494" i="1"/>
  <c r="K173" i="3"/>
  <c r="L173" i="3" s="1"/>
  <c r="A151" i="1"/>
  <c r="C62" i="3"/>
  <c r="D62" i="3"/>
  <c r="D12" i="3" s="1"/>
  <c r="I62" i="3"/>
  <c r="E145" i="4"/>
  <c r="A343" i="1"/>
  <c r="K434" i="3"/>
  <c r="L434" i="3" s="1"/>
  <c r="E263" i="4"/>
  <c r="A317" i="1"/>
  <c r="B29" i="4"/>
  <c r="F274" i="3"/>
  <c r="J9" i="3"/>
  <c r="I28" i="3" s="1"/>
  <c r="G42" i="3"/>
  <c r="E287" i="4"/>
  <c r="I299" i="3"/>
  <c r="F319" i="3"/>
  <c r="O621" i="1"/>
  <c r="R32" i="9"/>
  <c r="F533" i="3"/>
  <c r="K110" i="3"/>
  <c r="L110" i="3" s="1"/>
  <c r="E461" i="4"/>
  <c r="R29" i="9"/>
  <c r="F589" i="3"/>
  <c r="F411" i="3"/>
  <c r="F165" i="3"/>
  <c r="F203" i="3"/>
  <c r="I218" i="3"/>
  <c r="C198" i="3"/>
  <c r="I198" i="3"/>
  <c r="J231" i="3"/>
  <c r="D198" i="3"/>
  <c r="D231" i="3" s="1"/>
  <c r="K106" i="3"/>
  <c r="L106" i="3" s="1"/>
  <c r="F437" i="3"/>
  <c r="F511" i="3"/>
  <c r="A382" i="1"/>
  <c r="A330" i="1"/>
  <c r="E478" i="4"/>
  <c r="I266" i="3"/>
  <c r="A520" i="1"/>
  <c r="E203" i="4"/>
  <c r="E286" i="4"/>
  <c r="Q35" i="1"/>
  <c r="I324" i="3"/>
  <c r="A754" i="1"/>
  <c r="A504" i="1"/>
  <c r="A740" i="1"/>
  <c r="A261" i="1"/>
  <c r="A130" i="1"/>
  <c r="A395" i="1"/>
  <c r="F174" i="3"/>
  <c r="Q19" i="1"/>
  <c r="E641" i="4"/>
  <c r="I208" i="3"/>
  <c r="A161" i="1"/>
  <c r="E531" i="4"/>
  <c r="E143" i="4"/>
  <c r="E215" i="4"/>
  <c r="E575" i="3"/>
  <c r="C431" i="1"/>
  <c r="A432" i="1"/>
  <c r="A450" i="1"/>
  <c r="A453" i="1"/>
  <c r="A443" i="1"/>
  <c r="A379" i="1"/>
  <c r="F489" i="3"/>
  <c r="A312" i="1"/>
  <c r="A143" i="1"/>
  <c r="I351" i="3"/>
  <c r="R25" i="9"/>
  <c r="A760" i="1"/>
  <c r="K531" i="3"/>
  <c r="L531" i="3" s="1"/>
  <c r="D91" i="3"/>
  <c r="D41" i="3" s="1"/>
  <c r="C91" i="3"/>
  <c r="I91" i="3"/>
  <c r="K306" i="3"/>
  <c r="L306" i="3" s="1"/>
  <c r="E547" i="4"/>
  <c r="E417" i="4"/>
  <c r="A200" i="1"/>
  <c r="I227" i="3"/>
  <c r="A256" i="1"/>
  <c r="A375" i="1"/>
  <c r="K343" i="3"/>
  <c r="L343" i="3" s="1"/>
  <c r="E799" i="4"/>
  <c r="F323" i="3"/>
  <c r="A386" i="1"/>
  <c r="A85" i="1"/>
  <c r="AF101" i="5"/>
  <c r="AI101" i="5"/>
  <c r="T101" i="5"/>
  <c r="H101" i="5"/>
  <c r="W101" i="5"/>
  <c r="AC101" i="5"/>
  <c r="Z101" i="5"/>
  <c r="Q101" i="5"/>
  <c r="K101" i="5"/>
  <c r="O579" i="1"/>
  <c r="O578" i="1"/>
  <c r="O561" i="1"/>
  <c r="O575" i="1"/>
  <c r="A755" i="1"/>
  <c r="F201" i="3"/>
  <c r="I163" i="3"/>
  <c r="B38" i="4"/>
  <c r="A134" i="1"/>
  <c r="Q315" i="5"/>
  <c r="E482" i="4"/>
  <c r="A399" i="1"/>
  <c r="K350" i="3"/>
  <c r="L350" i="3" s="1"/>
  <c r="E656" i="4"/>
  <c r="E661" i="4"/>
  <c r="F585" i="3"/>
  <c r="I41" i="9"/>
  <c r="A93" i="1"/>
  <c r="I364" i="3"/>
  <c r="C422" i="5"/>
  <c r="K459" i="3"/>
  <c r="L459" i="3" s="1"/>
  <c r="O567" i="1"/>
  <c r="F307" i="3"/>
  <c r="A744" i="1"/>
  <c r="E80" i="4"/>
  <c r="A87" i="1"/>
  <c r="I345" i="3"/>
  <c r="A759" i="1"/>
  <c r="A501" i="1"/>
  <c r="I365" i="3"/>
  <c r="O580" i="1"/>
  <c r="E218" i="4"/>
  <c r="K168" i="3"/>
  <c r="L168" i="3" s="1"/>
  <c r="I342" i="3"/>
  <c r="E477" i="4"/>
  <c r="E83" i="4"/>
  <c r="O568" i="1"/>
  <c r="O627" i="1"/>
  <c r="A72" i="1"/>
  <c r="E596" i="4"/>
  <c r="I359" i="3"/>
  <c r="A698" i="1"/>
  <c r="I162" i="3"/>
  <c r="A374" i="1"/>
  <c r="I107" i="3"/>
  <c r="F315" i="3"/>
  <c r="A148" i="1"/>
  <c r="K183" i="3"/>
  <c r="L183" i="3" s="1"/>
  <c r="F535" i="3"/>
  <c r="E480" i="4"/>
  <c r="E603" i="4"/>
  <c r="F579" i="4" l="1"/>
  <c r="A14" i="1"/>
  <c r="Q9" i="1"/>
  <c r="E582" i="3"/>
  <c r="F200" i="4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770" i="4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E601" i="3"/>
  <c r="F137" i="4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706" i="4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K581" i="3"/>
  <c r="L581" i="3" s="1"/>
  <c r="E506" i="3"/>
  <c r="N59" i="3"/>
  <c r="E504" i="3"/>
  <c r="F332" i="4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E600" i="3"/>
  <c r="N80" i="3"/>
  <c r="E541" i="3"/>
  <c r="E481" i="3"/>
  <c r="E556" i="3"/>
  <c r="N65" i="3"/>
  <c r="N86" i="3"/>
  <c r="N84" i="3"/>
  <c r="E553" i="3"/>
  <c r="E509" i="3"/>
  <c r="N77" i="3"/>
  <c r="N78" i="3"/>
  <c r="E480" i="3"/>
  <c r="E13" i="4"/>
  <c r="E738" i="4"/>
  <c r="E495" i="3"/>
  <c r="E491" i="3"/>
  <c r="E38" i="4"/>
  <c r="N91" i="3"/>
  <c r="N79" i="3"/>
  <c r="N63" i="3"/>
  <c r="E591" i="3"/>
  <c r="E482" i="3"/>
  <c r="E505" i="3"/>
  <c r="E549" i="3"/>
  <c r="H46" i="5"/>
  <c r="E29" i="4"/>
  <c r="E34" i="4"/>
  <c r="C155" i="5"/>
  <c r="N66" i="3"/>
  <c r="K502" i="3"/>
  <c r="L502" i="3" s="1"/>
  <c r="N81" i="3"/>
  <c r="N61" i="3"/>
  <c r="N71" i="3"/>
  <c r="A23" i="1"/>
  <c r="A10" i="1"/>
  <c r="A29" i="1"/>
  <c r="A27" i="1"/>
  <c r="A39" i="1"/>
  <c r="A12" i="1"/>
  <c r="A35" i="1"/>
  <c r="A24" i="1"/>
  <c r="A18" i="1"/>
  <c r="A11" i="1"/>
  <c r="A30" i="1"/>
  <c r="A16" i="1"/>
  <c r="E27" i="4"/>
  <c r="E30" i="4"/>
  <c r="E8" i="4"/>
  <c r="I40" i="3"/>
  <c r="E11" i="4"/>
  <c r="E16" i="4"/>
  <c r="E10" i="4"/>
  <c r="E22" i="4"/>
  <c r="E21" i="4"/>
  <c r="E33" i="4"/>
  <c r="F71" i="4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E26" i="4"/>
  <c r="A33" i="1"/>
  <c r="A34" i="1"/>
  <c r="A22" i="1"/>
  <c r="A26" i="1"/>
  <c r="A21" i="1"/>
  <c r="E493" i="3"/>
  <c r="I36" i="3"/>
  <c r="C101" i="5"/>
  <c r="C263" i="5"/>
  <c r="C28" i="8"/>
  <c r="N64" i="3"/>
  <c r="N73" i="3"/>
  <c r="Z46" i="5"/>
  <c r="N69" i="3"/>
  <c r="A15" i="1"/>
  <c r="I34" i="3"/>
  <c r="E104" i="4"/>
  <c r="I32" i="3"/>
  <c r="E358" i="4"/>
  <c r="E23" i="4"/>
  <c r="E17" i="4"/>
  <c r="E9" i="4"/>
  <c r="E15" i="4"/>
  <c r="A20" i="1"/>
  <c r="A36" i="1"/>
  <c r="E169" i="4"/>
  <c r="E232" i="4"/>
  <c r="I41" i="3"/>
  <c r="W46" i="5"/>
  <c r="I39" i="3"/>
  <c r="I29" i="3"/>
  <c r="E485" i="4"/>
  <c r="N87" i="3"/>
  <c r="N83" i="3"/>
  <c r="I21" i="3"/>
  <c r="N46" i="5"/>
  <c r="E611" i="4"/>
  <c r="E35" i="4"/>
  <c r="E19" i="4"/>
  <c r="N74" i="3"/>
  <c r="E31" i="4"/>
  <c r="N88" i="3"/>
  <c r="A28" i="1"/>
  <c r="E20" i="4"/>
  <c r="A41" i="1"/>
  <c r="E801" i="4"/>
  <c r="A19" i="1"/>
  <c r="E535" i="3"/>
  <c r="K535" i="3"/>
  <c r="L535" i="3" s="1"/>
  <c r="K315" i="3"/>
  <c r="L315" i="3" s="1"/>
  <c r="E585" i="3"/>
  <c r="K585" i="3"/>
  <c r="L585" i="3" s="1"/>
  <c r="K174" i="3"/>
  <c r="L174" i="3" s="1"/>
  <c r="K437" i="3"/>
  <c r="L437" i="3" s="1"/>
  <c r="N198" i="3"/>
  <c r="N217" i="3"/>
  <c r="N225" i="3"/>
  <c r="N230" i="3"/>
  <c r="N206" i="3"/>
  <c r="N224" i="3"/>
  <c r="N216" i="3"/>
  <c r="N200" i="3"/>
  <c r="N202" i="3"/>
  <c r="N212" i="3"/>
  <c r="N199" i="3"/>
  <c r="N208" i="3"/>
  <c r="N229" i="3"/>
  <c r="N207" i="3"/>
  <c r="N220" i="3"/>
  <c r="N219" i="3"/>
  <c r="N222" i="3"/>
  <c r="N201" i="3"/>
  <c r="N228" i="3"/>
  <c r="N227" i="3"/>
  <c r="N211" i="3"/>
  <c r="N203" i="3"/>
  <c r="N210" i="3"/>
  <c r="N226" i="3"/>
  <c r="N213" i="3"/>
  <c r="N204" i="3"/>
  <c r="N209" i="3"/>
  <c r="N205" i="3"/>
  <c r="N218" i="3"/>
  <c r="N214" i="3"/>
  <c r="N215" i="3"/>
  <c r="N223" i="3"/>
  <c r="N221" i="3"/>
  <c r="K203" i="3"/>
  <c r="L203" i="3" s="1"/>
  <c r="F62" i="3"/>
  <c r="C12" i="3"/>
  <c r="F12" i="3" s="1"/>
  <c r="K353" i="3"/>
  <c r="L353" i="3" s="1"/>
  <c r="K164" i="3"/>
  <c r="L164" i="3" s="1"/>
  <c r="K206" i="3"/>
  <c r="L206" i="3" s="1"/>
  <c r="K396" i="3"/>
  <c r="L396" i="3" s="1"/>
  <c r="E507" i="3"/>
  <c r="K507" i="3"/>
  <c r="L507" i="3" s="1"/>
  <c r="K401" i="3"/>
  <c r="L401" i="3" s="1"/>
  <c r="K155" i="3"/>
  <c r="L155" i="3" s="1"/>
  <c r="E534" i="3"/>
  <c r="K534" i="3"/>
  <c r="L534" i="3" s="1"/>
  <c r="E488" i="3"/>
  <c r="K488" i="3"/>
  <c r="L488" i="3" s="1"/>
  <c r="E503" i="3"/>
  <c r="K503" i="3"/>
  <c r="L503" i="3" s="1"/>
  <c r="K412" i="3"/>
  <c r="L412" i="3" s="1"/>
  <c r="K128" i="3"/>
  <c r="L128" i="3" s="1"/>
  <c r="F84" i="3"/>
  <c r="C34" i="3"/>
  <c r="F34" i="3" s="1"/>
  <c r="K436" i="3"/>
  <c r="L436" i="3" s="1"/>
  <c r="K294" i="3"/>
  <c r="L294" i="3" s="1"/>
  <c r="K124" i="3"/>
  <c r="L124" i="3" s="1"/>
  <c r="K119" i="3"/>
  <c r="L119" i="3" s="1"/>
  <c r="E532" i="3"/>
  <c r="K532" i="3"/>
  <c r="L532" i="3" s="1"/>
  <c r="F515" i="4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E548" i="4"/>
  <c r="C690" i="5"/>
  <c r="N315" i="3"/>
  <c r="N319" i="3"/>
  <c r="N310" i="3"/>
  <c r="N311" i="3"/>
  <c r="N314" i="3"/>
  <c r="N307" i="3"/>
  <c r="N293" i="3"/>
  <c r="N323" i="3"/>
  <c r="N313" i="3"/>
  <c r="N299" i="3"/>
  <c r="N320" i="3"/>
  <c r="N316" i="3"/>
  <c r="N296" i="3"/>
  <c r="N300" i="3"/>
  <c r="N321" i="3"/>
  <c r="N303" i="3"/>
  <c r="N301" i="3"/>
  <c r="N322" i="3"/>
  <c r="N294" i="3"/>
  <c r="N302" i="3"/>
  <c r="N297" i="3"/>
  <c r="N312" i="3"/>
  <c r="N317" i="3"/>
  <c r="N318" i="3"/>
  <c r="N295" i="3"/>
  <c r="N306" i="3"/>
  <c r="N324" i="3"/>
  <c r="N308" i="3"/>
  <c r="N304" i="3"/>
  <c r="N309" i="3"/>
  <c r="N305" i="3"/>
  <c r="N298" i="3"/>
  <c r="I22" i="3"/>
  <c r="F386" i="3"/>
  <c r="E396" i="3" s="1"/>
  <c r="C419" i="3"/>
  <c r="C512" i="3"/>
  <c r="F479" i="3"/>
  <c r="O271" i="1"/>
  <c r="O264" i="1"/>
  <c r="O254" i="1"/>
  <c r="O270" i="1"/>
  <c r="O255" i="1"/>
  <c r="O265" i="1"/>
  <c r="O257" i="1"/>
  <c r="O273" i="1"/>
  <c r="O277" i="1"/>
  <c r="O274" i="1"/>
  <c r="O253" i="1"/>
  <c r="O269" i="1"/>
  <c r="O279" i="1"/>
  <c r="O267" i="1"/>
  <c r="O258" i="1"/>
  <c r="O252" i="1"/>
  <c r="O280" i="1"/>
  <c r="O275" i="1"/>
  <c r="O251" i="1"/>
  <c r="O256" i="1"/>
  <c r="O272" i="1"/>
  <c r="O261" i="1"/>
  <c r="O263" i="1"/>
  <c r="O266" i="1"/>
  <c r="O281" i="1"/>
  <c r="O262" i="1"/>
  <c r="O282" i="1"/>
  <c r="O259" i="1"/>
  <c r="O278" i="1"/>
  <c r="O260" i="1"/>
  <c r="O276" i="1"/>
  <c r="O268" i="1"/>
  <c r="F67" i="3"/>
  <c r="C17" i="3"/>
  <c r="F17" i="3" s="1"/>
  <c r="F433" i="3"/>
  <c r="E465" i="3" s="1"/>
  <c r="C466" i="3"/>
  <c r="I18" i="3"/>
  <c r="K465" i="3"/>
  <c r="L465" i="3" s="1"/>
  <c r="K207" i="3"/>
  <c r="L207" i="3" s="1"/>
  <c r="E595" i="3"/>
  <c r="K595" i="3"/>
  <c r="L595" i="3" s="1"/>
  <c r="K462" i="3"/>
  <c r="L462" i="3" s="1"/>
  <c r="K253" i="3"/>
  <c r="L253" i="3" s="1"/>
  <c r="K310" i="3"/>
  <c r="L310" i="3" s="1"/>
  <c r="K224" i="3"/>
  <c r="L224" i="3" s="1"/>
  <c r="K354" i="3"/>
  <c r="L354" i="3" s="1"/>
  <c r="E496" i="3"/>
  <c r="K496" i="3"/>
  <c r="L496" i="3" s="1"/>
  <c r="K404" i="3"/>
  <c r="L404" i="3" s="1"/>
  <c r="K303" i="3"/>
  <c r="L303" i="3" s="1"/>
  <c r="I38" i="3"/>
  <c r="O614" i="1"/>
  <c r="I24" i="3"/>
  <c r="E576" i="3"/>
  <c r="K576" i="3"/>
  <c r="L576" i="3" s="1"/>
  <c r="K369" i="3"/>
  <c r="L369" i="3" s="1"/>
  <c r="N82" i="3"/>
  <c r="K246" i="3"/>
  <c r="L246" i="3" s="1"/>
  <c r="F83" i="3"/>
  <c r="C33" i="3"/>
  <c r="F33" i="3" s="1"/>
  <c r="K205" i="3"/>
  <c r="L205" i="3" s="1"/>
  <c r="K137" i="3"/>
  <c r="L137" i="3" s="1"/>
  <c r="K293" i="3"/>
  <c r="L293" i="3" s="1"/>
  <c r="K446" i="3"/>
  <c r="L446" i="3" s="1"/>
  <c r="K222" i="3"/>
  <c r="L222" i="3" s="1"/>
  <c r="E574" i="3"/>
  <c r="K574" i="3"/>
  <c r="L574" i="3" s="1"/>
  <c r="K357" i="3"/>
  <c r="L357" i="3" s="1"/>
  <c r="F70" i="3"/>
  <c r="C20" i="3"/>
  <c r="F20" i="3" s="1"/>
  <c r="K227" i="3"/>
  <c r="L227" i="3" s="1"/>
  <c r="F85" i="3"/>
  <c r="C36" i="3"/>
  <c r="F36" i="3" s="1"/>
  <c r="K171" i="3"/>
  <c r="L171" i="3" s="1"/>
  <c r="K356" i="3"/>
  <c r="L356" i="3" s="1"/>
  <c r="AC46" i="5"/>
  <c r="E483" i="3"/>
  <c r="K483" i="3"/>
  <c r="L483" i="3" s="1"/>
  <c r="K135" i="3"/>
  <c r="L135" i="3" s="1"/>
  <c r="A13" i="1"/>
  <c r="E25" i="4"/>
  <c r="E548" i="3"/>
  <c r="K548" i="3"/>
  <c r="L548" i="3" s="1"/>
  <c r="N245" i="3"/>
  <c r="N272" i="3"/>
  <c r="N247" i="3"/>
  <c r="N265" i="3"/>
  <c r="N274" i="3"/>
  <c r="N269" i="3"/>
  <c r="N257" i="3"/>
  <c r="N263" i="3"/>
  <c r="N267" i="3"/>
  <c r="N275" i="3"/>
  <c r="N262" i="3"/>
  <c r="N266" i="3"/>
  <c r="N252" i="3"/>
  <c r="N253" i="3"/>
  <c r="N254" i="3"/>
  <c r="N246" i="3"/>
  <c r="N258" i="3"/>
  <c r="N255" i="3"/>
  <c r="N264" i="3"/>
  <c r="N271" i="3"/>
  <c r="N250" i="3"/>
  <c r="N248" i="3"/>
  <c r="N273" i="3"/>
  <c r="N276" i="3"/>
  <c r="N268" i="3"/>
  <c r="N260" i="3"/>
  <c r="N270" i="3"/>
  <c r="N256" i="3"/>
  <c r="N251" i="3"/>
  <c r="N261" i="3"/>
  <c r="N249" i="3"/>
  <c r="N277" i="3"/>
  <c r="N259" i="3"/>
  <c r="A32" i="1"/>
  <c r="E14" i="4"/>
  <c r="K317" i="3"/>
  <c r="L317" i="3" s="1"/>
  <c r="C38" i="3"/>
  <c r="F38" i="3" s="1"/>
  <c r="F89" i="3"/>
  <c r="C21" i="3"/>
  <c r="F21" i="3" s="1"/>
  <c r="F72" i="3"/>
  <c r="K254" i="3"/>
  <c r="L254" i="3" s="1"/>
  <c r="F262" i="4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E295" i="4"/>
  <c r="K133" i="3"/>
  <c r="L133" i="3" s="1"/>
  <c r="A38" i="1"/>
  <c r="E580" i="3"/>
  <c r="K580" i="3"/>
  <c r="L580" i="3" s="1"/>
  <c r="C41" i="3"/>
  <c r="F41" i="3" s="1"/>
  <c r="F91" i="3"/>
  <c r="K165" i="3"/>
  <c r="L165" i="3" s="1"/>
  <c r="I9" i="3"/>
  <c r="J42" i="3"/>
  <c r="N9" i="3" s="1"/>
  <c r="C22" i="3"/>
  <c r="F22" i="3" s="1"/>
  <c r="F77" i="3"/>
  <c r="K367" i="3"/>
  <c r="L367" i="3" s="1"/>
  <c r="O83" i="1"/>
  <c r="O75" i="1"/>
  <c r="O99" i="1"/>
  <c r="O71" i="1"/>
  <c r="O72" i="1"/>
  <c r="O87" i="1"/>
  <c r="O93" i="1"/>
  <c r="O85" i="1"/>
  <c r="O92" i="1"/>
  <c r="O97" i="1"/>
  <c r="O77" i="1"/>
  <c r="O81" i="1"/>
  <c r="O100" i="1"/>
  <c r="O79" i="1"/>
  <c r="O98" i="1"/>
  <c r="O91" i="1"/>
  <c r="O70" i="1"/>
  <c r="O88" i="1"/>
  <c r="O86" i="1"/>
  <c r="O74" i="1"/>
  <c r="O95" i="1"/>
  <c r="O90" i="1"/>
  <c r="O78" i="1"/>
  <c r="O89" i="1"/>
  <c r="O80" i="1"/>
  <c r="O73" i="1"/>
  <c r="O76" i="1"/>
  <c r="O101" i="1"/>
  <c r="O84" i="1"/>
  <c r="O96" i="1"/>
  <c r="O94" i="1"/>
  <c r="O82" i="1"/>
  <c r="I26" i="3"/>
  <c r="I15" i="3"/>
  <c r="N593" i="3"/>
  <c r="N573" i="3"/>
  <c r="N603" i="3"/>
  <c r="N597" i="3"/>
  <c r="N596" i="3"/>
  <c r="N572" i="3"/>
  <c r="N584" i="3"/>
  <c r="N590" i="3"/>
  <c r="N600" i="3"/>
  <c r="N575" i="3"/>
  <c r="N594" i="3"/>
  <c r="N602" i="3"/>
  <c r="N601" i="3"/>
  <c r="N579" i="3"/>
  <c r="N581" i="3"/>
  <c r="N576" i="3"/>
  <c r="N574" i="3"/>
  <c r="N586" i="3"/>
  <c r="N589" i="3"/>
  <c r="N599" i="3"/>
  <c r="N588" i="3"/>
  <c r="N578" i="3"/>
  <c r="N583" i="3"/>
  <c r="N585" i="3"/>
  <c r="N595" i="3"/>
  <c r="N592" i="3"/>
  <c r="N591" i="3"/>
  <c r="N582" i="3"/>
  <c r="N577" i="3"/>
  <c r="N580" i="3"/>
  <c r="N587" i="3"/>
  <c r="N598" i="3"/>
  <c r="E555" i="3"/>
  <c r="K555" i="3"/>
  <c r="L555" i="3" s="1"/>
  <c r="E528" i="3"/>
  <c r="K528" i="3"/>
  <c r="L528" i="3" s="1"/>
  <c r="I17" i="3"/>
  <c r="E508" i="3"/>
  <c r="K508" i="3"/>
  <c r="L508" i="3" s="1"/>
  <c r="C138" i="3"/>
  <c r="F105" i="3"/>
  <c r="E128" i="3" s="1"/>
  <c r="K393" i="3"/>
  <c r="L393" i="3" s="1"/>
  <c r="I27" i="3"/>
  <c r="O189" i="1"/>
  <c r="O207" i="1"/>
  <c r="O206" i="1"/>
  <c r="O219" i="1"/>
  <c r="O210" i="1"/>
  <c r="O193" i="1"/>
  <c r="O217" i="1"/>
  <c r="O203" i="1"/>
  <c r="O221" i="1"/>
  <c r="O205" i="1"/>
  <c r="O208" i="1"/>
  <c r="O204" i="1"/>
  <c r="O197" i="1"/>
  <c r="O195" i="1"/>
  <c r="O198" i="1"/>
  <c r="O214" i="1"/>
  <c r="O200" i="1"/>
  <c r="O202" i="1"/>
  <c r="O220" i="1"/>
  <c r="O192" i="1"/>
  <c r="O209" i="1"/>
  <c r="O190" i="1"/>
  <c r="O218" i="1"/>
  <c r="O215" i="1"/>
  <c r="O199" i="1"/>
  <c r="O201" i="1"/>
  <c r="O196" i="1"/>
  <c r="O212" i="1"/>
  <c r="O211" i="1"/>
  <c r="O213" i="1"/>
  <c r="O216" i="1"/>
  <c r="O194" i="1"/>
  <c r="O191" i="1"/>
  <c r="K218" i="3"/>
  <c r="L218" i="3" s="1"/>
  <c r="O152" i="1"/>
  <c r="O154" i="1"/>
  <c r="O153" i="1"/>
  <c r="O151" i="1"/>
  <c r="O137" i="1"/>
  <c r="O132" i="1"/>
  <c r="O140" i="1"/>
  <c r="O145" i="1"/>
  <c r="O159" i="1"/>
  <c r="O158" i="1"/>
  <c r="O139" i="1"/>
  <c r="O135" i="1"/>
  <c r="O150" i="1"/>
  <c r="O146" i="1"/>
  <c r="O134" i="1"/>
  <c r="O142" i="1"/>
  <c r="O160" i="1"/>
  <c r="O130" i="1"/>
  <c r="O147" i="1"/>
  <c r="O149" i="1"/>
  <c r="O133" i="1"/>
  <c r="O136" i="1"/>
  <c r="O157" i="1"/>
  <c r="O141" i="1"/>
  <c r="O148" i="1"/>
  <c r="O144" i="1"/>
  <c r="O161" i="1"/>
  <c r="O156" i="1"/>
  <c r="O143" i="1"/>
  <c r="O131" i="1"/>
  <c r="O155" i="1"/>
  <c r="O138" i="1"/>
  <c r="I35" i="3"/>
  <c r="E46" i="5"/>
  <c r="AF46" i="5"/>
  <c r="K46" i="5"/>
  <c r="I25" i="3"/>
  <c r="E494" i="3"/>
  <c r="K494" i="3"/>
  <c r="L494" i="3" s="1"/>
  <c r="K416" i="3"/>
  <c r="L416" i="3" s="1"/>
  <c r="F80" i="3"/>
  <c r="C31" i="3"/>
  <c r="F31" i="3" s="1"/>
  <c r="K131" i="3"/>
  <c r="L131" i="3" s="1"/>
  <c r="C315" i="5"/>
  <c r="F81" i="3"/>
  <c r="C32" i="3"/>
  <c r="F32" i="3" s="1"/>
  <c r="C44" i="5"/>
  <c r="N339" i="3"/>
  <c r="N340" i="3"/>
  <c r="N352" i="3"/>
  <c r="N361" i="3"/>
  <c r="N344" i="3"/>
  <c r="N354" i="3"/>
  <c r="N371" i="3"/>
  <c r="N355" i="3"/>
  <c r="N360" i="3"/>
  <c r="N365" i="3"/>
  <c r="N345" i="3"/>
  <c r="N350" i="3"/>
  <c r="N343" i="3"/>
  <c r="N351" i="3"/>
  <c r="N370" i="3"/>
  <c r="N362" i="3"/>
  <c r="N363" i="3"/>
  <c r="N347" i="3"/>
  <c r="N359" i="3"/>
  <c r="N342" i="3"/>
  <c r="N348" i="3"/>
  <c r="N357" i="3"/>
  <c r="N356" i="3"/>
  <c r="N341" i="3"/>
  <c r="N353" i="3"/>
  <c r="N367" i="3"/>
  <c r="N368" i="3"/>
  <c r="N369" i="3"/>
  <c r="N364" i="3"/>
  <c r="N346" i="3"/>
  <c r="N366" i="3"/>
  <c r="N349" i="3"/>
  <c r="N358" i="3"/>
  <c r="F66" i="3"/>
  <c r="C15" i="3"/>
  <c r="F15" i="3" s="1"/>
  <c r="F454" i="4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E539" i="3"/>
  <c r="K539" i="3"/>
  <c r="L539" i="3" s="1"/>
  <c r="F73" i="3"/>
  <c r="C23" i="3"/>
  <c r="F23" i="3" s="1"/>
  <c r="I31" i="3"/>
  <c r="N62" i="3"/>
  <c r="C39" i="3"/>
  <c r="F39" i="3" s="1"/>
  <c r="F88" i="3"/>
  <c r="E32" i="4"/>
  <c r="K415" i="3"/>
  <c r="L415" i="3" s="1"/>
  <c r="E134" i="3"/>
  <c r="K134" i="3"/>
  <c r="L134" i="3" s="1"/>
  <c r="K226" i="3"/>
  <c r="L226" i="3" s="1"/>
  <c r="E603" i="3"/>
  <c r="K603" i="3"/>
  <c r="L603" i="3" s="1"/>
  <c r="F87" i="3"/>
  <c r="C37" i="3"/>
  <c r="F37" i="3" s="1"/>
  <c r="E18" i="4"/>
  <c r="E39" i="4"/>
  <c r="E499" i="3"/>
  <c r="K499" i="3"/>
  <c r="L499" i="3" s="1"/>
  <c r="K363" i="3"/>
  <c r="L363" i="3" s="1"/>
  <c r="K407" i="3"/>
  <c r="L407" i="3" s="1"/>
  <c r="K126" i="3"/>
  <c r="L126" i="3" s="1"/>
  <c r="E7" i="4"/>
  <c r="O321" i="1"/>
  <c r="O320" i="1"/>
  <c r="O313" i="1"/>
  <c r="O316" i="1"/>
  <c r="O336" i="1"/>
  <c r="O341" i="1"/>
  <c r="O343" i="1"/>
  <c r="O335" i="1"/>
  <c r="O323" i="1"/>
  <c r="O318" i="1"/>
  <c r="O338" i="1"/>
  <c r="O339" i="1"/>
  <c r="O314" i="1"/>
  <c r="O334" i="1"/>
  <c r="O322" i="1"/>
  <c r="O312" i="1"/>
  <c r="O325" i="1"/>
  <c r="O319" i="1"/>
  <c r="O342" i="1"/>
  <c r="O340" i="1"/>
  <c r="O329" i="1"/>
  <c r="O330" i="1"/>
  <c r="O326" i="1"/>
  <c r="O327" i="1"/>
  <c r="O328" i="1"/>
  <c r="O332" i="1"/>
  <c r="O315" i="1"/>
  <c r="O331" i="1"/>
  <c r="O333" i="1"/>
  <c r="O317" i="1"/>
  <c r="O324" i="1"/>
  <c r="O337" i="1"/>
  <c r="K262" i="3"/>
  <c r="L262" i="3" s="1"/>
  <c r="K529" i="3"/>
  <c r="L529" i="3" s="1"/>
  <c r="E529" i="3"/>
  <c r="E590" i="3"/>
  <c r="K590" i="3"/>
  <c r="L590" i="3" s="1"/>
  <c r="K345" i="3"/>
  <c r="L345" i="3" s="1"/>
  <c r="N68" i="3"/>
  <c r="N85" i="3"/>
  <c r="K166" i="3"/>
  <c r="L166" i="3" s="1"/>
  <c r="K123" i="3"/>
  <c r="L123" i="3" s="1"/>
  <c r="F389" i="4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E422" i="4"/>
  <c r="E594" i="3"/>
  <c r="K594" i="3"/>
  <c r="L594" i="3" s="1"/>
  <c r="E36" i="4"/>
  <c r="N60" i="3"/>
  <c r="I19" i="3"/>
  <c r="F90" i="3"/>
  <c r="C40" i="3"/>
  <c r="F40" i="3" s="1"/>
  <c r="E530" i="3"/>
  <c r="K530" i="3"/>
  <c r="L530" i="3" s="1"/>
  <c r="E490" i="3"/>
  <c r="K490" i="3"/>
  <c r="L490" i="3" s="1"/>
  <c r="A9" i="1"/>
  <c r="C8" i="1"/>
  <c r="A40" i="1"/>
  <c r="A31" i="1"/>
  <c r="E28" i="4"/>
  <c r="A37" i="1"/>
  <c r="K318" i="3"/>
  <c r="L318" i="3" s="1"/>
  <c r="N72" i="3"/>
  <c r="K118" i="3"/>
  <c r="L118" i="3" s="1"/>
  <c r="E37" i="4"/>
  <c r="N75" i="3"/>
  <c r="K307" i="3"/>
  <c r="L307" i="3" s="1"/>
  <c r="O432" i="1"/>
  <c r="O450" i="1"/>
  <c r="O449" i="1"/>
  <c r="O442" i="1"/>
  <c r="O453" i="1"/>
  <c r="O458" i="1"/>
  <c r="O444" i="1"/>
  <c r="O443" i="1"/>
  <c r="O455" i="1"/>
  <c r="O438" i="1"/>
  <c r="O464" i="1"/>
  <c r="O437" i="1"/>
  <c r="O451" i="1"/>
  <c r="O457" i="1"/>
  <c r="O462" i="1"/>
  <c r="O459" i="1"/>
  <c r="O440" i="1"/>
  <c r="O433" i="1"/>
  <c r="O456" i="1"/>
  <c r="O436" i="1"/>
  <c r="O460" i="1"/>
  <c r="O447" i="1"/>
  <c r="O454" i="1"/>
  <c r="O452" i="1"/>
  <c r="O461" i="1"/>
  <c r="O435" i="1"/>
  <c r="O441" i="1"/>
  <c r="O448" i="1"/>
  <c r="O445" i="1"/>
  <c r="O439" i="1"/>
  <c r="O463" i="1"/>
  <c r="O434" i="1"/>
  <c r="O446" i="1"/>
  <c r="F641" i="4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E674" i="4"/>
  <c r="K511" i="3"/>
  <c r="L511" i="3" s="1"/>
  <c r="E511" i="3"/>
  <c r="C231" i="3"/>
  <c r="F198" i="3"/>
  <c r="E205" i="3" s="1"/>
  <c r="K411" i="3"/>
  <c r="L411" i="3" s="1"/>
  <c r="K546" i="3"/>
  <c r="L546" i="3" s="1"/>
  <c r="E546" i="3"/>
  <c r="K316" i="3"/>
  <c r="L316" i="3" s="1"/>
  <c r="K261" i="3"/>
  <c r="L261" i="3" s="1"/>
  <c r="F571" i="3"/>
  <c r="C604" i="3"/>
  <c r="K388" i="3"/>
  <c r="L388" i="3" s="1"/>
  <c r="K361" i="3"/>
  <c r="L361" i="3" s="1"/>
  <c r="K221" i="3"/>
  <c r="L221" i="3" s="1"/>
  <c r="K216" i="3"/>
  <c r="L216" i="3" s="1"/>
  <c r="E501" i="3"/>
  <c r="K501" i="3"/>
  <c r="L501" i="3" s="1"/>
  <c r="E577" i="3"/>
  <c r="K577" i="3"/>
  <c r="L577" i="3" s="1"/>
  <c r="K460" i="3"/>
  <c r="L460" i="3" s="1"/>
  <c r="N543" i="3"/>
  <c r="N532" i="3"/>
  <c r="N550" i="3"/>
  <c r="N549" i="3"/>
  <c r="N542" i="3"/>
  <c r="N545" i="3"/>
  <c r="N540" i="3"/>
  <c r="N538" i="3"/>
  <c r="N553" i="3"/>
  <c r="N544" i="3"/>
  <c r="N527" i="3"/>
  <c r="N529" i="3"/>
  <c r="N539" i="3"/>
  <c r="N531" i="3"/>
  <c r="N530" i="3"/>
  <c r="N552" i="3"/>
  <c r="N548" i="3"/>
  <c r="N551" i="3"/>
  <c r="N526" i="3"/>
  <c r="N535" i="3"/>
  <c r="N554" i="3"/>
  <c r="N541" i="3"/>
  <c r="N546" i="3"/>
  <c r="N547" i="3"/>
  <c r="N556" i="3"/>
  <c r="N537" i="3"/>
  <c r="N536" i="3"/>
  <c r="N533" i="3"/>
  <c r="N557" i="3"/>
  <c r="N555" i="3"/>
  <c r="N528" i="3"/>
  <c r="N534" i="3"/>
  <c r="K117" i="3"/>
  <c r="L117" i="3" s="1"/>
  <c r="N118" i="3"/>
  <c r="N120" i="3"/>
  <c r="N111" i="3"/>
  <c r="N110" i="3"/>
  <c r="N109" i="3"/>
  <c r="N132" i="3"/>
  <c r="N127" i="3"/>
  <c r="N129" i="3"/>
  <c r="N126" i="3"/>
  <c r="N125" i="3"/>
  <c r="N124" i="3"/>
  <c r="N130" i="3"/>
  <c r="N131" i="3"/>
  <c r="N106" i="3"/>
  <c r="N134" i="3"/>
  <c r="N112" i="3"/>
  <c r="N107" i="3"/>
  <c r="N137" i="3"/>
  <c r="N121" i="3"/>
  <c r="N123" i="3"/>
  <c r="N135" i="3"/>
  <c r="N114" i="3"/>
  <c r="N113" i="3"/>
  <c r="N136" i="3"/>
  <c r="N133" i="3"/>
  <c r="N116" i="3"/>
  <c r="N119" i="3"/>
  <c r="N108" i="3"/>
  <c r="N122" i="3"/>
  <c r="N117" i="3"/>
  <c r="N115" i="3"/>
  <c r="N128" i="3"/>
  <c r="K295" i="3"/>
  <c r="L295" i="3" s="1"/>
  <c r="K298" i="3"/>
  <c r="L298" i="3" s="1"/>
  <c r="F86" i="3"/>
  <c r="C35" i="3"/>
  <c r="F35" i="3" s="1"/>
  <c r="E598" i="3"/>
  <c r="K598" i="3"/>
  <c r="L598" i="3" s="1"/>
  <c r="E554" i="3"/>
  <c r="K554" i="3"/>
  <c r="L554" i="3" s="1"/>
  <c r="K348" i="3"/>
  <c r="L348" i="3" s="1"/>
  <c r="O553" i="1"/>
  <c r="K536" i="3"/>
  <c r="L536" i="3" s="1"/>
  <c r="E536" i="3"/>
  <c r="K108" i="3"/>
  <c r="L108" i="3" s="1"/>
  <c r="E550" i="3"/>
  <c r="K550" i="3"/>
  <c r="L550" i="3" s="1"/>
  <c r="K167" i="3"/>
  <c r="L167" i="3" s="1"/>
  <c r="N398" i="3"/>
  <c r="N392" i="3"/>
  <c r="N391" i="3"/>
  <c r="N400" i="3"/>
  <c r="N409" i="3"/>
  <c r="N401" i="3"/>
  <c r="N404" i="3"/>
  <c r="N406" i="3"/>
  <c r="N393" i="3"/>
  <c r="N412" i="3"/>
  <c r="N416" i="3"/>
  <c r="N411" i="3"/>
  <c r="N418" i="3"/>
  <c r="N387" i="3"/>
  <c r="N396" i="3"/>
  <c r="N408" i="3"/>
  <c r="N410" i="3"/>
  <c r="N405" i="3"/>
  <c r="N389" i="3"/>
  <c r="N397" i="3"/>
  <c r="N413" i="3"/>
  <c r="N403" i="3"/>
  <c r="N395" i="3"/>
  <c r="N388" i="3"/>
  <c r="N394" i="3"/>
  <c r="N407" i="3"/>
  <c r="N417" i="3"/>
  <c r="N390" i="3"/>
  <c r="N399" i="3"/>
  <c r="N415" i="3"/>
  <c r="N402" i="3"/>
  <c r="N414" i="3"/>
  <c r="N494" i="3"/>
  <c r="N505" i="3"/>
  <c r="N509" i="3"/>
  <c r="N486" i="3"/>
  <c r="N500" i="3"/>
  <c r="N485" i="3"/>
  <c r="N498" i="3"/>
  <c r="N503" i="3"/>
  <c r="N482" i="3"/>
  <c r="N480" i="3"/>
  <c r="N511" i="3"/>
  <c r="N506" i="3"/>
  <c r="N490" i="3"/>
  <c r="N507" i="3"/>
  <c r="N492" i="3"/>
  <c r="N496" i="3"/>
  <c r="N491" i="3"/>
  <c r="N497" i="3"/>
  <c r="N499" i="3"/>
  <c r="N481" i="3"/>
  <c r="N483" i="3"/>
  <c r="N484" i="3"/>
  <c r="N495" i="3"/>
  <c r="N501" i="3"/>
  <c r="N487" i="3"/>
  <c r="N493" i="3"/>
  <c r="N489" i="3"/>
  <c r="N510" i="3"/>
  <c r="N504" i="3"/>
  <c r="N508" i="3"/>
  <c r="N488" i="3"/>
  <c r="N502" i="3"/>
  <c r="B11" i="8"/>
  <c r="B28" i="8" s="1"/>
  <c r="C11" i="3"/>
  <c r="F11" i="3" s="1"/>
  <c r="F61" i="3"/>
  <c r="N433" i="3"/>
  <c r="N446" i="3"/>
  <c r="N445" i="3"/>
  <c r="N465" i="3"/>
  <c r="N462" i="3"/>
  <c r="N464" i="3"/>
  <c r="N435" i="3"/>
  <c r="N461" i="3"/>
  <c r="N443" i="3"/>
  <c r="N459" i="3"/>
  <c r="N442" i="3"/>
  <c r="N437" i="3"/>
  <c r="N434" i="3"/>
  <c r="N453" i="3"/>
  <c r="N452" i="3"/>
  <c r="N458" i="3"/>
  <c r="N457" i="3"/>
  <c r="N447" i="3"/>
  <c r="N454" i="3"/>
  <c r="N448" i="3"/>
  <c r="N450" i="3"/>
  <c r="N441" i="3"/>
  <c r="N449" i="3"/>
  <c r="N436" i="3"/>
  <c r="N463" i="3"/>
  <c r="N440" i="3"/>
  <c r="N456" i="3"/>
  <c r="N438" i="3"/>
  <c r="N451" i="3"/>
  <c r="N455" i="3"/>
  <c r="N460" i="3"/>
  <c r="N439" i="3"/>
  <c r="N444" i="3"/>
  <c r="I33" i="3"/>
  <c r="K398" i="3"/>
  <c r="L398" i="3" s="1"/>
  <c r="K572" i="3"/>
  <c r="L572" i="3" s="1"/>
  <c r="E572" i="3"/>
  <c r="F580" i="4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I20" i="3"/>
  <c r="F69" i="3"/>
  <c r="C19" i="3"/>
  <c r="F19" i="3" s="1"/>
  <c r="O388" i="1"/>
  <c r="O393" i="1"/>
  <c r="O373" i="1"/>
  <c r="O386" i="1"/>
  <c r="O401" i="1"/>
  <c r="O402" i="1"/>
  <c r="O391" i="1"/>
  <c r="O379" i="1"/>
  <c r="O382" i="1"/>
  <c r="O392" i="1"/>
  <c r="O390" i="1"/>
  <c r="O372" i="1"/>
  <c r="O383" i="1"/>
  <c r="O374" i="1"/>
  <c r="O400" i="1"/>
  <c r="O389" i="1"/>
  <c r="O375" i="1"/>
  <c r="O385" i="1"/>
  <c r="O397" i="1"/>
  <c r="O381" i="1"/>
  <c r="O380" i="1"/>
  <c r="O403" i="1"/>
  <c r="O377" i="1"/>
  <c r="O396" i="1"/>
  <c r="O376" i="1"/>
  <c r="O395" i="1"/>
  <c r="O384" i="1"/>
  <c r="O378" i="1"/>
  <c r="O387" i="1"/>
  <c r="O398" i="1"/>
  <c r="O399" i="1"/>
  <c r="O394" i="1"/>
  <c r="D9" i="3"/>
  <c r="D42" i="3" s="1"/>
  <c r="D92" i="3"/>
  <c r="E500" i="3"/>
  <c r="K500" i="3"/>
  <c r="L500" i="3" s="1"/>
  <c r="K113" i="3"/>
  <c r="L113" i="3" s="1"/>
  <c r="K180" i="3"/>
  <c r="L180" i="3" s="1"/>
  <c r="E492" i="3"/>
  <c r="K492" i="3"/>
  <c r="L492" i="3" s="1"/>
  <c r="K175" i="3"/>
  <c r="L175" i="3" s="1"/>
  <c r="O749" i="1"/>
  <c r="O763" i="1"/>
  <c r="O764" i="1"/>
  <c r="O751" i="1"/>
  <c r="O765" i="1"/>
  <c r="O742" i="1"/>
  <c r="O741" i="1"/>
  <c r="O758" i="1"/>
  <c r="O762" i="1"/>
  <c r="O752" i="1"/>
  <c r="O748" i="1"/>
  <c r="O759" i="1"/>
  <c r="O744" i="1"/>
  <c r="O755" i="1"/>
  <c r="O760" i="1"/>
  <c r="O740" i="1"/>
  <c r="O754" i="1"/>
  <c r="O753" i="1"/>
  <c r="O761" i="1"/>
  <c r="O766" i="1"/>
  <c r="O739" i="1"/>
  <c r="O737" i="1"/>
  <c r="O757" i="1"/>
  <c r="O756" i="1"/>
  <c r="O750" i="1"/>
  <c r="O745" i="1"/>
  <c r="O743" i="1"/>
  <c r="O738" i="1"/>
  <c r="O767" i="1"/>
  <c r="O768" i="1"/>
  <c r="O746" i="1"/>
  <c r="O747" i="1"/>
  <c r="K219" i="3"/>
  <c r="L219" i="3" s="1"/>
  <c r="E537" i="3"/>
  <c r="K537" i="3"/>
  <c r="L537" i="3" s="1"/>
  <c r="C18" i="3"/>
  <c r="F18" i="3" s="1"/>
  <c r="F68" i="3"/>
  <c r="K121" i="3"/>
  <c r="L121" i="3" s="1"/>
  <c r="F152" i="3"/>
  <c r="E174" i="3" s="1"/>
  <c r="C185" i="3"/>
  <c r="K258" i="3"/>
  <c r="L258" i="3" s="1"/>
  <c r="AI46" i="5"/>
  <c r="I14" i="3"/>
  <c r="K351" i="3"/>
  <c r="L351" i="3" s="1"/>
  <c r="E445" i="3"/>
  <c r="K445" i="3"/>
  <c r="L445" i="3" s="1"/>
  <c r="E602" i="3"/>
  <c r="K602" i="3"/>
  <c r="L602" i="3" s="1"/>
  <c r="I12" i="3"/>
  <c r="E599" i="3"/>
  <c r="K599" i="3"/>
  <c r="L599" i="3" s="1"/>
  <c r="K484" i="3"/>
  <c r="L484" i="3" s="1"/>
  <c r="E484" i="3"/>
  <c r="K181" i="3"/>
  <c r="L181" i="3" s="1"/>
  <c r="N76" i="3"/>
  <c r="E588" i="3"/>
  <c r="K588" i="3"/>
  <c r="L588" i="3" s="1"/>
  <c r="K276" i="3"/>
  <c r="L276" i="3" s="1"/>
  <c r="K498" i="3"/>
  <c r="L498" i="3" s="1"/>
  <c r="E498" i="3"/>
  <c r="I30" i="3"/>
  <c r="I16" i="3"/>
  <c r="F75" i="3"/>
  <c r="C27" i="3"/>
  <c r="F27" i="3" s="1"/>
  <c r="A25" i="1"/>
  <c r="K201" i="3"/>
  <c r="L201" i="3" s="1"/>
  <c r="K323" i="3"/>
  <c r="L323" i="3" s="1"/>
  <c r="K489" i="3"/>
  <c r="L489" i="3" s="1"/>
  <c r="E489" i="3"/>
  <c r="E589" i="3"/>
  <c r="K589" i="3"/>
  <c r="L589" i="3" s="1"/>
  <c r="K533" i="3"/>
  <c r="L533" i="3" s="1"/>
  <c r="E533" i="3"/>
  <c r="K319" i="3"/>
  <c r="L319" i="3" s="1"/>
  <c r="K274" i="3"/>
  <c r="L274" i="3" s="1"/>
  <c r="K251" i="3"/>
  <c r="L251" i="3" s="1"/>
  <c r="K156" i="3"/>
  <c r="L156" i="3" s="1"/>
  <c r="C29" i="3"/>
  <c r="F29" i="3" s="1"/>
  <c r="F79" i="3"/>
  <c r="E578" i="3"/>
  <c r="K578" i="3"/>
  <c r="L578" i="3" s="1"/>
  <c r="F78" i="3"/>
  <c r="C28" i="3"/>
  <c r="F28" i="3" s="1"/>
  <c r="R41" i="9"/>
  <c r="C558" i="3"/>
  <c r="F525" i="3"/>
  <c r="C13" i="3"/>
  <c r="F13" i="3" s="1"/>
  <c r="F63" i="3"/>
  <c r="K204" i="3"/>
  <c r="L204" i="3" s="1"/>
  <c r="K202" i="3"/>
  <c r="L202" i="3" s="1"/>
  <c r="K263" i="3"/>
  <c r="L263" i="3" s="1"/>
  <c r="F65" i="3"/>
  <c r="C16" i="3"/>
  <c r="F16" i="3" s="1"/>
  <c r="E527" i="3"/>
  <c r="K527" i="3"/>
  <c r="L527" i="3" s="1"/>
  <c r="K268" i="3"/>
  <c r="L268" i="3" s="1"/>
  <c r="C325" i="3"/>
  <c r="F292" i="3"/>
  <c r="E307" i="3" s="1"/>
  <c r="C372" i="3"/>
  <c r="F339" i="3"/>
  <c r="E369" i="3" s="1"/>
  <c r="C24" i="3"/>
  <c r="F24" i="3" s="1"/>
  <c r="F71" i="3"/>
  <c r="C209" i="5"/>
  <c r="K120" i="3"/>
  <c r="L120" i="3" s="1"/>
  <c r="K359" i="3"/>
  <c r="L359" i="3" s="1"/>
  <c r="K390" i="3"/>
  <c r="L390" i="3" s="1"/>
  <c r="C25" i="3"/>
  <c r="F25" i="3" s="1"/>
  <c r="F74" i="3"/>
  <c r="F64" i="3"/>
  <c r="C14" i="3"/>
  <c r="F14" i="3" s="1"/>
  <c r="I10" i="3"/>
  <c r="K299" i="3"/>
  <c r="L299" i="3" s="1"/>
  <c r="C9" i="3"/>
  <c r="F59" i="3"/>
  <c r="C92" i="3"/>
  <c r="E486" i="3"/>
  <c r="K486" i="3"/>
  <c r="L486" i="3" s="1"/>
  <c r="K114" i="3"/>
  <c r="L114" i="3" s="1"/>
  <c r="E399" i="3"/>
  <c r="K399" i="3"/>
  <c r="L399" i="3" s="1"/>
  <c r="K418" i="3"/>
  <c r="L418" i="3" s="1"/>
  <c r="K170" i="3"/>
  <c r="L170" i="3" s="1"/>
  <c r="K112" i="3"/>
  <c r="L112" i="3" s="1"/>
  <c r="K109" i="3"/>
  <c r="L109" i="3" s="1"/>
  <c r="K271" i="3"/>
  <c r="L271" i="3" s="1"/>
  <c r="K551" i="3"/>
  <c r="L551" i="3" s="1"/>
  <c r="E551" i="3"/>
  <c r="K300" i="3"/>
  <c r="L300" i="3" s="1"/>
  <c r="K250" i="3"/>
  <c r="L250" i="3" s="1"/>
  <c r="I11" i="3"/>
  <c r="K457" i="3"/>
  <c r="L457" i="3" s="1"/>
  <c r="K301" i="3"/>
  <c r="L301" i="3" s="1"/>
  <c r="K209" i="3"/>
  <c r="L209" i="3" s="1"/>
  <c r="K544" i="3"/>
  <c r="L544" i="3" s="1"/>
  <c r="E544" i="3"/>
  <c r="C30" i="3"/>
  <c r="F30" i="3" s="1"/>
  <c r="F82" i="3"/>
  <c r="K275" i="3"/>
  <c r="L275" i="3" s="1"/>
  <c r="O498" i="1"/>
  <c r="O517" i="1"/>
  <c r="O514" i="1"/>
  <c r="O499" i="1"/>
  <c r="O520" i="1"/>
  <c r="O515" i="1"/>
  <c r="O513" i="1"/>
  <c r="O525" i="1"/>
  <c r="O512" i="1"/>
  <c r="O521" i="1"/>
  <c r="O506" i="1"/>
  <c r="O507" i="1"/>
  <c r="O511" i="1"/>
  <c r="O501" i="1"/>
  <c r="O504" i="1"/>
  <c r="O519" i="1"/>
  <c r="O495" i="1"/>
  <c r="O496" i="1"/>
  <c r="O516" i="1"/>
  <c r="O524" i="1"/>
  <c r="O510" i="1"/>
  <c r="O522" i="1"/>
  <c r="O497" i="1"/>
  <c r="O500" i="1"/>
  <c r="O508" i="1"/>
  <c r="O509" i="1"/>
  <c r="O518" i="1"/>
  <c r="O494" i="1"/>
  <c r="O503" i="1"/>
  <c r="O505" i="1"/>
  <c r="O523" i="1"/>
  <c r="O502" i="1"/>
  <c r="K443" i="3"/>
  <c r="L443" i="3" s="1"/>
  <c r="K584" i="3"/>
  <c r="L584" i="3" s="1"/>
  <c r="E584" i="3"/>
  <c r="E593" i="3"/>
  <c r="K593" i="3"/>
  <c r="L593" i="3" s="1"/>
  <c r="K364" i="3"/>
  <c r="L364" i="3" s="1"/>
  <c r="K163" i="3"/>
  <c r="L163" i="3" s="1"/>
  <c r="I23" i="3"/>
  <c r="N70" i="3"/>
  <c r="N152" i="3"/>
  <c r="N176" i="3"/>
  <c r="N174" i="3"/>
  <c r="N178" i="3"/>
  <c r="N164" i="3"/>
  <c r="N156" i="3"/>
  <c r="N157" i="3"/>
  <c r="N175" i="3"/>
  <c r="N183" i="3"/>
  <c r="N168" i="3"/>
  <c r="N163" i="3"/>
  <c r="N166" i="3"/>
  <c r="N171" i="3"/>
  <c r="N158" i="3"/>
  <c r="N167" i="3"/>
  <c r="N161" i="3"/>
  <c r="N184" i="3"/>
  <c r="N182" i="3"/>
  <c r="N180" i="3"/>
  <c r="N179" i="3"/>
  <c r="N159" i="3"/>
  <c r="N154" i="3"/>
  <c r="N170" i="3"/>
  <c r="N169" i="3"/>
  <c r="N172" i="3"/>
  <c r="N162" i="3"/>
  <c r="N165" i="3"/>
  <c r="N153" i="3"/>
  <c r="N173" i="3"/>
  <c r="N177" i="3"/>
  <c r="N181" i="3"/>
  <c r="N155" i="3"/>
  <c r="N160" i="3"/>
  <c r="K130" i="3"/>
  <c r="L130" i="3" s="1"/>
  <c r="K270" i="3"/>
  <c r="L270" i="3" s="1"/>
  <c r="F60" i="3"/>
  <c r="C10" i="3"/>
  <c r="F10" i="3" s="1"/>
  <c r="K324" i="3"/>
  <c r="L324" i="3" s="1"/>
  <c r="K158" i="3"/>
  <c r="L158" i="3" s="1"/>
  <c r="K542" i="3"/>
  <c r="L542" i="3" s="1"/>
  <c r="E542" i="3"/>
  <c r="N90" i="3"/>
  <c r="E12" i="4"/>
  <c r="E547" i="3"/>
  <c r="K547" i="3"/>
  <c r="L547" i="3" s="1"/>
  <c r="K177" i="3"/>
  <c r="L177" i="3" s="1"/>
  <c r="K182" i="3"/>
  <c r="L182" i="3" s="1"/>
  <c r="F76" i="3"/>
  <c r="C26" i="3"/>
  <c r="F26" i="3" s="1"/>
  <c r="C278" i="3"/>
  <c r="F245" i="3"/>
  <c r="I37" i="3"/>
  <c r="N89" i="3"/>
  <c r="E526" i="3"/>
  <c r="K526" i="3"/>
  <c r="L526" i="3" s="1"/>
  <c r="E497" i="3"/>
  <c r="K497" i="3"/>
  <c r="L497" i="3" s="1"/>
  <c r="E458" i="3"/>
  <c r="K458" i="3"/>
  <c r="L458" i="3" s="1"/>
  <c r="I13" i="3"/>
  <c r="K449" i="3"/>
  <c r="L449" i="3" s="1"/>
  <c r="T46" i="5"/>
  <c r="E597" i="3"/>
  <c r="K597" i="3"/>
  <c r="L597" i="3" s="1"/>
  <c r="C370" i="5"/>
  <c r="O693" i="1"/>
  <c r="O700" i="1"/>
  <c r="O696" i="1"/>
  <c r="O701" i="1"/>
  <c r="O683" i="1"/>
  <c r="O687" i="1"/>
  <c r="O695" i="1"/>
  <c r="O694" i="1"/>
  <c r="O706" i="1"/>
  <c r="O704" i="1"/>
  <c r="O680" i="1"/>
  <c r="O698" i="1"/>
  <c r="O682" i="1"/>
  <c r="O678" i="1"/>
  <c r="O677" i="1"/>
  <c r="O697" i="1"/>
  <c r="O708" i="1"/>
  <c r="O689" i="1"/>
  <c r="O679" i="1"/>
  <c r="O691" i="1"/>
  <c r="O684" i="1"/>
  <c r="O688" i="1"/>
  <c r="O705" i="1"/>
  <c r="O707" i="1"/>
  <c r="O686" i="1"/>
  <c r="O702" i="1"/>
  <c r="O692" i="1"/>
  <c r="O699" i="1"/>
  <c r="O685" i="1"/>
  <c r="O690" i="1"/>
  <c r="O681" i="1"/>
  <c r="O703" i="1"/>
  <c r="E418" i="3" l="1"/>
  <c r="E390" i="3"/>
  <c r="E415" i="3"/>
  <c r="E177" i="3"/>
  <c r="E449" i="3"/>
  <c r="E457" i="3"/>
  <c r="E443" i="3"/>
  <c r="E460" i="3"/>
  <c r="E446" i="3"/>
  <c r="E462" i="3"/>
  <c r="E411" i="3"/>
  <c r="E454" i="3"/>
  <c r="E440" i="3"/>
  <c r="E444" i="3"/>
  <c r="E438" i="3"/>
  <c r="E456" i="3"/>
  <c r="E442" i="3"/>
  <c r="E450" i="3"/>
  <c r="E459" i="3"/>
  <c r="E439" i="3"/>
  <c r="E447" i="3"/>
  <c r="E441" i="3"/>
  <c r="E435" i="3"/>
  <c r="E455" i="3"/>
  <c r="E451" i="3"/>
  <c r="E434" i="3"/>
  <c r="E463" i="3"/>
  <c r="E448" i="3"/>
  <c r="E461" i="3"/>
  <c r="E464" i="3"/>
  <c r="E436" i="3"/>
  <c r="E437" i="3"/>
  <c r="E453" i="3"/>
  <c r="E452" i="3"/>
  <c r="E126" i="3"/>
  <c r="E163" i="3"/>
  <c r="E182" i="3"/>
  <c r="E404" i="3"/>
  <c r="E209" i="3"/>
  <c r="E120" i="3"/>
  <c r="E204" i="3"/>
  <c r="E398" i="3"/>
  <c r="E388" i="3"/>
  <c r="E407" i="3"/>
  <c r="E416" i="3"/>
  <c r="E393" i="3"/>
  <c r="N325" i="3"/>
  <c r="E112" i="3"/>
  <c r="E114" i="3"/>
  <c r="E108" i="3"/>
  <c r="E123" i="3"/>
  <c r="E130" i="3"/>
  <c r="E118" i="3"/>
  <c r="E412" i="3"/>
  <c r="E109" i="3"/>
  <c r="E121" i="3"/>
  <c r="E113" i="3"/>
  <c r="E117" i="3"/>
  <c r="E401" i="3"/>
  <c r="E359" i="3"/>
  <c r="S38" i="9"/>
  <c r="O249" i="1"/>
  <c r="O310" i="1"/>
  <c r="O128" i="1"/>
  <c r="O68" i="1"/>
  <c r="E324" i="3"/>
  <c r="E414" i="3"/>
  <c r="E387" i="3"/>
  <c r="E400" i="3"/>
  <c r="E417" i="3"/>
  <c r="E410" i="3"/>
  <c r="E403" i="3"/>
  <c r="E406" i="3"/>
  <c r="E391" i="3"/>
  <c r="E392" i="3"/>
  <c r="E397" i="3"/>
  <c r="E409" i="3"/>
  <c r="E408" i="3"/>
  <c r="E395" i="3"/>
  <c r="E405" i="3"/>
  <c r="E389" i="3"/>
  <c r="E394" i="3"/>
  <c r="E402" i="3"/>
  <c r="E413" i="3"/>
  <c r="E158" i="3"/>
  <c r="E170" i="3"/>
  <c r="E181" i="3"/>
  <c r="F29" i="8"/>
  <c r="M29" i="8"/>
  <c r="C29" i="8"/>
  <c r="E29" i="8"/>
  <c r="E364" i="3"/>
  <c r="O492" i="1"/>
  <c r="E300" i="3"/>
  <c r="E201" i="3"/>
  <c r="O370" i="1"/>
  <c r="E131" i="3"/>
  <c r="O675" i="1"/>
  <c r="E301" i="3"/>
  <c r="E299" i="3"/>
  <c r="E202" i="3"/>
  <c r="E219" i="3"/>
  <c r="N512" i="3"/>
  <c r="N419" i="3"/>
  <c r="N558" i="3"/>
  <c r="N92" i="3"/>
  <c r="O735" i="1"/>
  <c r="N138" i="3"/>
  <c r="N604" i="3"/>
  <c r="E270" i="3"/>
  <c r="F278" i="3"/>
  <c r="E245" i="3"/>
  <c r="K245" i="3"/>
  <c r="L245" i="3" s="1"/>
  <c r="E264" i="3"/>
  <c r="E252" i="3"/>
  <c r="E266" i="3"/>
  <c r="E247" i="3"/>
  <c r="E257" i="3"/>
  <c r="E269" i="3"/>
  <c r="E260" i="3"/>
  <c r="E259" i="3"/>
  <c r="E277" i="3"/>
  <c r="E256" i="3"/>
  <c r="E255" i="3"/>
  <c r="E272" i="3"/>
  <c r="E265" i="3"/>
  <c r="E273" i="3"/>
  <c r="E248" i="3"/>
  <c r="E267" i="3"/>
  <c r="E249" i="3"/>
  <c r="E76" i="3"/>
  <c r="K76" i="3"/>
  <c r="L76" i="3" s="1"/>
  <c r="C11" i="6"/>
  <c r="K10" i="3"/>
  <c r="L10" i="3" s="1"/>
  <c r="E275" i="3"/>
  <c r="K25" i="3"/>
  <c r="L25" i="3" s="1"/>
  <c r="E71" i="3"/>
  <c r="K71" i="3"/>
  <c r="L71" i="3" s="1"/>
  <c r="E268" i="3"/>
  <c r="E63" i="3"/>
  <c r="K63" i="3"/>
  <c r="L63" i="3" s="1"/>
  <c r="S32" i="9"/>
  <c r="S10" i="9"/>
  <c r="S11" i="9"/>
  <c r="S40" i="9"/>
  <c r="S12" i="9"/>
  <c r="S22" i="9"/>
  <c r="S26" i="9"/>
  <c r="S21" i="9"/>
  <c r="S23" i="9"/>
  <c r="S17" i="9"/>
  <c r="S30" i="9"/>
  <c r="S27" i="9"/>
  <c r="S15" i="9"/>
  <c r="S39" i="9"/>
  <c r="S16" i="9"/>
  <c r="S28" i="9"/>
  <c r="S37" i="9"/>
  <c r="S18" i="9"/>
  <c r="S14" i="9"/>
  <c r="S35" i="9"/>
  <c r="S33" i="9"/>
  <c r="E319" i="3"/>
  <c r="E175" i="3"/>
  <c r="S31" i="9"/>
  <c r="C12" i="6"/>
  <c r="K11" i="3"/>
  <c r="L11" i="3" s="1"/>
  <c r="E295" i="3"/>
  <c r="E216" i="3"/>
  <c r="E318" i="3"/>
  <c r="F7" i="4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E41" i="4"/>
  <c r="K37" i="3"/>
  <c r="L37" i="3" s="1"/>
  <c r="K39" i="3"/>
  <c r="L39" i="3" s="1"/>
  <c r="S13" i="9"/>
  <c r="E73" i="3"/>
  <c r="K73" i="3"/>
  <c r="L73" i="3" s="1"/>
  <c r="K32" i="3"/>
  <c r="L32" i="3" s="1"/>
  <c r="K22" i="3"/>
  <c r="L22" i="3" s="1"/>
  <c r="E91" i="3"/>
  <c r="K91" i="3"/>
  <c r="L91" i="3" s="1"/>
  <c r="E89" i="3"/>
  <c r="K89" i="3"/>
  <c r="L89" i="3" s="1"/>
  <c r="E70" i="3"/>
  <c r="K70" i="3"/>
  <c r="L70" i="3" s="1"/>
  <c r="E119" i="3"/>
  <c r="J29" i="8"/>
  <c r="E155" i="3"/>
  <c r="E206" i="3"/>
  <c r="E203" i="3"/>
  <c r="E60" i="3"/>
  <c r="K60" i="3"/>
  <c r="L60" i="3" s="1"/>
  <c r="C15" i="6"/>
  <c r="K14" i="3"/>
  <c r="L14" i="3" s="1"/>
  <c r="K24" i="3"/>
  <c r="L24" i="3" s="1"/>
  <c r="C17" i="6"/>
  <c r="K16" i="3"/>
  <c r="L16" i="3" s="1"/>
  <c r="E263" i="3"/>
  <c r="C14" i="6"/>
  <c r="K13" i="3"/>
  <c r="L13" i="3" s="1"/>
  <c r="S8" i="9"/>
  <c r="E274" i="3"/>
  <c r="E276" i="3"/>
  <c r="E68" i="3"/>
  <c r="K68" i="3"/>
  <c r="L68" i="3" s="1"/>
  <c r="K19" i="3"/>
  <c r="L19" i="3" s="1"/>
  <c r="D29" i="8"/>
  <c r="K29" i="8"/>
  <c r="L29" i="8"/>
  <c r="H29" i="8"/>
  <c r="E348" i="3"/>
  <c r="K35" i="3"/>
  <c r="L35" i="3" s="1"/>
  <c r="E298" i="3"/>
  <c r="E316" i="3"/>
  <c r="O9" i="1"/>
  <c r="O40" i="1"/>
  <c r="O31" i="1"/>
  <c r="O17" i="1"/>
  <c r="O38" i="1"/>
  <c r="O32" i="1"/>
  <c r="O13" i="1"/>
  <c r="O41" i="1"/>
  <c r="O18" i="1"/>
  <c r="O28" i="1"/>
  <c r="O24" i="1"/>
  <c r="O39" i="1"/>
  <c r="O29" i="1"/>
  <c r="O22" i="1"/>
  <c r="O35" i="1"/>
  <c r="O12" i="1"/>
  <c r="O27" i="1"/>
  <c r="O23" i="1"/>
  <c r="O25" i="1"/>
  <c r="O19" i="1"/>
  <c r="O20" i="1"/>
  <c r="O15" i="1"/>
  <c r="O11" i="1"/>
  <c r="O26" i="1"/>
  <c r="O30" i="1"/>
  <c r="O10" i="1"/>
  <c r="O37" i="1"/>
  <c r="O36" i="1"/>
  <c r="O16" i="1"/>
  <c r="O33" i="1"/>
  <c r="O21" i="1"/>
  <c r="O34" i="1"/>
  <c r="O14" i="1"/>
  <c r="K40" i="3"/>
  <c r="L40" i="3" s="1"/>
  <c r="E262" i="3"/>
  <c r="E87" i="3"/>
  <c r="K87" i="3"/>
  <c r="L87" i="3" s="1"/>
  <c r="I29" i="8"/>
  <c r="S24" i="9"/>
  <c r="E81" i="3"/>
  <c r="K81" i="3"/>
  <c r="L81" i="3" s="1"/>
  <c r="C46" i="5"/>
  <c r="E218" i="3"/>
  <c r="K41" i="3"/>
  <c r="L41" i="3" s="1"/>
  <c r="E254" i="3"/>
  <c r="K38" i="3"/>
  <c r="L38" i="3" s="1"/>
  <c r="N278" i="3"/>
  <c r="E135" i="3"/>
  <c r="E222" i="3"/>
  <c r="E137" i="3"/>
  <c r="E253" i="3"/>
  <c r="S34" i="9"/>
  <c r="E433" i="3"/>
  <c r="F466" i="3"/>
  <c r="M433" i="3" s="1"/>
  <c r="K433" i="3"/>
  <c r="E386" i="3"/>
  <c r="F419" i="3"/>
  <c r="K386" i="3"/>
  <c r="L386" i="3" s="1"/>
  <c r="E353" i="3"/>
  <c r="C13" i="6"/>
  <c r="K12" i="3"/>
  <c r="L12" i="3" s="1"/>
  <c r="S29" i="9"/>
  <c r="N185" i="3"/>
  <c r="E82" i="3"/>
  <c r="K82" i="3"/>
  <c r="L82" i="3" s="1"/>
  <c r="F92" i="3"/>
  <c r="M71" i="3" s="1"/>
  <c r="E59" i="3"/>
  <c r="K59" i="3"/>
  <c r="L59" i="3" s="1"/>
  <c r="E64" i="3"/>
  <c r="K64" i="3"/>
  <c r="L64" i="3" s="1"/>
  <c r="E297" i="3"/>
  <c r="F325" i="3"/>
  <c r="M292" i="3" s="1"/>
  <c r="E292" i="3"/>
  <c r="E320" i="3"/>
  <c r="E309" i="3"/>
  <c r="E302" i="3"/>
  <c r="E314" i="3"/>
  <c r="K292" i="3"/>
  <c r="L292" i="3" s="1"/>
  <c r="E312" i="3"/>
  <c r="E321" i="3"/>
  <c r="E313" i="3"/>
  <c r="E322" i="3"/>
  <c r="E296" i="3"/>
  <c r="E311" i="3"/>
  <c r="E305" i="3"/>
  <c r="E304" i="3"/>
  <c r="E308" i="3"/>
  <c r="E306" i="3"/>
  <c r="E65" i="3"/>
  <c r="M65" i="3"/>
  <c r="K65" i="3"/>
  <c r="L65" i="3" s="1"/>
  <c r="E525" i="3"/>
  <c r="F558" i="3"/>
  <c r="M525" i="3" s="1"/>
  <c r="K525" i="3"/>
  <c r="L525" i="3" s="1"/>
  <c r="K28" i="3"/>
  <c r="L28" i="3" s="1"/>
  <c r="E79" i="3"/>
  <c r="K79" i="3"/>
  <c r="L79" i="3" s="1"/>
  <c r="E251" i="3"/>
  <c r="K27" i="3"/>
  <c r="L27" i="3" s="1"/>
  <c r="E351" i="3"/>
  <c r="E171" i="3"/>
  <c r="E152" i="3"/>
  <c r="F185" i="3"/>
  <c r="M152" i="3" s="1"/>
  <c r="K152" i="3"/>
  <c r="L152" i="3" s="1"/>
  <c r="E179" i="3"/>
  <c r="E168" i="3"/>
  <c r="E172" i="3"/>
  <c r="E183" i="3"/>
  <c r="E153" i="3"/>
  <c r="E160" i="3"/>
  <c r="E154" i="3"/>
  <c r="E157" i="3"/>
  <c r="E173" i="3"/>
  <c r="E178" i="3"/>
  <c r="E176" i="3"/>
  <c r="E169" i="3"/>
  <c r="E162" i="3"/>
  <c r="E161" i="3"/>
  <c r="E159" i="3"/>
  <c r="C19" i="6"/>
  <c r="K18" i="3"/>
  <c r="L18" i="3" s="1"/>
  <c r="E180" i="3"/>
  <c r="E69" i="3"/>
  <c r="K69" i="3"/>
  <c r="L69" i="3" s="1"/>
  <c r="N466" i="3"/>
  <c r="E167" i="3"/>
  <c r="E86" i="3"/>
  <c r="K86" i="3"/>
  <c r="L86" i="3" s="1"/>
  <c r="E361" i="3"/>
  <c r="E261" i="3"/>
  <c r="F231" i="3"/>
  <c r="E198" i="3"/>
  <c r="E215" i="3"/>
  <c r="E217" i="3"/>
  <c r="E212" i="3"/>
  <c r="E228" i="3"/>
  <c r="E213" i="3"/>
  <c r="E210" i="3"/>
  <c r="E208" i="3"/>
  <c r="E200" i="3"/>
  <c r="E230" i="3"/>
  <c r="E223" i="3"/>
  <c r="K198" i="3"/>
  <c r="L198" i="3" s="1"/>
  <c r="E225" i="3"/>
  <c r="E220" i="3"/>
  <c r="E229" i="3"/>
  <c r="E211" i="3"/>
  <c r="E199" i="3"/>
  <c r="E214" i="3"/>
  <c r="O431" i="1"/>
  <c r="E10" i="6"/>
  <c r="F10" i="6" s="1"/>
  <c r="E15" i="6"/>
  <c r="E16" i="6"/>
  <c r="E13" i="6"/>
  <c r="E18" i="6"/>
  <c r="E17" i="6"/>
  <c r="E19" i="6"/>
  <c r="E12" i="6"/>
  <c r="E14" i="6"/>
  <c r="E11" i="6"/>
  <c r="E90" i="3"/>
  <c r="K90" i="3"/>
  <c r="L90" i="3" s="1"/>
  <c r="C16" i="6"/>
  <c r="K15" i="3"/>
  <c r="L15" i="3" s="1"/>
  <c r="N372" i="3"/>
  <c r="K31" i="3"/>
  <c r="L31" i="3" s="1"/>
  <c r="E367" i="3"/>
  <c r="S9" i="9"/>
  <c r="E72" i="3"/>
  <c r="K72" i="3"/>
  <c r="L72" i="3" s="1"/>
  <c r="K36" i="3"/>
  <c r="L36" i="3" s="1"/>
  <c r="E227" i="3"/>
  <c r="E357" i="3"/>
  <c r="K33" i="3"/>
  <c r="L33" i="3" s="1"/>
  <c r="E246" i="3"/>
  <c r="E310" i="3"/>
  <c r="C18" i="6"/>
  <c r="K17" i="3"/>
  <c r="L17" i="3" s="1"/>
  <c r="F512" i="3"/>
  <c r="M479" i="3" s="1"/>
  <c r="E479" i="3"/>
  <c r="K479" i="3"/>
  <c r="L479" i="3" s="1"/>
  <c r="E294" i="3"/>
  <c r="K34" i="3"/>
  <c r="L34" i="3" s="1"/>
  <c r="E164" i="3"/>
  <c r="E62" i="3"/>
  <c r="K62" i="3"/>
  <c r="L62" i="3" s="1"/>
  <c r="K26" i="3"/>
  <c r="L26" i="3" s="1"/>
  <c r="K30" i="3"/>
  <c r="L30" i="3" s="1"/>
  <c r="E250" i="3"/>
  <c r="E271" i="3"/>
  <c r="C42" i="3"/>
  <c r="F9" i="3"/>
  <c r="E39" i="3" s="1"/>
  <c r="E74" i="3"/>
  <c r="M74" i="3"/>
  <c r="K74" i="3"/>
  <c r="L74" i="3" s="1"/>
  <c r="E358" i="3"/>
  <c r="F372" i="3"/>
  <c r="M339" i="3" s="1"/>
  <c r="E339" i="3"/>
  <c r="E362" i="3"/>
  <c r="E368" i="3"/>
  <c r="E352" i="3"/>
  <c r="E370" i="3"/>
  <c r="E343" i="3"/>
  <c r="E366" i="3"/>
  <c r="E371" i="3"/>
  <c r="E342" i="3"/>
  <c r="E347" i="3"/>
  <c r="E340" i="3"/>
  <c r="E365" i="3"/>
  <c r="E344" i="3"/>
  <c r="K339" i="3"/>
  <c r="L339" i="3" s="1"/>
  <c r="E346" i="3"/>
  <c r="E350" i="3"/>
  <c r="E360" i="3"/>
  <c r="E341" i="3"/>
  <c r="E355" i="3"/>
  <c r="E349" i="3"/>
  <c r="E78" i="3"/>
  <c r="K78" i="3"/>
  <c r="L78" i="3" s="1"/>
  <c r="K29" i="3"/>
  <c r="L29" i="3" s="1"/>
  <c r="E156" i="3"/>
  <c r="E323" i="3"/>
  <c r="E75" i="3"/>
  <c r="K75" i="3"/>
  <c r="L75" i="3" s="1"/>
  <c r="S20" i="9"/>
  <c r="E258" i="3"/>
  <c r="S36" i="9"/>
  <c r="G29" i="8"/>
  <c r="M61" i="3"/>
  <c r="E61" i="3"/>
  <c r="K61" i="3"/>
  <c r="L61" i="3" s="1"/>
  <c r="S19" i="9"/>
  <c r="E221" i="3"/>
  <c r="F604" i="3"/>
  <c r="E571" i="3"/>
  <c r="K571" i="3"/>
  <c r="S25" i="9"/>
  <c r="E166" i="3"/>
  <c r="E345" i="3"/>
  <c r="E363" i="3"/>
  <c r="E226" i="3"/>
  <c r="E88" i="3"/>
  <c r="K88" i="3"/>
  <c r="L88" i="3" s="1"/>
  <c r="K23" i="3"/>
  <c r="L23" i="3" s="1"/>
  <c r="E66" i="3"/>
  <c r="K66" i="3"/>
  <c r="L66" i="3" s="1"/>
  <c r="E80" i="3"/>
  <c r="K80" i="3"/>
  <c r="L80" i="3" s="1"/>
  <c r="O188" i="1"/>
  <c r="F138" i="3"/>
  <c r="E105" i="3"/>
  <c r="E115" i="3"/>
  <c r="E129" i="3"/>
  <c r="E132" i="3"/>
  <c r="E125" i="3"/>
  <c r="E136" i="3"/>
  <c r="E110" i="3"/>
  <c r="E106" i="3"/>
  <c r="E107" i="3"/>
  <c r="E127" i="3"/>
  <c r="E111" i="3"/>
  <c r="K105" i="3"/>
  <c r="L105" i="3" s="1"/>
  <c r="E122" i="3"/>
  <c r="E116" i="3"/>
  <c r="E77" i="3"/>
  <c r="K77" i="3"/>
  <c r="L77" i="3" s="1"/>
  <c r="N28" i="3"/>
  <c r="N19" i="3"/>
  <c r="N18" i="3"/>
  <c r="N22" i="3"/>
  <c r="N35" i="3"/>
  <c r="N32" i="3"/>
  <c r="N34" i="3"/>
  <c r="N37" i="3"/>
  <c r="N24" i="3"/>
  <c r="N38" i="3"/>
  <c r="N41" i="3"/>
  <c r="N21" i="3"/>
  <c r="N40" i="3"/>
  <c r="N13" i="3"/>
  <c r="N14" i="3"/>
  <c r="N23" i="3"/>
  <c r="N11" i="3"/>
  <c r="N10" i="3"/>
  <c r="N20" i="3"/>
  <c r="N29" i="3"/>
  <c r="N39" i="3"/>
  <c r="N16" i="3"/>
  <c r="N30" i="3"/>
  <c r="N12" i="3"/>
  <c r="N31" i="3"/>
  <c r="N33" i="3"/>
  <c r="N25" i="3"/>
  <c r="N27" i="3"/>
  <c r="N17" i="3"/>
  <c r="N15" i="3"/>
  <c r="N26" i="3"/>
  <c r="N36" i="3"/>
  <c r="E165" i="3"/>
  <c r="E133" i="3"/>
  <c r="K21" i="3"/>
  <c r="L21" i="3" s="1"/>
  <c r="E317" i="3"/>
  <c r="E356" i="3"/>
  <c r="E85" i="3"/>
  <c r="K85" i="3"/>
  <c r="L85" i="3" s="1"/>
  <c r="K20" i="3"/>
  <c r="L20" i="3" s="1"/>
  <c r="E293" i="3"/>
  <c r="E83" i="3"/>
  <c r="K83" i="3"/>
  <c r="L83" i="3" s="1"/>
  <c r="E303" i="3"/>
  <c r="E354" i="3"/>
  <c r="E224" i="3"/>
  <c r="E207" i="3"/>
  <c r="E67" i="3"/>
  <c r="K67" i="3"/>
  <c r="L67" i="3" s="1"/>
  <c r="E124" i="3"/>
  <c r="E84" i="3"/>
  <c r="K84" i="3"/>
  <c r="L84" i="3" s="1"/>
  <c r="N231" i="3"/>
  <c r="E315" i="3"/>
  <c r="E21" i="3" l="1"/>
  <c r="M83" i="3"/>
  <c r="M80" i="3"/>
  <c r="M77" i="3"/>
  <c r="M78" i="3"/>
  <c r="M84" i="3"/>
  <c r="M67" i="3"/>
  <c r="M85" i="3"/>
  <c r="M66" i="3"/>
  <c r="M88" i="3"/>
  <c r="M75" i="3"/>
  <c r="M72" i="3"/>
  <c r="M86" i="3"/>
  <c r="M90" i="3"/>
  <c r="M79" i="3"/>
  <c r="E23" i="3"/>
  <c r="E20" i="3"/>
  <c r="E29" i="3"/>
  <c r="M62" i="3"/>
  <c r="M69" i="3"/>
  <c r="E26" i="3"/>
  <c r="N42" i="3"/>
  <c r="E30" i="3"/>
  <c r="E33" i="3"/>
  <c r="B29" i="8"/>
  <c r="M105" i="3"/>
  <c r="M116" i="3"/>
  <c r="M115" i="3"/>
  <c r="M129" i="3"/>
  <c r="M132" i="3"/>
  <c r="M125" i="3"/>
  <c r="M136" i="3"/>
  <c r="M110" i="3"/>
  <c r="M106" i="3"/>
  <c r="M107" i="3"/>
  <c r="M127" i="3"/>
  <c r="M111" i="3"/>
  <c r="M122" i="3"/>
  <c r="M119" i="3"/>
  <c r="M123" i="3"/>
  <c r="M108" i="3"/>
  <c r="M121" i="3"/>
  <c r="M120" i="3"/>
  <c r="M112" i="3"/>
  <c r="M124" i="3"/>
  <c r="M133" i="3"/>
  <c r="M130" i="3"/>
  <c r="M128" i="3"/>
  <c r="M134" i="3"/>
  <c r="M126" i="3"/>
  <c r="M117" i="3"/>
  <c r="K138" i="3"/>
  <c r="L138" i="3" s="1"/>
  <c r="M137" i="3"/>
  <c r="M135" i="3"/>
  <c r="M131" i="3"/>
  <c r="M118" i="3"/>
  <c r="M113" i="3"/>
  <c r="M114" i="3"/>
  <c r="M109" i="3"/>
  <c r="M579" i="3"/>
  <c r="M586" i="3"/>
  <c r="M582" i="3"/>
  <c r="M575" i="3"/>
  <c r="M601" i="3"/>
  <c r="M573" i="3"/>
  <c r="M592" i="3"/>
  <c r="M596" i="3"/>
  <c r="M587" i="3"/>
  <c r="M600" i="3"/>
  <c r="M591" i="3"/>
  <c r="M581" i="3"/>
  <c r="M583" i="3"/>
  <c r="M585" i="3"/>
  <c r="M595" i="3"/>
  <c r="M603" i="3"/>
  <c r="M594" i="3"/>
  <c r="M598" i="3"/>
  <c r="M602" i="3"/>
  <c r="M599" i="3"/>
  <c r="M580" i="3"/>
  <c r="M590" i="3"/>
  <c r="M572" i="3"/>
  <c r="M574" i="3"/>
  <c r="M577" i="3"/>
  <c r="M588" i="3"/>
  <c r="M589" i="3"/>
  <c r="M584" i="3"/>
  <c r="M597" i="3"/>
  <c r="M576" i="3"/>
  <c r="M578" i="3"/>
  <c r="M593" i="3"/>
  <c r="G14" i="6"/>
  <c r="F14" i="6"/>
  <c r="G18" i="6"/>
  <c r="F18" i="6"/>
  <c r="M229" i="3"/>
  <c r="M211" i="3"/>
  <c r="M199" i="3"/>
  <c r="M214" i="3"/>
  <c r="M215" i="3"/>
  <c r="M217" i="3"/>
  <c r="M212" i="3"/>
  <c r="M228" i="3"/>
  <c r="M213" i="3"/>
  <c r="M210" i="3"/>
  <c r="M208" i="3"/>
  <c r="M200" i="3"/>
  <c r="M230" i="3"/>
  <c r="M223" i="3"/>
  <c r="M225" i="3"/>
  <c r="M220" i="3"/>
  <c r="M203" i="3"/>
  <c r="M206" i="3"/>
  <c r="M216" i="3"/>
  <c r="M202" i="3"/>
  <c r="K231" i="3"/>
  <c r="L231" i="3" s="1"/>
  <c r="M207" i="3"/>
  <c r="M224" i="3"/>
  <c r="M226" i="3"/>
  <c r="M221" i="3"/>
  <c r="M219" i="3"/>
  <c r="M204" i="3"/>
  <c r="M227" i="3"/>
  <c r="M201" i="3"/>
  <c r="M209" i="3"/>
  <c r="M205" i="3"/>
  <c r="M222" i="3"/>
  <c r="M218" i="3"/>
  <c r="S41" i="9"/>
  <c r="E24" i="3"/>
  <c r="M89" i="3"/>
  <c r="M73" i="3"/>
  <c r="E37" i="3"/>
  <c r="L571" i="3"/>
  <c r="K604" i="3"/>
  <c r="L604" i="3" s="1"/>
  <c r="M341" i="3"/>
  <c r="M355" i="3"/>
  <c r="M349" i="3"/>
  <c r="M362" i="3"/>
  <c r="M368" i="3"/>
  <c r="M352" i="3"/>
  <c r="M370" i="3"/>
  <c r="M343" i="3"/>
  <c r="M358" i="3"/>
  <c r="M366" i="3"/>
  <c r="M371" i="3"/>
  <c r="M342" i="3"/>
  <c r="M347" i="3"/>
  <c r="M340" i="3"/>
  <c r="M365" i="3"/>
  <c r="M344" i="3"/>
  <c r="M346" i="3"/>
  <c r="M350" i="3"/>
  <c r="M360" i="3"/>
  <c r="M354" i="3"/>
  <c r="M356" i="3"/>
  <c r="M363" i="3"/>
  <c r="M345" i="3"/>
  <c r="M369" i="3"/>
  <c r="M357" i="3"/>
  <c r="M367" i="3"/>
  <c r="K372" i="3"/>
  <c r="L372" i="3" s="1"/>
  <c r="M361" i="3"/>
  <c r="M351" i="3"/>
  <c r="M359" i="3"/>
  <c r="M364" i="3"/>
  <c r="M353" i="3"/>
  <c r="M348" i="3"/>
  <c r="E36" i="3"/>
  <c r="G12" i="6"/>
  <c r="F12" i="6"/>
  <c r="G13" i="6"/>
  <c r="F13" i="6"/>
  <c r="M184" i="3"/>
  <c r="M161" i="3"/>
  <c r="M159" i="3"/>
  <c r="M179" i="3"/>
  <c r="M168" i="3"/>
  <c r="M172" i="3"/>
  <c r="M183" i="3"/>
  <c r="M153" i="3"/>
  <c r="M160" i="3"/>
  <c r="M154" i="3"/>
  <c r="M157" i="3"/>
  <c r="M173" i="3"/>
  <c r="M178" i="3"/>
  <c r="M176" i="3"/>
  <c r="M169" i="3"/>
  <c r="M162" i="3"/>
  <c r="M155" i="3"/>
  <c r="M175" i="3"/>
  <c r="M170" i="3"/>
  <c r="M165" i="3"/>
  <c r="M166" i="3"/>
  <c r="M156" i="3"/>
  <c r="M163" i="3"/>
  <c r="M158" i="3"/>
  <c r="M182" i="3"/>
  <c r="M164" i="3"/>
  <c r="M171" i="3"/>
  <c r="M167" i="3"/>
  <c r="M180" i="3"/>
  <c r="M181" i="3"/>
  <c r="K185" i="3"/>
  <c r="L185" i="3" s="1"/>
  <c r="M177" i="3"/>
  <c r="M174" i="3"/>
  <c r="M541" i="3"/>
  <c r="M556" i="3"/>
  <c r="M531" i="3"/>
  <c r="M538" i="3"/>
  <c r="M557" i="3"/>
  <c r="M540" i="3"/>
  <c r="M543" i="3"/>
  <c r="M549" i="3"/>
  <c r="M552" i="3"/>
  <c r="M553" i="3"/>
  <c r="M545" i="3"/>
  <c r="M548" i="3"/>
  <c r="M530" i="3"/>
  <c r="M527" i="3"/>
  <c r="M551" i="3"/>
  <c r="M542" i="3"/>
  <c r="M528" i="3"/>
  <c r="M539" i="3"/>
  <c r="M546" i="3"/>
  <c r="M535" i="3"/>
  <c r="M534" i="3"/>
  <c r="M532" i="3"/>
  <c r="M555" i="3"/>
  <c r="M536" i="3"/>
  <c r="M533" i="3"/>
  <c r="M544" i="3"/>
  <c r="M529" i="3"/>
  <c r="K558" i="3"/>
  <c r="L558" i="3" s="1"/>
  <c r="M554" i="3"/>
  <c r="M550" i="3"/>
  <c r="M537" i="3"/>
  <c r="M547" i="3"/>
  <c r="M526" i="3"/>
  <c r="M59" i="3"/>
  <c r="M82" i="3"/>
  <c r="L433" i="3"/>
  <c r="K466" i="3"/>
  <c r="L466" i="3" s="1"/>
  <c r="E38" i="3"/>
  <c r="E41" i="3"/>
  <c r="M81" i="3"/>
  <c r="O8" i="1"/>
  <c r="M68" i="3"/>
  <c r="M70" i="3"/>
  <c r="M76" i="3"/>
  <c r="M571" i="3"/>
  <c r="E13" i="3"/>
  <c r="B14" i="6" s="1"/>
  <c r="C10" i="6"/>
  <c r="G10" i="6" s="1"/>
  <c r="F42" i="3"/>
  <c r="E9" i="3"/>
  <c r="B10" i="6" s="1"/>
  <c r="K9" i="3"/>
  <c r="L9" i="3" s="1"/>
  <c r="E34" i="3"/>
  <c r="E17" i="3"/>
  <c r="B18" i="6" s="1"/>
  <c r="E31" i="3"/>
  <c r="E15" i="3"/>
  <c r="B16" i="6" s="1"/>
  <c r="G19" i="6"/>
  <c r="F19" i="6"/>
  <c r="F16" i="6"/>
  <c r="G16" i="6"/>
  <c r="M198" i="3"/>
  <c r="E18" i="3"/>
  <c r="B19" i="6" s="1"/>
  <c r="E28" i="3"/>
  <c r="M64" i="3"/>
  <c r="M87" i="3"/>
  <c r="M60" i="3"/>
  <c r="E32" i="3"/>
  <c r="E11" i="3"/>
  <c r="B12" i="6" s="1"/>
  <c r="M63" i="3"/>
  <c r="E25" i="3"/>
  <c r="E10" i="3"/>
  <c r="B11" i="6" s="1"/>
  <c r="M245" i="3"/>
  <c r="M273" i="3"/>
  <c r="M248" i="3"/>
  <c r="M267" i="3"/>
  <c r="M249" i="3"/>
  <c r="M264" i="3"/>
  <c r="M252" i="3"/>
  <c r="M266" i="3"/>
  <c r="M247" i="3"/>
  <c r="M257" i="3"/>
  <c r="M269" i="3"/>
  <c r="M260" i="3"/>
  <c r="M259" i="3"/>
  <c r="M277" i="3"/>
  <c r="M256" i="3"/>
  <c r="M255" i="3"/>
  <c r="M272" i="3"/>
  <c r="M265" i="3"/>
  <c r="M268" i="3"/>
  <c r="M275" i="3"/>
  <c r="M270" i="3"/>
  <c r="M258" i="3"/>
  <c r="M271" i="3"/>
  <c r="M250" i="3"/>
  <c r="M246" i="3"/>
  <c r="M261" i="3"/>
  <c r="M251" i="3"/>
  <c r="M253" i="3"/>
  <c r="K278" i="3"/>
  <c r="L278" i="3" s="1"/>
  <c r="M254" i="3"/>
  <c r="M262" i="3"/>
  <c r="M276" i="3"/>
  <c r="M274" i="3"/>
  <c r="M263" i="3"/>
  <c r="M493" i="3"/>
  <c r="M491" i="3"/>
  <c r="M509" i="3"/>
  <c r="M505" i="3"/>
  <c r="M510" i="3"/>
  <c r="M480" i="3"/>
  <c r="M487" i="3"/>
  <c r="M495" i="3"/>
  <c r="M482" i="3"/>
  <c r="M502" i="3"/>
  <c r="M506" i="3"/>
  <c r="M504" i="3"/>
  <c r="M485" i="3"/>
  <c r="M481" i="3"/>
  <c r="M503" i="3"/>
  <c r="M500" i="3"/>
  <c r="M486" i="3"/>
  <c r="M488" i="3"/>
  <c r="M483" i="3"/>
  <c r="M508" i="3"/>
  <c r="M492" i="3"/>
  <c r="M489" i="3"/>
  <c r="M507" i="3"/>
  <c r="M499" i="3"/>
  <c r="M497" i="3"/>
  <c r="M496" i="3"/>
  <c r="M494" i="3"/>
  <c r="M490" i="3"/>
  <c r="M511" i="3"/>
  <c r="M501" i="3"/>
  <c r="K512" i="3"/>
  <c r="L512" i="3" s="1"/>
  <c r="M484" i="3"/>
  <c r="M498" i="3"/>
  <c r="F11" i="6"/>
  <c r="G11" i="6"/>
  <c r="F17" i="6"/>
  <c r="G17" i="6"/>
  <c r="F15" i="6"/>
  <c r="G15" i="6"/>
  <c r="E27" i="3"/>
  <c r="M311" i="3"/>
  <c r="M305" i="3"/>
  <c r="M304" i="3"/>
  <c r="M308" i="3"/>
  <c r="M306" i="3"/>
  <c r="M320" i="3"/>
  <c r="M309" i="3"/>
  <c r="M297" i="3"/>
  <c r="M302" i="3"/>
  <c r="M314" i="3"/>
  <c r="M312" i="3"/>
  <c r="M321" i="3"/>
  <c r="M313" i="3"/>
  <c r="M322" i="3"/>
  <c r="M296" i="3"/>
  <c r="M318" i="3"/>
  <c r="M295" i="3"/>
  <c r="M319" i="3"/>
  <c r="M315" i="3"/>
  <c r="M303" i="3"/>
  <c r="M293" i="3"/>
  <c r="M317" i="3"/>
  <c r="M323" i="3"/>
  <c r="M324" i="3"/>
  <c r="M294" i="3"/>
  <c r="M310" i="3"/>
  <c r="M299" i="3"/>
  <c r="K325" i="3"/>
  <c r="L325" i="3" s="1"/>
  <c r="M307" i="3"/>
  <c r="M316" i="3"/>
  <c r="M298" i="3"/>
  <c r="M300" i="3"/>
  <c r="M301" i="3"/>
  <c r="K92" i="3"/>
  <c r="L92" i="3" s="1"/>
  <c r="E12" i="3"/>
  <c r="B13" i="6" s="1"/>
  <c r="M386" i="3"/>
  <c r="M395" i="3"/>
  <c r="M394" i="3"/>
  <c r="M400" i="3"/>
  <c r="M392" i="3"/>
  <c r="M397" i="3"/>
  <c r="M409" i="3"/>
  <c r="M403" i="3"/>
  <c r="M406" i="3"/>
  <c r="M417" i="3"/>
  <c r="M389" i="3"/>
  <c r="M387" i="3"/>
  <c r="M391" i="3"/>
  <c r="M408" i="3"/>
  <c r="M402" i="3"/>
  <c r="M410" i="3"/>
  <c r="M405" i="3"/>
  <c r="M414" i="3"/>
  <c r="M413" i="3"/>
  <c r="M415" i="3"/>
  <c r="M388" i="3"/>
  <c r="M401" i="3"/>
  <c r="K419" i="3"/>
  <c r="L419" i="3" s="1"/>
  <c r="M398" i="3"/>
  <c r="M390" i="3"/>
  <c r="M404" i="3"/>
  <c r="M393" i="3"/>
  <c r="M416" i="3"/>
  <c r="M407" i="3"/>
  <c r="M399" i="3"/>
  <c r="M418" i="3"/>
  <c r="M396" i="3"/>
  <c r="M412" i="3"/>
  <c r="M411" i="3"/>
  <c r="M452" i="3"/>
  <c r="M453" i="3"/>
  <c r="M435" i="3"/>
  <c r="M464" i="3"/>
  <c r="M447" i="3"/>
  <c r="M450" i="3"/>
  <c r="M440" i="3"/>
  <c r="M459" i="3"/>
  <c r="M441" i="3"/>
  <c r="M439" i="3"/>
  <c r="M451" i="3"/>
  <c r="M442" i="3"/>
  <c r="M454" i="3"/>
  <c r="M461" i="3"/>
  <c r="M438" i="3"/>
  <c r="M456" i="3"/>
  <c r="M434" i="3"/>
  <c r="M463" i="3"/>
  <c r="M448" i="3"/>
  <c r="M444" i="3"/>
  <c r="M455" i="3"/>
  <c r="M462" i="3"/>
  <c r="M445" i="3"/>
  <c r="M457" i="3"/>
  <c r="M446" i="3"/>
  <c r="M460" i="3"/>
  <c r="M458" i="3"/>
  <c r="M437" i="3"/>
  <c r="M465" i="3"/>
  <c r="M449" i="3"/>
  <c r="M436" i="3"/>
  <c r="M443" i="3"/>
  <c r="E40" i="3"/>
  <c r="E35" i="3"/>
  <c r="E19" i="3"/>
  <c r="E16" i="3"/>
  <c r="B17" i="6" s="1"/>
  <c r="E14" i="3"/>
  <c r="B15" i="6" s="1"/>
  <c r="M91" i="3"/>
  <c r="E22" i="3"/>
  <c r="M372" i="3" l="1"/>
  <c r="M604" i="3"/>
  <c r="M231" i="3"/>
  <c r="M558" i="3"/>
  <c r="M325" i="3"/>
  <c r="M512" i="3"/>
  <c r="M466" i="3"/>
  <c r="M185" i="3"/>
  <c r="M138" i="3"/>
  <c r="M278" i="3"/>
  <c r="M92" i="3"/>
  <c r="M419" i="3"/>
  <c r="M9" i="3"/>
  <c r="M37" i="3"/>
  <c r="M24" i="3"/>
  <c r="M33" i="3"/>
  <c r="M30" i="3"/>
  <c r="M29" i="3"/>
  <c r="M22" i="3"/>
  <c r="M14" i="3"/>
  <c r="M16" i="3"/>
  <c r="M13" i="3"/>
  <c r="M19" i="3"/>
  <c r="M35" i="3"/>
  <c r="M40" i="3"/>
  <c r="M12" i="3"/>
  <c r="M27" i="3"/>
  <c r="M26" i="3"/>
  <c r="K42" i="3"/>
  <c r="L42" i="3" s="1"/>
  <c r="M10" i="3"/>
  <c r="M25" i="3"/>
  <c r="M11" i="3"/>
  <c r="M32" i="3"/>
  <c r="M28" i="3"/>
  <c r="M18" i="3"/>
  <c r="M15" i="3"/>
  <c r="M31" i="3"/>
  <c r="M17" i="3"/>
  <c r="M34" i="3"/>
  <c r="M23" i="3"/>
  <c r="M21" i="3"/>
  <c r="M20" i="3"/>
  <c r="M39" i="3"/>
  <c r="M41" i="3"/>
  <c r="M38" i="3"/>
  <c r="M36" i="3"/>
  <c r="M42" i="3" l="1"/>
</calcChain>
</file>

<file path=xl/sharedStrings.xml><?xml version="1.0" encoding="utf-8"?>
<sst xmlns="http://schemas.openxmlformats.org/spreadsheetml/2006/main" count="12119" uniqueCount="175">
  <si>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</si>
  <si>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</si>
  <si>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</si>
  <si>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</si>
  <si>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</si>
  <si>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</si>
  <si>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</si>
  <si>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</si>
  <si>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</si>
  <si>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</si>
  <si>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</si>
  <si>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</si>
  <si>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</si>
  <si>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</si>
  <si>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</si>
  <si>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</si>
  <si>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</si>
  <si>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</si>
  <si>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</si>
  <si>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</si>
  <si>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</si>
  <si>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</si>
  <si>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</si>
  <si>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</si>
  <si>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</si>
  <si>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</si>
  <si>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</si>
  <si>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</si>
  <si>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</si>
  <si>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</si>
  <si>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</si>
  <si>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</si>
  <si>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</si>
  <si>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</si>
  <si>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</si>
  <si>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</si>
  <si>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</si>
  <si>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</si>
  <si>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</si>
  <si>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</si>
  <si>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</si>
  <si>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</si>
  <si>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</si>
  <si>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</si>
  <si>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</si>
  <si>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</si>
  <si>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</si>
  <si>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</si>
  <si>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</si>
  <si>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</si>
  <si>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</si>
  <si>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</si>
  <si>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</si>
  <si>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</si>
  <si>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</si>
  <si>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</si>
  <si>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</si>
  <si>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</si>
  <si>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</si>
  <si>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</si>
  <si>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</si>
  <si>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</si>
  <si>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</si>
  <si>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</si>
  <si>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</si>
  <si>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</si>
  <si>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</si>
  <si>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</si>
  <si>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</si>
  <si>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</si>
  <si>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</si>
  <si>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</si>
  <si>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</si>
  <si>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</si>
  <si>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</si>
  <si>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</si>
  <si>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</si>
  <si>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</si>
  <si>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</si>
  <si>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</si>
  <si>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</si>
  <si>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</si>
  <si>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</si>
  <si>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</si>
  <si>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</si>
  <si>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</si>
  <si>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</si>
  <si>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</si>
  <si>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</si>
  <si>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</si>
  <si>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</si>
  <si>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</si>
  <si>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</si>
  <si>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</si>
  <si>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</si>
  <si>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</si>
  <si>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</si>
  <si>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</si>
  <si>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</si>
  <si>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</si>
  <si>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</si>
  <si>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</si>
  <si>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</si>
  <si>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</si>
  <si>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</si>
  <si>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</si>
  <si>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</si>
  <si>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</si>
  <si>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</si>
  <si>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</si>
  <si>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</si>
  <si>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</si>
  <si>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</si>
  <si>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</si>
  <si>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</si>
  <si>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Midas Seguros, S. A.</t>
  </si>
  <si>
    <t>Seguros Crecer, S. A.</t>
  </si>
  <si>
    <t>Hylseg Seguros, S.A.</t>
  </si>
  <si>
    <t>Unit, S.A</t>
  </si>
  <si>
    <t>Seguros Yunen, S. A.</t>
  </si>
  <si>
    <t>Año 2020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</si>
  <si>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</si>
  <si>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</si>
  <si>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</si>
  <si>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</si>
  <si>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</si>
  <si>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</si>
  <si>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</si>
  <si>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</si>
  <si>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</si>
  <si>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</si>
  <si>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</si>
  <si>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Comparativo  Enero  2020 - 2021</t>
  </si>
  <si>
    <t>Comparativo Febrero, 2020 - 2021</t>
  </si>
  <si>
    <t>Comparativo Marzo, 2020 - 2021</t>
  </si>
  <si>
    <t>Comparativo Abril, 2020 - 2021</t>
  </si>
  <si>
    <t>Comparativo Mayo, 2020 - 2021</t>
  </si>
  <si>
    <t>Comparativo Junio, 2020 - 2021</t>
  </si>
  <si>
    <t>Comparativo Julio, 2020 - 2021</t>
  </si>
  <si>
    <t>Comparativo Agosto, 2020 - 2021</t>
  </si>
  <si>
    <t>Comparativo Septiembre, 2020 - 2021</t>
  </si>
  <si>
    <t>Comparativo Octubre, 2020 - 2021</t>
  </si>
  <si>
    <t>Comparativo Noviembre, 2020 - 2021</t>
  </si>
  <si>
    <t>Comparativo Diciembre, 2020 - 2021</t>
  </si>
  <si>
    <t>Comparativo Enero, 2020 - 2021</t>
  </si>
  <si>
    <t>_______________, 2020 - 2021</t>
  </si>
  <si>
    <t xml:space="preserve"> Enero 2021</t>
  </si>
  <si>
    <t>Febrero. 2021</t>
  </si>
  <si>
    <t>Marzo. 2021</t>
  </si>
  <si>
    <t>Abril. 2021</t>
  </si>
  <si>
    <t>Mayo. 2021</t>
  </si>
  <si>
    <t>Junio. 2021</t>
  </si>
  <si>
    <t>Julio. 2021</t>
  </si>
  <si>
    <t>Agosto. 2021</t>
  </si>
  <si>
    <t>Septiembre. 2021</t>
  </si>
  <si>
    <t>Octubre. 2021</t>
  </si>
  <si>
    <t>Noviembre. 2021</t>
  </si>
  <si>
    <t>Diciembre. 2021</t>
  </si>
  <si>
    <t>Año 2021</t>
  </si>
  <si>
    <t>Febrero, 2021</t>
  </si>
  <si>
    <t>Marzo, 2021</t>
  </si>
  <si>
    <t>Abril, 2021</t>
  </si>
  <si>
    <t>Mayo, 2021</t>
  </si>
  <si>
    <t>Junio, 2021</t>
  </si>
  <si>
    <t>Julio, 2021</t>
  </si>
  <si>
    <t>Agosto, 2021</t>
  </si>
  <si>
    <t>Septiembre, 2021</t>
  </si>
  <si>
    <t>Octubre, 2021</t>
  </si>
  <si>
    <t>Noviembre, 2021</t>
  </si>
  <si>
    <t>Diciembre, 2021</t>
  </si>
  <si>
    <t>Enero, 2021</t>
  </si>
  <si>
    <t>Fuente: Superintendencia de Seguros, Dirección de Análisis Financiero y Estadísticas</t>
  </si>
  <si>
    <t>Total total</t>
  </si>
  <si>
    <t/>
  </si>
  <si>
    <t>Primas Netas Cobradas y Posicionamiento de las 1eras. 10 Compañías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</si>
</sst>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3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8" fillId="0" borderId="0" xfId="1" applyNumberFormat="1" applyFont="1"/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1" xfId="1" applyNumberFormat="1" applyFont="1" applyFill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1" xfId="0" applyFont="1" applyFill="1" applyBorder="1"/>
    <xf numFmtId="3" fontId="8" fillId="0" borderId="0" xfId="0" applyNumberFormat="1" applyFont="1" applyFill="1" applyBorder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0" fontId="2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9" fontId="0" fillId="0" borderId="0" xfId="4" applyFont="1" applyFill="1"/>
    <xf numFmtId="165" fontId="0" fillId="0" borderId="0" xfId="4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23524479.579999998</c:v>
                </c:pt>
                <c:pt idx="1">
                  <c:v>880684463.81000006</c:v>
                </c:pt>
                <c:pt idx="2">
                  <c:v>1455596725.9699998</c:v>
                </c:pt>
                <c:pt idx="3">
                  <c:v>35381350.739999995</c:v>
                </c:pt>
                <c:pt idx="4">
                  <c:v>1201748533.9000006</c:v>
                </c:pt>
                <c:pt idx="5">
                  <c:v>18822772.999999996</c:v>
                </c:pt>
                <c:pt idx="6">
                  <c:v>42473100.010000005</c:v>
                </c:pt>
                <c:pt idx="7">
                  <c:v>1401553916.27</c:v>
                </c:pt>
                <c:pt idx="8">
                  <c:v>36291248.390000001</c:v>
                </c:pt>
                <c:pt idx="9">
                  <c:v>183132699.86000001</c:v>
                </c:pt>
                <c:pt idx="10">
                  <c:v>252747673.06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28792457.979999997</c:v>
                </c:pt>
                <c:pt idx="1">
                  <c:v>1142486665.3399999</c:v>
                </c:pt>
                <c:pt idx="2">
                  <c:v>1842472641.7500005</c:v>
                </c:pt>
                <c:pt idx="3">
                  <c:v>51034873.829999998</c:v>
                </c:pt>
                <c:pt idx="4">
                  <c:v>1622641415.8000007</c:v>
                </c:pt>
                <c:pt idx="5">
                  <c:v>26740691.789999992</c:v>
                </c:pt>
                <c:pt idx="6">
                  <c:v>85089447.650000021</c:v>
                </c:pt>
                <c:pt idx="7">
                  <c:v>1602240866.7700002</c:v>
                </c:pt>
                <c:pt idx="8">
                  <c:v>26349944.309999999</c:v>
                </c:pt>
                <c:pt idx="9">
                  <c:v>83019707.339999989</c:v>
                </c:pt>
                <c:pt idx="10">
                  <c:v>409805816.5800001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-21.810979941141795</c:v>
                </c:pt>
                <c:pt idx="1">
                  <c:v>-1.6919883306722401</c:v>
                </c:pt>
                <c:pt idx="2">
                  <c:v>-4.8526378636385221</c:v>
                </c:pt>
                <c:pt idx="3">
                  <c:v>-42.688782028918652</c:v>
                </c:pt>
                <c:pt idx="4">
                  <c:v>-37.514370692510184</c:v>
                </c:pt>
                <c:pt idx="5">
                  <c:v>-15.418280499877465</c:v>
                </c:pt>
                <c:pt idx="6">
                  <c:v>-0.30456160583508374</c:v>
                </c:pt>
                <c:pt idx="7">
                  <c:v>-5.1260611150901365</c:v>
                </c:pt>
                <c:pt idx="8">
                  <c:v>-32.428321865872796</c:v>
                </c:pt>
                <c:pt idx="9">
                  <c:v>80.998283466564928</c:v>
                </c:pt>
                <c:pt idx="10">
                  <c:v>6.4447720702578106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-9.9939372222409251</c:v>
                </c:pt>
                <c:pt idx="1">
                  <c:v>-2.0102487122980834</c:v>
                </c:pt>
                <c:pt idx="2">
                  <c:v>10.959025168947999</c:v>
                </c:pt>
                <c:pt idx="3">
                  <c:v>115.2065212688867</c:v>
                </c:pt>
                <c:pt idx="4">
                  <c:v>13.405095679034357</c:v>
                </c:pt>
                <c:pt idx="5">
                  <c:v>-53.066038180200103</c:v>
                </c:pt>
                <c:pt idx="6">
                  <c:v>-21.213722624695528</c:v>
                </c:pt>
                <c:pt idx="7">
                  <c:v>11.990901150982184</c:v>
                </c:pt>
                <c:pt idx="8">
                  <c:v>51.414110835624008</c:v>
                </c:pt>
                <c:pt idx="9">
                  <c:v>33.591035049134796</c:v>
                </c:pt>
                <c:pt idx="10">
                  <c:v>5.116406661116331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0.50499252905733671</c:v>
                </c:pt>
                <c:pt idx="1">
                  <c:v>21.401110632017311</c:v>
                </c:pt>
                <c:pt idx="2">
                  <c:v>7.9945369563014861</c:v>
                </c:pt>
                <c:pt idx="3">
                  <c:v>0.36483176287536023</c:v>
                </c:pt>
                <c:pt idx="4">
                  <c:v>26.351139316645085</c:v>
                </c:pt>
                <c:pt idx="5">
                  <c:v>-13.910307187166609</c:v>
                </c:pt>
                <c:pt idx="6">
                  <c:v>27.880174003938642</c:v>
                </c:pt>
                <c:pt idx="7">
                  <c:v>21.75168765860321</c:v>
                </c:pt>
                <c:pt idx="8">
                  <c:v>25.163564225281366</c:v>
                </c:pt>
                <c:pt idx="9">
                  <c:v>31.449533479972036</c:v>
                </c:pt>
                <c:pt idx="10">
                  <c:v>40.208587283430035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27.374939690563</c:v>
                </c:pt>
                <c:pt idx="1">
                  <c:v>10.825746465206052</c:v>
                </c:pt>
                <c:pt idx="2">
                  <c:v>15.264466415684142</c:v>
                </c:pt>
                <c:pt idx="3">
                  <c:v>-2.1148901040169039</c:v>
                </c:pt>
                <c:pt idx="4">
                  <c:v>222.40322236806529</c:v>
                </c:pt>
                <c:pt idx="5">
                  <c:v>-49.796394803582302</c:v>
                </c:pt>
                <c:pt idx="6">
                  <c:v>100.1837635436174</c:v>
                </c:pt>
                <c:pt idx="7">
                  <c:v>62.073662132071604</c:v>
                </c:pt>
                <c:pt idx="8">
                  <c:v>155.80448402998795</c:v>
                </c:pt>
                <c:pt idx="9">
                  <c:v>26.359531042618883</c:v>
                </c:pt>
                <c:pt idx="10">
                  <c:v>54.660251205358868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29.9593259532354</c:v>
                </c:pt>
                <c:pt idx="1">
                  <c:v>25.482489601283138</c:v>
                </c:pt>
                <c:pt idx="2">
                  <c:v>32.581326730528168</c:v>
                </c:pt>
                <c:pt idx="3">
                  <c:v>-40.666659656606051</c:v>
                </c:pt>
                <c:pt idx="4">
                  <c:v>23.299962655204485</c:v>
                </c:pt>
                <c:pt idx="5">
                  <c:v>-46.105736896347985</c:v>
                </c:pt>
                <c:pt idx="6">
                  <c:v>145.38445732493886</c:v>
                </c:pt>
                <c:pt idx="7">
                  <c:v>79.741663718212024</c:v>
                </c:pt>
                <c:pt idx="8">
                  <c:v>49.456703994014759</c:v>
                </c:pt>
                <c:pt idx="9">
                  <c:v>168.39672645815463</c:v>
                </c:pt>
                <c:pt idx="10">
                  <c:v>45.05472210663973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10.437962823797966</c:v>
                </c:pt>
                <c:pt idx="1">
                  <c:v>44.416386930091591</c:v>
                </c:pt>
                <c:pt idx="2">
                  <c:v>-1.3541333267007576</c:v>
                </c:pt>
                <c:pt idx="3">
                  <c:v>-11.778467328650823</c:v>
                </c:pt>
                <c:pt idx="4">
                  <c:v>55.083348372866894</c:v>
                </c:pt>
                <c:pt idx="5">
                  <c:v>93.501456602409888</c:v>
                </c:pt>
                <c:pt idx="6">
                  <c:v>25.911759595743924</c:v>
                </c:pt>
                <c:pt idx="7">
                  <c:v>37.223248165775104</c:v>
                </c:pt>
                <c:pt idx="8">
                  <c:v>8.4403089000036347E-2</c:v>
                </c:pt>
                <c:pt idx="9">
                  <c:v>58.454514676229053</c:v>
                </c:pt>
                <c:pt idx="10">
                  <c:v>31.648946304554116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-20.428357961168437</c:v>
                </c:pt>
                <c:pt idx="1">
                  <c:v>50.150639039749635</c:v>
                </c:pt>
                <c:pt idx="2">
                  <c:v>-1.2473928641270189</c:v>
                </c:pt>
                <c:pt idx="3">
                  <c:v>8.9386586062617646</c:v>
                </c:pt>
                <c:pt idx="4">
                  <c:v>9.5700037219565228</c:v>
                </c:pt>
                <c:pt idx="5">
                  <c:v>214.75878375750659</c:v>
                </c:pt>
                <c:pt idx="6">
                  <c:v>52.7058322814664</c:v>
                </c:pt>
                <c:pt idx="7">
                  <c:v>13.38651238137882</c:v>
                </c:pt>
                <c:pt idx="8">
                  <c:v>314.30576524218054</c:v>
                </c:pt>
                <c:pt idx="9">
                  <c:v>-25.286055890628585</c:v>
                </c:pt>
                <c:pt idx="10">
                  <c:v>168.2391095906558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28181852.590000004</c:v>
                </c:pt>
                <c:pt idx="1">
                  <c:v>876393548.9799999</c:v>
                </c:pt>
                <c:pt idx="2">
                  <c:v>1596601121.6300001</c:v>
                </c:pt>
                <c:pt idx="3">
                  <c:v>131451675.72</c:v>
                </c:pt>
                <c:pt idx="4">
                  <c:v>1946166956.3599999</c:v>
                </c:pt>
                <c:pt idx="5">
                  <c:v>22156047.179999996</c:v>
                </c:pt>
                <c:pt idx="6">
                  <c:v>52966673.660000011</c:v>
                </c:pt>
                <c:pt idx="7">
                  <c:v>1521037066.2500005</c:v>
                </c:pt>
                <c:pt idx="8">
                  <c:v>69479449.879999995</c:v>
                </c:pt>
                <c:pt idx="9">
                  <c:v>118842747.35999997</c:v>
                </c:pt>
                <c:pt idx="10">
                  <c:v>283473652.26000017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-2.8046061146661838</c:v>
                </c:pt>
                <c:pt idx="1">
                  <c:v>25.968912898851876</c:v>
                </c:pt>
                <c:pt idx="2">
                  <c:v>3.2154438821993403</c:v>
                </c:pt>
                <c:pt idx="3">
                  <c:v>-28.686892775573625</c:v>
                </c:pt>
                <c:pt idx="4">
                  <c:v>5.880739778961849</c:v>
                </c:pt>
                <c:pt idx="5">
                  <c:v>57.684491282391804</c:v>
                </c:pt>
                <c:pt idx="6">
                  <c:v>31.547973147891717</c:v>
                </c:pt>
                <c:pt idx="7">
                  <c:v>11.142964652532106</c:v>
                </c:pt>
                <c:pt idx="8">
                  <c:v>-34.484521703775812</c:v>
                </c:pt>
                <c:pt idx="9">
                  <c:v>9.0066776498357424</c:v>
                </c:pt>
                <c:pt idx="10">
                  <c:v>12.501912712062801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1.9944689885734785</c:v>
                </c:pt>
                <c:pt idx="1">
                  <c:v>18.603648584441888</c:v>
                </c:pt>
                <c:pt idx="2">
                  <c:v>11.049323523674516</c:v>
                </c:pt>
                <c:pt idx="3">
                  <c:v>-4.1052438393271151</c:v>
                </c:pt>
                <c:pt idx="4">
                  <c:v>13.702697961421187</c:v>
                </c:pt>
                <c:pt idx="5">
                  <c:v>-26.245756439650325</c:v>
                </c:pt>
                <c:pt idx="6">
                  <c:v>-24.711585415044901</c:v>
                </c:pt>
                <c:pt idx="7">
                  <c:v>9.5102669018699473</c:v>
                </c:pt>
                <c:pt idx="8">
                  <c:v>25.265915361610773</c:v>
                </c:pt>
                <c:pt idx="9">
                  <c:v>-8.0649818571868686</c:v>
                </c:pt>
                <c:pt idx="10">
                  <c:v>10.705401912296935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8.9242275945899046</c:v>
                </c:pt>
                <c:pt idx="1">
                  <c:v>30.794463933306172</c:v>
                </c:pt>
                <c:pt idx="2">
                  <c:v>12.271164935215708</c:v>
                </c:pt>
                <c:pt idx="3">
                  <c:v>16.345366662027811</c:v>
                </c:pt>
                <c:pt idx="4">
                  <c:v>15.020911260229722</c:v>
                </c:pt>
                <c:pt idx="5">
                  <c:v>-8.0430499293245497</c:v>
                </c:pt>
                <c:pt idx="6">
                  <c:v>25.407968982755502</c:v>
                </c:pt>
                <c:pt idx="7">
                  <c:v>11.497088446067416</c:v>
                </c:pt>
                <c:pt idx="8">
                  <c:v>-20.082270444820995</c:v>
                </c:pt>
                <c:pt idx="9">
                  <c:v>32.714169440058384</c:v>
                </c:pt>
                <c:pt idx="10">
                  <c:v>60.113238159254998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Angloamericana de Seguros,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Aseguradora Agropecuaria Dominicana. S. A.</c:v>
                </c:pt>
                <c:pt idx="19">
                  <c:v>Cuna Mutual Insurance Society Dominicana, S.A.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Bupa Dominicana, S.A.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Hylseg Seguros, S.A.</c:v>
                </c:pt>
                <c:pt idx="30">
                  <c:v>Seguros Yunen, S. 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22.198523204726598</c:v>
                </c:pt>
                <c:pt idx="1">
                  <c:v>15.838668278847297</c:v>
                </c:pt>
                <c:pt idx="2">
                  <c:v>11.966037338091636</c:v>
                </c:pt>
                <c:pt idx="3">
                  <c:v>9.5684193421636738</c:v>
                </c:pt>
                <c:pt idx="4">
                  <c:v>8.0339911153473587</c:v>
                </c:pt>
                <c:pt idx="5">
                  <c:v>7.0370008022803159</c:v>
                </c:pt>
                <c:pt idx="6">
                  <c:v>4.2883017340606173</c:v>
                </c:pt>
                <c:pt idx="7">
                  <c:v>3.1993201851149475</c:v>
                </c:pt>
                <c:pt idx="8">
                  <c:v>2.34817309934781</c:v>
                </c:pt>
                <c:pt idx="9">
                  <c:v>2.0112665950257664</c:v>
                </c:pt>
                <c:pt idx="10">
                  <c:v>1.8316144120168445</c:v>
                </c:pt>
                <c:pt idx="11">
                  <c:v>1.567870854657458</c:v>
                </c:pt>
                <c:pt idx="12">
                  <c:v>1.3672613108552225</c:v>
                </c:pt>
                <c:pt idx="13">
                  <c:v>1.1799009115183454</c:v>
                </c:pt>
                <c:pt idx="14">
                  <c:v>0.96099746003609954</c:v>
                </c:pt>
                <c:pt idx="15">
                  <c:v>0.84767917231032697</c:v>
                </c:pt>
                <c:pt idx="16">
                  <c:v>0.74244934519377714</c:v>
                </c:pt>
                <c:pt idx="17">
                  <c:v>0.73508264110318944</c:v>
                </c:pt>
                <c:pt idx="18">
                  <c:v>0.71403770533358724</c:v>
                </c:pt>
                <c:pt idx="19">
                  <c:v>0.620131937207551</c:v>
                </c:pt>
                <c:pt idx="20">
                  <c:v>0.59516065364836335</c:v>
                </c:pt>
                <c:pt idx="21">
                  <c:v>0.51755576847879514</c:v>
                </c:pt>
                <c:pt idx="22">
                  <c:v>0.45333464975461318</c:v>
                </c:pt>
                <c:pt idx="23">
                  <c:v>0.42578178953251689</c:v>
                </c:pt>
                <c:pt idx="24">
                  <c:v>0.27175045623505101</c:v>
                </c:pt>
                <c:pt idx="25">
                  <c:v>0.2347851753572458</c:v>
                </c:pt>
                <c:pt idx="26">
                  <c:v>0.1363396029339681</c:v>
                </c:pt>
                <c:pt idx="27">
                  <c:v>0.11955011910491527</c:v>
                </c:pt>
                <c:pt idx="28">
                  <c:v>0.10020503603846891</c:v>
                </c:pt>
                <c:pt idx="29">
                  <c:v>3.4863975846980262E-2</c:v>
                </c:pt>
                <c:pt idx="30">
                  <c:v>2.4471408195423896E-2</c:v>
                </c:pt>
                <c:pt idx="31">
                  <c:v>2.1948850972125927E-2</c:v>
                </c:pt>
                <c:pt idx="32">
                  <c:v>7.5250686631263917E-3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Acumulado'!$C$135:$C$167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Seguros Crecer, S. A.</c:v>
                </c:pt>
                <c:pt idx="6">
                  <c:v>La Colonial de Seguros,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Aseguradora Agropecuaria Dominicana.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Cuna Mutual Insurance Society Dominicana, S.A.</c:v>
                </c:pt>
                <c:pt idx="17">
                  <c:v>Cooperativa Nacional de Seguros, Inc.</c:v>
                </c:pt>
                <c:pt idx="18">
                  <c:v>Atrio Seguros, S. A.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Bupa Dominicana, S.A.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Acumulado'!$E$135:$E$167</c:f>
              <c:numCache>
                <c:formatCode>_(* #,##0.0_);_(* \(#,##0.0\);_(* "-"??_);_(@_)</c:formatCode>
                <c:ptCount val="33"/>
                <c:pt idx="0">
                  <c:v>19.106584584957893</c:v>
                </c:pt>
                <c:pt idx="1">
                  <c:v>19.087902041879566</c:v>
                </c:pt>
                <c:pt idx="2">
                  <c:v>16.017086751352096</c:v>
                </c:pt>
                <c:pt idx="3">
                  <c:v>10.974437747270771</c:v>
                </c:pt>
                <c:pt idx="4">
                  <c:v>7.7739121000597642</c:v>
                </c:pt>
                <c:pt idx="5">
                  <c:v>2.6794370840236446</c:v>
                </c:pt>
                <c:pt idx="6">
                  <c:v>7.1310786220502926</c:v>
                </c:pt>
                <c:pt idx="7">
                  <c:v>2.937611532071096</c:v>
                </c:pt>
                <c:pt idx="8">
                  <c:v>1.9603883061085965</c:v>
                </c:pt>
                <c:pt idx="9">
                  <c:v>1.5717571669421375</c:v>
                </c:pt>
                <c:pt idx="10">
                  <c:v>1.3935261922756859</c:v>
                </c:pt>
                <c:pt idx="11">
                  <c:v>1.1114789948250092</c:v>
                </c:pt>
                <c:pt idx="12">
                  <c:v>1.0653756987040202</c:v>
                </c:pt>
                <c:pt idx="13">
                  <c:v>0.9455378283005923</c:v>
                </c:pt>
                <c:pt idx="14">
                  <c:v>0.80018039423194065</c:v>
                </c:pt>
                <c:pt idx="15">
                  <c:v>0.72429642614080425</c:v>
                </c:pt>
                <c:pt idx="16">
                  <c:v>0.61393076659219092</c:v>
                </c:pt>
                <c:pt idx="17">
                  <c:v>0.4527247022230248</c:v>
                </c:pt>
                <c:pt idx="18">
                  <c:v>0.57786394258951823</c:v>
                </c:pt>
                <c:pt idx="19">
                  <c:v>0.4874853456162756</c:v>
                </c:pt>
                <c:pt idx="20">
                  <c:v>0.5580625185371848</c:v>
                </c:pt>
                <c:pt idx="21">
                  <c:v>0.53524390719620984</c:v>
                </c:pt>
                <c:pt idx="22">
                  <c:v>0.4252327956175434</c:v>
                </c:pt>
                <c:pt idx="23">
                  <c:v>0.31736206863361782</c:v>
                </c:pt>
                <c:pt idx="24">
                  <c:v>0.23506864119399637</c:v>
                </c:pt>
                <c:pt idx="25">
                  <c:v>0.21470012712760528</c:v>
                </c:pt>
                <c:pt idx="26">
                  <c:v>0.10876473131567643</c:v>
                </c:pt>
                <c:pt idx="27">
                  <c:v>8.0953316567570197E-2</c:v>
                </c:pt>
                <c:pt idx="28">
                  <c:v>6.2815683944505873E-2</c:v>
                </c:pt>
                <c:pt idx="29">
                  <c:v>1.9467196386882494E-2</c:v>
                </c:pt>
                <c:pt idx="30">
                  <c:v>1.4997948188750108E-2</c:v>
                </c:pt>
                <c:pt idx="31">
                  <c:v>7.4209821527132626E-3</c:v>
                </c:pt>
                <c:pt idx="32">
                  <c:v>7.3138549228386369E-3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Aseguradora Agropecuaria Dominicana. S. A.</c:v>
                </c:pt>
                <c:pt idx="14">
                  <c:v>Banesco Seguros, S.A.</c:v>
                </c:pt>
                <c:pt idx="15">
                  <c:v>Angloamericana de Seguros, S. A.</c:v>
                </c:pt>
                <c:pt idx="16">
                  <c:v>Atlantica Seguros, S. A.</c:v>
                </c:pt>
                <c:pt idx="17">
                  <c:v>Seguros La Internacional, S. A.</c:v>
                </c:pt>
                <c:pt idx="18">
                  <c:v>Cooperativa Nacional de Seguros, Inc.</c:v>
                </c:pt>
                <c:pt idx="19">
                  <c:v>BMI Compañía de Seguros, S. A.</c:v>
                </c:pt>
                <c:pt idx="20">
                  <c:v>Cuna Mutual Insurance Society Dominicana, S.A.</c:v>
                </c:pt>
                <c:pt idx="21">
                  <c:v>Atrio Seguros, S. A.</c:v>
                </c:pt>
                <c:pt idx="22">
                  <c:v>Bupa Dominicana, S.A.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22.973967033013583</c:v>
                </c:pt>
                <c:pt idx="1">
                  <c:v>15.450655848986161</c:v>
                </c:pt>
                <c:pt idx="2">
                  <c:v>13.874510093023137</c:v>
                </c:pt>
                <c:pt idx="3">
                  <c:v>11.353315711342326</c:v>
                </c:pt>
                <c:pt idx="4">
                  <c:v>9.0181246897414926</c:v>
                </c:pt>
                <c:pt idx="5">
                  <c:v>6.9734884251682852</c:v>
                </c:pt>
                <c:pt idx="6">
                  <c:v>3.3027537006756971</c:v>
                </c:pt>
                <c:pt idx="7">
                  <c:v>2.9995442530428922</c:v>
                </c:pt>
                <c:pt idx="8">
                  <c:v>1.8836213076456443</c:v>
                </c:pt>
                <c:pt idx="9">
                  <c:v>1.494207552056219</c:v>
                </c:pt>
                <c:pt idx="10">
                  <c:v>1.4128702400904682</c:v>
                </c:pt>
                <c:pt idx="11">
                  <c:v>1.0392434234818717</c:v>
                </c:pt>
                <c:pt idx="12">
                  <c:v>0.86278057378085671</c:v>
                </c:pt>
                <c:pt idx="13">
                  <c:v>0.99938378099447245</c:v>
                </c:pt>
                <c:pt idx="14">
                  <c:v>0.79300583050276341</c:v>
                </c:pt>
                <c:pt idx="15">
                  <c:v>0.56117928704803188</c:v>
                </c:pt>
                <c:pt idx="16">
                  <c:v>0.7386848237985546</c:v>
                </c:pt>
                <c:pt idx="17">
                  <c:v>0.56669855079958931</c:v>
                </c:pt>
                <c:pt idx="18">
                  <c:v>0.54724045291272227</c:v>
                </c:pt>
                <c:pt idx="19">
                  <c:v>0.47809537771500665</c:v>
                </c:pt>
                <c:pt idx="20">
                  <c:v>0.51727210032770532</c:v>
                </c:pt>
                <c:pt idx="21">
                  <c:v>0.53405157172381379</c:v>
                </c:pt>
                <c:pt idx="22">
                  <c:v>0.43497455231213927</c:v>
                </c:pt>
                <c:pt idx="23">
                  <c:v>0.32938756570272898</c:v>
                </c:pt>
                <c:pt idx="24">
                  <c:v>0.21506881835220848</c:v>
                </c:pt>
                <c:pt idx="25">
                  <c:v>0.26738958895525411</c:v>
                </c:pt>
                <c:pt idx="26">
                  <c:v>0.11992993403505317</c:v>
                </c:pt>
                <c:pt idx="27">
                  <c:v>0.13882879971196252</c:v>
                </c:pt>
                <c:pt idx="28">
                  <c:v>6.1794384206058914E-2</c:v>
                </c:pt>
                <c:pt idx="29">
                  <c:v>2.4554706570521872E-2</c:v>
                </c:pt>
                <c:pt idx="30">
                  <c:v>1.2646395054850471E-2</c:v>
                </c:pt>
                <c:pt idx="31">
                  <c:v>1.195445462327875E-2</c:v>
                </c:pt>
                <c:pt idx="32">
                  <c:v>8.7761726046631603E-3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Acumulado'!$C$200:$C$231</c:f>
              <c:strCache>
                <c:ptCount val="32"/>
                <c:pt idx="0">
                  <c:v>Humano Seguros,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La Colonial de Seguros, S. A.</c:v>
                </c:pt>
                <c:pt idx="4">
                  <c:v>Seguros Sura, S. A.</c:v>
                </c:pt>
                <c:pt idx="5">
                  <c:v>Seguros Worldwide, S. A.</c:v>
                </c:pt>
                <c:pt idx="6">
                  <c:v>General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La Monumental de Seguros, S. A.</c:v>
                </c:pt>
                <c:pt idx="10">
                  <c:v>Compañía Dominicana de Seguros, S.R.L.</c:v>
                </c:pt>
                <c:pt idx="11">
                  <c:v>Aseguradora Agropecuaria Dominicana. S. A.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Cooperativa Nacional de Seguros, Inc.</c:v>
                </c:pt>
                <c:pt idx="16">
                  <c:v>BMI Compañía de Seguros, S. A.</c:v>
                </c:pt>
                <c:pt idx="17">
                  <c:v>Cuna Mutual Insurance Society Dominicana, S.A.</c:v>
                </c:pt>
                <c:pt idx="18">
                  <c:v>Bupa Dominicana, S.A.</c:v>
                </c:pt>
                <c:pt idx="19">
                  <c:v>Atrio Seguros, S. A.</c:v>
                </c:pt>
                <c:pt idx="20">
                  <c:v>Angloamericana de Seguros, S. A.</c:v>
                </c:pt>
                <c:pt idx="21">
                  <c:v>Seguros La Internacional, S. A.</c:v>
                </c:pt>
                <c:pt idx="22">
                  <c:v>Seguros APS, S.A</c:v>
                </c:pt>
                <c:pt idx="23">
                  <c:v>Seguros ADEMI, S. A.</c:v>
                </c:pt>
                <c:pt idx="24">
                  <c:v>Confederación del Canada Dominicana.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Autoseguro, S. A.</c:v>
                </c:pt>
                <c:pt idx="28">
                  <c:v>Seguros Yunen,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</c:strCache>
            </c:strRef>
          </c:cat>
          <c:val>
            <c:numRef>
              <c:f>'% Simple &amp; % Acumulado'!$F$200:$F$231</c:f>
              <c:numCache>
                <c:formatCode>_(* #,##0.0_);_(* \(#,##0.0\);_(* "-"??_);_(@_)</c:formatCode>
                <c:ptCount val="32"/>
                <c:pt idx="0">
                  <c:v>45.181129231625334</c:v>
                </c:pt>
                <c:pt idx="1">
                  <c:v>58.923754740560973</c:v>
                </c:pt>
                <c:pt idx="2">
                  <c:v>69.11458616440494</c:v>
                </c:pt>
                <c:pt idx="3">
                  <c:v>76.871783767276824</c:v>
                </c:pt>
                <c:pt idx="4">
                  <c:v>84.250673023454155</c:v>
                </c:pt>
                <c:pt idx="5">
                  <c:v>86.686153071652669</c:v>
                </c:pt>
                <c:pt idx="6">
                  <c:v>88.102986611805633</c:v>
                </c:pt>
                <c:pt idx="7">
                  <c:v>90.092213490095006</c:v>
                </c:pt>
                <c:pt idx="8">
                  <c:v>91.349595160346368</c:v>
                </c:pt>
                <c:pt idx="9">
                  <c:v>92.488756908208373</c:v>
                </c:pt>
                <c:pt idx="10">
                  <c:v>93.276416686329242</c:v>
                </c:pt>
                <c:pt idx="11">
                  <c:v>94.30293285217455</c:v>
                </c:pt>
                <c:pt idx="12">
                  <c:v>95.018050177845183</c:v>
                </c:pt>
                <c:pt idx="13">
                  <c:v>95.647292600523471</c:v>
                </c:pt>
                <c:pt idx="14">
                  <c:v>96.266808479824746</c:v>
                </c:pt>
                <c:pt idx="15">
                  <c:v>96.698187525482282</c:v>
                </c:pt>
                <c:pt idx="16">
                  <c:v>97.144939985465555</c:v>
                </c:pt>
                <c:pt idx="17">
                  <c:v>97.492268886765018</c:v>
                </c:pt>
                <c:pt idx="18">
                  <c:v>97.825706418644998</c:v>
                </c:pt>
                <c:pt idx="19">
                  <c:v>98.190100915154375</c:v>
                </c:pt>
                <c:pt idx="20">
                  <c:v>98.557736538406147</c:v>
                </c:pt>
                <c:pt idx="21">
                  <c:v>99.034568407803363</c:v>
                </c:pt>
                <c:pt idx="22">
                  <c:v>99.327946692827808</c:v>
                </c:pt>
                <c:pt idx="23">
                  <c:v>99.495288183115449</c:v>
                </c:pt>
                <c:pt idx="24">
                  <c:v>99.56345130150595</c:v>
                </c:pt>
                <c:pt idx="25">
                  <c:v>99.779747995919934</c:v>
                </c:pt>
                <c:pt idx="26">
                  <c:v>99.891583080078448</c:v>
                </c:pt>
                <c:pt idx="27">
                  <c:v>99.94860428615047</c:v>
                </c:pt>
                <c:pt idx="28">
                  <c:v>99.972381736889659</c:v>
                </c:pt>
                <c:pt idx="29">
                  <c:v>99.984363207175051</c:v>
                </c:pt>
                <c:pt idx="30">
                  <c:v>99.994010711257204</c:v>
                </c:pt>
                <c:pt idx="31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244998572.68999997</c:v>
                </c:pt>
                <c:pt idx="1">
                  <c:v>9194152731.0400009</c:v>
                </c:pt>
                <c:pt idx="2">
                  <c:v>15459625344.720001</c:v>
                </c:pt>
                <c:pt idx="3">
                  <c:v>496995758.54000014</c:v>
                </c:pt>
                <c:pt idx="4">
                  <c:v>17729761588.02</c:v>
                </c:pt>
                <c:pt idx="5">
                  <c:v>464095020.78999996</c:v>
                </c:pt>
                <c:pt idx="6">
                  <c:v>756478015.68999982</c:v>
                </c:pt>
                <c:pt idx="7">
                  <c:v>14203871238.780006</c:v>
                </c:pt>
                <c:pt idx="8">
                  <c:v>608670491.2299999</c:v>
                </c:pt>
                <c:pt idx="9">
                  <c:v>1076458357.3600001</c:v>
                </c:pt>
                <c:pt idx="10">
                  <c:v>3310526282.1600008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Acumulado'!$C$262:$C$294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Acumulado'!$F$262:$F$294</c:f>
              <c:numCache>
                <c:formatCode>_(* #,##0.0_);_(* \(#,##0.0\);_(* "-"??_);_(@_)</c:formatCode>
                <c:ptCount val="33"/>
                <c:pt idx="0">
                  <c:v>19.565108911729052</c:v>
                </c:pt>
                <c:pt idx="1">
                  <c:v>36.838451843335832</c:v>
                </c:pt>
                <c:pt idx="2">
                  <c:v>48.865207229327332</c:v>
                </c:pt>
                <c:pt idx="3">
                  <c:v>62.357576779267447</c:v>
                </c:pt>
                <c:pt idx="4">
                  <c:v>71.773765266424348</c:v>
                </c:pt>
                <c:pt idx="5">
                  <c:v>79.303500643844586</c:v>
                </c:pt>
                <c:pt idx="6">
                  <c:v>82.583839729330478</c:v>
                </c:pt>
                <c:pt idx="7">
                  <c:v>84.626566494391724</c:v>
                </c:pt>
                <c:pt idx="8">
                  <c:v>87.737826831016847</c:v>
                </c:pt>
                <c:pt idx="9">
                  <c:v>89.158733086336198</c:v>
                </c:pt>
                <c:pt idx="10">
                  <c:v>90.578991690675409</c:v>
                </c:pt>
                <c:pt idx="11">
                  <c:v>91.606602141896303</c:v>
                </c:pt>
                <c:pt idx="12">
                  <c:v>92.421685703290891</c:v>
                </c:pt>
                <c:pt idx="13">
                  <c:v>93.238053704424445</c:v>
                </c:pt>
                <c:pt idx="14">
                  <c:v>94.087139673842799</c:v>
                </c:pt>
                <c:pt idx="15">
                  <c:v>94.811527760053323</c:v>
                </c:pt>
                <c:pt idx="16">
                  <c:v>95.35082783081495</c:v>
                </c:pt>
                <c:pt idx="17">
                  <c:v>95.704203195162421</c:v>
                </c:pt>
                <c:pt idx="18">
                  <c:v>96.236318394321287</c:v>
                </c:pt>
                <c:pt idx="19">
                  <c:v>96.640020005292499</c:v>
                </c:pt>
                <c:pt idx="20">
                  <c:v>97.098063163915427</c:v>
                </c:pt>
                <c:pt idx="21">
                  <c:v>98.174586879324721</c:v>
                </c:pt>
                <c:pt idx="22">
                  <c:v>98.737527885236688</c:v>
                </c:pt>
                <c:pt idx="23">
                  <c:v>99.138438479526243</c:v>
                </c:pt>
                <c:pt idx="24">
                  <c:v>99.36682396310529</c:v>
                </c:pt>
                <c:pt idx="25">
                  <c:v>99.510992021207755</c:v>
                </c:pt>
                <c:pt idx="26">
                  <c:v>99.791704337344328</c:v>
                </c:pt>
                <c:pt idx="27">
                  <c:v>99.890864690973871</c:v>
                </c:pt>
                <c:pt idx="28">
                  <c:v>99.960164488759389</c:v>
                </c:pt>
                <c:pt idx="29">
                  <c:v>99.97771843416524</c:v>
                </c:pt>
                <c:pt idx="30">
                  <c:v>99.988222110925207</c:v>
                </c:pt>
                <c:pt idx="31">
                  <c:v>99.991665596421612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Acumulado'!$C$325:$C$357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Acumulado'!$F$325:$F$357</c:f>
              <c:numCache>
                <c:formatCode>_(* #,##0.0_);_(* \(#,##0.0\);_(* "-"??_);_(@_)</c:formatCode>
                <c:ptCount val="33"/>
                <c:pt idx="0">
                  <c:v>22.467842024619355</c:v>
                </c:pt>
                <c:pt idx="1">
                  <c:v>37.945886315806177</c:v>
                </c:pt>
                <c:pt idx="2">
                  <c:v>50.192523336994086</c:v>
                </c:pt>
                <c:pt idx="3">
                  <c:v>61.64679395219315</c:v>
                </c:pt>
                <c:pt idx="4">
                  <c:v>71.204698675685648</c:v>
                </c:pt>
                <c:pt idx="5">
                  <c:v>78.833406288033558</c:v>
                </c:pt>
                <c:pt idx="6">
                  <c:v>81.989931627208719</c:v>
                </c:pt>
                <c:pt idx="7">
                  <c:v>84.150855783752135</c:v>
                </c:pt>
                <c:pt idx="8">
                  <c:v>88.130312520312444</c:v>
                </c:pt>
                <c:pt idx="9">
                  <c:v>89.603310866113702</c:v>
                </c:pt>
                <c:pt idx="10">
                  <c:v>90.918320211781875</c:v>
                </c:pt>
                <c:pt idx="11">
                  <c:v>92.006664862434036</c:v>
                </c:pt>
                <c:pt idx="12">
                  <c:v>92.556942946472063</c:v>
                </c:pt>
                <c:pt idx="13">
                  <c:v>93.376713456783349</c:v>
                </c:pt>
                <c:pt idx="14">
                  <c:v>94.288706281274258</c:v>
                </c:pt>
                <c:pt idx="15">
                  <c:v>95.02681933275106</c:v>
                </c:pt>
                <c:pt idx="16">
                  <c:v>95.613644710288156</c:v>
                </c:pt>
                <c:pt idx="17">
                  <c:v>96.04575803817346</c:v>
                </c:pt>
                <c:pt idx="18">
                  <c:v>96.611712342109087</c:v>
                </c:pt>
                <c:pt idx="19">
                  <c:v>97.089446536846253</c:v>
                </c:pt>
                <c:pt idx="20">
                  <c:v>97.678575230222677</c:v>
                </c:pt>
                <c:pt idx="21">
                  <c:v>98.092703289121317</c:v>
                </c:pt>
                <c:pt idx="22">
                  <c:v>98.651924827586356</c:v>
                </c:pt>
                <c:pt idx="23">
                  <c:v>99.092333057867947</c:v>
                </c:pt>
                <c:pt idx="24">
                  <c:v>99.308306091241548</c:v>
                </c:pt>
                <c:pt idx="25">
                  <c:v>99.460889228161548</c:v>
                </c:pt>
                <c:pt idx="26">
                  <c:v>99.77005293303867</c:v>
                </c:pt>
                <c:pt idx="27">
                  <c:v>99.887615425895703</c:v>
                </c:pt>
                <c:pt idx="28">
                  <c:v>99.940875859462309</c:v>
                </c:pt>
                <c:pt idx="29">
                  <c:v>99.96706384094739</c:v>
                </c:pt>
                <c:pt idx="30">
                  <c:v>99.979695631268427</c:v>
                </c:pt>
                <c:pt idx="31">
                  <c:v>99.990617391981743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Acumulado'!$C$389:$C$421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Acumulado'!$F$389:$F$421</c:f>
              <c:numCache>
                <c:formatCode>_(* #,##0.0_);_(* \(#,##0.0\);_(* "-"??_);_(@_)</c:formatCode>
                <c:ptCount val="33"/>
                <c:pt idx="0">
                  <c:v>25.02447546480397</c:v>
                </c:pt>
                <c:pt idx="1">
                  <c:v>39.741785880988644</c:v>
                </c:pt>
                <c:pt idx="2">
                  <c:v>53.384067270732714</c:v>
                </c:pt>
                <c:pt idx="3">
                  <c:v>65.756743860425047</c:v>
                </c:pt>
                <c:pt idx="4">
                  <c:v>73.668333289310382</c:v>
                </c:pt>
                <c:pt idx="5">
                  <c:v>79.403021534866397</c:v>
                </c:pt>
                <c:pt idx="6">
                  <c:v>82.21293287900636</c:v>
                </c:pt>
                <c:pt idx="7">
                  <c:v>84.004767019176768</c:v>
                </c:pt>
                <c:pt idx="8">
                  <c:v>87.332074054026265</c:v>
                </c:pt>
                <c:pt idx="9">
                  <c:v>88.757975100689507</c:v>
                </c:pt>
                <c:pt idx="10">
                  <c:v>90.139862660848038</c:v>
                </c:pt>
                <c:pt idx="11">
                  <c:v>91.206860679394765</c:v>
                </c:pt>
                <c:pt idx="12">
                  <c:v>93.051809860625852</c:v>
                </c:pt>
                <c:pt idx="13">
                  <c:v>93.850830149812523</c:v>
                </c:pt>
                <c:pt idx="14">
                  <c:v>94.619004837308964</c:v>
                </c:pt>
                <c:pt idx="15">
                  <c:v>95.346239703628626</c:v>
                </c:pt>
                <c:pt idx="16">
                  <c:v>95.845777320575948</c:v>
                </c:pt>
                <c:pt idx="17">
                  <c:v>96.326008392920144</c:v>
                </c:pt>
                <c:pt idx="18">
                  <c:v>96.785166825652823</c:v>
                </c:pt>
                <c:pt idx="19">
                  <c:v>97.217696112410849</c:v>
                </c:pt>
                <c:pt idx="20">
                  <c:v>97.84022039410506</c:v>
                </c:pt>
                <c:pt idx="21">
                  <c:v>98.254543349914954</c:v>
                </c:pt>
                <c:pt idx="22">
                  <c:v>98.765233818465447</c:v>
                </c:pt>
                <c:pt idx="23">
                  <c:v>99.08025746164779</c:v>
                </c:pt>
                <c:pt idx="24">
                  <c:v>99.313808156051834</c:v>
                </c:pt>
                <c:pt idx="25">
                  <c:v>99.449094396012057</c:v>
                </c:pt>
                <c:pt idx="26">
                  <c:v>99.725202336541599</c:v>
                </c:pt>
                <c:pt idx="27">
                  <c:v>99.857874943376856</c:v>
                </c:pt>
                <c:pt idx="28">
                  <c:v>99.924489156156028</c:v>
                </c:pt>
                <c:pt idx="29">
                  <c:v>99.963637137356528</c:v>
                </c:pt>
                <c:pt idx="30">
                  <c:v>99.974142620791895</c:v>
                </c:pt>
                <c:pt idx="31">
                  <c:v>99.990873252471019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Acumulado'!$C$452:$C$484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Acumulado'!$F$452:$F$484</c:f>
              <c:numCache>
                <c:formatCode>_(* #,##0.0_);_(* \(#,##0.0\);_(* "-"??_);_(@_)</c:formatCode>
                <c:ptCount val="33"/>
                <c:pt idx="0">
                  <c:v>23.391547370958857</c:v>
                </c:pt>
                <c:pt idx="1">
                  <c:v>39.219990968709993</c:v>
                </c:pt>
                <c:pt idx="2">
                  <c:v>52.36793304130773</c:v>
                </c:pt>
                <c:pt idx="3">
                  <c:v>61.963510458039039</c:v>
                </c:pt>
                <c:pt idx="4">
                  <c:v>73.232419129466535</c:v>
                </c:pt>
                <c:pt idx="5">
                  <c:v>79.775593088821466</c:v>
                </c:pt>
                <c:pt idx="6">
                  <c:v>82.446355088869041</c:v>
                </c:pt>
                <c:pt idx="7">
                  <c:v>84.186976756053596</c:v>
                </c:pt>
                <c:pt idx="8">
                  <c:v>87.622637610044094</c:v>
                </c:pt>
                <c:pt idx="9">
                  <c:v>89.050763447190306</c:v>
                </c:pt>
                <c:pt idx="10">
                  <c:v>90.486523112180507</c:v>
                </c:pt>
                <c:pt idx="11">
                  <c:v>91.53036540333764</c:v>
                </c:pt>
                <c:pt idx="12">
                  <c:v>93.053085649037712</c:v>
                </c:pt>
                <c:pt idx="13">
                  <c:v>93.867161298727282</c:v>
                </c:pt>
                <c:pt idx="14">
                  <c:v>94.568953572848031</c:v>
                </c:pt>
                <c:pt idx="15">
                  <c:v>95.30661069490742</c:v>
                </c:pt>
                <c:pt idx="16">
                  <c:v>95.920086239881854</c:v>
                </c:pt>
                <c:pt idx="17">
                  <c:v>96.45851185395756</c:v>
                </c:pt>
                <c:pt idx="18">
                  <c:v>96.985843966824746</c:v>
                </c:pt>
                <c:pt idx="19">
                  <c:v>97.398533842136402</c:v>
                </c:pt>
                <c:pt idx="20">
                  <c:v>97.90007727513246</c:v>
                </c:pt>
                <c:pt idx="21">
                  <c:v>98.309023942630645</c:v>
                </c:pt>
                <c:pt idx="22">
                  <c:v>98.86902316276246</c:v>
                </c:pt>
                <c:pt idx="23">
                  <c:v>99.163754381159436</c:v>
                </c:pt>
                <c:pt idx="24">
                  <c:v>99.350079668454512</c:v>
                </c:pt>
                <c:pt idx="25">
                  <c:v>99.470674473004152</c:v>
                </c:pt>
                <c:pt idx="26">
                  <c:v>99.752090803896948</c:v>
                </c:pt>
                <c:pt idx="27">
                  <c:v>99.894730119549536</c:v>
                </c:pt>
                <c:pt idx="28">
                  <c:v>99.94663538439066</c:v>
                </c:pt>
                <c:pt idx="29">
                  <c:v>99.963830303387823</c:v>
                </c:pt>
                <c:pt idx="30">
                  <c:v>99.979797733794896</c:v>
                </c:pt>
                <c:pt idx="31">
                  <c:v>99.990355667280454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Acumulado'!$C$515:$C$547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Acumulado'!$F$515:$F$547</c:f>
              <c:numCache>
                <c:formatCode>_(* #,##0.0_);_(* \(#,##0.0\);_(* "-"??_);_(@_)</c:formatCode>
                <c:ptCount val="33"/>
                <c:pt idx="0">
                  <c:v>20.737397195552987</c:v>
                </c:pt>
                <c:pt idx="1">
                  <c:v>36.146398761193467</c:v>
                </c:pt>
                <c:pt idx="2">
                  <c:v>49.278992019533021</c:v>
                </c:pt>
                <c:pt idx="3">
                  <c:v>62.267663122910832</c:v>
                </c:pt>
                <c:pt idx="4">
                  <c:v>72.078711315309619</c:v>
                </c:pt>
                <c:pt idx="5">
                  <c:v>79.192119006551607</c:v>
                </c:pt>
                <c:pt idx="6">
                  <c:v>82.014930104255285</c:v>
                </c:pt>
                <c:pt idx="7">
                  <c:v>83.877688741441034</c:v>
                </c:pt>
                <c:pt idx="8">
                  <c:v>87.957770339779998</c:v>
                </c:pt>
                <c:pt idx="9">
                  <c:v>89.479592370818366</c:v>
                </c:pt>
                <c:pt idx="10">
                  <c:v>90.954021628303877</c:v>
                </c:pt>
                <c:pt idx="11">
                  <c:v>91.882576183158037</c:v>
                </c:pt>
                <c:pt idx="12">
                  <c:v>92.691132064907151</c:v>
                </c:pt>
                <c:pt idx="13">
                  <c:v>93.558566588974145</c:v>
                </c:pt>
                <c:pt idx="14">
                  <c:v>94.322203764576088</c:v>
                </c:pt>
                <c:pt idx="15">
                  <c:v>95.113200653638287</c:v>
                </c:pt>
                <c:pt idx="16">
                  <c:v>95.644327852894946</c:v>
                </c:pt>
                <c:pt idx="17">
                  <c:v>96.099070079900017</c:v>
                </c:pt>
                <c:pt idx="18">
                  <c:v>96.563068256743108</c:v>
                </c:pt>
                <c:pt idx="19">
                  <c:v>97.082630265756137</c:v>
                </c:pt>
                <c:pt idx="20">
                  <c:v>97.665524736061187</c:v>
                </c:pt>
                <c:pt idx="21">
                  <c:v>98.085206358720058</c:v>
                </c:pt>
                <c:pt idx="22">
                  <c:v>98.728822337520853</c:v>
                </c:pt>
                <c:pt idx="23">
                  <c:v>98.990255599474011</c:v>
                </c:pt>
                <c:pt idx="24">
                  <c:v>99.187620429426062</c:v>
                </c:pt>
                <c:pt idx="25">
                  <c:v>99.350679423700157</c:v>
                </c:pt>
                <c:pt idx="26">
                  <c:v>99.676700281945543</c:v>
                </c:pt>
                <c:pt idx="27">
                  <c:v>99.897827739597716</c:v>
                </c:pt>
                <c:pt idx="28">
                  <c:v>99.953480825000568</c:v>
                </c:pt>
                <c:pt idx="29">
                  <c:v>99.974019292369931</c:v>
                </c:pt>
                <c:pt idx="30">
                  <c:v>99.975754076449718</c:v>
                </c:pt>
                <c:pt idx="31">
                  <c:v>99.989870953902567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Acumulado'!$C$578:$C$610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Acumulado'!$F$578:$F$610</c:f>
              <c:numCache>
                <c:formatCode>_(* #,##0.0_);_(* \(#,##0.0\);_(* "-"??_);_(@_)</c:formatCode>
                <c:ptCount val="33"/>
                <c:pt idx="0">
                  <c:v>18.593834186418633</c:v>
                </c:pt>
                <c:pt idx="1">
                  <c:v>34.840030795518778</c:v>
                </c:pt>
                <c:pt idx="2">
                  <c:v>50.519401745576197</c:v>
                </c:pt>
                <c:pt idx="3">
                  <c:v>62.329872795015504</c:v>
                </c:pt>
                <c:pt idx="4">
                  <c:v>72.592475781754402</c:v>
                </c:pt>
                <c:pt idx="5">
                  <c:v>78.681741161387379</c:v>
                </c:pt>
                <c:pt idx="6">
                  <c:v>81.797828519230492</c:v>
                </c:pt>
                <c:pt idx="7">
                  <c:v>83.725315416473393</c:v>
                </c:pt>
                <c:pt idx="8">
                  <c:v>88.045282067428616</c:v>
                </c:pt>
                <c:pt idx="9">
                  <c:v>89.576498079304386</c:v>
                </c:pt>
                <c:pt idx="10">
                  <c:v>91.071596004431896</c:v>
                </c:pt>
                <c:pt idx="11">
                  <c:v>92.044256147696359</c:v>
                </c:pt>
                <c:pt idx="12">
                  <c:v>92.45808892887122</c:v>
                </c:pt>
                <c:pt idx="13">
                  <c:v>93.387469279430675</c:v>
                </c:pt>
                <c:pt idx="14">
                  <c:v>94.250375801310142</c:v>
                </c:pt>
                <c:pt idx="15">
                  <c:v>95.049817670986897</c:v>
                </c:pt>
                <c:pt idx="16">
                  <c:v>95.649840159331831</c:v>
                </c:pt>
                <c:pt idx="17">
                  <c:v>96.115980429390291</c:v>
                </c:pt>
                <c:pt idx="18">
                  <c:v>96.730013860540254</c:v>
                </c:pt>
                <c:pt idx="19">
                  <c:v>97.142524229288185</c:v>
                </c:pt>
                <c:pt idx="20">
                  <c:v>97.789131706226726</c:v>
                </c:pt>
                <c:pt idx="21">
                  <c:v>98.216264527970239</c:v>
                </c:pt>
                <c:pt idx="22">
                  <c:v>98.843535907619909</c:v>
                </c:pt>
                <c:pt idx="23">
                  <c:v>99.083122397060848</c:v>
                </c:pt>
                <c:pt idx="24">
                  <c:v>99.315096657118914</c:v>
                </c:pt>
                <c:pt idx="25">
                  <c:v>99.400815015279264</c:v>
                </c:pt>
                <c:pt idx="26">
                  <c:v>99.676622988904228</c:v>
                </c:pt>
                <c:pt idx="27">
                  <c:v>99.88544927063657</c:v>
                </c:pt>
                <c:pt idx="28">
                  <c:v>99.93523995484648</c:v>
                </c:pt>
                <c:pt idx="29">
                  <c:v>99.967898539648914</c:v>
                </c:pt>
                <c:pt idx="30">
                  <c:v>99.977094131600538</c:v>
                </c:pt>
                <c:pt idx="31">
                  <c:v>99.987945201634801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Acumulado'!$C$641:$C$673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Acumulado'!$F$641:$F$673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Acumulado'!$C$705:$C$737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Acumulado'!$F$705:$F$737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Acumulado'!$C$768:$C$800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Acumulado'!$F$768:$F$800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12408242323.120001</c:v>
                </c:pt>
                <c:pt idx="1">
                  <c:v>8734627231.210001</c:v>
                </c:pt>
                <c:pt idx="2">
                  <c:v>7396412596.9400005</c:v>
                </c:pt>
                <c:pt idx="3">
                  <c:v>6120645549.0499992</c:v>
                </c:pt>
                <c:pt idx="4">
                  <c:v>4404886823.2799997</c:v>
                </c:pt>
                <c:pt idx="5">
                  <c:v>3873276793.3899999</c:v>
                </c:pt>
                <c:pt idx="6">
                  <c:v>1061864779.3200001</c:v>
                </c:pt>
                <c:pt idx="7">
                  <c:v>1785681344.4200001</c:v>
                </c:pt>
                <c:pt idx="8">
                  <c:v>1115112664.54</c:v>
                </c:pt>
                <c:pt idx="9">
                  <c:v>796628046.31999993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14598952868.469999</c:v>
                </c:pt>
                <c:pt idx="1">
                  <c:v>9818217123.8499985</c:v>
                </c:pt>
                <c:pt idx="2">
                  <c:v>8816645319.9000015</c:v>
                </c:pt>
                <c:pt idx="3">
                  <c:v>7214536380.7900009</c:v>
                </c:pt>
                <c:pt idx="4">
                  <c:v>5730624454.9900007</c:v>
                </c:pt>
                <c:pt idx="5">
                  <c:v>4431347389.9200001</c:v>
                </c:pt>
                <c:pt idx="6">
                  <c:v>2098755758.7699997</c:v>
                </c:pt>
                <c:pt idx="7">
                  <c:v>1906079394.7400002</c:v>
                </c:pt>
                <c:pt idx="8">
                  <c:v>1196959090.8199997</c:v>
                </c:pt>
                <c:pt idx="9">
                  <c:v>949503653.28000009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31253536.859999999</c:v>
                </c:pt>
                <c:pt idx="1">
                  <c:v>997050085.84999979</c:v>
                </c:pt>
                <c:pt idx="2">
                  <c:v>1860653355.4100003</c:v>
                </c:pt>
                <c:pt idx="3">
                  <c:v>53273951.200000003</c:v>
                </c:pt>
                <c:pt idx="4">
                  <c:v>3656034370.1699996</c:v>
                </c:pt>
                <c:pt idx="5">
                  <c:v>82704938.239999995</c:v>
                </c:pt>
                <c:pt idx="6">
                  <c:v>114214890.06999999</c:v>
                </c:pt>
                <c:pt idx="7">
                  <c:v>1852453291.7599995</c:v>
                </c:pt>
                <c:pt idx="8">
                  <c:v>91637653.670000002</c:v>
                </c:pt>
                <c:pt idx="9">
                  <c:v>127633237.39000002</c:v>
                </c:pt>
                <c:pt idx="10">
                  <c:v>435843218.49999994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5531956964.5900011</c:v>
                </c:pt>
                <c:pt idx="1">
                  <c:v>6646750791.8700008</c:v>
                </c:pt>
                <c:pt idx="2">
                  <c:v>9302752529.1199989</c:v>
                </c:pt>
                <c:pt idx="3">
                  <c:v>6551698569.2399988</c:v>
                </c:pt>
                <c:pt idx="4">
                  <c:v>6597479920.2599993</c:v>
                </c:pt>
                <c:pt idx="5">
                  <c:v>7233763154.9800014</c:v>
                </c:pt>
                <c:pt idx="6">
                  <c:v>7706918888.1799994</c:v>
                </c:pt>
                <c:pt idx="7">
                  <c:v>7053638053.6399994</c:v>
                </c:pt>
                <c:pt idx="8">
                  <c:v>6920674529.1400013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5531956964.5899992</c:v>
                </c:pt>
                <c:pt idx="1">
                  <c:v>6646750791.8699989</c:v>
                </c:pt>
                <c:pt idx="2">
                  <c:v>9302752529.119997</c:v>
                </c:pt>
                <c:pt idx="3">
                  <c:v>6551698569.2400007</c:v>
                </c:pt>
                <c:pt idx="4">
                  <c:v>6597479920.2600012</c:v>
                </c:pt>
                <c:pt idx="5">
                  <c:v>7233763154.9799995</c:v>
                </c:pt>
                <c:pt idx="6">
                  <c:v>7706918888.1799994</c:v>
                </c:pt>
                <c:pt idx="7">
                  <c:v>7053638053.6400013</c:v>
                </c:pt>
                <c:pt idx="8">
                  <c:v>6920674529.1400003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27573391.899999995</c:v>
                </c:pt>
                <c:pt idx="1">
                  <c:v>970547386.34000027</c:v>
                </c:pt>
                <c:pt idx="2">
                  <c:v>1677470350.8099999</c:v>
                </c:pt>
                <c:pt idx="3">
                  <c:v>41204574.829999991</c:v>
                </c:pt>
                <c:pt idx="4">
                  <c:v>1609851525.3999999</c:v>
                </c:pt>
                <c:pt idx="5">
                  <c:v>25017862.970000003</c:v>
                </c:pt>
                <c:pt idx="6">
                  <c:v>101743794.79000001</c:v>
                </c:pt>
                <c:pt idx="7">
                  <c:v>1552784449.03</c:v>
                </c:pt>
                <c:pt idx="8">
                  <c:v>51122993.240000002</c:v>
                </c:pt>
                <c:pt idx="9">
                  <c:v>132272290.40000001</c:v>
                </c:pt>
                <c:pt idx="10">
                  <c:v>362109949.52999991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25339612.84999999</c:v>
                </c:pt>
                <c:pt idx="1">
                  <c:v>1049486407.8699999</c:v>
                </c:pt>
                <c:pt idx="2">
                  <c:v>1609493729.5799994</c:v>
                </c:pt>
                <c:pt idx="3">
                  <c:v>46527408.369999997</c:v>
                </c:pt>
                <c:pt idx="4">
                  <c:v>1796825722.0499997</c:v>
                </c:pt>
                <c:pt idx="5">
                  <c:v>39216022.199999996</c:v>
                </c:pt>
                <c:pt idx="6">
                  <c:v>74776036.470000029</c:v>
                </c:pt>
                <c:pt idx="7">
                  <c:v>1470116216.0599999</c:v>
                </c:pt>
                <c:pt idx="8">
                  <c:v>33376986.140000001</c:v>
                </c:pt>
                <c:pt idx="9">
                  <c:v>118511158.98999999</c:v>
                </c:pt>
                <c:pt idx="10">
                  <c:v>333810619.67999989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25734501.739999995</c:v>
                </c:pt>
                <c:pt idx="1">
                  <c:v>1133571623.3499999</c:v>
                </c:pt>
                <c:pt idx="2">
                  <c:v>1614920255.0200005</c:v>
                </c:pt>
                <c:pt idx="3">
                  <c:v>51403186.57</c:v>
                </c:pt>
                <c:pt idx="4">
                  <c:v>1924856459.1600003</c:v>
                </c:pt>
                <c:pt idx="5">
                  <c:v>88916789.049999997</c:v>
                </c:pt>
                <c:pt idx="6">
                  <c:v>89698879.780000016</c:v>
                </c:pt>
                <c:pt idx="7">
                  <c:v>1523486146.1500006</c:v>
                </c:pt>
                <c:pt idx="8">
                  <c:v>131261066.31</c:v>
                </c:pt>
                <c:pt idx="9">
                  <c:v>93849074.739999995</c:v>
                </c:pt>
                <c:pt idx="10">
                  <c:v>556065173.11000001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28211756.870000001</c:v>
                </c:pt>
                <c:pt idx="1">
                  <c:v>1070276436.5100002</c:v>
                </c:pt>
                <c:pt idx="2">
                  <c:v>1973527394.9099998</c:v>
                </c:pt>
                <c:pt idx="3">
                  <c:v>39727397.650000006</c:v>
                </c:pt>
                <c:pt idx="4">
                  <c:v>2063174251.9400001</c:v>
                </c:pt>
                <c:pt idx="5">
                  <c:v>50956127.839999996</c:v>
                </c:pt>
                <c:pt idx="6">
                  <c:v>109960450.53</c:v>
                </c:pt>
                <c:pt idx="7">
                  <c:v>1742797813.8700001</c:v>
                </c:pt>
                <c:pt idx="8">
                  <c:v>114881455.83</c:v>
                </c:pt>
                <c:pt idx="9">
                  <c:v>134434100.31999999</c:v>
                </c:pt>
                <c:pt idx="10">
                  <c:v>378971701.90999979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26386982.320000004</c:v>
                </c:pt>
                <c:pt idx="1">
                  <c:v>1073656112.9899999</c:v>
                </c:pt>
                <c:pt idx="2">
                  <c:v>1828889769.6400001</c:v>
                </c:pt>
                <c:pt idx="3">
                  <c:v>46991339.629999988</c:v>
                </c:pt>
                <c:pt idx="4">
                  <c:v>1908462353.2399998</c:v>
                </c:pt>
                <c:pt idx="5">
                  <c:v>109563768.51999998</c:v>
                </c:pt>
                <c:pt idx="6">
                  <c:v>85554742.730000004</c:v>
                </c:pt>
                <c:pt idx="7">
                  <c:v>1537401472.6199999</c:v>
                </c:pt>
                <c:pt idx="8">
                  <c:v>54269693.460000001</c:v>
                </c:pt>
                <c:pt idx="9">
                  <c:v>84763340.960000038</c:v>
                </c:pt>
                <c:pt idx="10">
                  <c:v>297698477.52999997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219075</xdr:rowOff>
    </xdr:from>
    <xdr:to>
      <xdr:col>1</xdr:col>
      <xdr:colOff>1619250</xdr:colOff>
      <xdr:row>5</xdr:row>
      <xdr:rowOff>76200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2045494</xdr:colOff>
      <xdr:row>385</xdr:row>
      <xdr:rowOff>42862</xdr:rowOff>
    </xdr:from>
    <xdr:to>
      <xdr:col>1</xdr:col>
      <xdr:colOff>2817019</xdr:colOff>
      <xdr:row>389</xdr:row>
      <xdr:rowOff>4762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494" y="65848706"/>
          <a:ext cx="771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55</xdr:row>
      <xdr:rowOff>0</xdr:rowOff>
    </xdr:from>
    <xdr:to>
      <xdr:col>1</xdr:col>
      <xdr:colOff>1676400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8299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109</xdr:row>
      <xdr:rowOff>66675</xdr:rowOff>
    </xdr:from>
    <xdr:to>
      <xdr:col>1</xdr:col>
      <xdr:colOff>1724025</xdr:colOff>
      <xdr:row>113</xdr:row>
      <xdr:rowOff>133350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2312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163</xdr:row>
      <xdr:rowOff>171450</xdr:rowOff>
    </xdr:from>
    <xdr:to>
      <xdr:col>1</xdr:col>
      <xdr:colOff>1552575</xdr:colOff>
      <xdr:row>168</xdr:row>
      <xdr:rowOff>76200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192780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217</xdr:row>
      <xdr:rowOff>104775</xdr:rowOff>
    </xdr:from>
    <xdr:to>
      <xdr:col>1</xdr:col>
      <xdr:colOff>1733550</xdr:colOff>
      <xdr:row>222</xdr:row>
      <xdr:rowOff>9524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24529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464343</xdr:colOff>
      <xdr:row>269</xdr:row>
      <xdr:rowOff>47624</xdr:rowOff>
    </xdr:from>
    <xdr:to>
      <xdr:col>1</xdr:col>
      <xdr:colOff>1064418</xdr:colOff>
      <xdr:row>272</xdr:row>
      <xdr:rowOff>95250</xdr:rowOff>
    </xdr:to>
    <xdr:pic>
      <xdr:nvPicPr>
        <xdr:cNvPr id="9" name="Picture 15" descr="Imagen1">
          <a:extLst>
            <a:ext uri="{FF2B5EF4-FFF2-40B4-BE49-F238E27FC236}">
              <a16:creationId xmlns:a16="http://schemas.microsoft.com/office/drawing/2014/main" id="{A670F498-C141-44E5-A0F4-DAD8FD350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3" y="46136718"/>
          <a:ext cx="600075" cy="6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59531</xdr:colOff>
      <xdr:row>325</xdr:row>
      <xdr:rowOff>107157</xdr:rowOff>
    </xdr:from>
    <xdr:to>
      <xdr:col>1</xdr:col>
      <xdr:colOff>659606</xdr:colOff>
      <xdr:row>329</xdr:row>
      <xdr:rowOff>83345</xdr:rowOff>
    </xdr:to>
    <xdr:pic>
      <xdr:nvPicPr>
        <xdr:cNvPr id="10" name="Picture 15" descr="Imagen1">
          <a:extLst>
            <a:ext uri="{FF2B5EF4-FFF2-40B4-BE49-F238E27FC236}">
              <a16:creationId xmlns:a16="http://schemas.microsoft.com/office/drawing/2014/main" id="{1A11F92C-0B84-42D8-9682-AB17E5169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55756970"/>
          <a:ext cx="600075" cy="64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369094</xdr:colOff>
      <xdr:row>429</xdr:row>
      <xdr:rowOff>35720</xdr:rowOff>
    </xdr:from>
    <xdr:to>
      <xdr:col>1</xdr:col>
      <xdr:colOff>1140619</xdr:colOff>
      <xdr:row>432</xdr:row>
      <xdr:rowOff>69057</xdr:rowOff>
    </xdr:to>
    <xdr:pic>
      <xdr:nvPicPr>
        <xdr:cNvPr id="11" name="Picture 14" descr="Imagen1">
          <a:extLst>
            <a:ext uri="{FF2B5EF4-FFF2-40B4-BE49-F238E27FC236}">
              <a16:creationId xmlns:a16="http://schemas.microsoft.com/office/drawing/2014/main" id="{17602017-2891-4590-9C0A-58C158E8B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4" y="73187720"/>
          <a:ext cx="771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452438</xdr:colOff>
      <xdr:row>482</xdr:row>
      <xdr:rowOff>71438</xdr:rowOff>
    </xdr:from>
    <xdr:to>
      <xdr:col>1</xdr:col>
      <xdr:colOff>1223963</xdr:colOff>
      <xdr:row>485</xdr:row>
      <xdr:rowOff>104775</xdr:rowOff>
    </xdr:to>
    <xdr:pic>
      <xdr:nvPicPr>
        <xdr:cNvPr id="12" name="Picture 14" descr="Imagen1">
          <a:extLst>
            <a:ext uri="{FF2B5EF4-FFF2-40B4-BE49-F238E27FC236}">
              <a16:creationId xmlns:a16="http://schemas.microsoft.com/office/drawing/2014/main" id="{75D5101F-F3E6-4208-855E-549EA49A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82188844"/>
          <a:ext cx="771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690562</xdr:colOff>
      <xdr:row>536</xdr:row>
      <xdr:rowOff>226219</xdr:rowOff>
    </xdr:from>
    <xdr:to>
      <xdr:col>1</xdr:col>
      <xdr:colOff>1462087</xdr:colOff>
      <xdr:row>540</xdr:row>
      <xdr:rowOff>92869</xdr:rowOff>
    </xdr:to>
    <xdr:pic>
      <xdr:nvPicPr>
        <xdr:cNvPr id="14" name="Picture 14" descr="Imagen1">
          <a:extLst>
            <a:ext uri="{FF2B5EF4-FFF2-40B4-BE49-F238E27FC236}">
              <a16:creationId xmlns:a16="http://schemas.microsoft.com/office/drawing/2014/main" id="{5C5B3C8C-2603-427E-9CD3-F895929A4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" y="92797313"/>
          <a:ext cx="771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916781</xdr:colOff>
      <xdr:row>589</xdr:row>
      <xdr:rowOff>154782</xdr:rowOff>
    </xdr:from>
    <xdr:to>
      <xdr:col>1</xdr:col>
      <xdr:colOff>1688306</xdr:colOff>
      <xdr:row>593</xdr:row>
      <xdr:rowOff>21432</xdr:rowOff>
    </xdr:to>
    <xdr:pic>
      <xdr:nvPicPr>
        <xdr:cNvPr id="15" name="Picture 14" descr="Imagen1">
          <a:extLst>
            <a:ext uri="{FF2B5EF4-FFF2-40B4-BE49-F238E27FC236}">
              <a16:creationId xmlns:a16="http://schemas.microsoft.com/office/drawing/2014/main" id="{BA85F9A9-098A-4533-AC4E-E54D2643B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781" y="102989063"/>
          <a:ext cx="771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1035843</xdr:colOff>
      <xdr:row>643</xdr:row>
      <xdr:rowOff>154781</xdr:rowOff>
    </xdr:from>
    <xdr:to>
      <xdr:col>1</xdr:col>
      <xdr:colOff>1807368</xdr:colOff>
      <xdr:row>647</xdr:row>
      <xdr:rowOff>21431</xdr:rowOff>
    </xdr:to>
    <xdr:pic>
      <xdr:nvPicPr>
        <xdr:cNvPr id="16" name="Picture 14" descr="Imagen1">
          <a:extLst>
            <a:ext uri="{FF2B5EF4-FFF2-40B4-BE49-F238E27FC236}">
              <a16:creationId xmlns:a16="http://schemas.microsoft.com/office/drawing/2014/main" id="{E76ACE46-A72F-4124-A547-9D7A4301A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843" y="113418937"/>
          <a:ext cx="771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284</xdr:row>
      <xdr:rowOff>200025</xdr:rowOff>
    </xdr:from>
    <xdr:to>
      <xdr:col>1</xdr:col>
      <xdr:colOff>1581150</xdr:colOff>
      <xdr:row>288</xdr:row>
      <xdr:rowOff>85725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24078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123825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105</xdr:row>
      <xdr:rowOff>66675</xdr:rowOff>
    </xdr:from>
    <xdr:to>
      <xdr:col>5</xdr:col>
      <xdr:colOff>1085850</xdr:colOff>
      <xdr:row>120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106</xdr:row>
      <xdr:rowOff>142875</xdr:rowOff>
    </xdr:from>
    <xdr:to>
      <xdr:col>1</xdr:col>
      <xdr:colOff>400050</xdr:colOff>
      <xdr:row>112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170</xdr:row>
      <xdr:rowOff>76200</xdr:rowOff>
    </xdr:from>
    <xdr:to>
      <xdr:col>5</xdr:col>
      <xdr:colOff>1095375</xdr:colOff>
      <xdr:row>186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172</xdr:row>
      <xdr:rowOff>9525</xdr:rowOff>
    </xdr:from>
    <xdr:to>
      <xdr:col>1</xdr:col>
      <xdr:colOff>428625</xdr:colOff>
      <xdr:row>177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184</xdr:row>
      <xdr:rowOff>133350</xdr:rowOff>
    </xdr:from>
    <xdr:to>
      <xdr:col>5</xdr:col>
      <xdr:colOff>1038225</xdr:colOff>
      <xdr:row>186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233</xdr:row>
      <xdr:rowOff>28575</xdr:rowOff>
    </xdr:from>
    <xdr:to>
      <xdr:col>5</xdr:col>
      <xdr:colOff>1104900</xdr:colOff>
      <xdr:row>247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235</xdr:row>
      <xdr:rowOff>9525</xdr:rowOff>
    </xdr:from>
    <xdr:to>
      <xdr:col>1</xdr:col>
      <xdr:colOff>447675</xdr:colOff>
      <xdr:row>240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296</xdr:row>
      <xdr:rowOff>66675</xdr:rowOff>
    </xdr:from>
    <xdr:to>
      <xdr:col>5</xdr:col>
      <xdr:colOff>1085850</xdr:colOff>
      <xdr:row>311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297</xdr:row>
      <xdr:rowOff>133350</xdr:rowOff>
    </xdr:from>
    <xdr:to>
      <xdr:col>1</xdr:col>
      <xdr:colOff>476250</xdr:colOff>
      <xdr:row>302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359</xdr:row>
      <xdr:rowOff>47625</xdr:rowOff>
    </xdr:from>
    <xdr:to>
      <xdr:col>5</xdr:col>
      <xdr:colOff>1095375</xdr:colOff>
      <xdr:row>375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373</xdr:row>
      <xdr:rowOff>152400</xdr:rowOff>
    </xdr:from>
    <xdr:to>
      <xdr:col>5</xdr:col>
      <xdr:colOff>1028700</xdr:colOff>
      <xdr:row>375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361</xdr:row>
      <xdr:rowOff>38100</xdr:rowOff>
    </xdr:from>
    <xdr:to>
      <xdr:col>1</xdr:col>
      <xdr:colOff>514350</xdr:colOff>
      <xdr:row>366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423</xdr:row>
      <xdr:rowOff>19050</xdr:rowOff>
    </xdr:from>
    <xdr:to>
      <xdr:col>5</xdr:col>
      <xdr:colOff>1143000</xdr:colOff>
      <xdr:row>437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424</xdr:row>
      <xdr:rowOff>38100</xdr:rowOff>
    </xdr:from>
    <xdr:to>
      <xdr:col>1</xdr:col>
      <xdr:colOff>466725</xdr:colOff>
      <xdr:row>429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486</xdr:row>
      <xdr:rowOff>19050</xdr:rowOff>
    </xdr:from>
    <xdr:to>
      <xdr:col>5</xdr:col>
      <xdr:colOff>1104900</xdr:colOff>
      <xdr:row>501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499</xdr:row>
      <xdr:rowOff>76200</xdr:rowOff>
    </xdr:from>
    <xdr:to>
      <xdr:col>5</xdr:col>
      <xdr:colOff>971550</xdr:colOff>
      <xdr:row>500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487</xdr:row>
      <xdr:rowOff>57150</xdr:rowOff>
    </xdr:from>
    <xdr:to>
      <xdr:col>1</xdr:col>
      <xdr:colOff>466725</xdr:colOff>
      <xdr:row>493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549</xdr:row>
      <xdr:rowOff>38100</xdr:rowOff>
    </xdr:from>
    <xdr:to>
      <xdr:col>5</xdr:col>
      <xdr:colOff>1095375</xdr:colOff>
      <xdr:row>565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563</xdr:row>
      <xdr:rowOff>152400</xdr:rowOff>
    </xdr:from>
    <xdr:to>
      <xdr:col>5</xdr:col>
      <xdr:colOff>1028700</xdr:colOff>
      <xdr:row>565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550</xdr:row>
      <xdr:rowOff>85725</xdr:rowOff>
    </xdr:from>
    <xdr:to>
      <xdr:col>1</xdr:col>
      <xdr:colOff>504825</xdr:colOff>
      <xdr:row>557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612</xdr:row>
      <xdr:rowOff>19050</xdr:rowOff>
    </xdr:from>
    <xdr:to>
      <xdr:col>5</xdr:col>
      <xdr:colOff>1104900</xdr:colOff>
      <xdr:row>628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626</xdr:row>
      <xdr:rowOff>76200</xdr:rowOff>
    </xdr:from>
    <xdr:to>
      <xdr:col>5</xdr:col>
      <xdr:colOff>1019175</xdr:colOff>
      <xdr:row>627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614</xdr:row>
      <xdr:rowOff>19050</xdr:rowOff>
    </xdr:from>
    <xdr:to>
      <xdr:col>1</xdr:col>
      <xdr:colOff>409575</xdr:colOff>
      <xdr:row>619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675</xdr:row>
      <xdr:rowOff>0</xdr:rowOff>
    </xdr:from>
    <xdr:to>
      <xdr:col>6</xdr:col>
      <xdr:colOff>9525</xdr:colOff>
      <xdr:row>691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689</xdr:row>
      <xdr:rowOff>47625</xdr:rowOff>
    </xdr:from>
    <xdr:to>
      <xdr:col>5</xdr:col>
      <xdr:colOff>1047750</xdr:colOff>
      <xdr:row>690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676</xdr:row>
      <xdr:rowOff>9525</xdr:rowOff>
    </xdr:from>
    <xdr:to>
      <xdr:col>1</xdr:col>
      <xdr:colOff>428625</xdr:colOff>
      <xdr:row>680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739</xdr:row>
      <xdr:rowOff>19050</xdr:rowOff>
    </xdr:from>
    <xdr:to>
      <xdr:col>5</xdr:col>
      <xdr:colOff>1095375</xdr:colOff>
      <xdr:row>755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753</xdr:row>
      <xdr:rowOff>66675</xdr:rowOff>
    </xdr:from>
    <xdr:to>
      <xdr:col>5</xdr:col>
      <xdr:colOff>1000125</xdr:colOff>
      <xdr:row>754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740</xdr:row>
      <xdr:rowOff>104775</xdr:rowOff>
    </xdr:from>
    <xdr:to>
      <xdr:col>1</xdr:col>
      <xdr:colOff>419100</xdr:colOff>
      <xdr:row>745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802</xdr:row>
      <xdr:rowOff>28575</xdr:rowOff>
    </xdr:from>
    <xdr:to>
      <xdr:col>5</xdr:col>
      <xdr:colOff>1095375</xdr:colOff>
      <xdr:row>817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815</xdr:row>
      <xdr:rowOff>85725</xdr:rowOff>
    </xdr:from>
    <xdr:to>
      <xdr:col>5</xdr:col>
      <xdr:colOff>962025</xdr:colOff>
      <xdr:row>817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803</xdr:row>
      <xdr:rowOff>0</xdr:rowOff>
    </xdr:from>
    <xdr:to>
      <xdr:col>1</xdr:col>
      <xdr:colOff>457200</xdr:colOff>
      <xdr:row>810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209550</xdr:colOff>
      <xdr:row>382</xdr:row>
      <xdr:rowOff>190500</xdr:rowOff>
    </xdr:from>
    <xdr:to>
      <xdr:col>2</xdr:col>
      <xdr:colOff>190500</xdr:colOff>
      <xdr:row>386</xdr:row>
      <xdr:rowOff>38100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4495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/>
  </sheetViews>
  <sheetFormatPr defaultColWidth="11.41015625" defaultRowHeight="12.7" x14ac:dyDescent="0.4"/>
  <cols>
    <col min="1" max="1" width="8.5859375" customWidth="1"/>
    <col min="2" max="2" width="41.41015625" customWidth="1"/>
    <col min="3" max="3" width="15" customWidth="1"/>
    <col min="4" max="4" width="12.41015625" customWidth="1"/>
    <col min="5" max="6" width="14.87890625" bestFit="1" customWidth="1"/>
    <col min="7" max="7" width="12.87890625" customWidth="1"/>
    <col min="8" max="8" width="14.87890625" bestFit="1" customWidth="1"/>
    <col min="9" max="9" width="14.703125" customWidth="1"/>
    <col min="10" max="10" width="13.87890625" customWidth="1"/>
    <col min="11" max="11" width="14.87890625" bestFit="1" customWidth="1"/>
    <col min="12" max="12" width="12.703125" customWidth="1"/>
    <col min="13" max="14" width="13.5859375" bestFit="1" customWidth="1"/>
    <col min="15" max="15" width="12.703125" customWidth="1"/>
    <col min="16" max="16" width="17.5859375" hidden="1" customWidth="1"/>
    <col min="17" max="17" width="14.87890625" hidden="1" customWidth="1"/>
  </cols>
  <sheetData>
    <row r="1" spans="1:17" ht="8.25" customHeight="1" x14ac:dyDescent="0.4">
      <c r="A1" s="136" t="str">
        <f xml:space="preserve"> " - Septiembre"</f>
        <v xml:space="preserve"> - Septiembre</v>
      </c>
    </row>
    <row r="2" spans="1:17" ht="20" x14ac:dyDescent="0.6">
      <c r="A2" s="173" t="s">
        <v>42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7" x14ac:dyDescent="0.4">
      <c r="A3" s="172" t="s">
        <v>56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7" x14ac:dyDescent="0.4">
      <c r="A4" s="175" t="str">
        <f xml:space="preserve"> "Enero"&amp;A1&amp;", 2021"</f>
        <v>Enero - Septiembre, 2021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</row>
    <row r="5" spans="1:17" x14ac:dyDescent="0.4">
      <c r="A5" s="172" t="s">
        <v>105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7" x14ac:dyDescent="0.4">
      <c r="A6" s="1"/>
      <c r="B6" s="1"/>
      <c r="C6" s="1"/>
      <c r="O6" s="1"/>
    </row>
    <row r="7" spans="1:17" ht="39.75" customHeight="1" x14ac:dyDescent="0.4">
      <c r="A7" s="54" t="s">
        <v>32</v>
      </c>
      <c r="B7" s="68" t="s">
        <v>100</v>
      </c>
      <c r="C7" s="54" t="s">
        <v>0</v>
      </c>
      <c r="D7" s="54" t="s">
        <v>43</v>
      </c>
      <c r="E7" s="54" t="s">
        <v>13</v>
      </c>
      <c r="F7" s="54" t="s">
        <v>44</v>
      </c>
      <c r="G7" s="54" t="s">
        <v>15</v>
      </c>
      <c r="H7" s="54" t="s">
        <v>45</v>
      </c>
      <c r="I7" s="108" t="s">
        <v>104</v>
      </c>
      <c r="J7" s="54" t="s">
        <v>46</v>
      </c>
      <c r="K7" s="54" t="s">
        <v>36</v>
      </c>
      <c r="L7" s="54" t="s">
        <v>47</v>
      </c>
      <c r="M7" s="54" t="s">
        <v>48</v>
      </c>
      <c r="N7" s="54" t="s">
        <v>49</v>
      </c>
      <c r="O7" s="108" t="s">
        <v>61</v>
      </c>
    </row>
    <row r="8" spans="1:17" ht="18" customHeight="1" x14ac:dyDescent="0.4">
      <c r="A8" s="65"/>
      <c r="B8" s="37" t="s">
        <v>21</v>
      </c>
      <c r="C8" s="66">
        <f t="shared" ref="C8:N8" si="0">SUM(C9:C41)</f>
        <v>63545633401.019997</v>
      </c>
      <c r="D8" s="66">
        <f t="shared" si="0"/>
        <v>244998572.68999997</v>
      </c>
      <c r="E8" s="66">
        <f t="shared" si="0"/>
        <v>9194152731.0400009</v>
      </c>
      <c r="F8" s="66">
        <f t="shared" si="0"/>
        <v>15459625344.720001</v>
      </c>
      <c r="G8" s="66">
        <f t="shared" si="0"/>
        <v>496995758.54000014</v>
      </c>
      <c r="H8" s="66">
        <f t="shared" si="0"/>
        <v>17729761588.02</v>
      </c>
      <c r="I8" s="66">
        <f t="shared" si="0"/>
        <v>464095020.78999996</v>
      </c>
      <c r="J8" s="66">
        <f t="shared" si="0"/>
        <v>756478015.68999982</v>
      </c>
      <c r="K8" s="66">
        <f t="shared" si="0"/>
        <v>14203871238.780006</v>
      </c>
      <c r="L8" s="66">
        <f t="shared" si="0"/>
        <v>608670491.2299999</v>
      </c>
      <c r="M8" s="66">
        <f t="shared" si="0"/>
        <v>1076458357.3600001</v>
      </c>
      <c r="N8" s="66">
        <f t="shared" si="0"/>
        <v>3310526282.1600008</v>
      </c>
      <c r="O8" s="59">
        <f>SUM(O9:O41,0)</f>
        <v>100</v>
      </c>
    </row>
    <row r="9" spans="1:17" ht="15.95" customHeight="1" x14ac:dyDescent="0.4">
      <c r="A9" s="46">
        <f t="shared" ref="A9:A41" si="1">RANK(C9,$C$9:$C$41)</f>
        <v>1</v>
      </c>
      <c r="B9" s="86" t="s">
        <v>86</v>
      </c>
      <c r="C9" s="66">
        <f t="shared" ref="C9:C41" si="2">SUM(D9:N9)</f>
        <v>14598952868.469999</v>
      </c>
      <c r="D9" s="48">
        <f t="shared" ref="D9:N18" si="3">SUMIF($B$43:$B$1435,$B9,D$43:D$1435)</f>
        <v>50983249.890000001</v>
      </c>
      <c r="E9" s="48">
        <f t="shared" si="3"/>
        <v>2056762240.8799999</v>
      </c>
      <c r="F9" s="48">
        <f t="shared" si="3"/>
        <v>3030851074.73</v>
      </c>
      <c r="G9" s="48">
        <f t="shared" si="3"/>
        <v>214537171.51999998</v>
      </c>
      <c r="H9" s="48">
        <f t="shared" si="3"/>
        <v>6123910845.3999996</v>
      </c>
      <c r="I9" s="48">
        <f t="shared" si="3"/>
        <v>34139598.810000002</v>
      </c>
      <c r="J9" s="48">
        <f t="shared" si="3"/>
        <v>287565797.45000005</v>
      </c>
      <c r="K9" s="48">
        <f t="shared" si="3"/>
        <v>1737235123.47</v>
      </c>
      <c r="L9" s="48">
        <f t="shared" si="3"/>
        <v>0</v>
      </c>
      <c r="M9" s="48">
        <f t="shared" si="3"/>
        <v>188869372.45999998</v>
      </c>
      <c r="N9" s="48">
        <f t="shared" si="3"/>
        <v>874098393.86000013</v>
      </c>
      <c r="O9" s="56">
        <f t="shared" ref="O9:O41" si="4">IFERROR(C9/$C$8*100,0)</f>
        <v>22.973967033013579</v>
      </c>
      <c r="P9" s="142">
        <f>VLOOKUP(B9,'PNC Exon. &amp; no Exon.'!B:AJ,2,0)+VLOOKUP(B9,'PNC Exon. &amp; no Exon.'!B:AJ,3,0)</f>
        <v>14598952868.470001</v>
      </c>
      <c r="Q9" s="143">
        <f>P9-C9</f>
        <v>0</v>
      </c>
    </row>
    <row r="10" spans="1:17" ht="15.95" customHeight="1" x14ac:dyDescent="0.4">
      <c r="A10" s="46">
        <f t="shared" si="1"/>
        <v>2</v>
      </c>
      <c r="B10" s="50" t="s">
        <v>108</v>
      </c>
      <c r="C10" s="66">
        <f t="shared" si="2"/>
        <v>9818217123.8499985</v>
      </c>
      <c r="D10" s="48">
        <f t="shared" si="3"/>
        <v>34203850.730000004</v>
      </c>
      <c r="E10" s="48">
        <f t="shared" si="3"/>
        <v>228165718.53999996</v>
      </c>
      <c r="F10" s="48">
        <f t="shared" si="3"/>
        <v>8636296064.9099998</v>
      </c>
      <c r="G10" s="48">
        <f t="shared" si="3"/>
        <v>9099519.0800000001</v>
      </c>
      <c r="H10" s="48">
        <f t="shared" si="3"/>
        <v>286373532.15999997</v>
      </c>
      <c r="I10" s="48">
        <f t="shared" si="3"/>
        <v>1927912.63</v>
      </c>
      <c r="J10" s="48">
        <f t="shared" si="3"/>
        <v>10033142.84</v>
      </c>
      <c r="K10" s="48">
        <f t="shared" si="3"/>
        <v>522437598.23000008</v>
      </c>
      <c r="L10" s="48">
        <f t="shared" si="3"/>
        <v>0</v>
      </c>
      <c r="M10" s="48">
        <f t="shared" si="3"/>
        <v>17871495.809999999</v>
      </c>
      <c r="N10" s="48">
        <f t="shared" si="3"/>
        <v>71808288.920000002</v>
      </c>
      <c r="O10" s="56">
        <f t="shared" si="4"/>
        <v>15.450655848986159</v>
      </c>
      <c r="P10" s="142">
        <f>VLOOKUP(B10,'PNC Exon. &amp; no Exon.'!B:AJ,2,0)+VLOOKUP(B10,'PNC Exon. &amp; no Exon.'!B:AJ,3,0)</f>
        <v>9818217123.8499966</v>
      </c>
      <c r="Q10" s="143">
        <f t="shared" ref="Q10:Q15" si="5">P10-C10</f>
        <v>0</v>
      </c>
    </row>
    <row r="11" spans="1:17" ht="15.95" customHeight="1" x14ac:dyDescent="0.4">
      <c r="A11" s="46">
        <f t="shared" si="1"/>
        <v>3</v>
      </c>
      <c r="B11" s="50" t="s">
        <v>112</v>
      </c>
      <c r="C11" s="66">
        <f t="shared" si="2"/>
        <v>8816645319.9000015</v>
      </c>
      <c r="D11" s="48">
        <f t="shared" si="3"/>
        <v>38976039.670000002</v>
      </c>
      <c r="E11" s="48">
        <f t="shared" si="3"/>
        <v>1821292506.3599999</v>
      </c>
      <c r="F11" s="48">
        <f t="shared" si="3"/>
        <v>205435312.74000001</v>
      </c>
      <c r="G11" s="48">
        <f t="shared" si="3"/>
        <v>24282918.220000003</v>
      </c>
      <c r="H11" s="48">
        <f t="shared" si="3"/>
        <v>3432824900.7099996</v>
      </c>
      <c r="I11" s="48">
        <f t="shared" si="3"/>
        <v>219568223.78999996</v>
      </c>
      <c r="J11" s="48">
        <f t="shared" si="3"/>
        <v>69625345.469999999</v>
      </c>
      <c r="K11" s="48">
        <f t="shared" si="3"/>
        <v>2385809139.4700003</v>
      </c>
      <c r="L11" s="48">
        <f t="shared" si="3"/>
        <v>0</v>
      </c>
      <c r="M11" s="48">
        <f t="shared" si="3"/>
        <v>81911924.220000014</v>
      </c>
      <c r="N11" s="48">
        <f t="shared" si="3"/>
        <v>536919009.25</v>
      </c>
      <c r="O11" s="56">
        <f t="shared" si="4"/>
        <v>13.874510093023137</v>
      </c>
      <c r="P11" s="142">
        <f>VLOOKUP(B11,'PNC Exon. &amp; no Exon.'!B:AJ,2,0)+VLOOKUP(B11,'PNC Exon. &amp; no Exon.'!B:AJ,3,0)</f>
        <v>8816645319.8999996</v>
      </c>
      <c r="Q11" s="143">
        <f t="shared" si="5"/>
        <v>0</v>
      </c>
    </row>
    <row r="12" spans="1:17" ht="15.95" customHeight="1" x14ac:dyDescent="0.4">
      <c r="A12" s="46">
        <f t="shared" si="1"/>
        <v>4</v>
      </c>
      <c r="B12" s="50" t="s">
        <v>94</v>
      </c>
      <c r="C12" s="66">
        <f t="shared" si="2"/>
        <v>7214536380.7900009</v>
      </c>
      <c r="D12" s="48">
        <f t="shared" si="3"/>
        <v>22059743.970000003</v>
      </c>
      <c r="E12" s="48">
        <f t="shared" si="3"/>
        <v>1397370769.7400002</v>
      </c>
      <c r="F12" s="48">
        <f t="shared" si="3"/>
        <v>200452092.88</v>
      </c>
      <c r="G12" s="48">
        <f t="shared" si="3"/>
        <v>183446871.72000003</v>
      </c>
      <c r="H12" s="48">
        <f t="shared" si="3"/>
        <v>2967251864.3000002</v>
      </c>
      <c r="I12" s="48">
        <f t="shared" si="3"/>
        <v>9767259.6800000016</v>
      </c>
      <c r="J12" s="48">
        <f t="shared" si="3"/>
        <v>73105277.820000008</v>
      </c>
      <c r="K12" s="48">
        <f t="shared" si="3"/>
        <v>1929708933.8900001</v>
      </c>
      <c r="L12" s="48">
        <f t="shared" si="3"/>
        <v>0</v>
      </c>
      <c r="M12" s="48">
        <f t="shared" si="3"/>
        <v>83212660.140000001</v>
      </c>
      <c r="N12" s="48">
        <f t="shared" si="3"/>
        <v>348160906.64999998</v>
      </c>
      <c r="O12" s="56">
        <f t="shared" si="4"/>
        <v>11.353315711342326</v>
      </c>
      <c r="P12" s="142">
        <f>VLOOKUP(B12,'PNC Exon. &amp; no Exon.'!B:AJ,2,0)+VLOOKUP(B12,'PNC Exon. &amp; no Exon.'!B:AJ,3,0)</f>
        <v>7214536380.7900009</v>
      </c>
      <c r="Q12" s="143">
        <f t="shared" si="5"/>
        <v>0</v>
      </c>
    </row>
    <row r="13" spans="1:17" ht="15.95" customHeight="1" x14ac:dyDescent="0.4">
      <c r="A13" s="46">
        <f t="shared" si="1"/>
        <v>5</v>
      </c>
      <c r="B13" s="50" t="s">
        <v>87</v>
      </c>
      <c r="C13" s="66">
        <f t="shared" si="2"/>
        <v>5730624454.9900007</v>
      </c>
      <c r="D13" s="48">
        <f t="shared" si="3"/>
        <v>1389059.4400000002</v>
      </c>
      <c r="E13" s="48">
        <f t="shared" si="3"/>
        <v>150831555.44999999</v>
      </c>
      <c r="F13" s="48">
        <f t="shared" si="3"/>
        <v>815107181.02999997</v>
      </c>
      <c r="G13" s="48">
        <f t="shared" si="3"/>
        <v>20103211.23</v>
      </c>
      <c r="H13" s="48">
        <f t="shared" si="3"/>
        <v>2418823804.3400002</v>
      </c>
      <c r="I13" s="48">
        <f t="shared" si="3"/>
        <v>59934547.730000004</v>
      </c>
      <c r="J13" s="48">
        <f t="shared" si="3"/>
        <v>135991671.5</v>
      </c>
      <c r="K13" s="48">
        <f t="shared" si="3"/>
        <v>1536469075.4300001</v>
      </c>
      <c r="L13" s="48">
        <f t="shared" si="3"/>
        <v>0</v>
      </c>
      <c r="M13" s="48">
        <f t="shared" si="3"/>
        <v>97806141.670000002</v>
      </c>
      <c r="N13" s="48">
        <f t="shared" si="3"/>
        <v>494168207.1699999</v>
      </c>
      <c r="O13" s="56">
        <f t="shared" si="4"/>
        <v>9.0181246897414926</v>
      </c>
      <c r="P13" s="142">
        <f>VLOOKUP(B13,'PNC Exon. &amp; no Exon.'!B:AJ,2,0)+VLOOKUP(B13,'PNC Exon. &amp; no Exon.'!B:AJ,3,0)</f>
        <v>5730624454.9899998</v>
      </c>
      <c r="Q13" s="143">
        <f t="shared" si="5"/>
        <v>0</v>
      </c>
    </row>
    <row r="14" spans="1:17" ht="15.95" customHeight="1" x14ac:dyDescent="0.4">
      <c r="A14" s="46">
        <f t="shared" si="1"/>
        <v>6</v>
      </c>
      <c r="B14" s="50" t="s">
        <v>92</v>
      </c>
      <c r="C14" s="66">
        <f t="shared" si="2"/>
        <v>4431347389.9200001</v>
      </c>
      <c r="D14" s="48">
        <f t="shared" si="3"/>
        <v>10617153.73</v>
      </c>
      <c r="E14" s="48">
        <f t="shared" si="3"/>
        <v>136369586.16999999</v>
      </c>
      <c r="F14" s="48">
        <f t="shared" si="3"/>
        <v>150377378.39000002</v>
      </c>
      <c r="G14" s="48">
        <f t="shared" si="3"/>
        <v>16798387.48</v>
      </c>
      <c r="H14" s="48">
        <f t="shared" si="3"/>
        <v>1821806128.2</v>
      </c>
      <c r="I14" s="48">
        <f t="shared" si="3"/>
        <v>62340559.579999998</v>
      </c>
      <c r="J14" s="48">
        <f t="shared" si="3"/>
        <v>141339096.91</v>
      </c>
      <c r="K14" s="48">
        <f t="shared" si="3"/>
        <v>1330640210.5599999</v>
      </c>
      <c r="L14" s="48">
        <f t="shared" si="3"/>
        <v>0</v>
      </c>
      <c r="M14" s="48">
        <f t="shared" si="3"/>
        <v>127268788.38000001</v>
      </c>
      <c r="N14" s="48">
        <f t="shared" si="3"/>
        <v>633790100.5200001</v>
      </c>
      <c r="O14" s="56">
        <f t="shared" si="4"/>
        <v>6.9734884251682843</v>
      </c>
      <c r="P14" s="142">
        <f>VLOOKUP(B14,'PNC Exon. &amp; no Exon.'!B:AJ,2,0)+VLOOKUP(B14,'PNC Exon. &amp; no Exon.'!B:AJ,3,0)</f>
        <v>4431347389.9200001</v>
      </c>
      <c r="Q14" s="143">
        <f t="shared" si="5"/>
        <v>0</v>
      </c>
    </row>
    <row r="15" spans="1:17" ht="15.95" customHeight="1" x14ac:dyDescent="0.4">
      <c r="A15" s="46">
        <f t="shared" si="1"/>
        <v>7</v>
      </c>
      <c r="B15" s="50" t="s">
        <v>116</v>
      </c>
      <c r="C15" s="66">
        <f t="shared" si="2"/>
        <v>2098755758.7699997</v>
      </c>
      <c r="D15" s="48">
        <f t="shared" si="3"/>
        <v>0</v>
      </c>
      <c r="E15" s="48">
        <f t="shared" si="3"/>
        <v>1798151422.1400001</v>
      </c>
      <c r="F15" s="48">
        <f t="shared" si="3"/>
        <v>0</v>
      </c>
      <c r="G15" s="48">
        <f t="shared" si="3"/>
        <v>11866696.109999999</v>
      </c>
      <c r="H15" s="48">
        <f t="shared" si="3"/>
        <v>186450476.31</v>
      </c>
      <c r="I15" s="48">
        <f t="shared" si="3"/>
        <v>2593951.2999999998</v>
      </c>
      <c r="J15" s="48">
        <f t="shared" si="3"/>
        <v>420314.76</v>
      </c>
      <c r="K15" s="48">
        <f t="shared" si="3"/>
        <v>240779.53</v>
      </c>
      <c r="L15" s="48">
        <f t="shared" si="3"/>
        <v>0</v>
      </c>
      <c r="M15" s="48">
        <f t="shared" si="3"/>
        <v>2328807.84</v>
      </c>
      <c r="N15" s="48">
        <f t="shared" si="3"/>
        <v>96703310.780000001</v>
      </c>
      <c r="O15" s="56">
        <f t="shared" si="4"/>
        <v>3.3027537006756971</v>
      </c>
      <c r="P15" s="142">
        <f>VLOOKUP(B15,'PNC Exon. &amp; no Exon.'!B:AJ,2,0)+VLOOKUP(B15,'PNC Exon. &amp; no Exon.'!B:AJ,3,0)</f>
        <v>2098755758.77</v>
      </c>
      <c r="Q15" s="143">
        <f t="shared" si="5"/>
        <v>0</v>
      </c>
    </row>
    <row r="16" spans="1:17" ht="15.95" customHeight="1" x14ac:dyDescent="0.4">
      <c r="A16" s="46">
        <f t="shared" si="1"/>
        <v>8</v>
      </c>
      <c r="B16" s="50" t="s">
        <v>91</v>
      </c>
      <c r="C16" s="66">
        <f t="shared" si="2"/>
        <v>1906079394.7400002</v>
      </c>
      <c r="D16" s="48">
        <f t="shared" si="3"/>
        <v>76171858.75</v>
      </c>
      <c r="E16" s="48">
        <f t="shared" si="3"/>
        <v>15194859.209999999</v>
      </c>
      <c r="F16" s="48">
        <f t="shared" si="3"/>
        <v>1814712676.7800002</v>
      </c>
      <c r="G16" s="48">
        <f t="shared" si="3"/>
        <v>0</v>
      </c>
      <c r="H16" s="48">
        <f t="shared" si="3"/>
        <v>0</v>
      </c>
      <c r="I16" s="48">
        <f t="shared" si="3"/>
        <v>0</v>
      </c>
      <c r="J16" s="48">
        <f t="shared" si="3"/>
        <v>0</v>
      </c>
      <c r="K16" s="48">
        <f t="shared" si="3"/>
        <v>0</v>
      </c>
      <c r="L16" s="48">
        <f t="shared" si="3"/>
        <v>0</v>
      </c>
      <c r="M16" s="48">
        <f t="shared" si="3"/>
        <v>0</v>
      </c>
      <c r="N16" s="48">
        <f t="shared" si="3"/>
        <v>0</v>
      </c>
      <c r="O16" s="56">
        <f t="shared" si="4"/>
        <v>2.9995442530428926</v>
      </c>
      <c r="P16" s="142">
        <f>VLOOKUP(B16,'PNC Exon. &amp; no Exon.'!B:AJ,2,0)+VLOOKUP(B16,'PNC Exon. &amp; no Exon.'!B:AJ,3,0)</f>
        <v>1906079394.7400002</v>
      </c>
      <c r="Q16" s="143">
        <f t="shared" ref="Q16:Q42" si="6">P16-C16</f>
        <v>0</v>
      </c>
    </row>
    <row r="17" spans="1:17" ht="15.95" customHeight="1" x14ac:dyDescent="0.4">
      <c r="A17" s="46">
        <f t="shared" si="1"/>
        <v>9</v>
      </c>
      <c r="B17" s="50" t="s">
        <v>78</v>
      </c>
      <c r="C17" s="66">
        <f t="shared" si="2"/>
        <v>1196959090.8199997</v>
      </c>
      <c r="D17" s="48">
        <f t="shared" si="3"/>
        <v>2189992.79</v>
      </c>
      <c r="E17" s="48">
        <f t="shared" si="3"/>
        <v>823892151.79999995</v>
      </c>
      <c r="F17" s="48">
        <f t="shared" si="3"/>
        <v>3360992.53</v>
      </c>
      <c r="G17" s="48">
        <f t="shared" si="3"/>
        <v>1126054.6599999999</v>
      </c>
      <c r="H17" s="48">
        <f t="shared" si="3"/>
        <v>46109242.869999997</v>
      </c>
      <c r="I17" s="48">
        <f t="shared" si="3"/>
        <v>43265168.400000006</v>
      </c>
      <c r="J17" s="48">
        <f t="shared" si="3"/>
        <v>1286808.79</v>
      </c>
      <c r="K17" s="48">
        <f t="shared" si="3"/>
        <v>180171044.13000003</v>
      </c>
      <c r="L17" s="48">
        <f t="shared" si="3"/>
        <v>0</v>
      </c>
      <c r="M17" s="48">
        <f t="shared" si="3"/>
        <v>42218807.049999997</v>
      </c>
      <c r="N17" s="48">
        <f t="shared" si="3"/>
        <v>53338827.79999999</v>
      </c>
      <c r="O17" s="56">
        <f t="shared" si="4"/>
        <v>1.8836213076456436</v>
      </c>
      <c r="P17" s="142">
        <f>VLOOKUP(B17,'PNC Exon. &amp; no Exon.'!B:AJ,2,0)+VLOOKUP(B17,'PNC Exon. &amp; no Exon.'!B:AJ,3,0)</f>
        <v>1196959090.8200002</v>
      </c>
      <c r="Q17" s="143">
        <f t="shared" si="6"/>
        <v>0</v>
      </c>
    </row>
    <row r="18" spans="1:17" ht="15.95" customHeight="1" x14ac:dyDescent="0.4">
      <c r="A18" s="46">
        <f t="shared" si="1"/>
        <v>10</v>
      </c>
      <c r="B18" s="50" t="s">
        <v>77</v>
      </c>
      <c r="C18" s="66">
        <f t="shared" si="2"/>
        <v>949503653.28000009</v>
      </c>
      <c r="D18" s="48">
        <f t="shared" si="3"/>
        <v>0</v>
      </c>
      <c r="E18" s="48">
        <f t="shared" si="3"/>
        <v>313491.99999999994</v>
      </c>
      <c r="F18" s="48">
        <f t="shared" si="3"/>
        <v>0</v>
      </c>
      <c r="G18" s="48">
        <f t="shared" si="3"/>
        <v>1388.49</v>
      </c>
      <c r="H18" s="48">
        <f t="shared" si="3"/>
        <v>2024591.61</v>
      </c>
      <c r="I18" s="48">
        <f t="shared" si="3"/>
        <v>651349.56999999995</v>
      </c>
      <c r="J18" s="48">
        <f t="shared" si="3"/>
        <v>20103165.82</v>
      </c>
      <c r="K18" s="48">
        <f t="shared" si="3"/>
        <v>920898238.1500001</v>
      </c>
      <c r="L18" s="48">
        <f t="shared" si="3"/>
        <v>0</v>
      </c>
      <c r="M18" s="48">
        <f t="shared" si="3"/>
        <v>4448615.78</v>
      </c>
      <c r="N18" s="48">
        <f t="shared" si="3"/>
        <v>1062811.8600000001</v>
      </c>
      <c r="O18" s="56">
        <f t="shared" si="4"/>
        <v>1.4942075520562192</v>
      </c>
      <c r="P18" s="142">
        <f>VLOOKUP(B18,'PNC Exon. &amp; no Exon.'!B:AJ,2,0)+VLOOKUP(B18,'PNC Exon. &amp; no Exon.'!B:AJ,3,0)</f>
        <v>949503653.27999985</v>
      </c>
      <c r="Q18" s="143">
        <f t="shared" si="6"/>
        <v>0</v>
      </c>
    </row>
    <row r="19" spans="1:17" ht="15.95" customHeight="1" x14ac:dyDescent="0.4">
      <c r="A19" s="46">
        <f t="shared" si="1"/>
        <v>11</v>
      </c>
      <c r="B19" s="50" t="s">
        <v>89</v>
      </c>
      <c r="C19" s="66">
        <f t="shared" si="2"/>
        <v>897817343.19999981</v>
      </c>
      <c r="D19" s="48">
        <f t="shared" ref="D19:N28" si="7">SUMIF($B$43:$B$1435,$B19,D$43:D$1435)</f>
        <v>0</v>
      </c>
      <c r="E19" s="48">
        <f t="shared" si="7"/>
        <v>1425582.8000000003</v>
      </c>
      <c r="F19" s="48">
        <f t="shared" si="7"/>
        <v>0</v>
      </c>
      <c r="G19" s="48">
        <f t="shared" si="7"/>
        <v>143645.56</v>
      </c>
      <c r="H19" s="48">
        <f t="shared" si="7"/>
        <v>89672233.579999998</v>
      </c>
      <c r="I19" s="48">
        <f t="shared" si="7"/>
        <v>1757226.94</v>
      </c>
      <c r="J19" s="48">
        <f t="shared" si="7"/>
        <v>573079.39999999991</v>
      </c>
      <c r="K19" s="48">
        <f t="shared" si="7"/>
        <v>752117909.93999994</v>
      </c>
      <c r="L19" s="48">
        <f t="shared" si="7"/>
        <v>0</v>
      </c>
      <c r="M19" s="48">
        <f t="shared" si="7"/>
        <v>9893355.1799999997</v>
      </c>
      <c r="N19" s="48">
        <f t="shared" si="7"/>
        <v>42234309.799999997</v>
      </c>
      <c r="O19" s="56">
        <f t="shared" si="4"/>
        <v>1.412870240090468</v>
      </c>
      <c r="P19" s="142">
        <f>VLOOKUP(B19,'PNC Exon. &amp; no Exon.'!B:AJ,2,0)+VLOOKUP(B19,'PNC Exon. &amp; no Exon.'!B:AJ,3,0)</f>
        <v>897817343.20000005</v>
      </c>
      <c r="Q19" s="143">
        <f t="shared" si="6"/>
        <v>0</v>
      </c>
    </row>
    <row r="20" spans="1:17" ht="15.95" customHeight="1" x14ac:dyDescent="0.4">
      <c r="A20" s="46">
        <f t="shared" si="1"/>
        <v>13</v>
      </c>
      <c r="B20" s="50" t="s">
        <v>98</v>
      </c>
      <c r="C20" s="66">
        <f t="shared" si="2"/>
        <v>635064753.73999989</v>
      </c>
      <c r="D20" s="48">
        <f t="shared" si="7"/>
        <v>0</v>
      </c>
      <c r="E20" s="48">
        <f t="shared" si="7"/>
        <v>24374617.949999999</v>
      </c>
      <c r="F20" s="48">
        <f t="shared" si="7"/>
        <v>0</v>
      </c>
      <c r="G20" s="48">
        <f t="shared" si="7"/>
        <v>0</v>
      </c>
      <c r="H20" s="48">
        <f t="shared" si="7"/>
        <v>0</v>
      </c>
      <c r="I20" s="48">
        <f t="shared" si="7"/>
        <v>0</v>
      </c>
      <c r="J20" s="48">
        <f t="shared" si="7"/>
        <v>0</v>
      </c>
      <c r="K20" s="48">
        <f t="shared" si="7"/>
        <v>0</v>
      </c>
      <c r="L20" s="48">
        <f t="shared" si="7"/>
        <v>608670491.2299999</v>
      </c>
      <c r="M20" s="48">
        <f t="shared" si="7"/>
        <v>0</v>
      </c>
      <c r="N20" s="48">
        <f t="shared" si="7"/>
        <v>2019644.56</v>
      </c>
      <c r="O20" s="56">
        <f t="shared" si="4"/>
        <v>0.99938378099447223</v>
      </c>
      <c r="P20" s="142">
        <f>VLOOKUP(B20,'PNC Exon. &amp; no Exon.'!B:AJ,2,0)+VLOOKUP(B20,'PNC Exon. &amp; no Exon.'!B:AJ,3,0)</f>
        <v>635064753.73999989</v>
      </c>
      <c r="Q20" s="143">
        <f t="shared" si="6"/>
        <v>0</v>
      </c>
    </row>
    <row r="21" spans="1:17" ht="15.95" customHeight="1" x14ac:dyDescent="0.4">
      <c r="A21" s="46">
        <f t="shared" si="1"/>
        <v>12</v>
      </c>
      <c r="B21" s="50" t="s">
        <v>96</v>
      </c>
      <c r="C21" s="66">
        <f t="shared" si="2"/>
        <v>660393816.02999985</v>
      </c>
      <c r="D21" s="48">
        <f t="shared" si="7"/>
        <v>4837988.04</v>
      </c>
      <c r="E21" s="48">
        <f t="shared" si="7"/>
        <v>114355.52999999998</v>
      </c>
      <c r="F21" s="48">
        <f t="shared" si="7"/>
        <v>0</v>
      </c>
      <c r="G21" s="48">
        <f t="shared" si="7"/>
        <v>170646.78</v>
      </c>
      <c r="H21" s="48">
        <f t="shared" si="7"/>
        <v>9110106.1799999997</v>
      </c>
      <c r="I21" s="48">
        <f t="shared" si="7"/>
        <v>1806279.38</v>
      </c>
      <c r="J21" s="48">
        <f t="shared" si="7"/>
        <v>77835.959999999992</v>
      </c>
      <c r="K21" s="48">
        <f t="shared" si="7"/>
        <v>452482414.67999995</v>
      </c>
      <c r="L21" s="48">
        <f t="shared" si="7"/>
        <v>0</v>
      </c>
      <c r="M21" s="48">
        <f t="shared" si="7"/>
        <v>183570973.08999997</v>
      </c>
      <c r="N21" s="48">
        <f t="shared" si="7"/>
        <v>8223216.3899999997</v>
      </c>
      <c r="O21" s="56">
        <f t="shared" si="4"/>
        <v>1.0392434234818715</v>
      </c>
      <c r="P21" s="142">
        <f>VLOOKUP(B21,'PNC Exon. &amp; no Exon.'!B:AJ,2,0)+VLOOKUP(B21,'PNC Exon. &amp; no Exon.'!B:AJ,3,0)</f>
        <v>660393816.02999997</v>
      </c>
      <c r="Q21" s="143">
        <f t="shared" si="6"/>
        <v>0</v>
      </c>
    </row>
    <row r="22" spans="1:17" ht="15.95" customHeight="1" x14ac:dyDescent="0.4">
      <c r="A22" s="46">
        <f t="shared" si="1"/>
        <v>14</v>
      </c>
      <c r="B22" s="50" t="s">
        <v>99</v>
      </c>
      <c r="C22" s="66">
        <f t="shared" si="2"/>
        <v>548259380.47000003</v>
      </c>
      <c r="D22" s="48">
        <f t="shared" si="7"/>
        <v>0</v>
      </c>
      <c r="E22" s="48">
        <f t="shared" si="7"/>
        <v>252351.52</v>
      </c>
      <c r="F22" s="48">
        <f t="shared" si="7"/>
        <v>0</v>
      </c>
      <c r="G22" s="48">
        <f t="shared" si="7"/>
        <v>0</v>
      </c>
      <c r="H22" s="48">
        <f t="shared" si="7"/>
        <v>1130648.8900000001</v>
      </c>
      <c r="I22" s="48">
        <f t="shared" si="7"/>
        <v>40937.040000000001</v>
      </c>
      <c r="J22" s="48">
        <f t="shared" si="7"/>
        <v>4043837.6399999997</v>
      </c>
      <c r="K22" s="48">
        <f t="shared" si="7"/>
        <v>523668342.89000005</v>
      </c>
      <c r="L22" s="48">
        <f t="shared" si="7"/>
        <v>0</v>
      </c>
      <c r="M22" s="48">
        <f t="shared" si="7"/>
        <v>17469835.169999998</v>
      </c>
      <c r="N22" s="48">
        <f t="shared" si="7"/>
        <v>1653427.32</v>
      </c>
      <c r="O22" s="56">
        <f t="shared" si="4"/>
        <v>0.86278057378085671</v>
      </c>
      <c r="P22" s="142">
        <f>VLOOKUP(B22,'PNC Exon. &amp; no Exon.'!B:AJ,2,0)+VLOOKUP(B22,'PNC Exon. &amp; no Exon.'!B:AJ,3,0)</f>
        <v>548259380.47000003</v>
      </c>
      <c r="Q22" s="143">
        <f t="shared" si="6"/>
        <v>0</v>
      </c>
    </row>
    <row r="23" spans="1:17" ht="15.95" customHeight="1" x14ac:dyDescent="0.4">
      <c r="A23" s="46">
        <f t="shared" si="1"/>
        <v>15</v>
      </c>
      <c r="B23" s="50" t="s">
        <v>106</v>
      </c>
      <c r="C23" s="66">
        <f t="shared" si="2"/>
        <v>503920577.90000004</v>
      </c>
      <c r="D23" s="48">
        <f t="shared" si="7"/>
        <v>1198431.94</v>
      </c>
      <c r="E23" s="48">
        <f t="shared" si="7"/>
        <v>31134440.469999999</v>
      </c>
      <c r="F23" s="48">
        <f t="shared" si="7"/>
        <v>0</v>
      </c>
      <c r="G23" s="48">
        <f t="shared" si="7"/>
        <v>13988448.039999999</v>
      </c>
      <c r="H23" s="48">
        <f t="shared" si="7"/>
        <v>163868665.53999999</v>
      </c>
      <c r="I23" s="48">
        <f t="shared" si="7"/>
        <v>3138859.07</v>
      </c>
      <c r="J23" s="48">
        <f t="shared" si="7"/>
        <v>6067326.3600000013</v>
      </c>
      <c r="K23" s="48">
        <f t="shared" si="7"/>
        <v>247036066.15000001</v>
      </c>
      <c r="L23" s="48">
        <f t="shared" si="7"/>
        <v>0</v>
      </c>
      <c r="M23" s="48">
        <f t="shared" si="7"/>
        <v>7888590.5699999994</v>
      </c>
      <c r="N23" s="48">
        <f t="shared" si="7"/>
        <v>29599749.759999994</v>
      </c>
      <c r="O23" s="67">
        <f t="shared" si="4"/>
        <v>0.79300583050276341</v>
      </c>
      <c r="P23" s="142">
        <f>VLOOKUP(B23,'PNC Exon. &amp; no Exon.'!B:AJ,2,0)+VLOOKUP(B23,'PNC Exon. &amp; no Exon.'!B:AJ,3,0)</f>
        <v>503920577.89999998</v>
      </c>
      <c r="Q23" s="143">
        <f t="shared" si="6"/>
        <v>0</v>
      </c>
    </row>
    <row r="24" spans="1:17" ht="15.95" customHeight="1" x14ac:dyDescent="0.4">
      <c r="A24" s="46">
        <f t="shared" si="1"/>
        <v>16</v>
      </c>
      <c r="B24" s="49" t="s">
        <v>107</v>
      </c>
      <c r="C24" s="66">
        <f t="shared" si="2"/>
        <v>469401950.12</v>
      </c>
      <c r="D24" s="48">
        <f t="shared" si="7"/>
        <v>653118.95000000007</v>
      </c>
      <c r="E24" s="48">
        <f t="shared" si="7"/>
        <v>3369078.5700000003</v>
      </c>
      <c r="F24" s="48">
        <f t="shared" si="7"/>
        <v>0</v>
      </c>
      <c r="G24" s="48">
        <f t="shared" si="7"/>
        <v>713717.22</v>
      </c>
      <c r="H24" s="48">
        <f t="shared" si="7"/>
        <v>6445229.5700000003</v>
      </c>
      <c r="I24" s="48">
        <f t="shared" si="7"/>
        <v>309798.71999999997</v>
      </c>
      <c r="J24" s="48">
        <f t="shared" si="7"/>
        <v>51620.68</v>
      </c>
      <c r="K24" s="48">
        <f t="shared" si="7"/>
        <v>456057056.12</v>
      </c>
      <c r="L24" s="48">
        <f t="shared" si="7"/>
        <v>0</v>
      </c>
      <c r="M24" s="48">
        <f t="shared" si="7"/>
        <v>229328</v>
      </c>
      <c r="N24" s="48">
        <f t="shared" si="7"/>
        <v>1573002.29</v>
      </c>
      <c r="O24" s="56">
        <f t="shared" si="4"/>
        <v>0.7386848237985546</v>
      </c>
      <c r="P24" s="142">
        <f>VLOOKUP(B24,'PNC Exon. &amp; no Exon.'!B:AJ,2,0)+VLOOKUP(B24,'PNC Exon. &amp; no Exon.'!B:AJ,3,0)</f>
        <v>469401950.12</v>
      </c>
      <c r="Q24" s="143">
        <f t="shared" si="6"/>
        <v>0</v>
      </c>
    </row>
    <row r="25" spans="1:17" ht="15.95" customHeight="1" x14ac:dyDescent="0.4">
      <c r="A25" s="46">
        <f t="shared" si="1"/>
        <v>18</v>
      </c>
      <c r="B25" s="50" t="s">
        <v>79</v>
      </c>
      <c r="C25" s="66">
        <f t="shared" si="2"/>
        <v>356604932.47000003</v>
      </c>
      <c r="D25" s="48">
        <f t="shared" si="7"/>
        <v>15853.369999999999</v>
      </c>
      <c r="E25" s="48">
        <f t="shared" si="7"/>
        <v>25160829.600000001</v>
      </c>
      <c r="F25" s="48">
        <f t="shared" si="7"/>
        <v>0</v>
      </c>
      <c r="G25" s="48">
        <f t="shared" si="7"/>
        <v>0</v>
      </c>
      <c r="H25" s="48">
        <f t="shared" si="7"/>
        <v>30141053.650000002</v>
      </c>
      <c r="I25" s="48">
        <f t="shared" si="7"/>
        <v>1224409.99</v>
      </c>
      <c r="J25" s="48">
        <f t="shared" si="7"/>
        <v>381185.06000000006</v>
      </c>
      <c r="K25" s="48">
        <f t="shared" si="7"/>
        <v>167888359.62</v>
      </c>
      <c r="L25" s="48">
        <f t="shared" si="7"/>
        <v>0</v>
      </c>
      <c r="M25" s="48">
        <f t="shared" si="7"/>
        <v>93721863.090000004</v>
      </c>
      <c r="N25" s="48">
        <f t="shared" si="7"/>
        <v>38071378.090000004</v>
      </c>
      <c r="O25" s="56">
        <f t="shared" si="4"/>
        <v>0.56117928704803188</v>
      </c>
      <c r="P25" s="142">
        <f>VLOOKUP(B25,'PNC Exon. &amp; no Exon.'!B:AJ,2,0)+VLOOKUP(B25,'PNC Exon. &amp; no Exon.'!B:AJ,3,0)</f>
        <v>356604932.46999997</v>
      </c>
      <c r="Q25" s="143">
        <f t="shared" si="6"/>
        <v>0</v>
      </c>
    </row>
    <row r="26" spans="1:17" ht="15.95" customHeight="1" x14ac:dyDescent="0.4">
      <c r="A26" s="46">
        <f t="shared" si="1"/>
        <v>17</v>
      </c>
      <c r="B26" s="50" t="s">
        <v>82</v>
      </c>
      <c r="C26" s="66">
        <f t="shared" si="2"/>
        <v>366119423.68999994</v>
      </c>
      <c r="D26" s="48">
        <f t="shared" si="7"/>
        <v>0</v>
      </c>
      <c r="E26" s="48">
        <f t="shared" si="7"/>
        <v>0</v>
      </c>
      <c r="F26" s="48">
        <f t="shared" si="7"/>
        <v>0</v>
      </c>
      <c r="G26" s="48">
        <f t="shared" si="7"/>
        <v>22500</v>
      </c>
      <c r="H26" s="48">
        <f t="shared" si="7"/>
        <v>16948.28</v>
      </c>
      <c r="I26" s="48">
        <f t="shared" si="7"/>
        <v>0</v>
      </c>
      <c r="J26" s="48">
        <f t="shared" si="7"/>
        <v>0</v>
      </c>
      <c r="K26" s="48">
        <f t="shared" si="7"/>
        <v>366062210.75999999</v>
      </c>
      <c r="L26" s="48">
        <f t="shared" si="7"/>
        <v>0</v>
      </c>
      <c r="M26" s="48">
        <f t="shared" si="7"/>
        <v>17764.650000000001</v>
      </c>
      <c r="N26" s="48">
        <f t="shared" si="7"/>
        <v>0</v>
      </c>
      <c r="O26" s="56">
        <f t="shared" si="4"/>
        <v>0.57615197787000605</v>
      </c>
      <c r="P26" s="142">
        <f>VLOOKUP(B26,'PNC Exon. &amp; no Exon.'!B:AJ,2,0)+VLOOKUP(B26,'PNC Exon. &amp; no Exon.'!B:AJ,3,0)</f>
        <v>366119423.68999994</v>
      </c>
      <c r="Q26" s="143">
        <f t="shared" si="6"/>
        <v>0</v>
      </c>
    </row>
    <row r="27" spans="1:17" ht="15.95" customHeight="1" x14ac:dyDescent="0.4">
      <c r="A27" s="46">
        <f t="shared" si="1"/>
        <v>19</v>
      </c>
      <c r="B27" s="50" t="s">
        <v>80</v>
      </c>
      <c r="C27" s="66">
        <f t="shared" si="2"/>
        <v>354748954.17000002</v>
      </c>
      <c r="D27" s="48">
        <f t="shared" si="7"/>
        <v>0</v>
      </c>
      <c r="E27" s="48">
        <f t="shared" si="7"/>
        <v>127902728.26000001</v>
      </c>
      <c r="F27" s="48">
        <f t="shared" si="7"/>
        <v>0</v>
      </c>
      <c r="G27" s="48">
        <f t="shared" si="7"/>
        <v>0</v>
      </c>
      <c r="H27" s="48">
        <f t="shared" si="7"/>
        <v>50541385.380000003</v>
      </c>
      <c r="I27" s="48">
        <f t="shared" si="7"/>
        <v>0</v>
      </c>
      <c r="J27" s="48">
        <f t="shared" si="7"/>
        <v>396949.02999999997</v>
      </c>
      <c r="K27" s="48">
        <f t="shared" si="7"/>
        <v>160384511.56999999</v>
      </c>
      <c r="L27" s="48">
        <f t="shared" si="7"/>
        <v>0</v>
      </c>
      <c r="M27" s="48">
        <f t="shared" si="7"/>
        <v>8410878.4299999997</v>
      </c>
      <c r="N27" s="48">
        <f t="shared" si="7"/>
        <v>7112501.5000000009</v>
      </c>
      <c r="O27" s="56">
        <f t="shared" si="4"/>
        <v>0.55825858549756124</v>
      </c>
      <c r="P27" s="142">
        <f>VLOOKUP(B27,'PNC Exon. &amp; no Exon.'!B:AJ,2,0)+VLOOKUP(B27,'PNC Exon. &amp; no Exon.'!B:AJ,3,0)</f>
        <v>354748954.17000008</v>
      </c>
      <c r="Q27" s="143">
        <f t="shared" si="6"/>
        <v>0</v>
      </c>
    </row>
    <row r="28" spans="1:17" ht="15.95" customHeight="1" x14ac:dyDescent="0.4">
      <c r="A28" s="46">
        <f t="shared" si="1"/>
        <v>20</v>
      </c>
      <c r="B28" s="50" t="s">
        <v>110</v>
      </c>
      <c r="C28" s="66">
        <f t="shared" si="2"/>
        <v>331048760.49000007</v>
      </c>
      <c r="D28" s="48">
        <f t="shared" si="7"/>
        <v>6916.55</v>
      </c>
      <c r="E28" s="48">
        <f t="shared" si="7"/>
        <v>115944212.49000001</v>
      </c>
      <c r="F28" s="48">
        <f t="shared" si="7"/>
        <v>13068673.779999999</v>
      </c>
      <c r="G28" s="48">
        <f t="shared" si="7"/>
        <v>68094.920000000013</v>
      </c>
      <c r="H28" s="48">
        <f t="shared" si="7"/>
        <v>14782651.499999998</v>
      </c>
      <c r="I28" s="48">
        <f t="shared" si="7"/>
        <v>11448055.270000001</v>
      </c>
      <c r="J28" s="48">
        <f t="shared" si="7"/>
        <v>2320022.9900000002</v>
      </c>
      <c r="K28" s="48">
        <f t="shared" si="7"/>
        <v>145232980.44</v>
      </c>
      <c r="L28" s="48">
        <f t="shared" si="7"/>
        <v>0</v>
      </c>
      <c r="M28" s="48">
        <f t="shared" si="7"/>
        <v>10237665.749999998</v>
      </c>
      <c r="N28" s="48">
        <f t="shared" si="7"/>
        <v>17939486.800000001</v>
      </c>
      <c r="O28" s="56">
        <f t="shared" si="4"/>
        <v>0.520962248343387</v>
      </c>
      <c r="P28" s="142">
        <f>VLOOKUP(B28,'PNC Exon. &amp; no Exon.'!B:AJ,2,0)+VLOOKUP(B28,'PNC Exon. &amp; no Exon.'!B:AJ,3,0)</f>
        <v>331048760.49000001</v>
      </c>
      <c r="Q28" s="143">
        <f t="shared" si="6"/>
        <v>0</v>
      </c>
    </row>
    <row r="29" spans="1:17" ht="15.95" customHeight="1" x14ac:dyDescent="0.4">
      <c r="A29" s="46">
        <f t="shared" si="1"/>
        <v>21</v>
      </c>
      <c r="B29" s="50" t="s">
        <v>102</v>
      </c>
      <c r="C29" s="66">
        <f t="shared" si="2"/>
        <v>328703832.56</v>
      </c>
      <c r="D29" s="48">
        <f t="shared" ref="D29:N41" si="8">SUMIF($B$43:$B$1435,$B29,D$43:D$1435)</f>
        <v>0</v>
      </c>
      <c r="E29" s="48">
        <f t="shared" si="8"/>
        <v>321995421.36000001</v>
      </c>
      <c r="F29" s="48">
        <f t="shared" si="8"/>
        <v>0</v>
      </c>
      <c r="G29" s="48">
        <f t="shared" si="8"/>
        <v>0</v>
      </c>
      <c r="H29" s="48">
        <f t="shared" si="8"/>
        <v>0</v>
      </c>
      <c r="I29" s="48">
        <f t="shared" si="8"/>
        <v>0</v>
      </c>
      <c r="J29" s="48">
        <f t="shared" si="8"/>
        <v>0</v>
      </c>
      <c r="K29" s="48">
        <f t="shared" si="8"/>
        <v>0</v>
      </c>
      <c r="L29" s="48">
        <f t="shared" si="8"/>
        <v>0</v>
      </c>
      <c r="M29" s="48">
        <f t="shared" si="8"/>
        <v>6708411.2000000011</v>
      </c>
      <c r="N29" s="48">
        <f t="shared" si="8"/>
        <v>0</v>
      </c>
      <c r="O29" s="56">
        <f t="shared" si="4"/>
        <v>0.51727210032770543</v>
      </c>
      <c r="P29" s="142">
        <f>VLOOKUP(B29,'PNC Exon. &amp; no Exon.'!B:AJ,2,0)+VLOOKUP(B29,'PNC Exon. &amp; no Exon.'!B:AJ,3,0)</f>
        <v>328703832.56</v>
      </c>
      <c r="Q29" s="143">
        <f t="shared" si="6"/>
        <v>0</v>
      </c>
    </row>
    <row r="30" spans="1:17" ht="15.95" customHeight="1" x14ac:dyDescent="0.4">
      <c r="A30" s="46">
        <f t="shared" si="1"/>
        <v>22</v>
      </c>
      <c r="B30" s="50" t="s">
        <v>95</v>
      </c>
      <c r="C30" s="66">
        <f t="shared" si="2"/>
        <v>299117647.23000002</v>
      </c>
      <c r="D30" s="48">
        <f t="shared" si="8"/>
        <v>0</v>
      </c>
      <c r="E30" s="48">
        <f t="shared" si="8"/>
        <v>14378766.129999999</v>
      </c>
      <c r="F30" s="48">
        <f t="shared" si="8"/>
        <v>284738881.10000002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  <c r="K30" s="48">
        <f t="shared" si="8"/>
        <v>0</v>
      </c>
      <c r="L30" s="48">
        <f t="shared" si="8"/>
        <v>0</v>
      </c>
      <c r="M30" s="48">
        <f t="shared" si="8"/>
        <v>0</v>
      </c>
      <c r="N30" s="48">
        <f t="shared" si="8"/>
        <v>0</v>
      </c>
      <c r="O30" s="56">
        <f t="shared" si="4"/>
        <v>0.47071314144017767</v>
      </c>
      <c r="P30" s="142">
        <f>VLOOKUP(B30,'PNC Exon. &amp; no Exon.'!B:AJ,2,0)+VLOOKUP(B30,'PNC Exon. &amp; no Exon.'!B:AJ,3,0)</f>
        <v>299117647.23000002</v>
      </c>
      <c r="Q30" s="143">
        <f t="shared" si="6"/>
        <v>0</v>
      </c>
    </row>
    <row r="31" spans="1:17" ht="15.95" customHeight="1" x14ac:dyDescent="0.4">
      <c r="A31" s="46">
        <f t="shared" si="1"/>
        <v>23</v>
      </c>
      <c r="B31" s="49" t="s">
        <v>101</v>
      </c>
      <c r="C31" s="66">
        <f t="shared" si="2"/>
        <v>276407334.39999998</v>
      </c>
      <c r="D31" s="48">
        <f t="shared" si="8"/>
        <v>0</v>
      </c>
      <c r="E31" s="48">
        <f t="shared" si="8"/>
        <v>0</v>
      </c>
      <c r="F31" s="48">
        <f t="shared" si="8"/>
        <v>276407334.39999998</v>
      </c>
      <c r="G31" s="48">
        <f t="shared" si="8"/>
        <v>0</v>
      </c>
      <c r="H31" s="48">
        <f t="shared" si="8"/>
        <v>0</v>
      </c>
      <c r="I31" s="48">
        <f t="shared" si="8"/>
        <v>0</v>
      </c>
      <c r="J31" s="48">
        <f t="shared" si="8"/>
        <v>0</v>
      </c>
      <c r="K31" s="48">
        <f t="shared" si="8"/>
        <v>0</v>
      </c>
      <c r="L31" s="48">
        <f t="shared" si="8"/>
        <v>0</v>
      </c>
      <c r="M31" s="48">
        <f t="shared" si="8"/>
        <v>0</v>
      </c>
      <c r="N31" s="48">
        <f t="shared" si="8"/>
        <v>0</v>
      </c>
      <c r="O31" s="56">
        <f t="shared" si="4"/>
        <v>0.43497455231213927</v>
      </c>
      <c r="P31" s="142">
        <f>VLOOKUP(B31,'PNC Exon. &amp; no Exon.'!B:AJ,2,0)+VLOOKUP(B31,'PNC Exon. &amp; no Exon.'!B:AJ,3,0)</f>
        <v>276407334.39999998</v>
      </c>
      <c r="Q31" s="143">
        <f t="shared" si="6"/>
        <v>0</v>
      </c>
    </row>
    <row r="32" spans="1:17" ht="15.95" customHeight="1" x14ac:dyDescent="0.4">
      <c r="A32" s="46">
        <f t="shared" si="1"/>
        <v>24</v>
      </c>
      <c r="B32" s="50" t="s">
        <v>114</v>
      </c>
      <c r="C32" s="66">
        <f t="shared" si="2"/>
        <v>209311414.97000003</v>
      </c>
      <c r="D32" s="48">
        <f t="shared" si="8"/>
        <v>0</v>
      </c>
      <c r="E32" s="48">
        <f t="shared" si="8"/>
        <v>8941471.8200000022</v>
      </c>
      <c r="F32" s="48">
        <f t="shared" si="8"/>
        <v>4773939.32</v>
      </c>
      <c r="G32" s="48">
        <f t="shared" si="8"/>
        <v>113538.39000000001</v>
      </c>
      <c r="H32" s="48">
        <f t="shared" si="8"/>
        <v>7743254.5499999998</v>
      </c>
      <c r="I32" s="48">
        <f t="shared" si="8"/>
        <v>3309428.4699999997</v>
      </c>
      <c r="J32" s="48">
        <f t="shared" si="8"/>
        <v>1698222.6</v>
      </c>
      <c r="K32" s="48">
        <f t="shared" si="8"/>
        <v>102492081.76000002</v>
      </c>
      <c r="L32" s="48">
        <f t="shared" si="8"/>
        <v>0</v>
      </c>
      <c r="M32" s="48">
        <f t="shared" si="8"/>
        <v>73674019.940000013</v>
      </c>
      <c r="N32" s="48">
        <f t="shared" si="8"/>
        <v>6565458.1200000001</v>
      </c>
      <c r="O32" s="56">
        <f t="shared" si="4"/>
        <v>0.32938756570272898</v>
      </c>
      <c r="P32" s="142">
        <f>VLOOKUP(B32,'PNC Exon. &amp; no Exon.'!B:AJ,2,0)+VLOOKUP(B32,'PNC Exon. &amp; no Exon.'!B:AJ,3,0)</f>
        <v>209311414.97000003</v>
      </c>
      <c r="Q32" s="143">
        <f t="shared" si="6"/>
        <v>0</v>
      </c>
    </row>
    <row r="33" spans="1:17" ht="15.95" customHeight="1" x14ac:dyDescent="0.4">
      <c r="A33" s="46">
        <f t="shared" si="1"/>
        <v>25</v>
      </c>
      <c r="B33" s="50" t="s">
        <v>113</v>
      </c>
      <c r="C33" s="66">
        <f t="shared" si="2"/>
        <v>169914407.95000002</v>
      </c>
      <c r="D33" s="48">
        <f t="shared" si="8"/>
        <v>63495.64</v>
      </c>
      <c r="E33" s="48">
        <f t="shared" si="8"/>
        <v>4519869.7299999995</v>
      </c>
      <c r="F33" s="48">
        <f t="shared" si="8"/>
        <v>589551.43000000005</v>
      </c>
      <c r="G33" s="48">
        <f t="shared" si="8"/>
        <v>11837.96</v>
      </c>
      <c r="H33" s="48">
        <f t="shared" si="8"/>
        <v>9097441.0999999996</v>
      </c>
      <c r="I33" s="48">
        <f t="shared" si="8"/>
        <v>2733444.7500000005</v>
      </c>
      <c r="J33" s="48">
        <f t="shared" si="8"/>
        <v>347217.11</v>
      </c>
      <c r="K33" s="48">
        <f t="shared" si="8"/>
        <v>131750989.62</v>
      </c>
      <c r="L33" s="48">
        <f t="shared" si="8"/>
        <v>0</v>
      </c>
      <c r="M33" s="48">
        <f t="shared" si="8"/>
        <v>11289991.84</v>
      </c>
      <c r="N33" s="48">
        <f t="shared" si="8"/>
        <v>9510568.7699999996</v>
      </c>
      <c r="O33" s="56">
        <f t="shared" si="4"/>
        <v>0.26738958895525411</v>
      </c>
      <c r="P33" s="142">
        <f>VLOOKUP(B33,'PNC Exon. &amp; no Exon.'!B:AJ,2,0)+VLOOKUP(B33,'PNC Exon. &amp; no Exon.'!B:AJ,3,0)</f>
        <v>169914407.94999999</v>
      </c>
      <c r="Q33" s="143">
        <f t="shared" si="6"/>
        <v>0</v>
      </c>
    </row>
    <row r="34" spans="1:17" s="30" customFormat="1" ht="15.95" customHeight="1" x14ac:dyDescent="0.4">
      <c r="A34" s="46">
        <f t="shared" si="1"/>
        <v>26</v>
      </c>
      <c r="B34" s="50" t="s">
        <v>109</v>
      </c>
      <c r="C34" s="66">
        <f t="shared" si="2"/>
        <v>136666842.87</v>
      </c>
      <c r="D34" s="48">
        <f t="shared" si="8"/>
        <v>0</v>
      </c>
      <c r="E34" s="48">
        <f t="shared" si="8"/>
        <v>78816815.600000009</v>
      </c>
      <c r="F34" s="48">
        <f t="shared" si="8"/>
        <v>1050</v>
      </c>
      <c r="G34" s="48">
        <f t="shared" si="8"/>
        <v>1011</v>
      </c>
      <c r="H34" s="48">
        <f t="shared" si="8"/>
        <v>37776663.569999993</v>
      </c>
      <c r="I34" s="48">
        <f t="shared" si="8"/>
        <v>1845840.96</v>
      </c>
      <c r="J34" s="48">
        <f t="shared" si="8"/>
        <v>14276.51</v>
      </c>
      <c r="K34" s="48">
        <f t="shared" si="8"/>
        <v>259196.61</v>
      </c>
      <c r="L34" s="48">
        <f t="shared" si="8"/>
        <v>0</v>
      </c>
      <c r="M34" s="48">
        <f t="shared" si="8"/>
        <v>552739.15</v>
      </c>
      <c r="N34" s="48">
        <f t="shared" si="8"/>
        <v>17399249.469999999</v>
      </c>
      <c r="O34" s="56">
        <f t="shared" si="4"/>
        <v>0.21506881835220848</v>
      </c>
      <c r="P34" s="142">
        <f>VLOOKUP(B34,'PNC Exon. &amp; no Exon.'!B:AJ,2,0)+VLOOKUP(B34,'PNC Exon. &amp; no Exon.'!B:AJ,3,0)</f>
        <v>136666842.87</v>
      </c>
      <c r="Q34" s="143">
        <f t="shared" si="6"/>
        <v>0</v>
      </c>
    </row>
    <row r="35" spans="1:17" ht="15.95" customHeight="1" x14ac:dyDescent="0.4">
      <c r="A35" s="46">
        <f t="shared" si="1"/>
        <v>27</v>
      </c>
      <c r="B35" s="50" t="s">
        <v>88</v>
      </c>
      <c r="C35" s="66">
        <f t="shared" si="2"/>
        <v>88219640.120000005</v>
      </c>
      <c r="D35" s="48">
        <f t="shared" si="8"/>
        <v>987588.52</v>
      </c>
      <c r="E35" s="48">
        <f t="shared" si="8"/>
        <v>3828416.7100000004</v>
      </c>
      <c r="F35" s="48">
        <f t="shared" si="8"/>
        <v>7568570</v>
      </c>
      <c r="G35" s="48">
        <f t="shared" si="8"/>
        <v>0</v>
      </c>
      <c r="H35" s="48">
        <f t="shared" si="8"/>
        <v>460601.48000000004</v>
      </c>
      <c r="I35" s="48">
        <f t="shared" si="8"/>
        <v>606542.75</v>
      </c>
      <c r="J35" s="48">
        <f t="shared" si="8"/>
        <v>0</v>
      </c>
      <c r="K35" s="48">
        <f t="shared" si="8"/>
        <v>68832249.780000001</v>
      </c>
      <c r="L35" s="48">
        <f t="shared" si="8"/>
        <v>0</v>
      </c>
      <c r="M35" s="48">
        <f t="shared" si="8"/>
        <v>3866475.7199999997</v>
      </c>
      <c r="N35" s="48">
        <f t="shared" si="8"/>
        <v>2069195.1600000001</v>
      </c>
      <c r="O35" s="56">
        <f t="shared" si="4"/>
        <v>0.13882879971196252</v>
      </c>
      <c r="P35" s="142">
        <f>VLOOKUP(B35,'PNC Exon. &amp; no Exon.'!B:AJ,2,0)+VLOOKUP(B35,'PNC Exon. &amp; no Exon.'!B:AJ,3,0)</f>
        <v>88219640.120000005</v>
      </c>
      <c r="Q35" s="143">
        <f t="shared" si="6"/>
        <v>0</v>
      </c>
    </row>
    <row r="36" spans="1:17" ht="15.95" customHeight="1" x14ac:dyDescent="0.4">
      <c r="A36" s="46">
        <f t="shared" si="1"/>
        <v>28</v>
      </c>
      <c r="B36" s="50" t="s">
        <v>93</v>
      </c>
      <c r="C36" s="66">
        <f t="shared" si="2"/>
        <v>76210236.219999999</v>
      </c>
      <c r="D36" s="48">
        <f t="shared" si="8"/>
        <v>444072.00999999995</v>
      </c>
      <c r="E36" s="48">
        <f t="shared" si="8"/>
        <v>346338.7</v>
      </c>
      <c r="F36" s="48">
        <f t="shared" si="8"/>
        <v>0</v>
      </c>
      <c r="G36" s="48">
        <f t="shared" si="8"/>
        <v>270280.90999999997</v>
      </c>
      <c r="H36" s="48">
        <f t="shared" si="8"/>
        <v>22273630.98</v>
      </c>
      <c r="I36" s="48">
        <f t="shared" si="8"/>
        <v>1685625.96</v>
      </c>
      <c r="J36" s="48">
        <f t="shared" si="8"/>
        <v>1035820.9900000001</v>
      </c>
      <c r="K36" s="48">
        <f t="shared" si="8"/>
        <v>37141879.869999997</v>
      </c>
      <c r="L36" s="48">
        <f t="shared" si="8"/>
        <v>0</v>
      </c>
      <c r="M36" s="48">
        <f t="shared" si="8"/>
        <v>1487077.5</v>
      </c>
      <c r="N36" s="48">
        <f t="shared" si="8"/>
        <v>11525509.299999999</v>
      </c>
      <c r="O36" s="56">
        <f t="shared" si="4"/>
        <v>0.11992993403505317</v>
      </c>
      <c r="P36" s="142">
        <f>VLOOKUP(B36,'PNC Exon. &amp; no Exon.'!B:AJ,2,0)+VLOOKUP(B36,'PNC Exon. &amp; no Exon.'!B:AJ,3,0)</f>
        <v>76210236.219999999</v>
      </c>
      <c r="Q36" s="143">
        <f t="shared" si="6"/>
        <v>0</v>
      </c>
    </row>
    <row r="37" spans="1:17" ht="15.95" customHeight="1" x14ac:dyDescent="0.4">
      <c r="A37" s="46">
        <f t="shared" si="1"/>
        <v>29</v>
      </c>
      <c r="B37" s="50" t="s">
        <v>81</v>
      </c>
      <c r="C37" s="66">
        <f t="shared" si="2"/>
        <v>39267632.850000001</v>
      </c>
      <c r="D37" s="48">
        <f t="shared" si="8"/>
        <v>0</v>
      </c>
      <c r="E37" s="48">
        <f t="shared" si="8"/>
        <v>0</v>
      </c>
      <c r="F37" s="48">
        <f t="shared" si="8"/>
        <v>0</v>
      </c>
      <c r="G37" s="48">
        <f t="shared" si="8"/>
        <v>0</v>
      </c>
      <c r="H37" s="48">
        <f t="shared" si="8"/>
        <v>0</v>
      </c>
      <c r="I37" s="48">
        <f t="shared" si="8"/>
        <v>0</v>
      </c>
      <c r="J37" s="48">
        <f t="shared" si="8"/>
        <v>0</v>
      </c>
      <c r="K37" s="48">
        <f t="shared" si="8"/>
        <v>39267632.850000001</v>
      </c>
      <c r="L37" s="48">
        <f t="shared" si="8"/>
        <v>0</v>
      </c>
      <c r="M37" s="48">
        <f t="shared" si="8"/>
        <v>0</v>
      </c>
      <c r="N37" s="48">
        <f t="shared" si="8"/>
        <v>0</v>
      </c>
      <c r="O37" s="56">
        <f t="shared" si="4"/>
        <v>6.1794384206058914E-2</v>
      </c>
      <c r="P37" s="142">
        <f>VLOOKUP(B37,'PNC Exon. &amp; no Exon.'!B:AJ,2,0)+VLOOKUP(B37,'PNC Exon. &amp; no Exon.'!B:AJ,3,0)</f>
        <v>39267632.850000001</v>
      </c>
      <c r="Q37" s="143">
        <f t="shared" si="6"/>
        <v>0</v>
      </c>
    </row>
    <row r="38" spans="1:17" ht="15.95" customHeight="1" x14ac:dyDescent="0.4">
      <c r="A38" s="46">
        <f t="shared" si="1"/>
        <v>30</v>
      </c>
      <c r="B38" s="50" t="s">
        <v>119</v>
      </c>
      <c r="C38" s="66">
        <f t="shared" si="2"/>
        <v>15603443.82</v>
      </c>
      <c r="D38" s="48">
        <f t="shared" si="8"/>
        <v>0</v>
      </c>
      <c r="E38" s="48">
        <f t="shared" si="8"/>
        <v>28982.739999999998</v>
      </c>
      <c r="F38" s="48">
        <f t="shared" si="8"/>
        <v>15317550.939999999</v>
      </c>
      <c r="G38" s="48">
        <f t="shared" si="8"/>
        <v>222460.65000000002</v>
      </c>
      <c r="H38" s="48">
        <f t="shared" si="8"/>
        <v>0</v>
      </c>
      <c r="I38" s="48">
        <f t="shared" si="8"/>
        <v>0</v>
      </c>
      <c r="J38" s="48">
        <f t="shared" si="8"/>
        <v>0</v>
      </c>
      <c r="K38" s="48">
        <f t="shared" si="8"/>
        <v>0</v>
      </c>
      <c r="L38" s="48">
        <f t="shared" si="8"/>
        <v>0</v>
      </c>
      <c r="M38" s="48">
        <f t="shared" si="8"/>
        <v>0</v>
      </c>
      <c r="N38" s="48">
        <f t="shared" si="8"/>
        <v>34449.49</v>
      </c>
      <c r="O38" s="56">
        <f t="shared" si="4"/>
        <v>2.4554706570521875E-2</v>
      </c>
      <c r="P38" s="142">
        <f>VLOOKUP(B38,'PNC Exon. &amp; no Exon.'!B:AJ,2,0)+VLOOKUP(B38,'PNC Exon. &amp; no Exon.'!B:AJ,3,0)</f>
        <v>15603443.82</v>
      </c>
      <c r="Q38" s="143">
        <f t="shared" si="6"/>
        <v>0</v>
      </c>
    </row>
    <row r="39" spans="1:17" ht="15.95" customHeight="1" x14ac:dyDescent="0.4">
      <c r="A39" s="46">
        <f t="shared" si="1"/>
        <v>31</v>
      </c>
      <c r="B39" s="50" t="s">
        <v>117</v>
      </c>
      <c r="C39" s="66">
        <f t="shared" si="2"/>
        <v>8036231.8399999999</v>
      </c>
      <c r="D39" s="48">
        <f t="shared" si="8"/>
        <v>0</v>
      </c>
      <c r="E39" s="48">
        <f t="shared" si="8"/>
        <v>0</v>
      </c>
      <c r="F39" s="48">
        <f t="shared" si="8"/>
        <v>0</v>
      </c>
      <c r="G39" s="48">
        <f t="shared" si="8"/>
        <v>0</v>
      </c>
      <c r="H39" s="48">
        <f t="shared" si="8"/>
        <v>0</v>
      </c>
      <c r="I39" s="48">
        <f t="shared" si="8"/>
        <v>0</v>
      </c>
      <c r="J39" s="48">
        <f t="shared" si="8"/>
        <v>0</v>
      </c>
      <c r="K39" s="48">
        <f t="shared" si="8"/>
        <v>6989087.0099999998</v>
      </c>
      <c r="L39" s="48">
        <f t="shared" si="8"/>
        <v>0</v>
      </c>
      <c r="M39" s="48">
        <f t="shared" si="8"/>
        <v>966231.04000000004</v>
      </c>
      <c r="N39" s="48">
        <f t="shared" si="8"/>
        <v>80913.790000000008</v>
      </c>
      <c r="O39" s="56">
        <f t="shared" si="4"/>
        <v>1.2646395054850467E-2</v>
      </c>
      <c r="P39" s="142">
        <f>VLOOKUP(B39,'PNC Exon. &amp; no Exon.'!B:AJ,2,0)+VLOOKUP(B39,'PNC Exon. &amp; no Exon.'!B:AJ,3,0)</f>
        <v>8036231.8399999999</v>
      </c>
      <c r="Q39" s="143">
        <f t="shared" si="6"/>
        <v>0</v>
      </c>
    </row>
    <row r="40" spans="1:17" ht="15.95" customHeight="1" x14ac:dyDescent="0.4">
      <c r="A40" s="46">
        <f t="shared" si="1"/>
        <v>32</v>
      </c>
      <c r="B40" s="50" t="s">
        <v>115</v>
      </c>
      <c r="C40" s="66">
        <f t="shared" si="2"/>
        <v>7596533.9100000001</v>
      </c>
      <c r="D40" s="48">
        <f t="shared" si="8"/>
        <v>0</v>
      </c>
      <c r="E40" s="48">
        <f t="shared" si="8"/>
        <v>3274148.77</v>
      </c>
      <c r="F40" s="48">
        <f t="shared" si="8"/>
        <v>0</v>
      </c>
      <c r="G40" s="48">
        <f t="shared" si="8"/>
        <v>0</v>
      </c>
      <c r="H40" s="48">
        <f t="shared" si="8"/>
        <v>1125687.8700000001</v>
      </c>
      <c r="I40" s="48">
        <f t="shared" si="8"/>
        <v>0</v>
      </c>
      <c r="J40" s="48">
        <f t="shared" si="8"/>
        <v>0</v>
      </c>
      <c r="K40" s="48">
        <f t="shared" si="8"/>
        <v>2520092.58</v>
      </c>
      <c r="L40" s="48">
        <f t="shared" si="8"/>
        <v>0</v>
      </c>
      <c r="M40" s="48">
        <f t="shared" si="8"/>
        <v>536543.68999999994</v>
      </c>
      <c r="N40" s="48">
        <f t="shared" si="8"/>
        <v>140061</v>
      </c>
      <c r="O40" s="56">
        <f t="shared" si="4"/>
        <v>1.195445462327875E-2</v>
      </c>
      <c r="P40" s="142">
        <f>VLOOKUP(B40,'PNC Exon. &amp; no Exon.'!B:AJ,2,0)+VLOOKUP(B40,'PNC Exon. &amp; no Exon.'!B:AJ,3,0)</f>
        <v>7596533.9100000001</v>
      </c>
      <c r="Q40" s="143">
        <f t="shared" si="6"/>
        <v>0</v>
      </c>
    </row>
    <row r="41" spans="1:17" ht="15.95" customHeight="1" x14ac:dyDescent="0.4">
      <c r="A41" s="46">
        <f t="shared" si="1"/>
        <v>33</v>
      </c>
      <c r="B41" s="50" t="s">
        <v>118</v>
      </c>
      <c r="C41" s="66">
        <f t="shared" si="2"/>
        <v>5576874.4699999997</v>
      </c>
      <c r="D41" s="48">
        <f t="shared" si="8"/>
        <v>200158.69999999998</v>
      </c>
      <c r="E41" s="48">
        <f t="shared" si="8"/>
        <v>0</v>
      </c>
      <c r="F41" s="48">
        <f t="shared" si="8"/>
        <v>567019.75999999989</v>
      </c>
      <c r="G41" s="48">
        <f t="shared" si="8"/>
        <v>7358.6</v>
      </c>
      <c r="H41" s="48">
        <f t="shared" si="8"/>
        <v>0</v>
      </c>
      <c r="I41" s="48">
        <f t="shared" si="8"/>
        <v>0</v>
      </c>
      <c r="J41" s="48">
        <f t="shared" si="8"/>
        <v>0</v>
      </c>
      <c r="K41" s="48">
        <f t="shared" si="8"/>
        <v>78033.669999999984</v>
      </c>
      <c r="L41" s="48">
        <f t="shared" si="8"/>
        <v>0</v>
      </c>
      <c r="M41" s="48">
        <f t="shared" si="8"/>
        <v>0</v>
      </c>
      <c r="N41" s="48">
        <f t="shared" si="8"/>
        <v>4724303.74</v>
      </c>
      <c r="O41" s="56">
        <f t="shared" si="4"/>
        <v>8.7761726046631603E-3</v>
      </c>
      <c r="P41" s="142">
        <f>VLOOKUP(B41,'PNC Exon. &amp; no Exon.'!B:AJ,2,0)+VLOOKUP(B41,'PNC Exon. &amp; no Exon.'!B:AJ,3,0)</f>
        <v>5576874.4700000007</v>
      </c>
      <c r="Q41" s="143">
        <f t="shared" si="6"/>
        <v>0</v>
      </c>
    </row>
    <row r="42" spans="1:17" x14ac:dyDescent="0.4">
      <c r="A42" s="69" t="s">
        <v>171</v>
      </c>
      <c r="B42" s="69"/>
      <c r="C42" s="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0"/>
      <c r="P42" s="142" t="e">
        <f>VLOOKUP(B42,'PNC Exon. &amp; no Exon.'!B:AJ,2,0)+VLOOKUP(B42,'PNC Exon. &amp; no Exon.'!B:AJ,3,0)</f>
        <v>#N/A</v>
      </c>
      <c r="Q42" s="143" t="e">
        <f t="shared" si="6"/>
        <v>#N/A</v>
      </c>
    </row>
    <row r="43" spans="1:17" x14ac:dyDescent="0.4">
      <c r="A43" s="11"/>
      <c r="B43" s="8"/>
      <c r="C43" s="9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0"/>
    </row>
    <row r="44" spans="1:17" x14ac:dyDescent="0.4">
      <c r="A44" s="11"/>
      <c r="B44" s="8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0"/>
    </row>
    <row r="45" spans="1:17" x14ac:dyDescent="0.4">
      <c r="A45" s="11"/>
      <c r="B45" s="8"/>
      <c r="C45" s="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0"/>
    </row>
    <row r="46" spans="1:17" x14ac:dyDescent="0.4">
      <c r="A46" s="11"/>
      <c r="B46" s="8"/>
      <c r="C46" s="9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0"/>
    </row>
    <row r="47" spans="1:17" x14ac:dyDescent="0.4">
      <c r="A47" s="11"/>
      <c r="B47" s="8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7" x14ac:dyDescent="0.4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4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4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4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4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4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4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4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4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4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4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ht="12" customHeight="1" x14ac:dyDescent="0.4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ht="12" customHeight="1" x14ac:dyDescent="0.4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ht="12" customHeight="1" x14ac:dyDescent="0.4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ht="17.25" customHeight="1" x14ac:dyDescent="0.6">
      <c r="A62" s="173" t="s">
        <v>42</v>
      </c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</row>
    <row r="63" spans="1:15" ht="12.75" customHeight="1" x14ac:dyDescent="0.4">
      <c r="A63" s="172" t="s">
        <v>56</v>
      </c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</row>
    <row r="64" spans="1:15" ht="12.75" customHeight="1" x14ac:dyDescent="0.4">
      <c r="A64" s="175" t="s">
        <v>146</v>
      </c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</row>
    <row r="65" spans="1:17" ht="12.75" customHeight="1" x14ac:dyDescent="0.4">
      <c r="A65" s="172" t="s">
        <v>105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</row>
    <row r="66" spans="1:17" x14ac:dyDescent="0.4">
      <c r="A66" s="1"/>
      <c r="B66" s="1"/>
      <c r="C66" s="1"/>
      <c r="D66" s="137">
        <v>7</v>
      </c>
      <c r="E66" s="137">
        <f>D66+3</f>
        <v>10</v>
      </c>
      <c r="F66" s="137">
        <f t="shared" ref="F66:N66" si="9">E66+3</f>
        <v>13</v>
      </c>
      <c r="G66" s="137">
        <f t="shared" si="9"/>
        <v>16</v>
      </c>
      <c r="H66" s="137">
        <f t="shared" si="9"/>
        <v>19</v>
      </c>
      <c r="I66" s="137">
        <f t="shared" si="9"/>
        <v>22</v>
      </c>
      <c r="J66" s="137">
        <f t="shared" si="9"/>
        <v>25</v>
      </c>
      <c r="K66" s="137">
        <f t="shared" si="9"/>
        <v>28</v>
      </c>
      <c r="L66" s="137">
        <f t="shared" si="9"/>
        <v>31</v>
      </c>
      <c r="M66" s="137">
        <f t="shared" si="9"/>
        <v>34</v>
      </c>
      <c r="N66" s="137">
        <f t="shared" si="9"/>
        <v>37</v>
      </c>
      <c r="O66" s="1"/>
    </row>
    <row r="67" spans="1:17" ht="37.5" customHeight="1" x14ac:dyDescent="0.4">
      <c r="A67" s="108" t="s">
        <v>32</v>
      </c>
      <c r="B67" s="68" t="s">
        <v>100</v>
      </c>
      <c r="C67" s="108" t="s">
        <v>0</v>
      </c>
      <c r="D67" s="108" t="s">
        <v>43</v>
      </c>
      <c r="E67" s="108" t="s">
        <v>13</v>
      </c>
      <c r="F67" s="108" t="s">
        <v>44</v>
      </c>
      <c r="G67" s="108" t="s">
        <v>15</v>
      </c>
      <c r="H67" s="108" t="s">
        <v>45</v>
      </c>
      <c r="I67" s="108" t="s">
        <v>104</v>
      </c>
      <c r="J67" s="108" t="s">
        <v>46</v>
      </c>
      <c r="K67" s="108" t="s">
        <v>36</v>
      </c>
      <c r="L67" s="108" t="s">
        <v>47</v>
      </c>
      <c r="M67" s="108" t="s">
        <v>48</v>
      </c>
      <c r="N67" s="108" t="s">
        <v>49</v>
      </c>
      <c r="O67" s="108" t="s">
        <v>61</v>
      </c>
    </row>
    <row r="68" spans="1:17" ht="20.25" customHeight="1" x14ac:dyDescent="0.4">
      <c r="A68" s="139">
        <v>0</v>
      </c>
      <c r="B68" s="65" t="s">
        <v>21</v>
      </c>
      <c r="C68" s="75">
        <f t="shared" ref="C68:N68" si="10">SUM(C69:C101)</f>
        <v>5531956964.5899992</v>
      </c>
      <c r="D68" s="75">
        <f t="shared" si="10"/>
        <v>23524479.579999998</v>
      </c>
      <c r="E68" s="75">
        <f t="shared" si="10"/>
        <v>880684463.81000006</v>
      </c>
      <c r="F68" s="75">
        <f t="shared" si="10"/>
        <v>1455596725.9699998</v>
      </c>
      <c r="G68" s="75">
        <f t="shared" si="10"/>
        <v>35381350.739999995</v>
      </c>
      <c r="H68" s="75">
        <f t="shared" si="10"/>
        <v>1201748533.9000006</v>
      </c>
      <c r="I68" s="75">
        <f t="shared" si="10"/>
        <v>18822772.999999996</v>
      </c>
      <c r="J68" s="75">
        <f t="shared" si="10"/>
        <v>42473100.010000005</v>
      </c>
      <c r="K68" s="75">
        <f t="shared" si="10"/>
        <v>1401553916.27</v>
      </c>
      <c r="L68" s="75">
        <f t="shared" si="10"/>
        <v>36291248.390000001</v>
      </c>
      <c r="M68" s="75">
        <f t="shared" si="10"/>
        <v>183132699.86000001</v>
      </c>
      <c r="N68" s="75">
        <f t="shared" si="10"/>
        <v>252747673.06</v>
      </c>
      <c r="O68" s="59">
        <f>SUM(O69:O101,0)</f>
        <v>100.00000000000003</v>
      </c>
    </row>
    <row r="69" spans="1:17" ht="15.95" customHeight="1" x14ac:dyDescent="0.4">
      <c r="A69" s="46">
        <f t="shared" ref="A69:A101" si="11">RANK(C69,$C$69:$C$101)</f>
        <v>1</v>
      </c>
      <c r="B69" s="86" t="s">
        <v>86</v>
      </c>
      <c r="C69" s="58">
        <f t="shared" ref="C69" si="12">SUM(D69:N69)</f>
        <v>1228012750.46</v>
      </c>
      <c r="D69" s="47">
        <f>VLOOKUP($Q69&amp;$B69,'PNC Exon. &amp; no Exon.'!$A:$AL,'P.N.C. x Comp. x Ramos'!D$66,0)</f>
        <v>4807002.08</v>
      </c>
      <c r="E69" s="47">
        <f>VLOOKUP($Q69&amp;$B69,'PNC Exon. &amp; no Exon.'!$A:$AL,'P.N.C. x Comp. x Ramos'!E$66,0)</f>
        <v>193325818.94</v>
      </c>
      <c r="F69" s="47">
        <f>VLOOKUP($Q69&amp;$B69,'PNC Exon. &amp; no Exon.'!$A:$AL,'P.N.C. x Comp. x Ramos'!F$66,0)</f>
        <v>291171162.88</v>
      </c>
      <c r="G69" s="47">
        <f>VLOOKUP($Q69&amp;$B69,'PNC Exon. &amp; no Exon.'!$A:$AL,'P.N.C. x Comp. x Ramos'!G$66,0)</f>
        <v>17573970.57</v>
      </c>
      <c r="H69" s="47">
        <f>VLOOKUP($Q69&amp;$B69,'PNC Exon. &amp; no Exon.'!$A:$AL,'P.N.C. x Comp. x Ramos'!H$66,0)</f>
        <v>400670656.79000002</v>
      </c>
      <c r="I69" s="47">
        <f>VLOOKUP($Q69&amp;$B69,'PNC Exon. &amp; no Exon.'!$A:$AL,'P.N.C. x Comp. x Ramos'!I$66,0)</f>
        <v>1704699.53</v>
      </c>
      <c r="J69" s="47">
        <f>VLOOKUP($Q69&amp;$B69,'PNC Exon. &amp; no Exon.'!$A:$AL,'P.N.C. x Comp. x Ramos'!J$66,0)</f>
        <v>13746038.359999999</v>
      </c>
      <c r="K69" s="47">
        <f>VLOOKUP($Q69&amp;$B69,'PNC Exon. &amp; no Exon.'!$A:$AL,'P.N.C. x Comp. x Ramos'!K$66,0)</f>
        <v>172276685.51000002</v>
      </c>
      <c r="L69" s="47">
        <f>VLOOKUP($Q69&amp;$B69,'PNC Exon. &amp; no Exon.'!$A:$AL,'P.N.C. x Comp. x Ramos'!L$66,0)</f>
        <v>0</v>
      </c>
      <c r="M69" s="47">
        <f>VLOOKUP($Q69&amp;$B69,'PNC Exon. &amp; no Exon.'!$A:$AL,'P.N.C. x Comp. x Ramos'!M$66,0)</f>
        <v>44051205.720000006</v>
      </c>
      <c r="N69" s="47">
        <f>VLOOKUP($Q69&amp;$B69,'PNC Exon. &amp; no Exon.'!$A:$AL,'P.N.C. x Comp. x Ramos'!N$66,0)</f>
        <v>88685510.079999998</v>
      </c>
      <c r="O69" s="56">
        <f t="shared" ref="O69" si="13">IFERROR(C69/$C$68*100,0)</f>
        <v>22.198523204726598</v>
      </c>
      <c r="Q69" s="136" t="s">
        <v>23</v>
      </c>
    </row>
    <row r="70" spans="1:17" ht="15.95" customHeight="1" x14ac:dyDescent="0.4">
      <c r="A70" s="46">
        <f t="shared" si="11"/>
        <v>2</v>
      </c>
      <c r="B70" s="50" t="s">
        <v>108</v>
      </c>
      <c r="C70" s="58">
        <f t="shared" ref="C70:C101" si="14">SUM(D70:N70)</f>
        <v>876188312.94999993</v>
      </c>
      <c r="D70" s="47">
        <f>VLOOKUP($Q70&amp;$B70,'PNC Exon. &amp; no Exon.'!$A:$AL,'P.N.C. x Comp. x Ramos'!D$66,0)</f>
        <v>2786190.0399999996</v>
      </c>
      <c r="E70" s="47">
        <f>VLOOKUP($Q70&amp;$B70,'PNC Exon. &amp; no Exon.'!$A:$AL,'P.N.C. x Comp. x Ramos'!E$66,0)</f>
        <v>20105079.759999998</v>
      </c>
      <c r="F70" s="47">
        <f>VLOOKUP($Q70&amp;$B70,'PNC Exon. &amp; no Exon.'!$A:$AL,'P.N.C. x Comp. x Ramos'!F$66,0)</f>
        <v>773821584.69000006</v>
      </c>
      <c r="G70" s="47">
        <f>VLOOKUP($Q70&amp;$B70,'PNC Exon. &amp; no Exon.'!$A:$AL,'P.N.C. x Comp. x Ramos'!G$66,0)</f>
        <v>362047.71</v>
      </c>
      <c r="H70" s="47">
        <f>VLOOKUP($Q70&amp;$B70,'PNC Exon. &amp; no Exon.'!$A:$AL,'P.N.C. x Comp. x Ramos'!H$66,0)</f>
        <v>21372463.420000002</v>
      </c>
      <c r="I70" s="47">
        <f>VLOOKUP($Q70&amp;$B70,'PNC Exon. &amp; no Exon.'!$A:$AL,'P.N.C. x Comp. x Ramos'!I$66,0)</f>
        <v>36829.800000000003</v>
      </c>
      <c r="J70" s="47">
        <f>VLOOKUP($Q70&amp;$B70,'PNC Exon. &amp; no Exon.'!$A:$AL,'P.N.C. x Comp. x Ramos'!J$66,0)</f>
        <v>296469.7</v>
      </c>
      <c r="K70" s="47">
        <f>VLOOKUP($Q70&amp;$B70,'PNC Exon. &amp; no Exon.'!$A:$AL,'P.N.C. x Comp. x Ramos'!K$66,0)</f>
        <v>51953898.630000003</v>
      </c>
      <c r="L70" s="47">
        <f>VLOOKUP($Q70&amp;$B70,'PNC Exon. &amp; no Exon.'!$A:$AL,'P.N.C. x Comp. x Ramos'!L$66,0)</f>
        <v>0</v>
      </c>
      <c r="M70" s="47">
        <f>VLOOKUP($Q70&amp;$B70,'PNC Exon. &amp; no Exon.'!$A:$AL,'P.N.C. x Comp. x Ramos'!M$66,0)</f>
        <v>633083.79</v>
      </c>
      <c r="N70" s="47">
        <f>VLOOKUP($Q70&amp;$B70,'PNC Exon. &amp; no Exon.'!$A:$AL,'P.N.C. x Comp. x Ramos'!N$66,0)</f>
        <v>4820665.41</v>
      </c>
      <c r="O70" s="56">
        <f t="shared" ref="O70:O101" si="15">IFERROR(C70/$C$68*100,0)</f>
        <v>15.838668278847296</v>
      </c>
      <c r="Q70" s="136" t="s">
        <v>23</v>
      </c>
    </row>
    <row r="71" spans="1:17" ht="15.95" customHeight="1" x14ac:dyDescent="0.4">
      <c r="A71" s="46">
        <f t="shared" si="11"/>
        <v>3</v>
      </c>
      <c r="B71" s="50" t="s">
        <v>112</v>
      </c>
      <c r="C71" s="58">
        <f t="shared" si="14"/>
        <v>661956035.90999997</v>
      </c>
      <c r="D71" s="47">
        <f>VLOOKUP($Q71&amp;$B71,'PNC Exon. &amp; no Exon.'!$A:$AL,'P.N.C. x Comp. x Ramos'!D$66,0)</f>
        <v>2308092.39</v>
      </c>
      <c r="E71" s="47">
        <f>VLOOKUP($Q71&amp;$B71,'PNC Exon. &amp; no Exon.'!$A:$AL,'P.N.C. x Comp. x Ramos'!E$66,0)</f>
        <v>164544071.51999998</v>
      </c>
      <c r="F71" s="47">
        <f>VLOOKUP($Q71&amp;$B71,'PNC Exon. &amp; no Exon.'!$A:$AL,'P.N.C. x Comp. x Ramos'!F$66,0)</f>
        <v>14495054.93</v>
      </c>
      <c r="G71" s="47">
        <f>VLOOKUP($Q71&amp;$B71,'PNC Exon. &amp; no Exon.'!$A:$AL,'P.N.C. x Comp. x Ramos'!G$66,0)</f>
        <v>2279710.73</v>
      </c>
      <c r="H71" s="47">
        <f>VLOOKUP($Q71&amp;$B71,'PNC Exon. &amp; no Exon.'!$A:$AL,'P.N.C. x Comp. x Ramos'!H$66,0)</f>
        <v>205269909.96000001</v>
      </c>
      <c r="I71" s="47">
        <f>VLOOKUP($Q71&amp;$B71,'PNC Exon. &amp; no Exon.'!$A:$AL,'P.N.C. x Comp. x Ramos'!I$66,0)</f>
        <v>1042870.98</v>
      </c>
      <c r="J71" s="47">
        <f>VLOOKUP($Q71&amp;$B71,'PNC Exon. &amp; no Exon.'!$A:$AL,'P.N.C. x Comp. x Ramos'!J$66,0)</f>
        <v>8596488.2000000011</v>
      </c>
      <c r="K71" s="47">
        <f>VLOOKUP($Q71&amp;$B71,'PNC Exon. &amp; no Exon.'!$A:$AL,'P.N.C. x Comp. x Ramos'!K$66,0)</f>
        <v>232808307.08999997</v>
      </c>
      <c r="L71" s="47">
        <f>VLOOKUP($Q71&amp;$B71,'PNC Exon. &amp; no Exon.'!$A:$AL,'P.N.C. x Comp. x Ramos'!L$66,0)</f>
        <v>0</v>
      </c>
      <c r="M71" s="47">
        <f>VLOOKUP($Q71&amp;$B71,'PNC Exon. &amp; no Exon.'!$A:$AL,'P.N.C. x Comp. x Ramos'!M$66,0)</f>
        <v>3207959.83</v>
      </c>
      <c r="N71" s="47">
        <f>VLOOKUP($Q71&amp;$B71,'PNC Exon. &amp; no Exon.'!$A:$AL,'P.N.C. x Comp. x Ramos'!N$66,0)</f>
        <v>27403570.280000001</v>
      </c>
      <c r="O71" s="56">
        <f t="shared" si="15"/>
        <v>11.966037338091635</v>
      </c>
      <c r="Q71" s="136" t="s">
        <v>23</v>
      </c>
    </row>
    <row r="72" spans="1:17" ht="15.95" customHeight="1" x14ac:dyDescent="0.4">
      <c r="A72" s="46">
        <f t="shared" si="11"/>
        <v>4</v>
      </c>
      <c r="B72" s="50" t="s">
        <v>94</v>
      </c>
      <c r="C72" s="58">
        <f t="shared" si="14"/>
        <v>529320840.20000005</v>
      </c>
      <c r="D72" s="47">
        <f>VLOOKUP($Q72&amp;$B72,'PNC Exon. &amp; no Exon.'!$A:$AL,'P.N.C. x Comp. x Ramos'!D$66,0)</f>
        <v>3993760.59</v>
      </c>
      <c r="E72" s="47">
        <f>VLOOKUP($Q72&amp;$B72,'PNC Exon. &amp; no Exon.'!$A:$AL,'P.N.C. x Comp. x Ramos'!E$66,0)</f>
        <v>128973627.46000001</v>
      </c>
      <c r="F72" s="47">
        <f>VLOOKUP($Q72&amp;$B72,'PNC Exon. &amp; no Exon.'!$A:$AL,'P.N.C. x Comp. x Ramos'!F$66,0)</f>
        <v>19736825.32</v>
      </c>
      <c r="G72" s="47">
        <f>VLOOKUP($Q72&amp;$B72,'PNC Exon. &amp; no Exon.'!$A:$AL,'P.N.C. x Comp. x Ramos'!G$66,0)</f>
        <v>9068040.5800000001</v>
      </c>
      <c r="H72" s="47">
        <f>VLOOKUP($Q72&amp;$B72,'PNC Exon. &amp; no Exon.'!$A:$AL,'P.N.C. x Comp. x Ramos'!H$66,0)</f>
        <v>159918584.34999999</v>
      </c>
      <c r="I72" s="47">
        <f>VLOOKUP($Q72&amp;$B72,'PNC Exon. &amp; no Exon.'!$A:$AL,'P.N.C. x Comp. x Ramos'!I$66,0)</f>
        <v>781586.72</v>
      </c>
      <c r="J72" s="47">
        <f>VLOOKUP($Q72&amp;$B72,'PNC Exon. &amp; no Exon.'!$A:$AL,'P.N.C. x Comp. x Ramos'!J$66,0)</f>
        <v>3304370</v>
      </c>
      <c r="K72" s="47">
        <f>VLOOKUP($Q72&amp;$B72,'PNC Exon. &amp; no Exon.'!$A:$AL,'P.N.C. x Comp. x Ramos'!K$66,0)</f>
        <v>164460964.29999998</v>
      </c>
      <c r="L72" s="47">
        <f>VLOOKUP($Q72&amp;$B72,'PNC Exon. &amp; no Exon.'!$A:$AL,'P.N.C. x Comp. x Ramos'!L$66,0)</f>
        <v>0</v>
      </c>
      <c r="M72" s="47">
        <f>VLOOKUP($Q72&amp;$B72,'PNC Exon. &amp; no Exon.'!$A:$AL,'P.N.C. x Comp. x Ramos'!M$66,0)</f>
        <v>4917241.37</v>
      </c>
      <c r="N72" s="47">
        <f>VLOOKUP($Q72&amp;$B72,'PNC Exon. &amp; no Exon.'!$A:$AL,'P.N.C. x Comp. x Ramos'!N$66,0)</f>
        <v>34165839.509999998</v>
      </c>
      <c r="O72" s="56">
        <f t="shared" si="15"/>
        <v>9.5684193421636756</v>
      </c>
      <c r="Q72" s="136" t="s">
        <v>23</v>
      </c>
    </row>
    <row r="73" spans="1:17" ht="15.95" customHeight="1" x14ac:dyDescent="0.4">
      <c r="A73" s="46">
        <f t="shared" si="11"/>
        <v>5</v>
      </c>
      <c r="B73" s="50" t="s">
        <v>87</v>
      </c>
      <c r="C73" s="58">
        <f t="shared" si="14"/>
        <v>444436931.04000002</v>
      </c>
      <c r="D73" s="47">
        <f>VLOOKUP($Q73&amp;$B73,'PNC Exon. &amp; no Exon.'!$A:$AL,'P.N.C. x Comp. x Ramos'!D$66,0)</f>
        <v>211377.34</v>
      </c>
      <c r="E73" s="47">
        <f>VLOOKUP($Q73&amp;$B73,'PNC Exon. &amp; no Exon.'!$A:$AL,'P.N.C. x Comp. x Ramos'!E$66,0)</f>
        <v>20118338.399999999</v>
      </c>
      <c r="F73" s="47">
        <f>VLOOKUP($Q73&amp;$B73,'PNC Exon. &amp; no Exon.'!$A:$AL,'P.N.C. x Comp. x Ramos'!F$66,0)</f>
        <v>61982166.82</v>
      </c>
      <c r="G73" s="47">
        <f>VLOOKUP($Q73&amp;$B73,'PNC Exon. &amp; no Exon.'!$A:$AL,'P.N.C. x Comp. x Ramos'!G$66,0)</f>
        <v>1983822.91</v>
      </c>
      <c r="H73" s="47">
        <f>VLOOKUP($Q73&amp;$B73,'PNC Exon. &amp; no Exon.'!$A:$AL,'P.N.C. x Comp. x Ramos'!H$66,0)</f>
        <v>188956609.96000001</v>
      </c>
      <c r="I73" s="47">
        <f>VLOOKUP($Q73&amp;$B73,'PNC Exon. &amp; no Exon.'!$A:$AL,'P.N.C. x Comp. x Ramos'!I$66,0)</f>
        <v>2648433.0499999998</v>
      </c>
      <c r="J73" s="47">
        <f>VLOOKUP($Q73&amp;$B73,'PNC Exon. &amp; no Exon.'!$A:$AL,'P.N.C. x Comp. x Ramos'!J$66,0)</f>
        <v>6097014.5300000003</v>
      </c>
      <c r="K73" s="47">
        <f>VLOOKUP($Q73&amp;$B73,'PNC Exon. &amp; no Exon.'!$A:$AL,'P.N.C. x Comp. x Ramos'!K$66,0)</f>
        <v>128677954.37</v>
      </c>
      <c r="L73" s="47">
        <f>VLOOKUP($Q73&amp;$B73,'PNC Exon. &amp; no Exon.'!$A:$AL,'P.N.C. x Comp. x Ramos'!L$66,0)</f>
        <v>0</v>
      </c>
      <c r="M73" s="47">
        <f>VLOOKUP($Q73&amp;$B73,'PNC Exon. &amp; no Exon.'!$A:$AL,'P.N.C. x Comp. x Ramos'!M$66,0)</f>
        <v>11034333.930000002</v>
      </c>
      <c r="N73" s="47">
        <f>VLOOKUP($Q73&amp;$B73,'PNC Exon. &amp; no Exon.'!$A:$AL,'P.N.C. x Comp. x Ramos'!N$66,0)</f>
        <v>22726879.73</v>
      </c>
      <c r="O73" s="56">
        <f t="shared" si="15"/>
        <v>8.0339911153473587</v>
      </c>
      <c r="Q73" s="136" t="s">
        <v>23</v>
      </c>
    </row>
    <row r="74" spans="1:17" ht="15.95" customHeight="1" x14ac:dyDescent="0.4">
      <c r="A74" s="46">
        <f t="shared" si="11"/>
        <v>6</v>
      </c>
      <c r="B74" s="50" t="s">
        <v>92</v>
      </c>
      <c r="C74" s="58">
        <f t="shared" si="14"/>
        <v>389283855.98000002</v>
      </c>
      <c r="D74" s="47">
        <f>VLOOKUP($Q74&amp;$B74,'PNC Exon. &amp; no Exon.'!$A:$AL,'P.N.C. x Comp. x Ramos'!D$66,0)</f>
        <v>979832.96</v>
      </c>
      <c r="E74" s="47">
        <f>VLOOKUP($Q74&amp;$B74,'PNC Exon. &amp; no Exon.'!$A:$AL,'P.N.C. x Comp. x Ramos'!E$66,0)</f>
        <v>15620445.75</v>
      </c>
      <c r="F74" s="47">
        <f>VLOOKUP($Q74&amp;$B74,'PNC Exon. &amp; no Exon.'!$A:$AL,'P.N.C. x Comp. x Ramos'!F$66,0)</f>
        <v>12945343.950000001</v>
      </c>
      <c r="G74" s="47">
        <f>VLOOKUP($Q74&amp;$B74,'PNC Exon. &amp; no Exon.'!$A:$AL,'P.N.C. x Comp. x Ramos'!G$66,0)</f>
        <v>627630.17000000004</v>
      </c>
      <c r="H74" s="47">
        <f>VLOOKUP($Q74&amp;$B74,'PNC Exon. &amp; no Exon.'!$A:$AL,'P.N.C. x Comp. x Ramos'!H$66,0)</f>
        <v>150962930.81</v>
      </c>
      <c r="I74" s="47">
        <f>VLOOKUP($Q74&amp;$B74,'PNC Exon. &amp; no Exon.'!$A:$AL,'P.N.C. x Comp. x Ramos'!I$66,0)</f>
        <v>6781184.75</v>
      </c>
      <c r="J74" s="47">
        <f>VLOOKUP($Q74&amp;$B74,'PNC Exon. &amp; no Exon.'!$A:$AL,'P.N.C. x Comp. x Ramos'!J$66,0)</f>
        <v>6516566.0600000005</v>
      </c>
      <c r="K74" s="47">
        <f>VLOOKUP($Q74&amp;$B74,'PNC Exon. &amp; no Exon.'!$A:$AL,'P.N.C. x Comp. x Ramos'!K$66,0)</f>
        <v>132821563.27000001</v>
      </c>
      <c r="L74" s="47">
        <f>VLOOKUP($Q74&amp;$B74,'PNC Exon. &amp; no Exon.'!$A:$AL,'P.N.C. x Comp. x Ramos'!L$66,0)</f>
        <v>0</v>
      </c>
      <c r="M74" s="47">
        <f>VLOOKUP($Q74&amp;$B74,'PNC Exon. &amp; no Exon.'!$A:$AL,'P.N.C. x Comp. x Ramos'!M$66,0)</f>
        <v>12751724.199999999</v>
      </c>
      <c r="N74" s="47">
        <f>VLOOKUP($Q74&amp;$B74,'PNC Exon. &amp; no Exon.'!$A:$AL,'P.N.C. x Comp. x Ramos'!N$66,0)</f>
        <v>49276634.060000002</v>
      </c>
      <c r="O74" s="56">
        <f t="shared" si="15"/>
        <v>7.037000802280315</v>
      </c>
      <c r="Q74" s="136" t="s">
        <v>23</v>
      </c>
    </row>
    <row r="75" spans="1:17" ht="15.95" customHeight="1" x14ac:dyDescent="0.4">
      <c r="A75" s="46">
        <f t="shared" si="11"/>
        <v>7</v>
      </c>
      <c r="B75" s="50" t="s">
        <v>91</v>
      </c>
      <c r="C75" s="58">
        <f t="shared" si="14"/>
        <v>237227006.44</v>
      </c>
      <c r="D75" s="47">
        <f>VLOOKUP($Q75&amp;$B75,'PNC Exon. &amp; no Exon.'!$A:$AL,'P.N.C. x Comp. x Ramos'!D$66,0)</f>
        <v>7222561.2400000002</v>
      </c>
      <c r="E75" s="47">
        <f>VLOOKUP($Q75&amp;$B75,'PNC Exon. &amp; no Exon.'!$A:$AL,'P.N.C. x Comp. x Ramos'!E$66,0)</f>
        <v>5211712.3900000006</v>
      </c>
      <c r="F75" s="47">
        <f>VLOOKUP($Q75&amp;$B75,'PNC Exon. &amp; no Exon.'!$A:$AL,'P.N.C. x Comp. x Ramos'!F$66,0)</f>
        <v>224792732.81</v>
      </c>
      <c r="G75" s="47">
        <f>VLOOKUP($Q75&amp;$B75,'PNC Exon. &amp; no Exon.'!$A:$AL,'P.N.C. x Comp. x Ramos'!G$66,0)</f>
        <v>0</v>
      </c>
      <c r="H75" s="47">
        <f>VLOOKUP($Q75&amp;$B75,'PNC Exon. &amp; no Exon.'!$A:$AL,'P.N.C. x Comp. x Ramos'!H$66,0)</f>
        <v>0</v>
      </c>
      <c r="I75" s="47">
        <f>VLOOKUP($Q75&amp;$B75,'PNC Exon. &amp; no Exon.'!$A:$AL,'P.N.C. x Comp. x Ramos'!I$66,0)</f>
        <v>0</v>
      </c>
      <c r="J75" s="47">
        <f>VLOOKUP($Q75&amp;$B75,'PNC Exon. &amp; no Exon.'!$A:$AL,'P.N.C. x Comp. x Ramos'!J$66,0)</f>
        <v>0</v>
      </c>
      <c r="K75" s="47">
        <f>VLOOKUP($Q75&amp;$B75,'PNC Exon. &amp; no Exon.'!$A:$AL,'P.N.C. x Comp. x Ramos'!K$66,0)</f>
        <v>0</v>
      </c>
      <c r="L75" s="47">
        <f>VLOOKUP($Q75&amp;$B75,'PNC Exon. &amp; no Exon.'!$A:$AL,'P.N.C. x Comp. x Ramos'!L$66,0)</f>
        <v>0</v>
      </c>
      <c r="M75" s="47">
        <f>VLOOKUP($Q75&amp;$B75,'PNC Exon. &amp; no Exon.'!$A:$AL,'P.N.C. x Comp. x Ramos'!M$66,0)</f>
        <v>0</v>
      </c>
      <c r="N75" s="47">
        <f>VLOOKUP($Q75&amp;$B75,'PNC Exon. &amp; no Exon.'!$A:$AL,'P.N.C. x Comp. x Ramos'!N$66,0)</f>
        <v>0</v>
      </c>
      <c r="O75" s="56">
        <f t="shared" si="15"/>
        <v>4.2883017340606173</v>
      </c>
      <c r="Q75" s="136" t="s">
        <v>23</v>
      </c>
    </row>
    <row r="76" spans="1:17" ht="15.95" customHeight="1" x14ac:dyDescent="0.4">
      <c r="A76" s="46">
        <f t="shared" si="11"/>
        <v>8</v>
      </c>
      <c r="B76" s="50" t="s">
        <v>116</v>
      </c>
      <c r="C76" s="58">
        <f t="shared" si="14"/>
        <v>176985015.80000001</v>
      </c>
      <c r="D76" s="47">
        <f>VLOOKUP($Q76&amp;$B76,'PNC Exon. &amp; no Exon.'!$A:$AL,'P.N.C. x Comp. x Ramos'!D$66,0)</f>
        <v>0</v>
      </c>
      <c r="E76" s="47">
        <f>VLOOKUP($Q76&amp;$B76,'PNC Exon. &amp; no Exon.'!$A:$AL,'P.N.C. x Comp. x Ramos'!E$66,0)</f>
        <v>161243100.41</v>
      </c>
      <c r="F76" s="47">
        <f>VLOOKUP($Q76&amp;$B76,'PNC Exon. &amp; no Exon.'!$A:$AL,'P.N.C. x Comp. x Ramos'!F$66,0)</f>
        <v>0</v>
      </c>
      <c r="G76" s="47">
        <f>VLOOKUP($Q76&amp;$B76,'PNC Exon. &amp; no Exon.'!$A:$AL,'P.N.C. x Comp. x Ramos'!G$66,0)</f>
        <v>1365984.43</v>
      </c>
      <c r="H76" s="47">
        <f>VLOOKUP($Q76&amp;$B76,'PNC Exon. &amp; no Exon.'!$A:$AL,'P.N.C. x Comp. x Ramos'!H$66,0)</f>
        <v>10763952.84</v>
      </c>
      <c r="I76" s="47">
        <f>VLOOKUP($Q76&amp;$B76,'PNC Exon. &amp; no Exon.'!$A:$AL,'P.N.C. x Comp. x Ramos'!I$66,0)</f>
        <v>0</v>
      </c>
      <c r="J76" s="47">
        <f>VLOOKUP($Q76&amp;$B76,'PNC Exon. &amp; no Exon.'!$A:$AL,'P.N.C. x Comp. x Ramos'!J$66,0)</f>
        <v>0</v>
      </c>
      <c r="K76" s="47">
        <f>VLOOKUP($Q76&amp;$B76,'PNC Exon. &amp; no Exon.'!$A:$AL,'P.N.C. x Comp. x Ramos'!K$66,0)</f>
        <v>0</v>
      </c>
      <c r="L76" s="47">
        <f>VLOOKUP($Q76&amp;$B76,'PNC Exon. &amp; no Exon.'!$A:$AL,'P.N.C. x Comp. x Ramos'!L$66,0)</f>
        <v>0</v>
      </c>
      <c r="M76" s="47">
        <f>VLOOKUP($Q76&amp;$B76,'PNC Exon. &amp; no Exon.'!$A:$AL,'P.N.C. x Comp. x Ramos'!M$66,0)</f>
        <v>0</v>
      </c>
      <c r="N76" s="47">
        <f>VLOOKUP($Q76&amp;$B76,'PNC Exon. &amp; no Exon.'!$A:$AL,'P.N.C. x Comp. x Ramos'!N$66,0)</f>
        <v>3611978.12</v>
      </c>
      <c r="O76" s="56">
        <f t="shared" si="15"/>
        <v>3.1993201851149475</v>
      </c>
      <c r="Q76" s="136" t="s">
        <v>23</v>
      </c>
    </row>
    <row r="77" spans="1:17" ht="15.95" customHeight="1" x14ac:dyDescent="0.4">
      <c r="A77" s="46">
        <f t="shared" si="11"/>
        <v>9</v>
      </c>
      <c r="B77" s="50" t="s">
        <v>78</v>
      </c>
      <c r="C77" s="58">
        <f t="shared" si="14"/>
        <v>129899925.30999999</v>
      </c>
      <c r="D77" s="47">
        <f>VLOOKUP($Q77&amp;$B77,'PNC Exon. &amp; no Exon.'!$A:$AL,'P.N.C. x Comp. x Ramos'!D$66,0)</f>
        <v>148562.56</v>
      </c>
      <c r="E77" s="47">
        <f>VLOOKUP($Q77&amp;$B77,'PNC Exon. &amp; no Exon.'!$A:$AL,'P.N.C. x Comp. x Ramos'!E$66,0)</f>
        <v>89941455.769999996</v>
      </c>
      <c r="F77" s="47">
        <f>VLOOKUP($Q77&amp;$B77,'PNC Exon. &amp; no Exon.'!$A:$AL,'P.N.C. x Comp. x Ramos'!F$66,0)</f>
        <v>224745.76</v>
      </c>
      <c r="G77" s="47">
        <f>VLOOKUP($Q77&amp;$B77,'PNC Exon. &amp; no Exon.'!$A:$AL,'P.N.C. x Comp. x Ramos'!G$66,0)</f>
        <v>122502.34999999999</v>
      </c>
      <c r="H77" s="47">
        <f>VLOOKUP($Q77&amp;$B77,'PNC Exon. &amp; no Exon.'!$A:$AL,'P.N.C. x Comp. x Ramos'!H$66,0)</f>
        <v>6522811.8300000001</v>
      </c>
      <c r="I77" s="47">
        <f>VLOOKUP($Q77&amp;$B77,'PNC Exon. &amp; no Exon.'!$A:$AL,'P.N.C. x Comp. x Ramos'!I$66,0)</f>
        <v>1211525.3500000001</v>
      </c>
      <c r="J77" s="47">
        <f>VLOOKUP($Q77&amp;$B77,'PNC Exon. &amp; no Exon.'!$A:$AL,'P.N.C. x Comp. x Ramos'!J$66,0)</f>
        <v>166909.9</v>
      </c>
      <c r="K77" s="47">
        <f>VLOOKUP($Q77&amp;$B77,'PNC Exon. &amp; no Exon.'!$A:$AL,'P.N.C. x Comp. x Ramos'!K$66,0)</f>
        <v>20137003.210000001</v>
      </c>
      <c r="L77" s="47">
        <f>VLOOKUP($Q77&amp;$B77,'PNC Exon. &amp; no Exon.'!$A:$AL,'P.N.C. x Comp. x Ramos'!L$66,0)</f>
        <v>0</v>
      </c>
      <c r="M77" s="47">
        <f>VLOOKUP($Q77&amp;$B77,'PNC Exon. &amp; no Exon.'!$A:$AL,'P.N.C. x Comp. x Ramos'!M$66,0)</f>
        <v>8858581.9100000001</v>
      </c>
      <c r="N77" s="47">
        <f>VLOOKUP($Q77&amp;$B77,'PNC Exon. &amp; no Exon.'!$A:$AL,'P.N.C. x Comp. x Ramos'!N$66,0)</f>
        <v>2565826.67</v>
      </c>
      <c r="O77" s="56">
        <f t="shared" si="15"/>
        <v>2.3481730993478096</v>
      </c>
      <c r="Q77" s="136" t="s">
        <v>23</v>
      </c>
    </row>
    <row r="78" spans="1:17" ht="15.95" customHeight="1" x14ac:dyDescent="0.4">
      <c r="A78" s="46">
        <f t="shared" si="11"/>
        <v>10</v>
      </c>
      <c r="B78" s="50" t="s">
        <v>77</v>
      </c>
      <c r="C78" s="58">
        <f t="shared" si="14"/>
        <v>111262402.48</v>
      </c>
      <c r="D78" s="47">
        <f>VLOOKUP($Q78&amp;$B78,'PNC Exon. &amp; no Exon.'!$A:$AL,'P.N.C. x Comp. x Ramos'!D$66,0)</f>
        <v>0</v>
      </c>
      <c r="E78" s="47">
        <f>VLOOKUP($Q78&amp;$B78,'PNC Exon. &amp; no Exon.'!$A:$AL,'P.N.C. x Comp. x Ramos'!E$66,0)</f>
        <v>56626.28</v>
      </c>
      <c r="F78" s="47">
        <f>VLOOKUP($Q78&amp;$B78,'PNC Exon. &amp; no Exon.'!$A:$AL,'P.N.C. x Comp. x Ramos'!F$66,0)</f>
        <v>0</v>
      </c>
      <c r="G78" s="47">
        <f>VLOOKUP($Q78&amp;$B78,'PNC Exon. &amp; no Exon.'!$A:$AL,'P.N.C. x Comp. x Ramos'!G$66,0)</f>
        <v>1044.71</v>
      </c>
      <c r="H78" s="47">
        <f>VLOOKUP($Q78&amp;$B78,'PNC Exon. &amp; no Exon.'!$A:$AL,'P.N.C. x Comp. x Ramos'!H$66,0)</f>
        <v>226587.03</v>
      </c>
      <c r="I78" s="47">
        <f>VLOOKUP($Q78&amp;$B78,'PNC Exon. &amp; no Exon.'!$A:$AL,'P.N.C. x Comp. x Ramos'!I$66,0)</f>
        <v>43444.83</v>
      </c>
      <c r="J78" s="47">
        <f>VLOOKUP($Q78&amp;$B78,'PNC Exon. &amp; no Exon.'!$A:$AL,'P.N.C. x Comp. x Ramos'!J$66,0)</f>
        <v>2072290.33</v>
      </c>
      <c r="K78" s="47">
        <f>VLOOKUP($Q78&amp;$B78,'PNC Exon. &amp; no Exon.'!$A:$AL,'P.N.C. x Comp. x Ramos'!K$66,0)</f>
        <v>108365759.5</v>
      </c>
      <c r="L78" s="47">
        <f>VLOOKUP($Q78&amp;$B78,'PNC Exon. &amp; no Exon.'!$A:$AL,'P.N.C. x Comp. x Ramos'!L$66,0)</f>
        <v>0</v>
      </c>
      <c r="M78" s="47">
        <f>VLOOKUP($Q78&amp;$B78,'PNC Exon. &amp; no Exon.'!$A:$AL,'P.N.C. x Comp. x Ramos'!M$66,0)</f>
        <v>398266.72</v>
      </c>
      <c r="N78" s="47">
        <f>VLOOKUP($Q78&amp;$B78,'PNC Exon. &amp; no Exon.'!$A:$AL,'P.N.C. x Comp. x Ramos'!N$66,0)</f>
        <v>98383.08</v>
      </c>
      <c r="O78" s="56">
        <f t="shared" si="15"/>
        <v>2.0112665950257664</v>
      </c>
      <c r="Q78" s="136" t="s">
        <v>23</v>
      </c>
    </row>
    <row r="79" spans="1:17" ht="15.95" customHeight="1" x14ac:dyDescent="0.4">
      <c r="A79" s="46">
        <f t="shared" si="11"/>
        <v>11</v>
      </c>
      <c r="B79" s="50" t="s">
        <v>89</v>
      </c>
      <c r="C79" s="58">
        <f t="shared" si="14"/>
        <v>101324121.02999999</v>
      </c>
      <c r="D79" s="47">
        <f>VLOOKUP($Q79&amp;$B79,'PNC Exon. &amp; no Exon.'!$A:$AL,'P.N.C. x Comp. x Ramos'!D$66,0)</f>
        <v>0</v>
      </c>
      <c r="E79" s="47">
        <f>VLOOKUP($Q79&amp;$B79,'PNC Exon. &amp; no Exon.'!$A:$AL,'P.N.C. x Comp. x Ramos'!E$66,0)</f>
        <v>51147.97</v>
      </c>
      <c r="F79" s="47">
        <f>VLOOKUP($Q79&amp;$B79,'PNC Exon. &amp; no Exon.'!$A:$AL,'P.N.C. x Comp. x Ramos'!F$66,0)</f>
        <v>0</v>
      </c>
      <c r="G79" s="47">
        <f>VLOOKUP($Q79&amp;$B79,'PNC Exon. &amp; no Exon.'!$A:$AL,'P.N.C. x Comp. x Ramos'!G$66,0)</f>
        <v>0</v>
      </c>
      <c r="H79" s="47">
        <f>VLOOKUP($Q79&amp;$B79,'PNC Exon. &amp; no Exon.'!$A:$AL,'P.N.C. x Comp. x Ramos'!H$66,0)</f>
        <v>13977264.709999999</v>
      </c>
      <c r="I79" s="47">
        <f>VLOOKUP($Q79&amp;$B79,'PNC Exon. &amp; no Exon.'!$A:$AL,'P.N.C. x Comp. x Ramos'!I$66,0)</f>
        <v>264304.09000000003</v>
      </c>
      <c r="J79" s="47">
        <f>VLOOKUP($Q79&amp;$B79,'PNC Exon. &amp; no Exon.'!$A:$AL,'P.N.C. x Comp. x Ramos'!J$66,0)</f>
        <v>247922.43</v>
      </c>
      <c r="K79" s="47">
        <f>VLOOKUP($Q79&amp;$B79,'PNC Exon. &amp; no Exon.'!$A:$AL,'P.N.C. x Comp. x Ramos'!K$66,0)</f>
        <v>82520948.279999986</v>
      </c>
      <c r="L79" s="47">
        <f>VLOOKUP($Q79&amp;$B79,'PNC Exon. &amp; no Exon.'!$A:$AL,'P.N.C. x Comp. x Ramos'!L$66,0)</f>
        <v>0</v>
      </c>
      <c r="M79" s="47">
        <f>VLOOKUP($Q79&amp;$B79,'PNC Exon. &amp; no Exon.'!$A:$AL,'P.N.C. x Comp. x Ramos'!M$66,0)</f>
        <v>490799.44</v>
      </c>
      <c r="N79" s="47">
        <f>VLOOKUP($Q79&amp;$B79,'PNC Exon. &amp; no Exon.'!$A:$AL,'P.N.C. x Comp. x Ramos'!N$66,0)</f>
        <v>3771734.1100000003</v>
      </c>
      <c r="O79" s="56">
        <f t="shared" si="15"/>
        <v>1.8316144120168445</v>
      </c>
      <c r="Q79" s="136" t="s">
        <v>23</v>
      </c>
    </row>
    <row r="80" spans="1:17" ht="15.95" customHeight="1" x14ac:dyDescent="0.4">
      <c r="A80" s="46">
        <f t="shared" si="11"/>
        <v>12</v>
      </c>
      <c r="B80" s="50" t="s">
        <v>96</v>
      </c>
      <c r="C80" s="58">
        <f t="shared" si="14"/>
        <v>86733940.939999998</v>
      </c>
      <c r="D80" s="47">
        <f>VLOOKUP($Q80&amp;$B80,'PNC Exon. &amp; no Exon.'!$A:$AL,'P.N.C. x Comp. x Ramos'!D$66,0)</f>
        <v>841262.92</v>
      </c>
      <c r="E80" s="47">
        <f>VLOOKUP($Q80&amp;$B80,'PNC Exon. &amp; no Exon.'!$A:$AL,'P.N.C. x Comp. x Ramos'!E$66,0)</f>
        <v>0</v>
      </c>
      <c r="F80" s="47">
        <f>VLOOKUP($Q80&amp;$B80,'PNC Exon. &amp; no Exon.'!$A:$AL,'P.N.C. x Comp. x Ramos'!F$66,0)</f>
        <v>0</v>
      </c>
      <c r="G80" s="47">
        <f>VLOOKUP($Q80&amp;$B80,'PNC Exon. &amp; no Exon.'!$A:$AL,'P.N.C. x Comp. x Ramos'!G$66,0)</f>
        <v>4741.38</v>
      </c>
      <c r="H80" s="47">
        <f>VLOOKUP($Q80&amp;$B80,'PNC Exon. &amp; no Exon.'!$A:$AL,'P.N.C. x Comp. x Ramos'!H$66,0)</f>
        <v>214935.42</v>
      </c>
      <c r="I80" s="47">
        <f>VLOOKUP($Q80&amp;$B80,'PNC Exon. &amp; no Exon.'!$A:$AL,'P.N.C. x Comp. x Ramos'!I$66,0)</f>
        <v>134585.32</v>
      </c>
      <c r="J80" s="47">
        <f>VLOOKUP($Q80&amp;$B80,'PNC Exon. &amp; no Exon.'!$A:$AL,'P.N.C. x Comp. x Ramos'!J$66,0)</f>
        <v>4300.8900000000003</v>
      </c>
      <c r="K80" s="47">
        <f>VLOOKUP($Q80&amp;$B80,'PNC Exon. &amp; no Exon.'!$A:$AL,'P.N.C. x Comp. x Ramos'!K$66,0)</f>
        <v>48522785.530000001</v>
      </c>
      <c r="L80" s="47">
        <f>VLOOKUP($Q80&amp;$B80,'PNC Exon. &amp; no Exon.'!$A:$AL,'P.N.C. x Comp. x Ramos'!L$66,0)</f>
        <v>0</v>
      </c>
      <c r="M80" s="47">
        <f>VLOOKUP($Q80&amp;$B80,'PNC Exon. &amp; no Exon.'!$A:$AL,'P.N.C. x Comp. x Ramos'!M$66,0)</f>
        <v>34439820.890000001</v>
      </c>
      <c r="N80" s="47">
        <f>VLOOKUP($Q80&amp;$B80,'PNC Exon. &amp; no Exon.'!$A:$AL,'P.N.C. x Comp. x Ramos'!N$66,0)</f>
        <v>2571508.59</v>
      </c>
      <c r="O80" s="56">
        <f t="shared" si="15"/>
        <v>1.567870854657458</v>
      </c>
      <c r="Q80" s="136" t="s">
        <v>23</v>
      </c>
    </row>
    <row r="81" spans="1:17" ht="15.95" customHeight="1" x14ac:dyDescent="0.4">
      <c r="A81" s="46">
        <f t="shared" si="11"/>
        <v>13</v>
      </c>
      <c r="B81" s="50" t="s">
        <v>79</v>
      </c>
      <c r="C81" s="58">
        <f t="shared" si="14"/>
        <v>75636307.309999987</v>
      </c>
      <c r="D81" s="47">
        <f>VLOOKUP($Q81&amp;$B81,'PNC Exon. &amp; no Exon.'!$A:$AL,'P.N.C. x Comp. x Ramos'!D$66,0)</f>
        <v>965.5</v>
      </c>
      <c r="E81" s="47">
        <f>VLOOKUP($Q81&amp;$B81,'PNC Exon. &amp; no Exon.'!$A:$AL,'P.N.C. x Comp. x Ramos'!E$66,0)</f>
        <v>3320805.34</v>
      </c>
      <c r="F81" s="47">
        <f>VLOOKUP($Q81&amp;$B81,'PNC Exon. &amp; no Exon.'!$A:$AL,'P.N.C. x Comp. x Ramos'!F$66,0)</f>
        <v>0</v>
      </c>
      <c r="G81" s="47">
        <f>VLOOKUP($Q81&amp;$B81,'PNC Exon. &amp; no Exon.'!$A:$AL,'P.N.C. x Comp. x Ramos'!G$66,0)</f>
        <v>0</v>
      </c>
      <c r="H81" s="47">
        <f>VLOOKUP($Q81&amp;$B81,'PNC Exon. &amp; no Exon.'!$A:$AL,'P.N.C. x Comp. x Ramos'!H$66,0)</f>
        <v>6333430.1699999999</v>
      </c>
      <c r="I81" s="47">
        <f>VLOOKUP($Q81&amp;$B81,'PNC Exon. &amp; no Exon.'!$A:$AL,'P.N.C. x Comp. x Ramos'!I$66,0)</f>
        <v>43959.360000000001</v>
      </c>
      <c r="J81" s="47">
        <f>VLOOKUP($Q81&amp;$B81,'PNC Exon. &amp; no Exon.'!$A:$AL,'P.N.C. x Comp. x Ramos'!J$66,0)</f>
        <v>5628.84</v>
      </c>
      <c r="K81" s="47">
        <f>VLOOKUP($Q81&amp;$B81,'PNC Exon. &amp; no Exon.'!$A:$AL,'P.N.C. x Comp. x Ramos'!K$66,0)</f>
        <v>17378576.039999999</v>
      </c>
      <c r="L81" s="47">
        <f>VLOOKUP($Q81&amp;$B81,'PNC Exon. &amp; no Exon.'!$A:$AL,'P.N.C. x Comp. x Ramos'!L$66,0)</f>
        <v>0</v>
      </c>
      <c r="M81" s="47">
        <f>VLOOKUP($Q81&amp;$B81,'PNC Exon. &amp; no Exon.'!$A:$AL,'P.N.C. x Comp. x Ramos'!M$66,0)</f>
        <v>44830901.229999997</v>
      </c>
      <c r="N81" s="47">
        <f>VLOOKUP($Q81&amp;$B81,'PNC Exon. &amp; no Exon.'!$A:$AL,'P.N.C. x Comp. x Ramos'!N$66,0)</f>
        <v>3722040.83</v>
      </c>
      <c r="O81" s="56">
        <f t="shared" si="15"/>
        <v>1.3672613108552223</v>
      </c>
      <c r="Q81" s="136" t="s">
        <v>23</v>
      </c>
    </row>
    <row r="82" spans="1:17" ht="15.95" customHeight="1" x14ac:dyDescent="0.4">
      <c r="A82" s="46">
        <f t="shared" si="11"/>
        <v>14</v>
      </c>
      <c r="B82" s="50" t="s">
        <v>99</v>
      </c>
      <c r="C82" s="58">
        <f t="shared" si="14"/>
        <v>65271610.649999991</v>
      </c>
      <c r="D82" s="47">
        <f>VLOOKUP($Q82&amp;$B82,'PNC Exon. &amp; no Exon.'!$A:$AL,'P.N.C. x Comp. x Ramos'!D$66,0)</f>
        <v>0</v>
      </c>
      <c r="E82" s="47">
        <f>VLOOKUP($Q82&amp;$B82,'PNC Exon. &amp; no Exon.'!$A:$AL,'P.N.C. x Comp. x Ramos'!E$66,0)</f>
        <v>61488.14</v>
      </c>
      <c r="F82" s="47">
        <f>VLOOKUP($Q82&amp;$B82,'PNC Exon. &amp; no Exon.'!$A:$AL,'P.N.C. x Comp. x Ramos'!F$66,0)</f>
        <v>0</v>
      </c>
      <c r="G82" s="47">
        <f>VLOOKUP($Q82&amp;$B82,'PNC Exon. &amp; no Exon.'!$A:$AL,'P.N.C. x Comp. x Ramos'!G$66,0)</f>
        <v>0</v>
      </c>
      <c r="H82" s="47">
        <f>VLOOKUP($Q82&amp;$B82,'PNC Exon. &amp; no Exon.'!$A:$AL,'P.N.C. x Comp. x Ramos'!H$66,0)</f>
        <v>169908.21</v>
      </c>
      <c r="I82" s="47">
        <f>VLOOKUP($Q82&amp;$B82,'PNC Exon. &amp; no Exon.'!$A:$AL,'P.N.C. x Comp. x Ramos'!I$66,0)</f>
        <v>0</v>
      </c>
      <c r="J82" s="47">
        <f>VLOOKUP($Q82&amp;$B82,'PNC Exon. &amp; no Exon.'!$A:$AL,'P.N.C. x Comp. x Ramos'!J$66,0)</f>
        <v>513752.84</v>
      </c>
      <c r="K82" s="47">
        <f>VLOOKUP($Q82&amp;$B82,'PNC Exon. &amp; no Exon.'!$A:$AL,'P.N.C. x Comp. x Ramos'!K$66,0)</f>
        <v>61847874.909999996</v>
      </c>
      <c r="L82" s="47">
        <f>VLOOKUP($Q82&amp;$B82,'PNC Exon. &amp; no Exon.'!$A:$AL,'P.N.C. x Comp. x Ramos'!L$66,0)</f>
        <v>0</v>
      </c>
      <c r="M82" s="47">
        <f>VLOOKUP($Q82&amp;$B82,'PNC Exon. &amp; no Exon.'!$A:$AL,'P.N.C. x Comp. x Ramos'!M$66,0)</f>
        <v>2517128.08</v>
      </c>
      <c r="N82" s="47">
        <f>VLOOKUP($Q82&amp;$B82,'PNC Exon. &amp; no Exon.'!$A:$AL,'P.N.C. x Comp. x Ramos'!N$66,0)</f>
        <v>161458.47</v>
      </c>
      <c r="O82" s="56">
        <f t="shared" si="15"/>
        <v>1.1799009115183454</v>
      </c>
      <c r="Q82" s="136" t="s">
        <v>23</v>
      </c>
    </row>
    <row r="83" spans="1:17" ht="15.95" customHeight="1" x14ac:dyDescent="0.4">
      <c r="A83" s="46">
        <f t="shared" si="11"/>
        <v>15</v>
      </c>
      <c r="B83" s="50" t="s">
        <v>106</v>
      </c>
      <c r="C83" s="58">
        <f t="shared" si="14"/>
        <v>53161965.919999994</v>
      </c>
      <c r="D83" s="47">
        <f>VLOOKUP($Q83&amp;$B83,'PNC Exon. &amp; no Exon.'!$A:$AL,'P.N.C. x Comp. x Ramos'!D$66,0)</f>
        <v>91991.06</v>
      </c>
      <c r="E83" s="47">
        <f>VLOOKUP($Q83&amp;$B83,'PNC Exon. &amp; no Exon.'!$A:$AL,'P.N.C. x Comp. x Ramos'!E$66,0)</f>
        <v>4270730.6900000004</v>
      </c>
      <c r="F83" s="47">
        <f>VLOOKUP($Q83&amp;$B83,'PNC Exon. &amp; no Exon.'!$A:$AL,'P.N.C. x Comp. x Ramos'!F$66,0)</f>
        <v>0</v>
      </c>
      <c r="G83" s="47">
        <f>VLOOKUP($Q83&amp;$B83,'PNC Exon. &amp; no Exon.'!$A:$AL,'P.N.C. x Comp. x Ramos'!G$66,0)</f>
        <v>1897290.94</v>
      </c>
      <c r="H83" s="47">
        <f>VLOOKUP($Q83&amp;$B83,'PNC Exon. &amp; no Exon.'!$A:$AL,'P.N.C. x Comp. x Ramos'!H$66,0)</f>
        <v>18947585.869999997</v>
      </c>
      <c r="I83" s="47">
        <f>VLOOKUP($Q83&amp;$B83,'PNC Exon. &amp; no Exon.'!$A:$AL,'P.N.C. x Comp. x Ramos'!I$66,0)</f>
        <v>734824.37</v>
      </c>
      <c r="J83" s="47">
        <f>VLOOKUP($Q83&amp;$B83,'PNC Exon. &amp; no Exon.'!$A:$AL,'P.N.C. x Comp. x Ramos'!J$66,0)</f>
        <v>331744.5</v>
      </c>
      <c r="K83" s="47">
        <f>VLOOKUP($Q83&amp;$B83,'PNC Exon. &amp; no Exon.'!$A:$AL,'P.N.C. x Comp. x Ramos'!K$66,0)</f>
        <v>23055975.969999999</v>
      </c>
      <c r="L83" s="47">
        <f>VLOOKUP($Q83&amp;$B83,'PNC Exon. &amp; no Exon.'!$A:$AL,'P.N.C. x Comp. x Ramos'!L$66,0)</f>
        <v>0</v>
      </c>
      <c r="M83" s="47">
        <f>VLOOKUP($Q83&amp;$B83,'PNC Exon. &amp; no Exon.'!$A:$AL,'P.N.C. x Comp. x Ramos'!M$66,0)</f>
        <v>347721.56</v>
      </c>
      <c r="N83" s="47">
        <f>VLOOKUP($Q83&amp;$B83,'PNC Exon. &amp; no Exon.'!$A:$AL,'P.N.C. x Comp. x Ramos'!N$66,0)</f>
        <v>3484100.96</v>
      </c>
      <c r="O83" s="56">
        <f t="shared" si="15"/>
        <v>0.96099746003609943</v>
      </c>
      <c r="Q83" s="136" t="s">
        <v>23</v>
      </c>
    </row>
    <row r="84" spans="1:17" ht="15.95" customHeight="1" x14ac:dyDescent="0.4">
      <c r="A84" s="46">
        <f t="shared" si="11"/>
        <v>16</v>
      </c>
      <c r="B84" s="49" t="s">
        <v>107</v>
      </c>
      <c r="C84" s="58">
        <f t="shared" si="14"/>
        <v>46893247.00999999</v>
      </c>
      <c r="D84" s="47">
        <f>VLOOKUP($Q84&amp;$B84,'PNC Exon. &amp; no Exon.'!$A:$AL,'P.N.C. x Comp. x Ramos'!D$66,0)</f>
        <v>2644.41</v>
      </c>
      <c r="E84" s="47">
        <f>VLOOKUP($Q84&amp;$B84,'PNC Exon. &amp; no Exon.'!$A:$AL,'P.N.C. x Comp. x Ramos'!E$66,0)</f>
        <v>179174.9</v>
      </c>
      <c r="F84" s="47">
        <f>VLOOKUP($Q84&amp;$B84,'PNC Exon. &amp; no Exon.'!$A:$AL,'P.N.C. x Comp. x Ramos'!F$66,0)</f>
        <v>0</v>
      </c>
      <c r="G84" s="47">
        <f>VLOOKUP($Q84&amp;$B84,'PNC Exon. &amp; no Exon.'!$A:$AL,'P.N.C. x Comp. x Ramos'!G$66,0)</f>
        <v>0</v>
      </c>
      <c r="H84" s="47">
        <f>VLOOKUP($Q84&amp;$B84,'PNC Exon. &amp; no Exon.'!$A:$AL,'P.N.C. x Comp. x Ramos'!H$66,0)</f>
        <v>406515.11</v>
      </c>
      <c r="I84" s="47">
        <f>VLOOKUP($Q84&amp;$B84,'PNC Exon. &amp; no Exon.'!$A:$AL,'P.N.C. x Comp. x Ramos'!I$66,0)</f>
        <v>21310.49</v>
      </c>
      <c r="J84" s="47">
        <f>VLOOKUP($Q84&amp;$B84,'PNC Exon. &amp; no Exon.'!$A:$AL,'P.N.C. x Comp. x Ramos'!J$66,0)</f>
        <v>3750</v>
      </c>
      <c r="K84" s="47">
        <f>VLOOKUP($Q84&amp;$B84,'PNC Exon. &amp; no Exon.'!$A:$AL,'P.N.C. x Comp. x Ramos'!K$66,0)</f>
        <v>46042209.979999997</v>
      </c>
      <c r="L84" s="47">
        <f>VLOOKUP($Q84&amp;$B84,'PNC Exon. &amp; no Exon.'!$A:$AL,'P.N.C. x Comp. x Ramos'!L$66,0)</f>
        <v>0</v>
      </c>
      <c r="M84" s="47">
        <f>VLOOKUP($Q84&amp;$B84,'PNC Exon. &amp; no Exon.'!$A:$AL,'P.N.C. x Comp. x Ramos'!M$66,0)</f>
        <v>17058.189999999999</v>
      </c>
      <c r="N84" s="47">
        <f>VLOOKUP($Q84&amp;$B84,'PNC Exon. &amp; no Exon.'!$A:$AL,'P.N.C. x Comp. x Ramos'!N$66,0)</f>
        <v>220583.93</v>
      </c>
      <c r="O84" s="56">
        <f t="shared" si="15"/>
        <v>0.84767917231032697</v>
      </c>
      <c r="Q84" s="136" t="s">
        <v>23</v>
      </c>
    </row>
    <row r="85" spans="1:17" ht="15.95" customHeight="1" x14ac:dyDescent="0.4">
      <c r="A85" s="46">
        <f t="shared" si="11"/>
        <v>17</v>
      </c>
      <c r="B85" s="50" t="s">
        <v>80</v>
      </c>
      <c r="C85" s="58">
        <f t="shared" si="14"/>
        <v>41071978.259999998</v>
      </c>
      <c r="D85" s="47">
        <f>VLOOKUP($Q85&amp;$B85,'PNC Exon. &amp; no Exon.'!$A:$AL,'P.N.C. x Comp. x Ramos'!D$66,0)</f>
        <v>0</v>
      </c>
      <c r="E85" s="47">
        <f>VLOOKUP($Q85&amp;$B85,'PNC Exon. &amp; no Exon.'!$A:$AL,'P.N.C. x Comp. x Ramos'!E$66,0)</f>
        <v>15175955.51</v>
      </c>
      <c r="F85" s="47">
        <f>VLOOKUP($Q85&amp;$B85,'PNC Exon. &amp; no Exon.'!$A:$AL,'P.N.C. x Comp. x Ramos'!F$66,0)</f>
        <v>0</v>
      </c>
      <c r="G85" s="47">
        <f>VLOOKUP($Q85&amp;$B85,'PNC Exon. &amp; no Exon.'!$A:$AL,'P.N.C. x Comp. x Ramos'!G$66,0)</f>
        <v>0</v>
      </c>
      <c r="H85" s="47">
        <f>VLOOKUP($Q85&amp;$B85,'PNC Exon. &amp; no Exon.'!$A:$AL,'P.N.C. x Comp. x Ramos'!H$66,0)</f>
        <v>8191781.6699999999</v>
      </c>
      <c r="I85" s="47">
        <f>VLOOKUP($Q85&amp;$B85,'PNC Exon. &amp; no Exon.'!$A:$AL,'P.N.C. x Comp. x Ramos'!I$66,0)</f>
        <v>0</v>
      </c>
      <c r="J85" s="47">
        <f>VLOOKUP($Q85&amp;$B85,'PNC Exon. &amp; no Exon.'!$A:$AL,'P.N.C. x Comp. x Ramos'!J$66,0)</f>
        <v>81000</v>
      </c>
      <c r="K85" s="47">
        <f>VLOOKUP($Q85&amp;$B85,'PNC Exon. &amp; no Exon.'!$A:$AL,'P.N.C. x Comp. x Ramos'!K$66,0)</f>
        <v>15272389.220000001</v>
      </c>
      <c r="L85" s="47">
        <f>VLOOKUP($Q85&amp;$B85,'PNC Exon. &amp; no Exon.'!$A:$AL,'P.N.C. x Comp. x Ramos'!L$66,0)</f>
        <v>0</v>
      </c>
      <c r="M85" s="47">
        <f>VLOOKUP($Q85&amp;$B85,'PNC Exon. &amp; no Exon.'!$A:$AL,'P.N.C. x Comp. x Ramos'!M$66,0)</f>
        <v>1332878.1399999999</v>
      </c>
      <c r="N85" s="47">
        <f>VLOOKUP($Q85&amp;$B85,'PNC Exon. &amp; no Exon.'!$A:$AL,'P.N.C. x Comp. x Ramos'!N$66,0)</f>
        <v>1017973.72</v>
      </c>
      <c r="O85" s="56">
        <f t="shared" si="15"/>
        <v>0.74244934519377714</v>
      </c>
      <c r="Q85" s="136" t="s">
        <v>23</v>
      </c>
    </row>
    <row r="86" spans="1:17" ht="15.95" customHeight="1" x14ac:dyDescent="0.4">
      <c r="A86" s="46">
        <f t="shared" si="11"/>
        <v>18</v>
      </c>
      <c r="B86" s="50" t="s">
        <v>82</v>
      </c>
      <c r="C86" s="58">
        <f t="shared" si="14"/>
        <v>40664455.359999999</v>
      </c>
      <c r="D86" s="47">
        <f>VLOOKUP($Q86&amp;$B86,'PNC Exon. &amp; no Exon.'!$A:$AL,'P.N.C. x Comp. x Ramos'!D$66,0)</f>
        <v>0</v>
      </c>
      <c r="E86" s="47">
        <f>VLOOKUP($Q86&amp;$B86,'PNC Exon. &amp; no Exon.'!$A:$AL,'P.N.C. x Comp. x Ramos'!E$66,0)</f>
        <v>0</v>
      </c>
      <c r="F86" s="47">
        <f>VLOOKUP($Q86&amp;$B86,'PNC Exon. &amp; no Exon.'!$A:$AL,'P.N.C. x Comp. x Ramos'!F$66,0)</f>
        <v>0</v>
      </c>
      <c r="G86" s="47">
        <f>VLOOKUP($Q86&amp;$B86,'PNC Exon. &amp; no Exon.'!$A:$AL,'P.N.C. x Comp. x Ramos'!G$66,0)</f>
        <v>0</v>
      </c>
      <c r="H86" s="47">
        <f>VLOOKUP($Q86&amp;$B86,'PNC Exon. &amp; no Exon.'!$A:$AL,'P.N.C. x Comp. x Ramos'!H$66,0)</f>
        <v>13500</v>
      </c>
      <c r="I86" s="47">
        <f>VLOOKUP($Q86&amp;$B86,'PNC Exon. &amp; no Exon.'!$A:$AL,'P.N.C. x Comp. x Ramos'!I$66,0)</f>
        <v>0</v>
      </c>
      <c r="J86" s="47">
        <f>VLOOKUP($Q86&amp;$B86,'PNC Exon. &amp; no Exon.'!$A:$AL,'P.N.C. x Comp. x Ramos'!J$66,0)</f>
        <v>0</v>
      </c>
      <c r="K86" s="47">
        <f>VLOOKUP($Q86&amp;$B86,'PNC Exon. &amp; no Exon.'!$A:$AL,'P.N.C. x Comp. x Ramos'!K$66,0)</f>
        <v>40650955.359999999</v>
      </c>
      <c r="L86" s="47">
        <f>VLOOKUP($Q86&amp;$B86,'PNC Exon. &amp; no Exon.'!$A:$AL,'P.N.C. x Comp. x Ramos'!L$66,0)</f>
        <v>0</v>
      </c>
      <c r="M86" s="47">
        <f>VLOOKUP($Q86&amp;$B86,'PNC Exon. &amp; no Exon.'!$A:$AL,'P.N.C. x Comp. x Ramos'!M$66,0)</f>
        <v>0</v>
      </c>
      <c r="N86" s="47">
        <f>VLOOKUP($Q86&amp;$B86,'PNC Exon. &amp; no Exon.'!$A:$AL,'P.N.C. x Comp. x Ramos'!N$66,0)</f>
        <v>0</v>
      </c>
      <c r="O86" s="56">
        <f t="shared" si="15"/>
        <v>0.73508264110318944</v>
      </c>
      <c r="Q86" s="136" t="s">
        <v>23</v>
      </c>
    </row>
    <row r="87" spans="1:17" ht="15.95" customHeight="1" x14ac:dyDescent="0.4">
      <c r="A87" s="46">
        <f t="shared" si="11"/>
        <v>19</v>
      </c>
      <c r="B87" s="50" t="s">
        <v>98</v>
      </c>
      <c r="C87" s="58">
        <f t="shared" si="14"/>
        <v>39500258.57</v>
      </c>
      <c r="D87" s="47">
        <f>VLOOKUP($Q87&amp;$B87,'PNC Exon. &amp; no Exon.'!$A:$AL,'P.N.C. x Comp. x Ramos'!D$66,0)</f>
        <v>0</v>
      </c>
      <c r="E87" s="47">
        <f>VLOOKUP($Q87&amp;$B87,'PNC Exon. &amp; no Exon.'!$A:$AL,'P.N.C. x Comp. x Ramos'!E$66,0)</f>
        <v>3148900.73</v>
      </c>
      <c r="F87" s="47">
        <f>VLOOKUP($Q87&amp;$B87,'PNC Exon. &amp; no Exon.'!$A:$AL,'P.N.C. x Comp. x Ramos'!F$66,0)</f>
        <v>0</v>
      </c>
      <c r="G87" s="47">
        <f>VLOOKUP($Q87&amp;$B87,'PNC Exon. &amp; no Exon.'!$A:$AL,'P.N.C. x Comp. x Ramos'!G$66,0)</f>
        <v>0</v>
      </c>
      <c r="H87" s="47">
        <f>VLOOKUP($Q87&amp;$B87,'PNC Exon. &amp; no Exon.'!$A:$AL,'P.N.C. x Comp. x Ramos'!H$66,0)</f>
        <v>0</v>
      </c>
      <c r="I87" s="47">
        <f>VLOOKUP($Q87&amp;$B87,'PNC Exon. &amp; no Exon.'!$A:$AL,'P.N.C. x Comp. x Ramos'!I$66,0)</f>
        <v>0</v>
      </c>
      <c r="J87" s="47">
        <f>VLOOKUP($Q87&amp;$B87,'PNC Exon. &amp; no Exon.'!$A:$AL,'P.N.C. x Comp. x Ramos'!J$66,0)</f>
        <v>0</v>
      </c>
      <c r="K87" s="47">
        <f>VLOOKUP($Q87&amp;$B87,'PNC Exon. &amp; no Exon.'!$A:$AL,'P.N.C. x Comp. x Ramos'!K$66,0)</f>
        <v>0</v>
      </c>
      <c r="L87" s="47">
        <f>VLOOKUP($Q87&amp;$B87,'PNC Exon. &amp; no Exon.'!$A:$AL,'P.N.C. x Comp. x Ramos'!L$66,0)</f>
        <v>36291248.390000001</v>
      </c>
      <c r="M87" s="47">
        <f>VLOOKUP($Q87&amp;$B87,'PNC Exon. &amp; no Exon.'!$A:$AL,'P.N.C. x Comp. x Ramos'!M$66,0)</f>
        <v>0</v>
      </c>
      <c r="N87" s="47">
        <f>VLOOKUP($Q87&amp;$B87,'PNC Exon. &amp; no Exon.'!$A:$AL,'P.N.C. x Comp. x Ramos'!N$66,0)</f>
        <v>60109.45</v>
      </c>
      <c r="O87" s="56">
        <f t="shared" si="15"/>
        <v>0.71403770533358724</v>
      </c>
      <c r="Q87" s="136" t="s">
        <v>23</v>
      </c>
    </row>
    <row r="88" spans="1:17" ht="15.95" customHeight="1" x14ac:dyDescent="0.4">
      <c r="A88" s="46">
        <f t="shared" si="11"/>
        <v>20</v>
      </c>
      <c r="B88" s="50" t="s">
        <v>102</v>
      </c>
      <c r="C88" s="58">
        <f t="shared" si="14"/>
        <v>34305431.890000001</v>
      </c>
      <c r="D88" s="47">
        <f>VLOOKUP($Q88&amp;$B88,'PNC Exon. &amp; no Exon.'!$A:$AL,'P.N.C. x Comp. x Ramos'!D$66,0)</f>
        <v>0</v>
      </c>
      <c r="E88" s="47">
        <f>VLOOKUP($Q88&amp;$B88,'PNC Exon. &amp; no Exon.'!$A:$AL,'P.N.C. x Comp. x Ramos'!E$66,0)</f>
        <v>31526345.960000001</v>
      </c>
      <c r="F88" s="47">
        <f>VLOOKUP($Q88&amp;$B88,'PNC Exon. &amp; no Exon.'!$A:$AL,'P.N.C. x Comp. x Ramos'!F$66,0)</f>
        <v>0</v>
      </c>
      <c r="G88" s="47">
        <f>VLOOKUP($Q88&amp;$B88,'PNC Exon. &amp; no Exon.'!$A:$AL,'P.N.C. x Comp. x Ramos'!G$66,0)</f>
        <v>0</v>
      </c>
      <c r="H88" s="47">
        <f>VLOOKUP($Q88&amp;$B88,'PNC Exon. &amp; no Exon.'!$A:$AL,'P.N.C. x Comp. x Ramos'!H$66,0)</f>
        <v>0</v>
      </c>
      <c r="I88" s="47">
        <f>VLOOKUP($Q88&amp;$B88,'PNC Exon. &amp; no Exon.'!$A:$AL,'P.N.C. x Comp. x Ramos'!I$66,0)</f>
        <v>0</v>
      </c>
      <c r="J88" s="47">
        <f>VLOOKUP($Q88&amp;$B88,'PNC Exon. &amp; no Exon.'!$A:$AL,'P.N.C. x Comp. x Ramos'!J$66,0)</f>
        <v>0</v>
      </c>
      <c r="K88" s="47">
        <f>VLOOKUP($Q88&amp;$B88,'PNC Exon. &amp; no Exon.'!$A:$AL,'P.N.C. x Comp. x Ramos'!K$66,0)</f>
        <v>0</v>
      </c>
      <c r="L88" s="47">
        <f>VLOOKUP($Q88&amp;$B88,'PNC Exon. &amp; no Exon.'!$A:$AL,'P.N.C. x Comp. x Ramos'!L$66,0)</f>
        <v>0</v>
      </c>
      <c r="M88" s="47">
        <f>VLOOKUP($Q88&amp;$B88,'PNC Exon. &amp; no Exon.'!$A:$AL,'P.N.C. x Comp. x Ramos'!M$66,0)</f>
        <v>2779085.93</v>
      </c>
      <c r="N88" s="47">
        <f>VLOOKUP($Q88&amp;$B88,'PNC Exon. &amp; no Exon.'!$A:$AL,'P.N.C. x Comp. x Ramos'!N$66,0)</f>
        <v>0</v>
      </c>
      <c r="O88" s="56">
        <f t="shared" si="15"/>
        <v>0.620131937207551</v>
      </c>
      <c r="Q88" s="136" t="s">
        <v>23</v>
      </c>
    </row>
    <row r="89" spans="1:17" ht="15.95" customHeight="1" x14ac:dyDescent="0.4">
      <c r="A89" s="46">
        <f t="shared" si="11"/>
        <v>21</v>
      </c>
      <c r="B89" s="50" t="s">
        <v>95</v>
      </c>
      <c r="C89" s="58">
        <f t="shared" si="14"/>
        <v>32924031.23</v>
      </c>
      <c r="D89" s="47">
        <f>VLOOKUP($Q89&amp;$B89,'PNC Exon. &amp; no Exon.'!$A:$AL,'P.N.C. x Comp. x Ramos'!D$66,0)</f>
        <v>0</v>
      </c>
      <c r="E89" s="47">
        <f>VLOOKUP($Q89&amp;$B89,'PNC Exon. &amp; no Exon.'!$A:$AL,'P.N.C. x Comp. x Ramos'!E$66,0)</f>
        <v>1863666.12</v>
      </c>
      <c r="F89" s="47">
        <f>VLOOKUP($Q89&amp;$B89,'PNC Exon. &amp; no Exon.'!$A:$AL,'P.N.C. x Comp. x Ramos'!F$66,0)</f>
        <v>31060365.109999999</v>
      </c>
      <c r="G89" s="47">
        <f>VLOOKUP($Q89&amp;$B89,'PNC Exon. &amp; no Exon.'!$A:$AL,'P.N.C. x Comp. x Ramos'!G$66,0)</f>
        <v>0</v>
      </c>
      <c r="H89" s="47">
        <f>VLOOKUP($Q89&amp;$B89,'PNC Exon. &amp; no Exon.'!$A:$AL,'P.N.C. x Comp. x Ramos'!H$66,0)</f>
        <v>0</v>
      </c>
      <c r="I89" s="47">
        <f>VLOOKUP($Q89&amp;$B89,'PNC Exon. &amp; no Exon.'!$A:$AL,'P.N.C. x Comp. x Ramos'!I$66,0)</f>
        <v>0</v>
      </c>
      <c r="J89" s="47">
        <f>VLOOKUP($Q89&amp;$B89,'PNC Exon. &amp; no Exon.'!$A:$AL,'P.N.C. x Comp. x Ramos'!J$66,0)</f>
        <v>0</v>
      </c>
      <c r="K89" s="47">
        <f>VLOOKUP($Q89&amp;$B89,'PNC Exon. &amp; no Exon.'!$A:$AL,'P.N.C. x Comp. x Ramos'!K$66,0)</f>
        <v>0</v>
      </c>
      <c r="L89" s="47">
        <f>VLOOKUP($Q89&amp;$B89,'PNC Exon. &amp; no Exon.'!$A:$AL,'P.N.C. x Comp. x Ramos'!L$66,0)</f>
        <v>0</v>
      </c>
      <c r="M89" s="47">
        <f>VLOOKUP($Q89&amp;$B89,'PNC Exon. &amp; no Exon.'!$A:$AL,'P.N.C. x Comp. x Ramos'!M$66,0)</f>
        <v>0</v>
      </c>
      <c r="N89" s="47">
        <f>VLOOKUP($Q89&amp;$B89,'PNC Exon. &amp; no Exon.'!$A:$AL,'P.N.C. x Comp. x Ramos'!N$66,0)</f>
        <v>0</v>
      </c>
      <c r="O89" s="56">
        <f t="shared" si="15"/>
        <v>0.59516065364836335</v>
      </c>
      <c r="Q89" s="136" t="s">
        <v>23</v>
      </c>
    </row>
    <row r="90" spans="1:17" ht="15.95" customHeight="1" x14ac:dyDescent="0.4">
      <c r="A90" s="46">
        <f t="shared" si="11"/>
        <v>22</v>
      </c>
      <c r="B90" s="50" t="s">
        <v>110</v>
      </c>
      <c r="C90" s="58">
        <f t="shared" si="14"/>
        <v>28630962.380000003</v>
      </c>
      <c r="D90" s="47">
        <f>VLOOKUP($Q90&amp;$B90,'PNC Exon. &amp; no Exon.'!$A:$AL,'P.N.C. x Comp. x Ramos'!D$66,0)</f>
        <v>0</v>
      </c>
      <c r="E90" s="47">
        <f>VLOOKUP($Q90&amp;$B90,'PNC Exon. &amp; no Exon.'!$A:$AL,'P.N.C. x Comp. x Ramos'!E$66,0)</f>
        <v>11972344.189999999</v>
      </c>
      <c r="F90" s="47">
        <f>VLOOKUP($Q90&amp;$B90,'PNC Exon. &amp; no Exon.'!$A:$AL,'P.N.C. x Comp. x Ramos'!F$66,0)</f>
        <v>95231.88</v>
      </c>
      <c r="G90" s="47">
        <f>VLOOKUP($Q90&amp;$B90,'PNC Exon. &amp; no Exon.'!$A:$AL,'P.N.C. x Comp. x Ramos'!G$66,0)</f>
        <v>703.23</v>
      </c>
      <c r="H90" s="47">
        <f>VLOOKUP($Q90&amp;$B90,'PNC Exon. &amp; no Exon.'!$A:$AL,'P.N.C. x Comp. x Ramos'!H$66,0)</f>
        <v>1627655.41</v>
      </c>
      <c r="I90" s="47">
        <f>VLOOKUP($Q90&amp;$B90,'PNC Exon. &amp; no Exon.'!$A:$AL,'P.N.C. x Comp. x Ramos'!I$66,0)</f>
        <v>992556.24</v>
      </c>
      <c r="J90" s="47">
        <f>VLOOKUP($Q90&amp;$B90,'PNC Exon. &amp; no Exon.'!$A:$AL,'P.N.C. x Comp. x Ramos'!J$66,0)</f>
        <v>86202.36</v>
      </c>
      <c r="K90" s="47">
        <f>VLOOKUP($Q90&amp;$B90,'PNC Exon. &amp; no Exon.'!$A:$AL,'P.N.C. x Comp. x Ramos'!K$66,0)</f>
        <v>12621455.859999999</v>
      </c>
      <c r="L90" s="47">
        <f>VLOOKUP($Q90&amp;$B90,'PNC Exon. &amp; no Exon.'!$A:$AL,'P.N.C. x Comp. x Ramos'!L$66,0)</f>
        <v>0</v>
      </c>
      <c r="M90" s="47">
        <f>VLOOKUP($Q90&amp;$B90,'PNC Exon. &amp; no Exon.'!$A:$AL,'P.N.C. x Comp. x Ramos'!M$66,0)</f>
        <v>705434.92</v>
      </c>
      <c r="N90" s="47">
        <f>VLOOKUP($Q90&amp;$B90,'PNC Exon. &amp; no Exon.'!$A:$AL,'P.N.C. x Comp. x Ramos'!N$66,0)</f>
        <v>529378.29</v>
      </c>
      <c r="O90" s="56">
        <f t="shared" si="15"/>
        <v>0.51755576847879514</v>
      </c>
      <c r="Q90" s="136" t="s">
        <v>23</v>
      </c>
    </row>
    <row r="91" spans="1:17" ht="15.95" customHeight="1" x14ac:dyDescent="0.4">
      <c r="A91" s="46">
        <f t="shared" si="11"/>
        <v>23</v>
      </c>
      <c r="B91" s="50" t="s">
        <v>114</v>
      </c>
      <c r="C91" s="58">
        <f t="shared" si="14"/>
        <v>25078277.730000004</v>
      </c>
      <c r="D91" s="47">
        <f>VLOOKUP($Q91&amp;$B91,'PNC Exon. &amp; no Exon.'!$A:$AL,'P.N.C. x Comp. x Ramos'!D$66,0)</f>
        <v>0</v>
      </c>
      <c r="E91" s="47">
        <f>VLOOKUP($Q91&amp;$B91,'PNC Exon. &amp; no Exon.'!$A:$AL,'P.N.C. x Comp. x Ramos'!E$66,0)</f>
        <v>683605.65</v>
      </c>
      <c r="F91" s="47">
        <f>VLOOKUP($Q91&amp;$B91,'PNC Exon. &amp; no Exon.'!$A:$AL,'P.N.C. x Comp. x Ramos'!F$66,0)</f>
        <v>350875</v>
      </c>
      <c r="G91" s="47">
        <f>VLOOKUP($Q91&amp;$B91,'PNC Exon. &amp; no Exon.'!$A:$AL,'P.N.C. x Comp. x Ramos'!G$66,0)</f>
        <v>1784.48</v>
      </c>
      <c r="H91" s="47">
        <f>VLOOKUP($Q91&amp;$B91,'PNC Exon. &amp; no Exon.'!$A:$AL,'P.N.C. x Comp. x Ramos'!H$66,0)</f>
        <v>417786.42</v>
      </c>
      <c r="I91" s="47">
        <f>VLOOKUP($Q91&amp;$B91,'PNC Exon. &amp; no Exon.'!$A:$AL,'P.N.C. x Comp. x Ramos'!I$66,0)</f>
        <v>503681.09</v>
      </c>
      <c r="J91" s="47">
        <f>VLOOKUP($Q91&amp;$B91,'PNC Exon. &amp; no Exon.'!$A:$AL,'P.N.C. x Comp. x Ramos'!J$66,0)</f>
        <v>248774.03</v>
      </c>
      <c r="K91" s="47">
        <f>VLOOKUP($Q91&amp;$B91,'PNC Exon. &amp; no Exon.'!$A:$AL,'P.N.C. x Comp. x Ramos'!K$66,0)</f>
        <v>14082237.57</v>
      </c>
      <c r="L91" s="47">
        <f>VLOOKUP($Q91&amp;$B91,'PNC Exon. &amp; no Exon.'!$A:$AL,'P.N.C. x Comp. x Ramos'!L$66,0)</f>
        <v>0</v>
      </c>
      <c r="M91" s="47">
        <f>VLOOKUP($Q91&amp;$B91,'PNC Exon. &amp; no Exon.'!$A:$AL,'P.N.C. x Comp. x Ramos'!M$66,0)</f>
        <v>8383302.3900000006</v>
      </c>
      <c r="N91" s="47">
        <f>VLOOKUP($Q91&amp;$B91,'PNC Exon. &amp; no Exon.'!$A:$AL,'P.N.C. x Comp. x Ramos'!N$66,0)</f>
        <v>406231.1</v>
      </c>
      <c r="O91" s="56">
        <f t="shared" si="15"/>
        <v>0.45333464975461318</v>
      </c>
      <c r="Q91" s="136" t="s">
        <v>23</v>
      </c>
    </row>
    <row r="92" spans="1:17" ht="15.95" customHeight="1" x14ac:dyDescent="0.4">
      <c r="A92" s="46">
        <f t="shared" si="11"/>
        <v>24</v>
      </c>
      <c r="B92" s="49" t="s">
        <v>101</v>
      </c>
      <c r="C92" s="58">
        <f t="shared" si="14"/>
        <v>23554065.359999999</v>
      </c>
      <c r="D92" s="47">
        <f>VLOOKUP($Q92&amp;$B92,'PNC Exon. &amp; no Exon.'!$A:$AL,'P.N.C. x Comp. x Ramos'!D$66,0)</f>
        <v>0</v>
      </c>
      <c r="E92" s="47">
        <f>VLOOKUP($Q92&amp;$B92,'PNC Exon. &amp; no Exon.'!$A:$AL,'P.N.C. x Comp. x Ramos'!E$66,0)</f>
        <v>0</v>
      </c>
      <c r="F92" s="47">
        <f>VLOOKUP($Q92&amp;$B92,'PNC Exon. &amp; no Exon.'!$A:$AL,'P.N.C. x Comp. x Ramos'!F$66,0)</f>
        <v>23554065.359999999</v>
      </c>
      <c r="G92" s="47">
        <f>VLOOKUP($Q92&amp;$B92,'PNC Exon. &amp; no Exon.'!$A:$AL,'P.N.C. x Comp. x Ramos'!G$66,0)</f>
        <v>0</v>
      </c>
      <c r="H92" s="47">
        <f>VLOOKUP($Q92&amp;$B92,'PNC Exon. &amp; no Exon.'!$A:$AL,'P.N.C. x Comp. x Ramos'!H$66,0)</f>
        <v>0</v>
      </c>
      <c r="I92" s="47">
        <f>VLOOKUP($Q92&amp;$B92,'PNC Exon. &amp; no Exon.'!$A:$AL,'P.N.C. x Comp. x Ramos'!I$66,0)</f>
        <v>0</v>
      </c>
      <c r="J92" s="47">
        <f>VLOOKUP($Q92&amp;$B92,'PNC Exon. &amp; no Exon.'!$A:$AL,'P.N.C. x Comp. x Ramos'!J$66,0)</f>
        <v>0</v>
      </c>
      <c r="K92" s="47">
        <f>VLOOKUP($Q92&amp;$B92,'PNC Exon. &amp; no Exon.'!$A:$AL,'P.N.C. x Comp. x Ramos'!K$66,0)</f>
        <v>0</v>
      </c>
      <c r="L92" s="47">
        <f>VLOOKUP($Q92&amp;$B92,'PNC Exon. &amp; no Exon.'!$A:$AL,'P.N.C. x Comp. x Ramos'!L$66,0)</f>
        <v>0</v>
      </c>
      <c r="M92" s="47">
        <f>VLOOKUP($Q92&amp;$B92,'PNC Exon. &amp; no Exon.'!$A:$AL,'P.N.C. x Comp. x Ramos'!M$66,0)</f>
        <v>0</v>
      </c>
      <c r="N92" s="47">
        <f>VLOOKUP($Q92&amp;$B92,'PNC Exon. &amp; no Exon.'!$A:$AL,'P.N.C. x Comp. x Ramos'!N$66,0)</f>
        <v>0</v>
      </c>
      <c r="O92" s="56">
        <f t="shared" si="15"/>
        <v>0.42578178953251689</v>
      </c>
      <c r="Q92" s="136" t="s">
        <v>23</v>
      </c>
    </row>
    <row r="93" spans="1:17" ht="15.95" customHeight="1" x14ac:dyDescent="0.4">
      <c r="A93" s="46">
        <f t="shared" si="11"/>
        <v>25</v>
      </c>
      <c r="B93" s="50" t="s">
        <v>109</v>
      </c>
      <c r="C93" s="58">
        <f t="shared" si="14"/>
        <v>15033118.290000001</v>
      </c>
      <c r="D93" s="47">
        <f>VLOOKUP($Q93&amp;$B93,'PNC Exon. &amp; no Exon.'!$A:$AL,'P.N.C. x Comp. x Ramos'!D$66,0)</f>
        <v>0</v>
      </c>
      <c r="E93" s="47">
        <f>VLOOKUP($Q93&amp;$B93,'PNC Exon. &amp; no Exon.'!$A:$AL,'P.N.C. x Comp. x Ramos'!E$66,0)</f>
        <v>8248016.4800000004</v>
      </c>
      <c r="F93" s="47">
        <f>VLOOKUP($Q93&amp;$B93,'PNC Exon. &amp; no Exon.'!$A:$AL,'P.N.C. x Comp. x Ramos'!F$66,0)</f>
        <v>0</v>
      </c>
      <c r="G93" s="47">
        <f>VLOOKUP($Q93&amp;$B93,'PNC Exon. &amp; no Exon.'!$A:$AL,'P.N.C. x Comp. x Ramos'!G$66,0)</f>
        <v>0</v>
      </c>
      <c r="H93" s="47">
        <f>VLOOKUP($Q93&amp;$B93,'PNC Exon. &amp; no Exon.'!$A:$AL,'P.N.C. x Comp. x Ramos'!H$66,0)</f>
        <v>4958243.63</v>
      </c>
      <c r="I93" s="47">
        <f>VLOOKUP($Q93&amp;$B93,'PNC Exon. &amp; no Exon.'!$A:$AL,'P.N.C. x Comp. x Ramos'!I$66,0)</f>
        <v>72662.47</v>
      </c>
      <c r="J93" s="47">
        <f>VLOOKUP($Q93&amp;$B93,'PNC Exon. &amp; no Exon.'!$A:$AL,'P.N.C. x Comp. x Ramos'!J$66,0)</f>
        <v>952.62</v>
      </c>
      <c r="K93" s="47">
        <f>VLOOKUP($Q93&amp;$B93,'PNC Exon. &amp; no Exon.'!$A:$AL,'P.N.C. x Comp. x Ramos'!K$66,0)</f>
        <v>123335.88</v>
      </c>
      <c r="L93" s="47">
        <f>VLOOKUP($Q93&amp;$B93,'PNC Exon. &amp; no Exon.'!$A:$AL,'P.N.C. x Comp. x Ramos'!L$66,0)</f>
        <v>0</v>
      </c>
      <c r="M93" s="47">
        <f>VLOOKUP($Q93&amp;$B93,'PNC Exon. &amp; no Exon.'!$A:$AL,'P.N.C. x Comp. x Ramos'!M$66,0)</f>
        <v>64154.55</v>
      </c>
      <c r="N93" s="47">
        <f>VLOOKUP($Q93&amp;$B93,'PNC Exon. &amp; no Exon.'!$A:$AL,'P.N.C. x Comp. x Ramos'!N$66,0)</f>
        <v>1565752.66</v>
      </c>
      <c r="O93" s="56">
        <f t="shared" si="15"/>
        <v>0.27175045623505101</v>
      </c>
      <c r="Q93" s="136" t="s">
        <v>23</v>
      </c>
    </row>
    <row r="94" spans="1:17" ht="15.95" customHeight="1" x14ac:dyDescent="0.4">
      <c r="A94" s="46">
        <f t="shared" si="11"/>
        <v>26</v>
      </c>
      <c r="B94" s="50" t="s">
        <v>113</v>
      </c>
      <c r="C94" s="58">
        <f t="shared" si="14"/>
        <v>12988214.860000001</v>
      </c>
      <c r="D94" s="47">
        <f>VLOOKUP($Q94&amp;$B94,'PNC Exon. &amp; no Exon.'!$A:$AL,'P.N.C. x Comp. x Ramos'!D$66,0)</f>
        <v>0</v>
      </c>
      <c r="E94" s="47">
        <f>VLOOKUP($Q94&amp;$B94,'PNC Exon. &amp; no Exon.'!$A:$AL,'P.N.C. x Comp. x Ramos'!E$66,0)</f>
        <v>483854.69</v>
      </c>
      <c r="F94" s="47">
        <f>VLOOKUP($Q94&amp;$B94,'PNC Exon. &amp; no Exon.'!$A:$AL,'P.N.C. x Comp. x Ramos'!F$66,0)</f>
        <v>7572.5</v>
      </c>
      <c r="G94" s="47">
        <f>VLOOKUP($Q94&amp;$B94,'PNC Exon. &amp; no Exon.'!$A:$AL,'P.N.C. x Comp. x Ramos'!G$66,0)</f>
        <v>2068.9699999999998</v>
      </c>
      <c r="H94" s="47">
        <f>VLOOKUP($Q94&amp;$B94,'PNC Exon. &amp; no Exon.'!$A:$AL,'P.N.C. x Comp. x Ramos'!H$66,0)</f>
        <v>494692.71</v>
      </c>
      <c r="I94" s="47">
        <f>VLOOKUP($Q94&amp;$B94,'PNC Exon. &amp; no Exon.'!$A:$AL,'P.N.C. x Comp. x Ramos'!I$66,0)</f>
        <v>783120.46</v>
      </c>
      <c r="J94" s="47">
        <f>VLOOKUP($Q94&amp;$B94,'PNC Exon. &amp; no Exon.'!$A:$AL,'P.N.C. x Comp. x Ramos'!J$66,0)</f>
        <v>18278</v>
      </c>
      <c r="K94" s="47">
        <f>VLOOKUP($Q94&amp;$B94,'PNC Exon. &amp; no Exon.'!$A:$AL,'P.N.C. x Comp. x Ramos'!K$66,0)</f>
        <v>10207972.630000001</v>
      </c>
      <c r="L94" s="47">
        <f>VLOOKUP($Q94&amp;$B94,'PNC Exon. &amp; no Exon.'!$A:$AL,'P.N.C. x Comp. x Ramos'!L$66,0)</f>
        <v>0</v>
      </c>
      <c r="M94" s="47">
        <f>VLOOKUP($Q94&amp;$B94,'PNC Exon. &amp; no Exon.'!$A:$AL,'P.N.C. x Comp. x Ramos'!M$66,0)</f>
        <v>542083.23</v>
      </c>
      <c r="N94" s="47">
        <f>VLOOKUP($Q94&amp;$B94,'PNC Exon. &amp; no Exon.'!$A:$AL,'P.N.C. x Comp. x Ramos'!N$66,0)</f>
        <v>448571.67</v>
      </c>
      <c r="O94" s="56">
        <f t="shared" si="15"/>
        <v>0.2347851753572458</v>
      </c>
      <c r="Q94" s="136" t="s">
        <v>23</v>
      </c>
    </row>
    <row r="95" spans="1:17" ht="15.95" customHeight="1" x14ac:dyDescent="0.4">
      <c r="A95" s="46">
        <f t="shared" si="11"/>
        <v>27</v>
      </c>
      <c r="B95" s="50" t="s">
        <v>88</v>
      </c>
      <c r="C95" s="58">
        <f t="shared" si="14"/>
        <v>7542248.1600000001</v>
      </c>
      <c r="D95" s="47">
        <f>VLOOKUP($Q95&amp;$B95,'PNC Exon. &amp; no Exon.'!$A:$AL,'P.N.C. x Comp. x Ramos'!D$66,0)</f>
        <v>86258.62</v>
      </c>
      <c r="E95" s="47">
        <f>VLOOKUP($Q95&amp;$B95,'PNC Exon. &amp; no Exon.'!$A:$AL,'P.N.C. x Comp. x Ramos'!E$66,0)</f>
        <v>0</v>
      </c>
      <c r="F95" s="47">
        <f>VLOOKUP($Q95&amp;$B95,'PNC Exon. &amp; no Exon.'!$A:$AL,'P.N.C. x Comp. x Ramos'!F$66,0)</f>
        <v>23610</v>
      </c>
      <c r="G95" s="47">
        <f>VLOOKUP($Q95&amp;$B95,'PNC Exon. &amp; no Exon.'!$A:$AL,'P.N.C. x Comp. x Ramos'!G$66,0)</f>
        <v>0</v>
      </c>
      <c r="H95" s="47">
        <f>VLOOKUP($Q95&amp;$B95,'PNC Exon. &amp; no Exon.'!$A:$AL,'P.N.C. x Comp. x Ramos'!H$66,0)</f>
        <v>1741.28</v>
      </c>
      <c r="I95" s="47">
        <f>VLOOKUP($Q95&amp;$B95,'PNC Exon. &amp; no Exon.'!$A:$AL,'P.N.C. x Comp. x Ramos'!I$66,0)</f>
        <v>171424.72</v>
      </c>
      <c r="J95" s="47">
        <f>VLOOKUP($Q95&amp;$B95,'PNC Exon. &amp; no Exon.'!$A:$AL,'P.N.C. x Comp. x Ramos'!J$66,0)</f>
        <v>0</v>
      </c>
      <c r="K95" s="47">
        <f>VLOOKUP($Q95&amp;$B95,'PNC Exon. &amp; no Exon.'!$A:$AL,'P.N.C. x Comp. x Ramos'!K$66,0)</f>
        <v>6189267.2199999997</v>
      </c>
      <c r="L95" s="47">
        <f>VLOOKUP($Q95&amp;$B95,'PNC Exon. &amp; no Exon.'!$A:$AL,'P.N.C. x Comp. x Ramos'!L$66,0)</f>
        <v>0</v>
      </c>
      <c r="M95" s="47">
        <f>VLOOKUP($Q95&amp;$B95,'PNC Exon. &amp; no Exon.'!$A:$AL,'P.N.C. x Comp. x Ramos'!M$66,0)</f>
        <v>491613.92</v>
      </c>
      <c r="N95" s="47">
        <f>VLOOKUP($Q95&amp;$B95,'PNC Exon. &amp; no Exon.'!$A:$AL,'P.N.C. x Comp. x Ramos'!N$66,0)</f>
        <v>578332.4</v>
      </c>
      <c r="O95" s="56">
        <f t="shared" si="15"/>
        <v>0.1363396029339681</v>
      </c>
      <c r="Q95" s="136" t="s">
        <v>23</v>
      </c>
    </row>
    <row r="96" spans="1:17" ht="15.95" customHeight="1" x14ac:dyDescent="0.4">
      <c r="A96" s="46">
        <f t="shared" si="11"/>
        <v>28</v>
      </c>
      <c r="B96" s="50" t="s">
        <v>93</v>
      </c>
      <c r="C96" s="58">
        <f t="shared" si="14"/>
        <v>6613461.1399999997</v>
      </c>
      <c r="D96" s="47">
        <f>VLOOKUP($Q96&amp;$B96,'PNC Exon. &amp; no Exon.'!$A:$AL,'P.N.C. x Comp. x Ramos'!D$66,0)</f>
        <v>24465.81</v>
      </c>
      <c r="E96" s="47">
        <f>VLOOKUP($Q96&amp;$B96,'PNC Exon. &amp; no Exon.'!$A:$AL,'P.N.C. x Comp. x Ramos'!E$66,0)</f>
        <v>48684.35</v>
      </c>
      <c r="F96" s="47">
        <f>VLOOKUP($Q96&amp;$B96,'PNC Exon. &amp; no Exon.'!$A:$AL,'P.N.C. x Comp. x Ramos'!F$66,0)</f>
        <v>0</v>
      </c>
      <c r="G96" s="47">
        <f>VLOOKUP($Q96&amp;$B96,'PNC Exon. &amp; no Exon.'!$A:$AL,'P.N.C. x Comp. x Ramos'!G$66,0)</f>
        <v>24506.03</v>
      </c>
      <c r="H96" s="47">
        <f>VLOOKUP($Q96&amp;$B96,'PNC Exon. &amp; no Exon.'!$A:$AL,'P.N.C. x Comp. x Ramos'!H$66,0)</f>
        <v>1043440.16</v>
      </c>
      <c r="I96" s="47">
        <f>VLOOKUP($Q96&amp;$B96,'PNC Exon. &amp; no Exon.'!$A:$AL,'P.N.C. x Comp. x Ramos'!I$66,0)</f>
        <v>849769.38</v>
      </c>
      <c r="J96" s="47">
        <f>VLOOKUP($Q96&amp;$B96,'PNC Exon. &amp; no Exon.'!$A:$AL,'P.N.C. x Comp. x Ramos'!J$66,0)</f>
        <v>134646.42000000001</v>
      </c>
      <c r="K96" s="47">
        <f>VLOOKUP($Q96&amp;$B96,'PNC Exon. &amp; no Exon.'!$A:$AL,'P.N.C. x Comp. x Ramos'!K$66,0)</f>
        <v>3807520.09</v>
      </c>
      <c r="L96" s="47">
        <f>VLOOKUP($Q96&amp;$B96,'PNC Exon. &amp; no Exon.'!$A:$AL,'P.N.C. x Comp. x Ramos'!L$66,0)</f>
        <v>0</v>
      </c>
      <c r="M96" s="47">
        <f>VLOOKUP($Q96&amp;$B96,'PNC Exon. &amp; no Exon.'!$A:$AL,'P.N.C. x Comp. x Ramos'!M$66,0)</f>
        <v>172307.3</v>
      </c>
      <c r="N96" s="47">
        <f>VLOOKUP($Q96&amp;$B96,'PNC Exon. &amp; no Exon.'!$A:$AL,'P.N.C. x Comp. x Ramos'!N$66,0)</f>
        <v>508121.59999999998</v>
      </c>
      <c r="O96" s="56">
        <f t="shared" si="15"/>
        <v>0.11955011910491527</v>
      </c>
      <c r="Q96" s="136" t="s">
        <v>23</v>
      </c>
    </row>
    <row r="97" spans="1:17" ht="15.95" customHeight="1" x14ac:dyDescent="0.4">
      <c r="A97" s="46">
        <f t="shared" si="11"/>
        <v>29</v>
      </c>
      <c r="B97" s="50" t="s">
        <v>81</v>
      </c>
      <c r="C97" s="58">
        <f t="shared" si="14"/>
        <v>5543299.4699999997</v>
      </c>
      <c r="D97" s="47">
        <f>VLOOKUP($Q97&amp;$B97,'PNC Exon. &amp; no Exon.'!$A:$AL,'P.N.C. x Comp. x Ramos'!D$66,0)</f>
        <v>0</v>
      </c>
      <c r="E97" s="47">
        <f>VLOOKUP($Q97&amp;$B97,'PNC Exon. &amp; no Exon.'!$A:$AL,'P.N.C. x Comp. x Ramos'!E$66,0)</f>
        <v>0</v>
      </c>
      <c r="F97" s="47">
        <f>VLOOKUP($Q97&amp;$B97,'PNC Exon. &amp; no Exon.'!$A:$AL,'P.N.C. x Comp. x Ramos'!F$66,0)</f>
        <v>0</v>
      </c>
      <c r="G97" s="47">
        <f>VLOOKUP($Q97&amp;$B97,'PNC Exon. &amp; no Exon.'!$A:$AL,'P.N.C. x Comp. x Ramos'!G$66,0)</f>
        <v>0</v>
      </c>
      <c r="H97" s="47">
        <f>VLOOKUP($Q97&amp;$B97,'PNC Exon. &amp; no Exon.'!$A:$AL,'P.N.C. x Comp. x Ramos'!H$66,0)</f>
        <v>0</v>
      </c>
      <c r="I97" s="47">
        <f>VLOOKUP($Q97&amp;$B97,'PNC Exon. &amp; no Exon.'!$A:$AL,'P.N.C. x Comp. x Ramos'!I$66,0)</f>
        <v>0</v>
      </c>
      <c r="J97" s="47">
        <f>VLOOKUP($Q97&amp;$B97,'PNC Exon. &amp; no Exon.'!$A:$AL,'P.N.C. x Comp. x Ramos'!J$66,0)</f>
        <v>0</v>
      </c>
      <c r="K97" s="47">
        <f>VLOOKUP($Q97&amp;$B97,'PNC Exon. &amp; no Exon.'!$A:$AL,'P.N.C. x Comp. x Ramos'!K$66,0)</f>
        <v>5543299.4699999997</v>
      </c>
      <c r="L97" s="47">
        <f>VLOOKUP($Q97&amp;$B97,'PNC Exon. &amp; no Exon.'!$A:$AL,'P.N.C. x Comp. x Ramos'!L$66,0)</f>
        <v>0</v>
      </c>
      <c r="M97" s="47">
        <f>VLOOKUP($Q97&amp;$B97,'PNC Exon. &amp; no Exon.'!$A:$AL,'P.N.C. x Comp. x Ramos'!M$66,0)</f>
        <v>0</v>
      </c>
      <c r="N97" s="47">
        <f>VLOOKUP($Q97&amp;$B97,'PNC Exon. &amp; no Exon.'!$A:$AL,'P.N.C. x Comp. x Ramos'!N$66,0)</f>
        <v>0</v>
      </c>
      <c r="O97" s="56">
        <f t="shared" si="15"/>
        <v>0.10020503603846891</v>
      </c>
      <c r="Q97" s="136" t="s">
        <v>23</v>
      </c>
    </row>
    <row r="98" spans="1:17" ht="15.95" customHeight="1" x14ac:dyDescent="0.4">
      <c r="A98" s="46">
        <f t="shared" si="11"/>
        <v>30</v>
      </c>
      <c r="B98" s="50" t="s">
        <v>117</v>
      </c>
      <c r="C98" s="58">
        <f t="shared" si="14"/>
        <v>1928660.14</v>
      </c>
      <c r="D98" s="47">
        <f>VLOOKUP($Q98&amp;$B98,'PNC Exon. &amp; no Exon.'!$A:$AL,'P.N.C. x Comp. x Ramos'!D$66,0)</f>
        <v>0</v>
      </c>
      <c r="E98" s="47">
        <f>VLOOKUP($Q98&amp;$B98,'PNC Exon. &amp; no Exon.'!$A:$AL,'P.N.C. x Comp. x Ramos'!E$66,0)</f>
        <v>0</v>
      </c>
      <c r="F98" s="47">
        <f>VLOOKUP($Q98&amp;$B98,'PNC Exon. &amp; no Exon.'!$A:$AL,'P.N.C. x Comp. x Ramos'!F$66,0)</f>
        <v>0</v>
      </c>
      <c r="G98" s="47">
        <f>VLOOKUP($Q98&amp;$B98,'PNC Exon. &amp; no Exon.'!$A:$AL,'P.N.C. x Comp. x Ramos'!G$66,0)</f>
        <v>0</v>
      </c>
      <c r="H98" s="47">
        <f>VLOOKUP($Q98&amp;$B98,'PNC Exon. &amp; no Exon.'!$A:$AL,'P.N.C. x Comp. x Ramos'!H$66,0)</f>
        <v>0</v>
      </c>
      <c r="I98" s="47">
        <f>VLOOKUP($Q98&amp;$B98,'PNC Exon. &amp; no Exon.'!$A:$AL,'P.N.C. x Comp. x Ramos'!I$66,0)</f>
        <v>0</v>
      </c>
      <c r="J98" s="47">
        <f>VLOOKUP($Q98&amp;$B98,'PNC Exon. &amp; no Exon.'!$A:$AL,'P.N.C. x Comp. x Ramos'!J$66,0)</f>
        <v>0</v>
      </c>
      <c r="K98" s="47">
        <f>VLOOKUP($Q98&amp;$B98,'PNC Exon. &amp; no Exon.'!$A:$AL,'P.N.C. x Comp. x Ramos'!K$66,0)</f>
        <v>1870130.48</v>
      </c>
      <c r="L98" s="47">
        <f>VLOOKUP($Q98&amp;$B98,'PNC Exon. &amp; no Exon.'!$A:$AL,'P.N.C. x Comp. x Ramos'!L$66,0)</f>
        <v>0</v>
      </c>
      <c r="M98" s="47">
        <f>VLOOKUP($Q98&amp;$B98,'PNC Exon. &amp; no Exon.'!$A:$AL,'P.N.C. x Comp. x Ramos'!M$66,0)</f>
        <v>58529.66</v>
      </c>
      <c r="N98" s="47">
        <f>VLOOKUP($Q98&amp;$B98,'PNC Exon. &amp; no Exon.'!$A:$AL,'P.N.C. x Comp. x Ramos'!N$66,0)</f>
        <v>0</v>
      </c>
      <c r="O98" s="56">
        <f t="shared" si="15"/>
        <v>3.4863975846980262E-2</v>
      </c>
      <c r="Q98" s="136" t="s">
        <v>23</v>
      </c>
    </row>
    <row r="99" spans="1:17" ht="15.95" customHeight="1" x14ac:dyDescent="0.4">
      <c r="A99" s="46">
        <f t="shared" si="11"/>
        <v>31</v>
      </c>
      <c r="B99" s="50" t="s">
        <v>119</v>
      </c>
      <c r="C99" s="58">
        <f t="shared" si="14"/>
        <v>1353747.77</v>
      </c>
      <c r="D99" s="47">
        <f>VLOOKUP($Q99&amp;$B99,'PNC Exon. &amp; no Exon.'!$A:$AL,'P.N.C. x Comp. x Ramos'!D$66,0)</f>
        <v>0</v>
      </c>
      <c r="E99" s="47">
        <f>VLOOKUP($Q99&amp;$B99,'PNC Exon. &amp; no Exon.'!$A:$AL,'P.N.C. x Comp. x Ramos'!E$66,0)</f>
        <v>3216.41</v>
      </c>
      <c r="F99" s="47">
        <f>VLOOKUP($Q99&amp;$B99,'PNC Exon. &amp; no Exon.'!$A:$AL,'P.N.C. x Comp. x Ramos'!F$66,0)</f>
        <v>1283481.28</v>
      </c>
      <c r="G99" s="47">
        <f>VLOOKUP($Q99&amp;$B99,'PNC Exon. &amp; no Exon.'!$A:$AL,'P.N.C. x Comp. x Ramos'!G$66,0)</f>
        <v>65501.55</v>
      </c>
      <c r="H99" s="47">
        <f>VLOOKUP($Q99&amp;$B99,'PNC Exon. &amp; no Exon.'!$A:$AL,'P.N.C. x Comp. x Ramos'!H$66,0)</f>
        <v>0</v>
      </c>
      <c r="I99" s="47">
        <f>VLOOKUP($Q99&amp;$B99,'PNC Exon. &amp; no Exon.'!$A:$AL,'P.N.C. x Comp. x Ramos'!I$66,0)</f>
        <v>0</v>
      </c>
      <c r="J99" s="47">
        <f>VLOOKUP($Q99&amp;$B99,'PNC Exon. &amp; no Exon.'!$A:$AL,'P.N.C. x Comp. x Ramos'!J$66,0)</f>
        <v>0</v>
      </c>
      <c r="K99" s="47">
        <f>VLOOKUP($Q99&amp;$B99,'PNC Exon. &amp; no Exon.'!$A:$AL,'P.N.C. x Comp. x Ramos'!K$66,0)</f>
        <v>0</v>
      </c>
      <c r="L99" s="47">
        <f>VLOOKUP($Q99&amp;$B99,'PNC Exon. &amp; no Exon.'!$A:$AL,'P.N.C. x Comp. x Ramos'!L$66,0)</f>
        <v>0</v>
      </c>
      <c r="M99" s="47">
        <f>VLOOKUP($Q99&amp;$B99,'PNC Exon. &amp; no Exon.'!$A:$AL,'P.N.C. x Comp. x Ramos'!M$66,0)</f>
        <v>0</v>
      </c>
      <c r="N99" s="47">
        <f>VLOOKUP($Q99&amp;$B99,'PNC Exon. &amp; no Exon.'!$A:$AL,'P.N.C. x Comp. x Ramos'!N$66,0)</f>
        <v>1548.53</v>
      </c>
      <c r="O99" s="56">
        <f t="shared" si="15"/>
        <v>2.4471408195423896E-2</v>
      </c>
      <c r="Q99" s="136" t="s">
        <v>23</v>
      </c>
    </row>
    <row r="100" spans="1:17" ht="15.95" customHeight="1" x14ac:dyDescent="0.4">
      <c r="A100" s="46">
        <f t="shared" si="11"/>
        <v>32</v>
      </c>
      <c r="B100" s="50" t="s">
        <v>115</v>
      </c>
      <c r="C100" s="58">
        <f t="shared" si="14"/>
        <v>1214200.99</v>
      </c>
      <c r="D100" s="47">
        <f>VLOOKUP($Q100&amp;$B100,'PNC Exon. &amp; no Exon.'!$A:$AL,'P.N.C. x Comp. x Ramos'!D$66,0)</f>
        <v>0</v>
      </c>
      <c r="E100" s="47">
        <f>VLOOKUP($Q100&amp;$B100,'PNC Exon. &amp; no Exon.'!$A:$AL,'P.N.C. x Comp. x Ramos'!E$66,0)</f>
        <v>506250</v>
      </c>
      <c r="F100" s="47">
        <f>VLOOKUP($Q100&amp;$B100,'PNC Exon. &amp; no Exon.'!$A:$AL,'P.N.C. x Comp. x Ramos'!F$66,0)</f>
        <v>0</v>
      </c>
      <c r="G100" s="47">
        <f>VLOOKUP($Q100&amp;$B100,'PNC Exon. &amp; no Exon.'!$A:$AL,'P.N.C. x Comp. x Ramos'!G$66,0)</f>
        <v>0</v>
      </c>
      <c r="H100" s="47">
        <f>VLOOKUP($Q100&amp;$B100,'PNC Exon. &amp; no Exon.'!$A:$AL,'P.N.C. x Comp. x Ramos'!H$66,0)</f>
        <v>285546.14</v>
      </c>
      <c r="I100" s="47">
        <f>VLOOKUP($Q100&amp;$B100,'PNC Exon. &amp; no Exon.'!$A:$AL,'P.N.C. x Comp. x Ramos'!I$66,0)</f>
        <v>0</v>
      </c>
      <c r="J100" s="47">
        <f>VLOOKUP($Q100&amp;$B100,'PNC Exon. &amp; no Exon.'!$A:$AL,'P.N.C. x Comp. x Ramos'!J$66,0)</f>
        <v>0</v>
      </c>
      <c r="K100" s="47">
        <f>VLOOKUP($Q100&amp;$B100,'PNC Exon. &amp; no Exon.'!$A:$AL,'P.N.C. x Comp. x Ramos'!K$66,0)</f>
        <v>292193.3</v>
      </c>
      <c r="L100" s="47">
        <f>VLOOKUP($Q100&amp;$B100,'PNC Exon. &amp; no Exon.'!$A:$AL,'P.N.C. x Comp. x Ramos'!L$66,0)</f>
        <v>0</v>
      </c>
      <c r="M100" s="47">
        <f>VLOOKUP($Q100&amp;$B100,'PNC Exon. &amp; no Exon.'!$A:$AL,'P.N.C. x Comp. x Ramos'!M$66,0)</f>
        <v>107482.96</v>
      </c>
      <c r="N100" s="47">
        <f>VLOOKUP($Q100&amp;$B100,'PNC Exon. &amp; no Exon.'!$A:$AL,'P.N.C. x Comp. x Ramos'!N$66,0)</f>
        <v>22728.59</v>
      </c>
      <c r="O100" s="56">
        <f t="shared" si="15"/>
        <v>2.1948850972125927E-2</v>
      </c>
      <c r="Q100" s="136" t="s">
        <v>23</v>
      </c>
    </row>
    <row r="101" spans="1:17" ht="15.95" customHeight="1" x14ac:dyDescent="0.4">
      <c r="A101" s="46">
        <f t="shared" si="11"/>
        <v>33</v>
      </c>
      <c r="B101" s="50" t="s">
        <v>118</v>
      </c>
      <c r="C101" s="58">
        <f t="shared" si="14"/>
        <v>416283.55999999994</v>
      </c>
      <c r="D101" s="47">
        <f>VLOOKUP($Q101&amp;$B101,'PNC Exon. &amp; no Exon.'!$A:$AL,'P.N.C. x Comp. x Ramos'!D$66,0)</f>
        <v>19512.060000000001</v>
      </c>
      <c r="E101" s="47">
        <f>VLOOKUP($Q101&amp;$B101,'PNC Exon. &amp; no Exon.'!$A:$AL,'P.N.C. x Comp. x Ramos'!E$66,0)</f>
        <v>0</v>
      </c>
      <c r="F101" s="47">
        <f>VLOOKUP($Q101&amp;$B101,'PNC Exon. &amp; no Exon.'!$A:$AL,'P.N.C. x Comp. x Ramos'!F$66,0)</f>
        <v>51907.68</v>
      </c>
      <c r="G101" s="47">
        <f>VLOOKUP($Q101&amp;$B101,'PNC Exon. &amp; no Exon.'!$A:$AL,'P.N.C. x Comp. x Ramos'!G$66,0)</f>
        <v>0</v>
      </c>
      <c r="H101" s="47">
        <f>VLOOKUP($Q101&amp;$B101,'PNC Exon. &amp; no Exon.'!$A:$AL,'P.N.C. x Comp. x Ramos'!H$66,0)</f>
        <v>0</v>
      </c>
      <c r="I101" s="47">
        <f>VLOOKUP($Q101&amp;$B101,'PNC Exon. &amp; no Exon.'!$A:$AL,'P.N.C. x Comp. x Ramos'!I$66,0)</f>
        <v>0</v>
      </c>
      <c r="J101" s="47">
        <f>VLOOKUP($Q101&amp;$B101,'PNC Exon. &amp; no Exon.'!$A:$AL,'P.N.C. x Comp. x Ramos'!J$66,0)</f>
        <v>0</v>
      </c>
      <c r="K101" s="47">
        <f>VLOOKUP($Q101&amp;$B101,'PNC Exon. &amp; no Exon.'!$A:$AL,'P.N.C. x Comp. x Ramos'!K$66,0)</f>
        <v>22652.6</v>
      </c>
      <c r="L101" s="47">
        <f>VLOOKUP($Q101&amp;$B101,'PNC Exon. &amp; no Exon.'!$A:$AL,'P.N.C. x Comp. x Ramos'!L$66,0)</f>
        <v>0</v>
      </c>
      <c r="M101" s="47">
        <f>VLOOKUP($Q101&amp;$B101,'PNC Exon. &amp; no Exon.'!$A:$AL,'P.N.C. x Comp. x Ramos'!M$66,0)</f>
        <v>0</v>
      </c>
      <c r="N101" s="47">
        <f>VLOOKUP($Q101&amp;$B101,'PNC Exon. &amp; no Exon.'!$A:$AL,'P.N.C. x Comp. x Ramos'!N$66,0)</f>
        <v>322211.21999999997</v>
      </c>
      <c r="O101" s="56">
        <f t="shared" si="15"/>
        <v>7.5250686631263917E-3</v>
      </c>
      <c r="Q101" s="136" t="s">
        <v>23</v>
      </c>
    </row>
    <row r="102" spans="1:17" x14ac:dyDescent="0.4">
      <c r="A102" s="69" t="s">
        <v>171</v>
      </c>
      <c r="B102" s="69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21" spans="1:17" collapsed="1" x14ac:dyDescent="0.4"/>
    <row r="122" spans="1:17" ht="20" x14ac:dyDescent="0.6">
      <c r="A122" s="173" t="s">
        <v>42</v>
      </c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</row>
    <row r="123" spans="1:17" ht="15.75" customHeight="1" x14ac:dyDescent="0.4">
      <c r="A123" s="172" t="s">
        <v>56</v>
      </c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</row>
    <row r="124" spans="1:17" ht="14.25" customHeight="1" x14ac:dyDescent="0.4">
      <c r="A124" s="174" t="s">
        <v>147</v>
      </c>
      <c r="B124" s="175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</row>
    <row r="125" spans="1:17" x14ac:dyDescent="0.4">
      <c r="A125" s="172" t="s">
        <v>105</v>
      </c>
      <c r="B125" s="172"/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</row>
    <row r="126" spans="1:17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4">
      <c r="A127" s="108" t="s">
        <v>32</v>
      </c>
      <c r="B127" s="68" t="s">
        <v>100</v>
      </c>
      <c r="C127" s="108" t="s">
        <v>0</v>
      </c>
      <c r="D127" s="108" t="s">
        <v>43</v>
      </c>
      <c r="E127" s="108" t="s">
        <v>13</v>
      </c>
      <c r="F127" s="108" t="s">
        <v>44</v>
      </c>
      <c r="G127" s="108" t="s">
        <v>15</v>
      </c>
      <c r="H127" s="108" t="s">
        <v>45</v>
      </c>
      <c r="I127" s="108" t="s">
        <v>104</v>
      </c>
      <c r="J127" s="108" t="s">
        <v>46</v>
      </c>
      <c r="K127" s="108" t="s">
        <v>36</v>
      </c>
      <c r="L127" s="108" t="s">
        <v>47</v>
      </c>
      <c r="M127" s="108" t="s">
        <v>48</v>
      </c>
      <c r="N127" s="108" t="s">
        <v>49</v>
      </c>
      <c r="O127" s="108" t="s">
        <v>61</v>
      </c>
    </row>
    <row r="128" spans="1:17" x14ac:dyDescent="0.4">
      <c r="A128" s="65"/>
      <c r="B128" s="65" t="s">
        <v>21</v>
      </c>
      <c r="C128" s="75">
        <f t="shared" ref="C128:N128" si="16">SUM(C129:C161)</f>
        <v>6646750791.8699989</v>
      </c>
      <c r="D128" s="75">
        <f t="shared" si="16"/>
        <v>28181852.590000004</v>
      </c>
      <c r="E128" s="75">
        <f t="shared" si="16"/>
        <v>876393548.9799999</v>
      </c>
      <c r="F128" s="75">
        <f t="shared" si="16"/>
        <v>1596601121.6300001</v>
      </c>
      <c r="G128" s="75">
        <f t="shared" si="16"/>
        <v>131451675.72</v>
      </c>
      <c r="H128" s="75">
        <f t="shared" si="16"/>
        <v>1946166956.3599999</v>
      </c>
      <c r="I128" s="75">
        <f t="shared" si="16"/>
        <v>22156047.179999996</v>
      </c>
      <c r="J128" s="75">
        <f t="shared" si="16"/>
        <v>52966673.660000011</v>
      </c>
      <c r="K128" s="75">
        <f t="shared" si="16"/>
        <v>1521037066.2500005</v>
      </c>
      <c r="L128" s="75">
        <f t="shared" si="16"/>
        <v>69479449.879999995</v>
      </c>
      <c r="M128" s="75">
        <f t="shared" si="16"/>
        <v>118842747.35999997</v>
      </c>
      <c r="N128" s="75">
        <f t="shared" si="16"/>
        <v>283473652.26000017</v>
      </c>
      <c r="O128" s="59">
        <f>SUM(O129:O161,0)</f>
        <v>100</v>
      </c>
      <c r="Q128" s="136" t="s">
        <v>1</v>
      </c>
    </row>
    <row r="129" spans="1:17" ht="15.95" customHeight="1" x14ac:dyDescent="0.4">
      <c r="A129" s="46">
        <f t="shared" ref="A129:A161" si="17">RANK(C129,$C$129:$C$161,0)</f>
        <v>1</v>
      </c>
      <c r="B129" s="86" t="s">
        <v>86</v>
      </c>
      <c r="C129" s="58">
        <f t="shared" ref="C129:C161" si="18">SUM(D129:N129)</f>
        <v>1269967062.1999998</v>
      </c>
      <c r="D129" s="47">
        <f>VLOOKUP($Q129&amp;$B129,'PNC Exon. &amp; no Exon.'!$A:$AL,'P.N.C. x Comp. x Ramos'!D$66,0)</f>
        <v>5552835</v>
      </c>
      <c r="E129" s="47">
        <f>VLOOKUP($Q129&amp;$B129,'PNC Exon. &amp; no Exon.'!$A:$AL,'P.N.C. x Comp. x Ramos'!E$66,0)</f>
        <v>226056155.44</v>
      </c>
      <c r="F129" s="47">
        <f>VLOOKUP($Q129&amp;$B129,'PNC Exon. &amp; no Exon.'!$A:$AL,'P.N.C. x Comp. x Ramos'!F$66,0)</f>
        <v>307209427.13</v>
      </c>
      <c r="G129" s="47">
        <f>VLOOKUP($Q129&amp;$B129,'PNC Exon. &amp; no Exon.'!$A:$AL,'P.N.C. x Comp. x Ramos'!G$66,0)</f>
        <v>29111851.460000001</v>
      </c>
      <c r="H129" s="47">
        <f>VLOOKUP($Q129&amp;$B129,'PNC Exon. &amp; no Exon.'!$A:$AL,'P.N.C. x Comp. x Ramos'!H$66,0)</f>
        <v>404393593.58999997</v>
      </c>
      <c r="I129" s="47">
        <f>VLOOKUP($Q129&amp;$B129,'PNC Exon. &amp; no Exon.'!$A:$AL,'P.N.C. x Comp. x Ramos'!I$66,0)</f>
        <v>1801851.53</v>
      </c>
      <c r="J129" s="47">
        <f>VLOOKUP($Q129&amp;$B129,'PNC Exon. &amp; no Exon.'!$A:$AL,'P.N.C. x Comp. x Ramos'!J$66,0)</f>
        <v>16532637.890000001</v>
      </c>
      <c r="K129" s="47">
        <f>VLOOKUP($Q129&amp;$B129,'PNC Exon. &amp; no Exon.'!$A:$AL,'P.N.C. x Comp. x Ramos'!K$66,0)</f>
        <v>207263142.93000001</v>
      </c>
      <c r="L129" s="47">
        <f>VLOOKUP($Q129&amp;$B129,'PNC Exon. &amp; no Exon.'!$A:$AL,'P.N.C. x Comp. x Ramos'!L$66,0)</f>
        <v>0</v>
      </c>
      <c r="M129" s="47">
        <f>VLOOKUP($Q129&amp;$B129,'PNC Exon. &amp; no Exon.'!$A:$AL,'P.N.C. x Comp. x Ramos'!M$66,0)</f>
        <v>14082276.190000001</v>
      </c>
      <c r="N129" s="47">
        <f>VLOOKUP($Q129&amp;$B129,'PNC Exon. &amp; no Exon.'!$A:$AL,'P.N.C. x Comp. x Ramos'!N$66,0)</f>
        <v>57963291.040000007</v>
      </c>
      <c r="O129" s="56">
        <f t="shared" ref="O129:O161" si="19">IFERROR(C129/$C$128*100,0)</f>
        <v>19.106584584957893</v>
      </c>
      <c r="Q129" s="136" t="s">
        <v>1</v>
      </c>
    </row>
    <row r="130" spans="1:17" ht="15.95" customHeight="1" x14ac:dyDescent="0.4">
      <c r="A130" s="46">
        <f t="shared" si="17"/>
        <v>2</v>
      </c>
      <c r="B130" s="50" t="s">
        <v>112</v>
      </c>
      <c r="C130" s="58">
        <f t="shared" si="18"/>
        <v>1268725280.1200001</v>
      </c>
      <c r="D130" s="47">
        <f>VLOOKUP($Q130&amp;$B130,'PNC Exon. &amp; no Exon.'!$A:$AL,'P.N.C. x Comp. x Ramos'!D$66,0)</f>
        <v>3380573.27</v>
      </c>
      <c r="E130" s="47">
        <f>VLOOKUP($Q130&amp;$B130,'PNC Exon. &amp; no Exon.'!$A:$AL,'P.N.C. x Comp. x Ramos'!E$66,0)</f>
        <v>198845938.05000001</v>
      </c>
      <c r="F130" s="47">
        <f>VLOOKUP($Q130&amp;$B130,'PNC Exon. &amp; no Exon.'!$A:$AL,'P.N.C. x Comp. x Ramos'!F$66,0)</f>
        <v>11500941.640000001</v>
      </c>
      <c r="G130" s="47">
        <f>VLOOKUP($Q130&amp;$B130,'PNC Exon. &amp; no Exon.'!$A:$AL,'P.N.C. x Comp. x Ramos'!G$66,0)</f>
        <v>567287.79</v>
      </c>
      <c r="H130" s="47">
        <f>VLOOKUP($Q130&amp;$B130,'PNC Exon. &amp; no Exon.'!$A:$AL,'P.N.C. x Comp. x Ramos'!H$66,0)</f>
        <v>765463852.48000002</v>
      </c>
      <c r="I130" s="47">
        <f>VLOOKUP($Q130&amp;$B130,'PNC Exon. &amp; no Exon.'!$A:$AL,'P.N.C. x Comp. x Ramos'!I$66,0)</f>
        <v>4414010.95</v>
      </c>
      <c r="J130" s="47">
        <f>VLOOKUP($Q130&amp;$B130,'PNC Exon. &amp; no Exon.'!$A:$AL,'P.N.C. x Comp. x Ramos'!J$66,0)</f>
        <v>6487771.7400000002</v>
      </c>
      <c r="K130" s="47">
        <f>VLOOKUP($Q130&amp;$B130,'PNC Exon. &amp; no Exon.'!$A:$AL,'P.N.C. x Comp. x Ramos'!K$66,0)</f>
        <v>219074702.51000002</v>
      </c>
      <c r="L130" s="47">
        <f>VLOOKUP($Q130&amp;$B130,'PNC Exon. &amp; no Exon.'!$A:$AL,'P.N.C. x Comp. x Ramos'!L$66,0)</f>
        <v>0</v>
      </c>
      <c r="M130" s="47">
        <f>VLOOKUP($Q130&amp;$B130,'PNC Exon. &amp; no Exon.'!$A:$AL,'P.N.C. x Comp. x Ramos'!M$66,0)</f>
        <v>3022450.81</v>
      </c>
      <c r="N130" s="47">
        <f>VLOOKUP($Q130&amp;$B130,'PNC Exon. &amp; no Exon.'!$A:$AL,'P.N.C. x Comp. x Ramos'!N$66,0)</f>
        <v>55967750.880000003</v>
      </c>
      <c r="O130" s="56">
        <f t="shared" si="19"/>
        <v>19.08790204187957</v>
      </c>
      <c r="Q130" s="136" t="s">
        <v>1</v>
      </c>
    </row>
    <row r="131" spans="1:17" ht="15.95" customHeight="1" x14ac:dyDescent="0.4">
      <c r="A131" s="46">
        <f t="shared" si="17"/>
        <v>3</v>
      </c>
      <c r="B131" s="50" t="s">
        <v>108</v>
      </c>
      <c r="C131" s="58">
        <f t="shared" si="18"/>
        <v>1064615840.4799999</v>
      </c>
      <c r="D131" s="47">
        <f>VLOOKUP($Q131&amp;$B131,'PNC Exon. &amp; no Exon.'!$A:$AL,'P.N.C. x Comp. x Ramos'!D$66,0)</f>
        <v>4349483.3899999997</v>
      </c>
      <c r="E131" s="47">
        <f>VLOOKUP($Q131&amp;$B131,'PNC Exon. &amp; no Exon.'!$A:$AL,'P.N.C. x Comp. x Ramos'!E$66,0)</f>
        <v>18404172.189999998</v>
      </c>
      <c r="F131" s="47">
        <f>VLOOKUP($Q131&amp;$B131,'PNC Exon. &amp; no Exon.'!$A:$AL,'P.N.C. x Comp. x Ramos'!F$66,0)</f>
        <v>927849707.29999995</v>
      </c>
      <c r="G131" s="47">
        <f>VLOOKUP($Q131&amp;$B131,'PNC Exon. &amp; no Exon.'!$A:$AL,'P.N.C. x Comp. x Ramos'!G$66,0)</f>
        <v>1485268.18</v>
      </c>
      <c r="H131" s="47">
        <f>VLOOKUP($Q131&amp;$B131,'PNC Exon. &amp; no Exon.'!$A:$AL,'P.N.C. x Comp. x Ramos'!H$66,0)</f>
        <v>31024194.759999998</v>
      </c>
      <c r="I131" s="47">
        <f>VLOOKUP($Q131&amp;$B131,'PNC Exon. &amp; no Exon.'!$A:$AL,'P.N.C. x Comp. x Ramos'!I$66,0)</f>
        <v>450946.39</v>
      </c>
      <c r="J131" s="47">
        <f>VLOOKUP($Q131&amp;$B131,'PNC Exon. &amp; no Exon.'!$A:$AL,'P.N.C. x Comp. x Ramos'!J$66,0)</f>
        <v>1339457.76</v>
      </c>
      <c r="K131" s="47">
        <f>VLOOKUP($Q131&amp;$B131,'PNC Exon. &amp; no Exon.'!$A:$AL,'P.N.C. x Comp. x Ramos'!K$66,0)</f>
        <v>70683206.790000007</v>
      </c>
      <c r="L131" s="47">
        <f>VLOOKUP($Q131&amp;$B131,'PNC Exon. &amp; no Exon.'!$A:$AL,'P.N.C. x Comp. x Ramos'!L$66,0)</f>
        <v>0</v>
      </c>
      <c r="M131" s="47">
        <f>VLOOKUP($Q131&amp;$B131,'PNC Exon. &amp; no Exon.'!$A:$AL,'P.N.C. x Comp. x Ramos'!M$66,0)</f>
        <v>2002476.2000000002</v>
      </c>
      <c r="N131" s="47">
        <f>VLOOKUP($Q131&amp;$B131,'PNC Exon. &amp; no Exon.'!$A:$AL,'P.N.C. x Comp. x Ramos'!N$66,0)</f>
        <v>7026927.5199999996</v>
      </c>
      <c r="O131" s="56">
        <f t="shared" si="19"/>
        <v>16.017086751352092</v>
      </c>
      <c r="Q131" s="136" t="s">
        <v>1</v>
      </c>
    </row>
    <row r="132" spans="1:17" ht="15.95" customHeight="1" x14ac:dyDescent="0.4">
      <c r="A132" s="46">
        <f t="shared" si="17"/>
        <v>4</v>
      </c>
      <c r="B132" s="50" t="s">
        <v>94</v>
      </c>
      <c r="C132" s="58">
        <f t="shared" si="18"/>
        <v>729443527.87</v>
      </c>
      <c r="D132" s="47">
        <f>VLOOKUP($Q132&amp;$B132,'PNC Exon. &amp; no Exon.'!$A:$AL,'P.N.C. x Comp. x Ramos'!D$66,0)</f>
        <v>1749431.48</v>
      </c>
      <c r="E132" s="47">
        <f>VLOOKUP($Q132&amp;$B132,'PNC Exon. &amp; no Exon.'!$A:$AL,'P.N.C. x Comp. x Ramos'!E$66,0)</f>
        <v>79492449.199999988</v>
      </c>
      <c r="F132" s="47">
        <f>VLOOKUP($Q132&amp;$B132,'PNC Exon. &amp; no Exon.'!$A:$AL,'P.N.C. x Comp. x Ramos'!F$66,0)</f>
        <v>14972927.43</v>
      </c>
      <c r="G132" s="47">
        <f>VLOOKUP($Q132&amp;$B132,'PNC Exon. &amp; no Exon.'!$A:$AL,'P.N.C. x Comp. x Ramos'!G$66,0)</f>
        <v>89047027.370000005</v>
      </c>
      <c r="H132" s="47">
        <f>VLOOKUP($Q132&amp;$B132,'PNC Exon. &amp; no Exon.'!$A:$AL,'P.N.C. x Comp. x Ramos'!H$66,0)</f>
        <v>302640701.18000001</v>
      </c>
      <c r="I132" s="47">
        <f>VLOOKUP($Q132&amp;$B132,'PNC Exon. &amp; no Exon.'!$A:$AL,'P.N.C. x Comp. x Ramos'!I$66,0)</f>
        <v>345753.81</v>
      </c>
      <c r="J132" s="47">
        <f>VLOOKUP($Q132&amp;$B132,'PNC Exon. &amp; no Exon.'!$A:$AL,'P.N.C. x Comp. x Ramos'!J$66,0)</f>
        <v>5046659.5199999996</v>
      </c>
      <c r="K132" s="47">
        <f>VLOOKUP($Q132&amp;$B132,'PNC Exon. &amp; no Exon.'!$A:$AL,'P.N.C. x Comp. x Ramos'!K$66,0)</f>
        <v>172802404.76999998</v>
      </c>
      <c r="L132" s="47">
        <f>VLOOKUP($Q132&amp;$B132,'PNC Exon. &amp; no Exon.'!$A:$AL,'P.N.C. x Comp. x Ramos'!L$66,0)</f>
        <v>0</v>
      </c>
      <c r="M132" s="47">
        <f>VLOOKUP($Q132&amp;$B132,'PNC Exon. &amp; no Exon.'!$A:$AL,'P.N.C. x Comp. x Ramos'!M$66,0)</f>
        <v>28779424.689999998</v>
      </c>
      <c r="N132" s="47">
        <f>VLOOKUP($Q132&amp;$B132,'PNC Exon. &amp; no Exon.'!$A:$AL,'P.N.C. x Comp. x Ramos'!N$66,0)</f>
        <v>34566748.420000002</v>
      </c>
      <c r="O132" s="56">
        <f t="shared" si="19"/>
        <v>10.974437747270771</v>
      </c>
      <c r="Q132" s="136" t="s">
        <v>1</v>
      </c>
    </row>
    <row r="133" spans="1:17" ht="15.95" customHeight="1" x14ac:dyDescent="0.4">
      <c r="A133" s="46">
        <f t="shared" si="17"/>
        <v>5</v>
      </c>
      <c r="B133" s="50" t="s">
        <v>92</v>
      </c>
      <c r="C133" s="58">
        <f t="shared" si="18"/>
        <v>516712564.06999999</v>
      </c>
      <c r="D133" s="47">
        <f>VLOOKUP($Q133&amp;$B133,'PNC Exon. &amp; no Exon.'!$A:$AL,'P.N.C. x Comp. x Ramos'!D$66,0)</f>
        <v>1005104</v>
      </c>
      <c r="E133" s="47">
        <f>VLOOKUP($Q133&amp;$B133,'PNC Exon. &amp; no Exon.'!$A:$AL,'P.N.C. x Comp. x Ramos'!E$66,0)</f>
        <v>11691637.08</v>
      </c>
      <c r="F133" s="47">
        <f>VLOOKUP($Q133&amp;$B133,'PNC Exon. &amp; no Exon.'!$A:$AL,'P.N.C. x Comp. x Ramos'!F$66,0)</f>
        <v>17538433.73</v>
      </c>
      <c r="G133" s="47">
        <f>VLOOKUP($Q133&amp;$B133,'PNC Exon. &amp; no Exon.'!$A:$AL,'P.N.C. x Comp. x Ramos'!G$66,0)</f>
        <v>4502944.8099999996</v>
      </c>
      <c r="H133" s="47">
        <f>VLOOKUP($Q133&amp;$B133,'PNC Exon. &amp; no Exon.'!$A:$AL,'P.N.C. x Comp. x Ramos'!H$66,0)</f>
        <v>213669242.23999998</v>
      </c>
      <c r="I133" s="47">
        <f>VLOOKUP($Q133&amp;$B133,'PNC Exon. &amp; no Exon.'!$A:$AL,'P.N.C. x Comp. x Ramos'!I$66,0)</f>
        <v>4533932.8</v>
      </c>
      <c r="J133" s="47">
        <f>VLOOKUP($Q133&amp;$B133,'PNC Exon. &amp; no Exon.'!$A:$AL,'P.N.C. x Comp. x Ramos'!J$66,0)</f>
        <v>10584795.869999999</v>
      </c>
      <c r="K133" s="47">
        <f>VLOOKUP($Q133&amp;$B133,'PNC Exon. &amp; no Exon.'!$A:$AL,'P.N.C. x Comp. x Ramos'!K$66,0)</f>
        <v>170455458.89000002</v>
      </c>
      <c r="L133" s="47">
        <f>VLOOKUP($Q133&amp;$B133,'PNC Exon. &amp; no Exon.'!$A:$AL,'P.N.C. x Comp. x Ramos'!L$66,0)</f>
        <v>0</v>
      </c>
      <c r="M133" s="47">
        <f>VLOOKUP($Q133&amp;$B133,'PNC Exon. &amp; no Exon.'!$A:$AL,'P.N.C. x Comp. x Ramos'!M$66,0)</f>
        <v>15376358.33</v>
      </c>
      <c r="N133" s="47">
        <f>VLOOKUP($Q133&amp;$B133,'PNC Exon. &amp; no Exon.'!$A:$AL,'P.N.C. x Comp. x Ramos'!N$66,0)</f>
        <v>67354656.320000008</v>
      </c>
      <c r="O133" s="56">
        <f t="shared" si="19"/>
        <v>7.7739121000597642</v>
      </c>
      <c r="Q133" s="136" t="s">
        <v>1</v>
      </c>
    </row>
    <row r="134" spans="1:17" ht="15.95" customHeight="1" x14ac:dyDescent="0.4">
      <c r="A134" s="46">
        <f t="shared" si="17"/>
        <v>6</v>
      </c>
      <c r="B134" s="50" t="s">
        <v>87</v>
      </c>
      <c r="C134" s="58">
        <f t="shared" si="18"/>
        <v>473985024.78000003</v>
      </c>
      <c r="D134" s="47">
        <f>VLOOKUP($Q134&amp;$B134,'PNC Exon. &amp; no Exon.'!$A:$AL,'P.N.C. x Comp. x Ramos'!D$66,0)</f>
        <v>84269.83</v>
      </c>
      <c r="E134" s="47">
        <f>VLOOKUP($Q134&amp;$B134,'PNC Exon. &amp; no Exon.'!$A:$AL,'P.N.C. x Comp. x Ramos'!E$66,0)</f>
        <v>10851930.65</v>
      </c>
      <c r="F134" s="47">
        <f>VLOOKUP($Q134&amp;$B134,'PNC Exon. &amp; no Exon.'!$A:$AL,'P.N.C. x Comp. x Ramos'!F$66,0)</f>
        <v>65840460.789999999</v>
      </c>
      <c r="G134" s="47">
        <f>VLOOKUP($Q134&amp;$B134,'PNC Exon. &amp; no Exon.'!$A:$AL,'P.N.C. x Comp. x Ramos'!G$66,0)</f>
        <v>2310932.02</v>
      </c>
      <c r="H134" s="47">
        <f>VLOOKUP($Q134&amp;$B134,'PNC Exon. &amp; no Exon.'!$A:$AL,'P.N.C. x Comp. x Ramos'!H$66,0)</f>
        <v>161676785.66999999</v>
      </c>
      <c r="I134" s="47">
        <f>VLOOKUP($Q134&amp;$B134,'PNC Exon. &amp; no Exon.'!$A:$AL,'P.N.C. x Comp. x Ramos'!I$66,0)</f>
        <v>3181604.75</v>
      </c>
      <c r="J134" s="47">
        <f>VLOOKUP($Q134&amp;$B134,'PNC Exon. &amp; no Exon.'!$A:$AL,'P.N.C. x Comp. x Ramos'!J$66,0)</f>
        <v>9305543.3000000007</v>
      </c>
      <c r="K134" s="47">
        <f>VLOOKUP($Q134&amp;$B134,'PNC Exon. &amp; no Exon.'!$A:$AL,'P.N.C. x Comp. x Ramos'!K$66,0)</f>
        <v>172145037.56</v>
      </c>
      <c r="L134" s="47">
        <f>VLOOKUP($Q134&amp;$B134,'PNC Exon. &amp; no Exon.'!$A:$AL,'P.N.C. x Comp. x Ramos'!L$66,0)</f>
        <v>0</v>
      </c>
      <c r="M134" s="47">
        <f>VLOOKUP($Q134&amp;$B134,'PNC Exon. &amp; no Exon.'!$A:$AL,'P.N.C. x Comp. x Ramos'!M$66,0)</f>
        <v>15639852.470000001</v>
      </c>
      <c r="N134" s="47">
        <f>VLOOKUP($Q134&amp;$B134,'PNC Exon. &amp; no Exon.'!$A:$AL,'P.N.C. x Comp. x Ramos'!N$66,0)</f>
        <v>32948607.740000002</v>
      </c>
      <c r="O134" s="56">
        <f t="shared" si="19"/>
        <v>7.1310786220502926</v>
      </c>
      <c r="Q134" s="136" t="s">
        <v>1</v>
      </c>
    </row>
    <row r="135" spans="1:17" ht="15.95" customHeight="1" x14ac:dyDescent="0.4">
      <c r="A135" s="46">
        <f t="shared" si="17"/>
        <v>7</v>
      </c>
      <c r="B135" s="50" t="s">
        <v>91</v>
      </c>
      <c r="C135" s="58">
        <f t="shared" si="18"/>
        <v>195255717.76999998</v>
      </c>
      <c r="D135" s="47">
        <f>VLOOKUP($Q135&amp;$B135,'PNC Exon. &amp; no Exon.'!$A:$AL,'P.N.C. x Comp. x Ramos'!D$66,0)</f>
        <v>10552055.91</v>
      </c>
      <c r="E135" s="47">
        <f>VLOOKUP($Q135&amp;$B135,'PNC Exon. &amp; no Exon.'!$A:$AL,'P.N.C. x Comp. x Ramos'!E$66,0)</f>
        <v>839591.10000000009</v>
      </c>
      <c r="F135" s="47">
        <f>VLOOKUP($Q135&amp;$B135,'PNC Exon. &amp; no Exon.'!$A:$AL,'P.N.C. x Comp. x Ramos'!F$66,0)</f>
        <v>183864070.75999999</v>
      </c>
      <c r="G135" s="47">
        <f>VLOOKUP($Q135&amp;$B135,'PNC Exon. &amp; no Exon.'!$A:$AL,'P.N.C. x Comp. x Ramos'!G$66,0)</f>
        <v>0</v>
      </c>
      <c r="H135" s="47">
        <f>VLOOKUP($Q135&amp;$B135,'PNC Exon. &amp; no Exon.'!$A:$AL,'P.N.C. x Comp. x Ramos'!H$66,0)</f>
        <v>0</v>
      </c>
      <c r="I135" s="47">
        <f>VLOOKUP($Q135&amp;$B135,'PNC Exon. &amp; no Exon.'!$A:$AL,'P.N.C. x Comp. x Ramos'!I$66,0)</f>
        <v>0</v>
      </c>
      <c r="J135" s="47">
        <f>VLOOKUP($Q135&amp;$B135,'PNC Exon. &amp; no Exon.'!$A:$AL,'P.N.C. x Comp. x Ramos'!J$66,0)</f>
        <v>0</v>
      </c>
      <c r="K135" s="47">
        <f>VLOOKUP($Q135&amp;$B135,'PNC Exon. &amp; no Exon.'!$A:$AL,'P.N.C. x Comp. x Ramos'!K$66,0)</f>
        <v>0</v>
      </c>
      <c r="L135" s="47">
        <f>VLOOKUP($Q135&amp;$B135,'PNC Exon. &amp; no Exon.'!$A:$AL,'P.N.C. x Comp. x Ramos'!L$66,0)</f>
        <v>0</v>
      </c>
      <c r="M135" s="47">
        <f>VLOOKUP($Q135&amp;$B135,'PNC Exon. &amp; no Exon.'!$A:$AL,'P.N.C. x Comp. x Ramos'!M$66,0)</f>
        <v>0</v>
      </c>
      <c r="N135" s="47">
        <f>VLOOKUP($Q135&amp;$B135,'PNC Exon. &amp; no Exon.'!$A:$AL,'P.N.C. x Comp. x Ramos'!N$66,0)</f>
        <v>0</v>
      </c>
      <c r="O135" s="56">
        <f t="shared" si="19"/>
        <v>2.937611532071096</v>
      </c>
      <c r="Q135" s="136" t="s">
        <v>1</v>
      </c>
    </row>
    <row r="136" spans="1:17" ht="15.95" customHeight="1" x14ac:dyDescent="0.4">
      <c r="A136" s="46">
        <f t="shared" si="17"/>
        <v>8</v>
      </c>
      <c r="B136" s="50" t="s">
        <v>116</v>
      </c>
      <c r="C136" s="58">
        <f t="shared" si="18"/>
        <v>178095505.60000002</v>
      </c>
      <c r="D136" s="47">
        <f>VLOOKUP($Q136&amp;$B136,'PNC Exon. &amp; no Exon.'!$A:$AL,'P.N.C. x Comp. x Ramos'!D$66,0)</f>
        <v>0</v>
      </c>
      <c r="E136" s="47">
        <f>VLOOKUP($Q136&amp;$B136,'PNC Exon. &amp; no Exon.'!$A:$AL,'P.N.C. x Comp. x Ramos'!E$66,0)</f>
        <v>150407021.86000001</v>
      </c>
      <c r="F136" s="47">
        <f>VLOOKUP($Q136&amp;$B136,'PNC Exon. &amp; no Exon.'!$A:$AL,'P.N.C. x Comp. x Ramos'!F$66,0)</f>
        <v>0</v>
      </c>
      <c r="G136" s="47">
        <f>VLOOKUP($Q136&amp;$B136,'PNC Exon. &amp; no Exon.'!$A:$AL,'P.N.C. x Comp. x Ramos'!G$66,0)</f>
        <v>2676533.88</v>
      </c>
      <c r="H136" s="47">
        <f>VLOOKUP($Q136&amp;$B136,'PNC Exon. &amp; no Exon.'!$A:$AL,'P.N.C. x Comp. x Ramos'!H$66,0)</f>
        <v>18495197.02</v>
      </c>
      <c r="I136" s="47">
        <f>VLOOKUP($Q136&amp;$B136,'PNC Exon. &amp; no Exon.'!$A:$AL,'P.N.C. x Comp. x Ramos'!I$66,0)</f>
        <v>0</v>
      </c>
      <c r="J136" s="47">
        <f>VLOOKUP($Q136&amp;$B136,'PNC Exon. &amp; no Exon.'!$A:$AL,'P.N.C. x Comp. x Ramos'!J$66,0)</f>
        <v>0</v>
      </c>
      <c r="K136" s="47">
        <f>VLOOKUP($Q136&amp;$B136,'PNC Exon. &amp; no Exon.'!$A:$AL,'P.N.C. x Comp. x Ramos'!K$66,0)</f>
        <v>0</v>
      </c>
      <c r="L136" s="47">
        <f>VLOOKUP($Q136&amp;$B136,'PNC Exon. &amp; no Exon.'!$A:$AL,'P.N.C. x Comp. x Ramos'!L$66,0)</f>
        <v>0</v>
      </c>
      <c r="M136" s="47">
        <f>VLOOKUP($Q136&amp;$B136,'PNC Exon. &amp; no Exon.'!$A:$AL,'P.N.C. x Comp. x Ramos'!M$66,0)</f>
        <v>0</v>
      </c>
      <c r="N136" s="47">
        <f>VLOOKUP($Q136&amp;$B136,'PNC Exon. &amp; no Exon.'!$A:$AL,'P.N.C. x Comp. x Ramos'!N$66,0)</f>
        <v>6516752.8399999999</v>
      </c>
      <c r="O136" s="56">
        <f t="shared" si="19"/>
        <v>2.679437084023645</v>
      </c>
      <c r="Q136" s="136" t="s">
        <v>1</v>
      </c>
    </row>
    <row r="137" spans="1:17" ht="15.95" customHeight="1" x14ac:dyDescent="0.4">
      <c r="A137" s="46">
        <f t="shared" si="17"/>
        <v>9</v>
      </c>
      <c r="B137" s="50" t="s">
        <v>78</v>
      </c>
      <c r="C137" s="58">
        <f t="shared" si="18"/>
        <v>130302125.25999999</v>
      </c>
      <c r="D137" s="47">
        <f>VLOOKUP($Q137&amp;$B137,'PNC Exon. &amp; no Exon.'!$A:$AL,'P.N.C. x Comp. x Ramos'!D$66,0)</f>
        <v>85749.78</v>
      </c>
      <c r="E137" s="47">
        <f>VLOOKUP($Q137&amp;$B137,'PNC Exon. &amp; no Exon.'!$A:$AL,'P.N.C. x Comp. x Ramos'!E$66,0)</f>
        <v>90316001.180000007</v>
      </c>
      <c r="F137" s="47">
        <f>VLOOKUP($Q137&amp;$B137,'PNC Exon. &amp; no Exon.'!$A:$AL,'P.N.C. x Comp. x Ramos'!F$66,0)</f>
        <v>327915.15000000002</v>
      </c>
      <c r="G137" s="47">
        <f>VLOOKUP($Q137&amp;$B137,'PNC Exon. &amp; no Exon.'!$A:$AL,'P.N.C. x Comp. x Ramos'!G$66,0)</f>
        <v>180526.95</v>
      </c>
      <c r="H137" s="47">
        <f>VLOOKUP($Q137&amp;$B137,'PNC Exon. &amp; no Exon.'!$A:$AL,'P.N.C. x Comp. x Ramos'!H$66,0)</f>
        <v>4815107.99</v>
      </c>
      <c r="I137" s="47">
        <f>VLOOKUP($Q137&amp;$B137,'PNC Exon. &amp; no Exon.'!$A:$AL,'P.N.C. x Comp. x Ramos'!I$66,0)</f>
        <v>3319840.88</v>
      </c>
      <c r="J137" s="47">
        <f>VLOOKUP($Q137&amp;$B137,'PNC Exon. &amp; no Exon.'!$A:$AL,'P.N.C. x Comp. x Ramos'!J$66,0)</f>
        <v>142566.51999999999</v>
      </c>
      <c r="K137" s="47">
        <f>VLOOKUP($Q137&amp;$B137,'PNC Exon. &amp; no Exon.'!$A:$AL,'P.N.C. x Comp. x Ramos'!K$66,0)</f>
        <v>21349824.399999999</v>
      </c>
      <c r="L137" s="47">
        <f>VLOOKUP($Q137&amp;$B137,'PNC Exon. &amp; no Exon.'!$A:$AL,'P.N.C. x Comp. x Ramos'!L$66,0)</f>
        <v>0</v>
      </c>
      <c r="M137" s="47">
        <f>VLOOKUP($Q137&amp;$B137,'PNC Exon. &amp; no Exon.'!$A:$AL,'P.N.C. x Comp. x Ramos'!M$66,0)</f>
        <v>6690849.7999999998</v>
      </c>
      <c r="N137" s="47">
        <f>VLOOKUP($Q137&amp;$B137,'PNC Exon. &amp; no Exon.'!$A:$AL,'P.N.C. x Comp. x Ramos'!N$66,0)</f>
        <v>3073742.61</v>
      </c>
      <c r="O137" s="56">
        <f t="shared" si="19"/>
        <v>1.9603883061085965</v>
      </c>
      <c r="Q137" s="136" t="s">
        <v>1</v>
      </c>
    </row>
    <row r="138" spans="1:17" ht="15.95" customHeight="1" x14ac:dyDescent="0.4">
      <c r="A138" s="46">
        <f t="shared" si="17"/>
        <v>10</v>
      </c>
      <c r="B138" s="50" t="s">
        <v>77</v>
      </c>
      <c r="C138" s="58">
        <f t="shared" si="18"/>
        <v>104470781.94</v>
      </c>
      <c r="D138" s="47">
        <f>VLOOKUP($Q138&amp;$B138,'PNC Exon. &amp; no Exon.'!$A:$AL,'P.N.C. x Comp. x Ramos'!D$66,0)</f>
        <v>0</v>
      </c>
      <c r="E138" s="47">
        <f>VLOOKUP($Q138&amp;$B138,'PNC Exon. &amp; no Exon.'!$A:$AL,'P.N.C. x Comp. x Ramos'!E$66,0)</f>
        <v>28923.119999999999</v>
      </c>
      <c r="F138" s="47">
        <f>VLOOKUP($Q138&amp;$B138,'PNC Exon. &amp; no Exon.'!$A:$AL,'P.N.C. x Comp. x Ramos'!F$66,0)</f>
        <v>0</v>
      </c>
      <c r="G138" s="47">
        <f>VLOOKUP($Q138&amp;$B138,'PNC Exon. &amp; no Exon.'!$A:$AL,'P.N.C. x Comp. x Ramos'!G$66,0)</f>
        <v>0</v>
      </c>
      <c r="H138" s="47">
        <f>VLOOKUP($Q138&amp;$B138,'PNC Exon. &amp; no Exon.'!$A:$AL,'P.N.C. x Comp. x Ramos'!H$66,0)</f>
        <v>386217.75</v>
      </c>
      <c r="I138" s="47">
        <f>VLOOKUP($Q138&amp;$B138,'PNC Exon. &amp; no Exon.'!$A:$AL,'P.N.C. x Comp. x Ramos'!I$66,0)</f>
        <v>138131.03</v>
      </c>
      <c r="J138" s="47">
        <f>VLOOKUP($Q138&amp;$B138,'PNC Exon. &amp; no Exon.'!$A:$AL,'P.N.C. x Comp. x Ramos'!J$66,0)</f>
        <v>2205912.71</v>
      </c>
      <c r="K138" s="47">
        <f>VLOOKUP($Q138&amp;$B138,'PNC Exon. &amp; no Exon.'!$A:$AL,'P.N.C. x Comp. x Ramos'!K$66,0)</f>
        <v>101114190.03</v>
      </c>
      <c r="L138" s="47">
        <f>VLOOKUP($Q138&amp;$B138,'PNC Exon. &amp; no Exon.'!$A:$AL,'P.N.C. x Comp. x Ramos'!L$66,0)</f>
        <v>0</v>
      </c>
      <c r="M138" s="47">
        <f>VLOOKUP($Q138&amp;$B138,'PNC Exon. &amp; no Exon.'!$A:$AL,'P.N.C. x Comp. x Ramos'!M$66,0)</f>
        <v>437084.97</v>
      </c>
      <c r="N138" s="47">
        <f>VLOOKUP($Q138&amp;$B138,'PNC Exon. &amp; no Exon.'!$A:$AL,'P.N.C. x Comp. x Ramos'!N$66,0)</f>
        <v>160322.32999999999</v>
      </c>
      <c r="O138" s="56">
        <f t="shared" si="19"/>
        <v>1.5717571669421375</v>
      </c>
      <c r="Q138" s="136" t="s">
        <v>1</v>
      </c>
    </row>
    <row r="139" spans="1:17" ht="15.95" customHeight="1" x14ac:dyDescent="0.4">
      <c r="A139" s="46">
        <f t="shared" si="17"/>
        <v>11</v>
      </c>
      <c r="B139" s="50" t="s">
        <v>89</v>
      </c>
      <c r="C139" s="58">
        <f t="shared" si="18"/>
        <v>92624213.219999999</v>
      </c>
      <c r="D139" s="47">
        <f>VLOOKUP($Q139&amp;$B139,'PNC Exon. &amp; no Exon.'!$A:$AL,'P.N.C. x Comp. x Ramos'!D$66,0)</f>
        <v>0</v>
      </c>
      <c r="E139" s="47">
        <f>VLOOKUP($Q139&amp;$B139,'PNC Exon. &amp; no Exon.'!$A:$AL,'P.N.C. x Comp. x Ramos'!E$66,0)</f>
        <v>44341.35</v>
      </c>
      <c r="F139" s="47">
        <f>VLOOKUP($Q139&amp;$B139,'PNC Exon. &amp; no Exon.'!$A:$AL,'P.N.C. x Comp. x Ramos'!F$66,0)</f>
        <v>0</v>
      </c>
      <c r="G139" s="47">
        <f>VLOOKUP($Q139&amp;$B139,'PNC Exon. &amp; no Exon.'!$A:$AL,'P.N.C. x Comp. x Ramos'!G$66,0)</f>
        <v>5034.66</v>
      </c>
      <c r="H139" s="47">
        <f>VLOOKUP($Q139&amp;$B139,'PNC Exon. &amp; no Exon.'!$A:$AL,'P.N.C. x Comp. x Ramos'!H$66,0)</f>
        <v>6575325.2599999998</v>
      </c>
      <c r="I139" s="47">
        <f>VLOOKUP($Q139&amp;$B139,'PNC Exon. &amp; no Exon.'!$A:$AL,'P.N.C. x Comp. x Ramos'!I$66,0)</f>
        <v>270239.43</v>
      </c>
      <c r="J139" s="47">
        <f>VLOOKUP($Q139&amp;$B139,'PNC Exon. &amp; no Exon.'!$A:$AL,'P.N.C. x Comp. x Ramos'!J$66,0)</f>
        <v>19645.86</v>
      </c>
      <c r="K139" s="47">
        <f>VLOOKUP($Q139&amp;$B139,'PNC Exon. &amp; no Exon.'!$A:$AL,'P.N.C. x Comp. x Ramos'!K$66,0)</f>
        <v>81853615</v>
      </c>
      <c r="L139" s="47">
        <f>VLOOKUP($Q139&amp;$B139,'PNC Exon. &amp; no Exon.'!$A:$AL,'P.N.C. x Comp. x Ramos'!L$66,0)</f>
        <v>0</v>
      </c>
      <c r="M139" s="47">
        <f>VLOOKUP($Q139&amp;$B139,'PNC Exon. &amp; no Exon.'!$A:$AL,'P.N.C. x Comp. x Ramos'!M$66,0)</f>
        <v>322292.96999999997</v>
      </c>
      <c r="N139" s="47">
        <f>VLOOKUP($Q139&amp;$B139,'PNC Exon. &amp; no Exon.'!$A:$AL,'P.N.C. x Comp. x Ramos'!N$66,0)</f>
        <v>3533718.69</v>
      </c>
      <c r="O139" s="56">
        <f t="shared" si="19"/>
        <v>1.3935261922756859</v>
      </c>
      <c r="Q139" s="136" t="s">
        <v>1</v>
      </c>
    </row>
    <row r="140" spans="1:17" ht="15.95" customHeight="1" x14ac:dyDescent="0.4">
      <c r="A140" s="46">
        <f t="shared" si="17"/>
        <v>12</v>
      </c>
      <c r="B140" s="50" t="s">
        <v>98</v>
      </c>
      <c r="C140" s="58">
        <f t="shared" si="18"/>
        <v>73877238.890000001</v>
      </c>
      <c r="D140" s="47">
        <f>VLOOKUP($Q140&amp;$B140,'PNC Exon. &amp; no Exon.'!$A:$AL,'P.N.C. x Comp. x Ramos'!D$66,0)</f>
        <v>0</v>
      </c>
      <c r="E140" s="47">
        <f>VLOOKUP($Q140&amp;$B140,'PNC Exon. &amp; no Exon.'!$A:$AL,'P.N.C. x Comp. x Ramos'!E$66,0)</f>
        <v>4143952.72</v>
      </c>
      <c r="F140" s="47">
        <f>VLOOKUP($Q140&amp;$B140,'PNC Exon. &amp; no Exon.'!$A:$AL,'P.N.C. x Comp. x Ramos'!F$66,0)</f>
        <v>0</v>
      </c>
      <c r="G140" s="47">
        <f>VLOOKUP($Q140&amp;$B140,'PNC Exon. &amp; no Exon.'!$A:$AL,'P.N.C. x Comp. x Ramos'!G$66,0)</f>
        <v>0</v>
      </c>
      <c r="H140" s="47">
        <f>VLOOKUP($Q140&amp;$B140,'PNC Exon. &amp; no Exon.'!$A:$AL,'P.N.C. x Comp. x Ramos'!H$66,0)</f>
        <v>0</v>
      </c>
      <c r="I140" s="47">
        <f>VLOOKUP($Q140&amp;$B140,'PNC Exon. &amp; no Exon.'!$A:$AL,'P.N.C. x Comp. x Ramos'!I$66,0)</f>
        <v>0</v>
      </c>
      <c r="J140" s="47">
        <f>VLOOKUP($Q140&amp;$B140,'PNC Exon. &amp; no Exon.'!$A:$AL,'P.N.C. x Comp. x Ramos'!J$66,0)</f>
        <v>0</v>
      </c>
      <c r="K140" s="47">
        <f>VLOOKUP($Q140&amp;$B140,'PNC Exon. &amp; no Exon.'!$A:$AL,'P.N.C. x Comp. x Ramos'!K$66,0)</f>
        <v>0</v>
      </c>
      <c r="L140" s="47">
        <f>VLOOKUP($Q140&amp;$B140,'PNC Exon. &amp; no Exon.'!$A:$AL,'P.N.C. x Comp. x Ramos'!L$66,0)</f>
        <v>69479449.879999995</v>
      </c>
      <c r="M140" s="47">
        <f>VLOOKUP($Q140&amp;$B140,'PNC Exon. &amp; no Exon.'!$A:$AL,'P.N.C. x Comp. x Ramos'!M$66,0)</f>
        <v>0</v>
      </c>
      <c r="N140" s="47">
        <f>VLOOKUP($Q140&amp;$B140,'PNC Exon. &amp; no Exon.'!$A:$AL,'P.N.C. x Comp. x Ramos'!N$66,0)</f>
        <v>253836.29</v>
      </c>
      <c r="O140" s="56">
        <f t="shared" si="19"/>
        <v>1.1114789948250092</v>
      </c>
      <c r="Q140" s="136" t="s">
        <v>1</v>
      </c>
    </row>
    <row r="141" spans="1:17" ht="15.95" customHeight="1" x14ac:dyDescent="0.4">
      <c r="A141" s="46">
        <f t="shared" si="17"/>
        <v>13</v>
      </c>
      <c r="B141" s="50" t="s">
        <v>96</v>
      </c>
      <c r="C141" s="58">
        <f t="shared" si="18"/>
        <v>70812867.689999998</v>
      </c>
      <c r="D141" s="47">
        <f>VLOOKUP($Q141&amp;$B141,'PNC Exon. &amp; no Exon.'!$A:$AL,'P.N.C. x Comp. x Ramos'!D$66,0)</f>
        <v>721505.43</v>
      </c>
      <c r="E141" s="47">
        <f>VLOOKUP($Q141&amp;$B141,'PNC Exon. &amp; no Exon.'!$A:$AL,'P.N.C. x Comp. x Ramos'!E$66,0)</f>
        <v>48182.51</v>
      </c>
      <c r="F141" s="47">
        <f>VLOOKUP($Q141&amp;$B141,'PNC Exon. &amp; no Exon.'!$A:$AL,'P.N.C. x Comp. x Ramos'!F$66,0)</f>
        <v>0</v>
      </c>
      <c r="G141" s="47">
        <f>VLOOKUP($Q141&amp;$B141,'PNC Exon. &amp; no Exon.'!$A:$AL,'P.N.C. x Comp. x Ramos'!G$66,0)</f>
        <v>431.03</v>
      </c>
      <c r="H141" s="47">
        <f>VLOOKUP($Q141&amp;$B141,'PNC Exon. &amp; no Exon.'!$A:$AL,'P.N.C. x Comp. x Ramos'!H$66,0)</f>
        <v>495719</v>
      </c>
      <c r="I141" s="47">
        <f>VLOOKUP($Q141&amp;$B141,'PNC Exon. &amp; no Exon.'!$A:$AL,'P.N.C. x Comp. x Ramos'!I$66,0)</f>
        <v>73851.58</v>
      </c>
      <c r="J141" s="47">
        <f>VLOOKUP($Q141&amp;$B141,'PNC Exon. &amp; no Exon.'!$A:$AL,'P.N.C. x Comp. x Ramos'!J$66,0)</f>
        <v>6812.93</v>
      </c>
      <c r="K141" s="47">
        <f>VLOOKUP($Q141&amp;$B141,'PNC Exon. &amp; no Exon.'!$A:$AL,'P.N.C. x Comp. x Ramos'!K$66,0)</f>
        <v>50015173.049999997</v>
      </c>
      <c r="L141" s="47">
        <f>VLOOKUP($Q141&amp;$B141,'PNC Exon. &amp; no Exon.'!$A:$AL,'P.N.C. x Comp. x Ramos'!L$66,0)</f>
        <v>0</v>
      </c>
      <c r="M141" s="47">
        <f>VLOOKUP($Q141&amp;$B141,'PNC Exon. &amp; no Exon.'!$A:$AL,'P.N.C. x Comp. x Ramos'!M$66,0)</f>
        <v>18555296.440000001</v>
      </c>
      <c r="N141" s="47">
        <f>VLOOKUP($Q141&amp;$B141,'PNC Exon. &amp; no Exon.'!$A:$AL,'P.N.C. x Comp. x Ramos'!N$66,0)</f>
        <v>895895.72</v>
      </c>
      <c r="O141" s="56">
        <f t="shared" si="19"/>
        <v>1.0653756987040202</v>
      </c>
      <c r="Q141" s="136" t="s">
        <v>1</v>
      </c>
    </row>
    <row r="142" spans="1:17" ht="15.95" customHeight="1" x14ac:dyDescent="0.4">
      <c r="A142" s="46">
        <f t="shared" si="17"/>
        <v>14</v>
      </c>
      <c r="B142" s="50" t="s">
        <v>99</v>
      </c>
      <c r="C142" s="58">
        <f t="shared" si="18"/>
        <v>62847543.090000004</v>
      </c>
      <c r="D142" s="47">
        <f>VLOOKUP($Q142&amp;$B142,'PNC Exon. &amp; no Exon.'!$A:$AL,'P.N.C. x Comp. x Ramos'!D$66,0)</f>
        <v>0</v>
      </c>
      <c r="E142" s="47">
        <f>VLOOKUP($Q142&amp;$B142,'PNC Exon. &amp; no Exon.'!$A:$AL,'P.N.C. x Comp. x Ramos'!E$66,0)</f>
        <v>26557.759999999998</v>
      </c>
      <c r="F142" s="47">
        <f>VLOOKUP($Q142&amp;$B142,'PNC Exon. &amp; no Exon.'!$A:$AL,'P.N.C. x Comp. x Ramos'!F$66,0)</f>
        <v>0</v>
      </c>
      <c r="G142" s="47">
        <f>VLOOKUP($Q142&amp;$B142,'PNC Exon. &amp; no Exon.'!$A:$AL,'P.N.C. x Comp. x Ramos'!G$66,0)</f>
        <v>0</v>
      </c>
      <c r="H142" s="47">
        <f>VLOOKUP($Q142&amp;$B142,'PNC Exon. &amp; no Exon.'!$A:$AL,'P.N.C. x Comp. x Ramos'!H$66,0)</f>
        <v>81611.649999999994</v>
      </c>
      <c r="I142" s="47">
        <f>VLOOKUP($Q142&amp;$B142,'PNC Exon. &amp; no Exon.'!$A:$AL,'P.N.C. x Comp. x Ramos'!I$66,0)</f>
        <v>0</v>
      </c>
      <c r="J142" s="47">
        <f>VLOOKUP($Q142&amp;$B142,'PNC Exon. &amp; no Exon.'!$A:$AL,'P.N.C. x Comp. x Ramos'!J$66,0)</f>
        <v>389364.63</v>
      </c>
      <c r="K142" s="47">
        <f>VLOOKUP($Q142&amp;$B142,'PNC Exon. &amp; no Exon.'!$A:$AL,'P.N.C. x Comp. x Ramos'!K$66,0)</f>
        <v>59892911.020000003</v>
      </c>
      <c r="L142" s="47">
        <f>VLOOKUP($Q142&amp;$B142,'PNC Exon. &amp; no Exon.'!$A:$AL,'P.N.C. x Comp. x Ramos'!L$66,0)</f>
        <v>0</v>
      </c>
      <c r="M142" s="47">
        <f>VLOOKUP($Q142&amp;$B142,'PNC Exon. &amp; no Exon.'!$A:$AL,'P.N.C. x Comp. x Ramos'!M$66,0)</f>
        <v>2331636.86</v>
      </c>
      <c r="N142" s="47">
        <f>VLOOKUP($Q142&amp;$B142,'PNC Exon. &amp; no Exon.'!$A:$AL,'P.N.C. x Comp. x Ramos'!N$66,0)</f>
        <v>125461.17</v>
      </c>
      <c r="O142" s="56">
        <f t="shared" si="19"/>
        <v>0.9455378283005923</v>
      </c>
      <c r="Q142" s="136" t="s">
        <v>1</v>
      </c>
    </row>
    <row r="143" spans="1:17" ht="15.95" customHeight="1" x14ac:dyDescent="0.4">
      <c r="A143" s="46">
        <f t="shared" si="17"/>
        <v>15</v>
      </c>
      <c r="B143" s="50" t="s">
        <v>106</v>
      </c>
      <c r="C143" s="58">
        <f t="shared" si="18"/>
        <v>53185996.68999999</v>
      </c>
      <c r="D143" s="47">
        <f>VLOOKUP($Q143&amp;$B143,'PNC Exon. &amp; no Exon.'!$A:$AL,'P.N.C. x Comp. x Ramos'!D$66,0)</f>
        <v>36394.44</v>
      </c>
      <c r="E143" s="47">
        <f>VLOOKUP($Q143&amp;$B143,'PNC Exon. &amp; no Exon.'!$A:$AL,'P.N.C. x Comp. x Ramos'!E$66,0)</f>
        <v>3343815.38</v>
      </c>
      <c r="F143" s="47">
        <f>VLOOKUP($Q143&amp;$B143,'PNC Exon. &amp; no Exon.'!$A:$AL,'P.N.C. x Comp. x Ramos'!F$66,0)</f>
        <v>0</v>
      </c>
      <c r="G143" s="47">
        <f>VLOOKUP($Q143&amp;$B143,'PNC Exon. &amp; no Exon.'!$A:$AL,'P.N.C. x Comp. x Ramos'!G$66,0)</f>
        <v>1460039.19</v>
      </c>
      <c r="H143" s="47">
        <f>VLOOKUP($Q143&amp;$B143,'PNC Exon. &amp; no Exon.'!$A:$AL,'P.N.C. x Comp. x Ramos'!H$66,0)</f>
        <v>18803322.600000001</v>
      </c>
      <c r="I143" s="47">
        <f>VLOOKUP($Q143&amp;$B143,'PNC Exon. &amp; no Exon.'!$A:$AL,'P.N.C. x Comp. x Ramos'!I$66,0)</f>
        <v>701816.63</v>
      </c>
      <c r="J143" s="47">
        <f>VLOOKUP($Q143&amp;$B143,'PNC Exon. &amp; no Exon.'!$A:$AL,'P.N.C. x Comp. x Ramos'!J$66,0)</f>
        <v>532860.5</v>
      </c>
      <c r="K143" s="47">
        <f>VLOOKUP($Q143&amp;$B143,'PNC Exon. &amp; no Exon.'!$A:$AL,'P.N.C. x Comp. x Ramos'!K$66,0)</f>
        <v>25623966.359999999</v>
      </c>
      <c r="L143" s="47">
        <f>VLOOKUP($Q143&amp;$B143,'PNC Exon. &amp; no Exon.'!$A:$AL,'P.N.C. x Comp. x Ramos'!L$66,0)</f>
        <v>0</v>
      </c>
      <c r="M143" s="47">
        <f>VLOOKUP($Q143&amp;$B143,'PNC Exon. &amp; no Exon.'!$A:$AL,'P.N.C. x Comp. x Ramos'!M$66,0)</f>
        <v>213785.48</v>
      </c>
      <c r="N143" s="47">
        <f>VLOOKUP($Q143&amp;$B143,'PNC Exon. &amp; no Exon.'!$A:$AL,'P.N.C. x Comp. x Ramos'!N$66,0)</f>
        <v>2469996.1100000003</v>
      </c>
      <c r="O143" s="56">
        <f t="shared" si="19"/>
        <v>0.80018039423194065</v>
      </c>
      <c r="Q143" s="136" t="s">
        <v>1</v>
      </c>
    </row>
    <row r="144" spans="1:17" ht="15.95" customHeight="1" x14ac:dyDescent="0.4">
      <c r="A144" s="46">
        <f t="shared" si="17"/>
        <v>16</v>
      </c>
      <c r="B144" s="49" t="s">
        <v>107</v>
      </c>
      <c r="C144" s="58">
        <f t="shared" si="18"/>
        <v>48142178.440000005</v>
      </c>
      <c r="D144" s="47">
        <f>VLOOKUP($Q144&amp;$B144,'PNC Exon. &amp; no Exon.'!$A:$AL,'P.N.C. x Comp. x Ramos'!D$66,0)</f>
        <v>473667.54</v>
      </c>
      <c r="E144" s="47">
        <f>VLOOKUP($Q144&amp;$B144,'PNC Exon. &amp; no Exon.'!$A:$AL,'P.N.C. x Comp. x Ramos'!E$66,0)</f>
        <v>535355.57999999996</v>
      </c>
      <c r="F144" s="47">
        <f>VLOOKUP($Q144&amp;$B144,'PNC Exon. &amp; no Exon.'!$A:$AL,'P.N.C. x Comp. x Ramos'!F$66,0)</f>
        <v>0</v>
      </c>
      <c r="G144" s="47">
        <f>VLOOKUP($Q144&amp;$B144,'PNC Exon. &amp; no Exon.'!$A:$AL,'P.N.C. x Comp. x Ramos'!G$66,0)</f>
        <v>0</v>
      </c>
      <c r="H144" s="47">
        <f>VLOOKUP($Q144&amp;$B144,'PNC Exon. &amp; no Exon.'!$A:$AL,'P.N.C. x Comp. x Ramos'!H$66,0)</f>
        <v>877002.69</v>
      </c>
      <c r="I144" s="47">
        <f>VLOOKUP($Q144&amp;$B144,'PNC Exon. &amp; no Exon.'!$A:$AL,'P.N.C. x Comp. x Ramos'!I$66,0)</f>
        <v>51110.45</v>
      </c>
      <c r="J144" s="47">
        <f>VLOOKUP($Q144&amp;$B144,'PNC Exon. &amp; no Exon.'!$A:$AL,'P.N.C. x Comp. x Ramos'!J$66,0)</f>
        <v>10060.34</v>
      </c>
      <c r="K144" s="47">
        <f>VLOOKUP($Q144&amp;$B144,'PNC Exon. &amp; no Exon.'!$A:$AL,'P.N.C. x Comp. x Ramos'!K$66,0)</f>
        <v>45728780.950000003</v>
      </c>
      <c r="L144" s="47">
        <f>VLOOKUP($Q144&amp;$B144,'PNC Exon. &amp; no Exon.'!$A:$AL,'P.N.C. x Comp. x Ramos'!L$66,0)</f>
        <v>0</v>
      </c>
      <c r="M144" s="47">
        <f>VLOOKUP($Q144&amp;$B144,'PNC Exon. &amp; no Exon.'!$A:$AL,'P.N.C. x Comp. x Ramos'!M$66,0)</f>
        <v>23513.05</v>
      </c>
      <c r="N144" s="47">
        <f>VLOOKUP($Q144&amp;$B144,'PNC Exon. &amp; no Exon.'!$A:$AL,'P.N.C. x Comp. x Ramos'!N$66,0)</f>
        <v>442687.84</v>
      </c>
      <c r="O144" s="56">
        <f t="shared" si="19"/>
        <v>0.72429642614080425</v>
      </c>
      <c r="Q144" s="136" t="s">
        <v>1</v>
      </c>
    </row>
    <row r="145" spans="1:17" ht="15.95" customHeight="1" x14ac:dyDescent="0.4">
      <c r="A145" s="46">
        <f t="shared" si="17"/>
        <v>17</v>
      </c>
      <c r="B145" s="50" t="s">
        <v>102</v>
      </c>
      <c r="C145" s="58">
        <f t="shared" si="18"/>
        <v>40806448.090000004</v>
      </c>
      <c r="D145" s="47">
        <f>VLOOKUP($Q145&amp;$B145,'PNC Exon. &amp; no Exon.'!$A:$AL,'P.N.C. x Comp. x Ramos'!D$66,0)</f>
        <v>0</v>
      </c>
      <c r="E145" s="47">
        <f>VLOOKUP($Q145&amp;$B145,'PNC Exon. &amp; no Exon.'!$A:$AL,'P.N.C. x Comp. x Ramos'!E$66,0)</f>
        <v>37807405.560000002</v>
      </c>
      <c r="F145" s="47">
        <f>VLOOKUP($Q145&amp;$B145,'PNC Exon. &amp; no Exon.'!$A:$AL,'P.N.C. x Comp. x Ramos'!F$66,0)</f>
        <v>0</v>
      </c>
      <c r="G145" s="47">
        <f>VLOOKUP($Q145&amp;$B145,'PNC Exon. &amp; no Exon.'!$A:$AL,'P.N.C. x Comp. x Ramos'!G$66,0)</f>
        <v>0</v>
      </c>
      <c r="H145" s="47">
        <f>VLOOKUP($Q145&amp;$B145,'PNC Exon. &amp; no Exon.'!$A:$AL,'P.N.C. x Comp. x Ramos'!H$66,0)</f>
        <v>0</v>
      </c>
      <c r="I145" s="47">
        <f>VLOOKUP($Q145&amp;$B145,'PNC Exon. &amp; no Exon.'!$A:$AL,'P.N.C. x Comp. x Ramos'!I$66,0)</f>
        <v>0</v>
      </c>
      <c r="J145" s="47">
        <f>VLOOKUP($Q145&amp;$B145,'PNC Exon. &amp; no Exon.'!$A:$AL,'P.N.C. x Comp. x Ramos'!J$66,0)</f>
        <v>0</v>
      </c>
      <c r="K145" s="47">
        <f>VLOOKUP($Q145&amp;$B145,'PNC Exon. &amp; no Exon.'!$A:$AL,'P.N.C. x Comp. x Ramos'!K$66,0)</f>
        <v>0</v>
      </c>
      <c r="L145" s="47">
        <f>VLOOKUP($Q145&amp;$B145,'PNC Exon. &amp; no Exon.'!$A:$AL,'P.N.C. x Comp. x Ramos'!L$66,0)</f>
        <v>0</v>
      </c>
      <c r="M145" s="47">
        <f>VLOOKUP($Q145&amp;$B145,'PNC Exon. &amp; no Exon.'!$A:$AL,'P.N.C. x Comp. x Ramos'!M$66,0)</f>
        <v>2999042.53</v>
      </c>
      <c r="N145" s="47">
        <f>VLOOKUP($Q145&amp;$B145,'PNC Exon. &amp; no Exon.'!$A:$AL,'P.N.C. x Comp. x Ramos'!N$66,0)</f>
        <v>0</v>
      </c>
      <c r="O145" s="56">
        <f t="shared" si="19"/>
        <v>0.61393076659219092</v>
      </c>
      <c r="P145" s="7"/>
      <c r="Q145" s="136" t="s">
        <v>1</v>
      </c>
    </row>
    <row r="146" spans="1:17" ht="15.95" customHeight="1" x14ac:dyDescent="0.4">
      <c r="A146" s="46">
        <f t="shared" si="17"/>
        <v>18</v>
      </c>
      <c r="B146" s="50" t="s">
        <v>82</v>
      </c>
      <c r="C146" s="58">
        <f t="shared" si="18"/>
        <v>38409176.18</v>
      </c>
      <c r="D146" s="47">
        <f>VLOOKUP($Q146&amp;$B146,'PNC Exon. &amp; no Exon.'!$A:$AL,'P.N.C. x Comp. x Ramos'!D$66,0)</f>
        <v>0</v>
      </c>
      <c r="E146" s="47">
        <f>VLOOKUP($Q146&amp;$B146,'PNC Exon. &amp; no Exon.'!$A:$AL,'P.N.C. x Comp. x Ramos'!E$66,0)</f>
        <v>0</v>
      </c>
      <c r="F146" s="47">
        <f>VLOOKUP($Q146&amp;$B146,'PNC Exon. &amp; no Exon.'!$A:$AL,'P.N.C. x Comp. x Ramos'!F$66,0)</f>
        <v>0</v>
      </c>
      <c r="G146" s="47">
        <f>VLOOKUP($Q146&amp;$B146,'PNC Exon. &amp; no Exon.'!$A:$AL,'P.N.C. x Comp. x Ramos'!G$66,0)</f>
        <v>0</v>
      </c>
      <c r="H146" s="47">
        <f>VLOOKUP($Q146&amp;$B146,'PNC Exon. &amp; no Exon.'!$A:$AL,'P.N.C. x Comp. x Ramos'!H$66,0)</f>
        <v>0</v>
      </c>
      <c r="I146" s="47">
        <f>VLOOKUP($Q146&amp;$B146,'PNC Exon. &amp; no Exon.'!$A:$AL,'P.N.C. x Comp. x Ramos'!I$66,0)</f>
        <v>0</v>
      </c>
      <c r="J146" s="47">
        <f>VLOOKUP($Q146&amp;$B146,'PNC Exon. &amp; no Exon.'!$A:$AL,'P.N.C. x Comp. x Ramos'!J$66,0)</f>
        <v>0</v>
      </c>
      <c r="K146" s="47">
        <f>VLOOKUP($Q146&amp;$B146,'PNC Exon. &amp; no Exon.'!$A:$AL,'P.N.C. x Comp. x Ramos'!K$66,0)</f>
        <v>38409176.18</v>
      </c>
      <c r="L146" s="47">
        <f>VLOOKUP($Q146&amp;$B146,'PNC Exon. &amp; no Exon.'!$A:$AL,'P.N.C. x Comp. x Ramos'!L$66,0)</f>
        <v>0</v>
      </c>
      <c r="M146" s="47">
        <f>VLOOKUP($Q146&amp;$B146,'PNC Exon. &amp; no Exon.'!$A:$AL,'P.N.C. x Comp. x Ramos'!M$66,0)</f>
        <v>0</v>
      </c>
      <c r="N146" s="47">
        <f>VLOOKUP($Q146&amp;$B146,'PNC Exon. &amp; no Exon.'!$A:$AL,'P.N.C. x Comp. x Ramos'!N$66,0)</f>
        <v>0</v>
      </c>
      <c r="O146" s="56">
        <f t="shared" si="19"/>
        <v>0.57786394258951823</v>
      </c>
      <c r="Q146" s="136" t="s">
        <v>1</v>
      </c>
    </row>
    <row r="147" spans="1:17" ht="15.95" customHeight="1" x14ac:dyDescent="0.4">
      <c r="A147" s="46">
        <f t="shared" si="17"/>
        <v>19</v>
      </c>
      <c r="B147" s="50" t="s">
        <v>80</v>
      </c>
      <c r="C147" s="58">
        <f t="shared" si="18"/>
        <v>37093024.869999997</v>
      </c>
      <c r="D147" s="47">
        <f>VLOOKUP($Q147&amp;$B147,'PNC Exon. &amp; no Exon.'!$A:$AL,'P.N.C. x Comp. x Ramos'!D$66,0)</f>
        <v>0</v>
      </c>
      <c r="E147" s="47">
        <f>VLOOKUP($Q147&amp;$B147,'PNC Exon. &amp; no Exon.'!$A:$AL,'P.N.C. x Comp. x Ramos'!E$66,0)</f>
        <v>14538050.030000001</v>
      </c>
      <c r="F147" s="47">
        <f>VLOOKUP($Q147&amp;$B147,'PNC Exon. &amp; no Exon.'!$A:$AL,'P.N.C. x Comp. x Ramos'!F$66,0)</f>
        <v>0</v>
      </c>
      <c r="G147" s="47">
        <f>VLOOKUP($Q147&amp;$B147,'PNC Exon. &amp; no Exon.'!$A:$AL,'P.N.C. x Comp. x Ramos'!G$66,0)</f>
        <v>0</v>
      </c>
      <c r="H147" s="47">
        <f>VLOOKUP($Q147&amp;$B147,'PNC Exon. &amp; no Exon.'!$A:$AL,'P.N.C. x Comp. x Ramos'!H$66,0)</f>
        <v>3739960.5</v>
      </c>
      <c r="I147" s="47">
        <f>VLOOKUP($Q147&amp;$B147,'PNC Exon. &amp; no Exon.'!$A:$AL,'P.N.C. x Comp. x Ramos'!I$66,0)</f>
        <v>0</v>
      </c>
      <c r="J147" s="47">
        <f>VLOOKUP($Q147&amp;$B147,'PNC Exon. &amp; no Exon.'!$A:$AL,'P.N.C. x Comp. x Ramos'!J$66,0)</f>
        <v>20635.95</v>
      </c>
      <c r="K147" s="47">
        <f>VLOOKUP($Q147&amp;$B147,'PNC Exon. &amp; no Exon.'!$A:$AL,'P.N.C. x Comp. x Ramos'!K$66,0)</f>
        <v>18001768.02</v>
      </c>
      <c r="L147" s="47">
        <f>VLOOKUP($Q147&amp;$B147,'PNC Exon. &amp; no Exon.'!$A:$AL,'P.N.C. x Comp. x Ramos'!L$66,0)</f>
        <v>0</v>
      </c>
      <c r="M147" s="47">
        <f>VLOOKUP($Q147&amp;$B147,'PNC Exon. &amp; no Exon.'!$A:$AL,'P.N.C. x Comp. x Ramos'!M$66,0)</f>
        <v>267374.57</v>
      </c>
      <c r="N147" s="47">
        <f>VLOOKUP($Q147&amp;$B147,'PNC Exon. &amp; no Exon.'!$A:$AL,'P.N.C. x Comp. x Ramos'!N$66,0)</f>
        <v>525235.80000000005</v>
      </c>
      <c r="O147" s="56">
        <f t="shared" si="19"/>
        <v>0.55806251853718492</v>
      </c>
      <c r="Q147" s="136" t="s">
        <v>1</v>
      </c>
    </row>
    <row r="148" spans="1:17" ht="15.95" customHeight="1" x14ac:dyDescent="0.4">
      <c r="A148" s="46">
        <f t="shared" si="17"/>
        <v>20</v>
      </c>
      <c r="B148" s="49" t="s">
        <v>101</v>
      </c>
      <c r="C148" s="58">
        <f t="shared" si="18"/>
        <v>35576328.640000001</v>
      </c>
      <c r="D148" s="47">
        <f>VLOOKUP($Q148&amp;$B148,'PNC Exon. &amp; no Exon.'!$A:$AL,'P.N.C. x Comp. x Ramos'!D$66,0)</f>
        <v>0</v>
      </c>
      <c r="E148" s="47">
        <f>VLOOKUP($Q148&amp;$B148,'PNC Exon. &amp; no Exon.'!$A:$AL,'P.N.C. x Comp. x Ramos'!E$66,0)</f>
        <v>0</v>
      </c>
      <c r="F148" s="47">
        <f>VLOOKUP($Q148&amp;$B148,'PNC Exon. &amp; no Exon.'!$A:$AL,'P.N.C. x Comp. x Ramos'!F$66,0)</f>
        <v>35576328.640000001</v>
      </c>
      <c r="G148" s="47">
        <f>VLOOKUP($Q148&amp;$B148,'PNC Exon. &amp; no Exon.'!$A:$AL,'P.N.C. x Comp. x Ramos'!G$66,0)</f>
        <v>0</v>
      </c>
      <c r="H148" s="47">
        <f>VLOOKUP($Q148&amp;$B148,'PNC Exon. &amp; no Exon.'!$A:$AL,'P.N.C. x Comp. x Ramos'!H$66,0)</f>
        <v>0</v>
      </c>
      <c r="I148" s="47">
        <f>VLOOKUP($Q148&amp;$B148,'PNC Exon. &amp; no Exon.'!$A:$AL,'P.N.C. x Comp. x Ramos'!I$66,0)</f>
        <v>0</v>
      </c>
      <c r="J148" s="47">
        <f>VLOOKUP($Q148&amp;$B148,'PNC Exon. &amp; no Exon.'!$A:$AL,'P.N.C. x Comp. x Ramos'!J$66,0)</f>
        <v>0</v>
      </c>
      <c r="K148" s="47">
        <f>VLOOKUP($Q148&amp;$B148,'PNC Exon. &amp; no Exon.'!$A:$AL,'P.N.C. x Comp. x Ramos'!K$66,0)</f>
        <v>0</v>
      </c>
      <c r="L148" s="47">
        <f>VLOOKUP($Q148&amp;$B148,'PNC Exon. &amp; no Exon.'!$A:$AL,'P.N.C. x Comp. x Ramos'!L$66,0)</f>
        <v>0</v>
      </c>
      <c r="M148" s="47">
        <f>VLOOKUP($Q148&amp;$B148,'PNC Exon. &amp; no Exon.'!$A:$AL,'P.N.C. x Comp. x Ramos'!M$66,0)</f>
        <v>0</v>
      </c>
      <c r="N148" s="47">
        <f>VLOOKUP($Q148&amp;$B148,'PNC Exon. &amp; no Exon.'!$A:$AL,'P.N.C. x Comp. x Ramos'!N$66,0)</f>
        <v>0</v>
      </c>
      <c r="O148" s="56">
        <f t="shared" si="19"/>
        <v>0.53524390719620984</v>
      </c>
      <c r="Q148" s="136" t="s">
        <v>1</v>
      </c>
    </row>
    <row r="149" spans="1:17" ht="15.95" customHeight="1" x14ac:dyDescent="0.4">
      <c r="A149" s="46">
        <f t="shared" si="17"/>
        <v>21</v>
      </c>
      <c r="B149" s="50" t="s">
        <v>95</v>
      </c>
      <c r="C149" s="58">
        <f t="shared" si="18"/>
        <v>32401936.07</v>
      </c>
      <c r="D149" s="47">
        <f>VLOOKUP($Q149&amp;$B149,'PNC Exon. &amp; no Exon.'!$A:$AL,'P.N.C. x Comp. x Ramos'!D$66,0)</f>
        <v>0</v>
      </c>
      <c r="E149" s="47">
        <f>VLOOKUP($Q149&amp;$B149,'PNC Exon. &amp; no Exon.'!$A:$AL,'P.N.C. x Comp. x Ramos'!E$66,0)</f>
        <v>2598458.9299999997</v>
      </c>
      <c r="F149" s="47">
        <f>VLOOKUP($Q149&amp;$B149,'PNC Exon. &amp; no Exon.'!$A:$AL,'P.N.C. x Comp. x Ramos'!F$66,0)</f>
        <v>29803477.140000001</v>
      </c>
      <c r="G149" s="47">
        <f>VLOOKUP($Q149&amp;$B149,'PNC Exon. &amp; no Exon.'!$A:$AL,'P.N.C. x Comp. x Ramos'!G$66,0)</f>
        <v>0</v>
      </c>
      <c r="H149" s="47">
        <f>VLOOKUP($Q149&amp;$B149,'PNC Exon. &amp; no Exon.'!$A:$AL,'P.N.C. x Comp. x Ramos'!H$66,0)</f>
        <v>0</v>
      </c>
      <c r="I149" s="47">
        <f>VLOOKUP($Q149&amp;$B149,'PNC Exon. &amp; no Exon.'!$A:$AL,'P.N.C. x Comp. x Ramos'!I$66,0)</f>
        <v>0</v>
      </c>
      <c r="J149" s="47">
        <f>VLOOKUP($Q149&amp;$B149,'PNC Exon. &amp; no Exon.'!$A:$AL,'P.N.C. x Comp. x Ramos'!J$66,0)</f>
        <v>0</v>
      </c>
      <c r="K149" s="47">
        <f>VLOOKUP($Q149&amp;$B149,'PNC Exon. &amp; no Exon.'!$A:$AL,'P.N.C. x Comp. x Ramos'!K$66,0)</f>
        <v>0</v>
      </c>
      <c r="L149" s="47">
        <f>VLOOKUP($Q149&amp;$B149,'PNC Exon. &amp; no Exon.'!$A:$AL,'P.N.C. x Comp. x Ramos'!L$66,0)</f>
        <v>0</v>
      </c>
      <c r="M149" s="47">
        <f>VLOOKUP($Q149&amp;$B149,'PNC Exon. &amp; no Exon.'!$A:$AL,'P.N.C. x Comp. x Ramos'!M$66,0)</f>
        <v>0</v>
      </c>
      <c r="N149" s="47">
        <f>VLOOKUP($Q149&amp;$B149,'PNC Exon. &amp; no Exon.'!$A:$AL,'P.N.C. x Comp. x Ramos'!N$66,0)</f>
        <v>0</v>
      </c>
      <c r="O149" s="56">
        <f t="shared" si="19"/>
        <v>0.4874853456162756</v>
      </c>
      <c r="Q149" s="136" t="s">
        <v>1</v>
      </c>
    </row>
    <row r="150" spans="1:17" ht="15.95" customHeight="1" x14ac:dyDescent="0.4">
      <c r="A150" s="46">
        <f t="shared" si="17"/>
        <v>22</v>
      </c>
      <c r="B150" s="50" t="s">
        <v>110</v>
      </c>
      <c r="C150" s="58">
        <f t="shared" si="18"/>
        <v>30091482.729999997</v>
      </c>
      <c r="D150" s="47">
        <f>VLOOKUP($Q150&amp;$B150,'PNC Exon. &amp; no Exon.'!$A:$AL,'P.N.C. x Comp. x Ramos'!D$66,0)</f>
        <v>0</v>
      </c>
      <c r="E150" s="47">
        <f>VLOOKUP($Q150&amp;$B150,'PNC Exon. &amp; no Exon.'!$A:$AL,'P.N.C. x Comp. x Ramos'!E$66,0)</f>
        <v>12382581.76</v>
      </c>
      <c r="F150" s="47">
        <f>VLOOKUP($Q150&amp;$B150,'PNC Exon. &amp; no Exon.'!$A:$AL,'P.N.C. x Comp. x Ramos'!F$66,0)</f>
        <v>21678.86</v>
      </c>
      <c r="G150" s="47">
        <f>VLOOKUP($Q150&amp;$B150,'PNC Exon. &amp; no Exon.'!$A:$AL,'P.N.C. x Comp. x Ramos'!G$66,0)</f>
        <v>9316.1</v>
      </c>
      <c r="H150" s="47">
        <f>VLOOKUP($Q150&amp;$B150,'PNC Exon. &amp; no Exon.'!$A:$AL,'P.N.C. x Comp. x Ramos'!H$66,0)</f>
        <v>1289960.49</v>
      </c>
      <c r="I150" s="47">
        <f>VLOOKUP($Q150&amp;$B150,'PNC Exon. &amp; no Exon.'!$A:$AL,'P.N.C. x Comp. x Ramos'!I$66,0)</f>
        <v>190423.53</v>
      </c>
      <c r="J150" s="47">
        <f>VLOOKUP($Q150&amp;$B150,'PNC Exon. &amp; no Exon.'!$A:$AL,'P.N.C. x Comp. x Ramos'!J$66,0)</f>
        <v>89912.42</v>
      </c>
      <c r="K150" s="47">
        <f>VLOOKUP($Q150&amp;$B150,'PNC Exon. &amp; no Exon.'!$A:$AL,'P.N.C. x Comp. x Ramos'!K$66,0)</f>
        <v>14112980.68</v>
      </c>
      <c r="L150" s="47">
        <f>VLOOKUP($Q150&amp;$B150,'PNC Exon. &amp; no Exon.'!$A:$AL,'P.N.C. x Comp. x Ramos'!L$66,0)</f>
        <v>0</v>
      </c>
      <c r="M150" s="47">
        <f>VLOOKUP($Q150&amp;$B150,'PNC Exon. &amp; no Exon.'!$A:$AL,'P.N.C. x Comp. x Ramos'!M$66,0)</f>
        <v>1075849.44</v>
      </c>
      <c r="N150" s="47">
        <f>VLOOKUP($Q150&amp;$B150,'PNC Exon. &amp; no Exon.'!$A:$AL,'P.N.C. x Comp. x Ramos'!N$66,0)</f>
        <v>918779.45</v>
      </c>
      <c r="O150" s="56">
        <f t="shared" si="19"/>
        <v>0.4527247022230248</v>
      </c>
      <c r="Q150" s="136" t="s">
        <v>1</v>
      </c>
    </row>
    <row r="151" spans="1:17" ht="15.95" customHeight="1" x14ac:dyDescent="0.4">
      <c r="A151" s="46">
        <f t="shared" si="17"/>
        <v>23</v>
      </c>
      <c r="B151" s="50" t="s">
        <v>79</v>
      </c>
      <c r="C151" s="58">
        <f t="shared" si="18"/>
        <v>28264164.210000001</v>
      </c>
      <c r="D151" s="47">
        <f>VLOOKUP($Q151&amp;$B151,'PNC Exon. &amp; no Exon.'!$A:$AL,'P.N.C. x Comp. x Ramos'!D$66,0)</f>
        <v>0</v>
      </c>
      <c r="E151" s="47">
        <f>VLOOKUP($Q151&amp;$B151,'PNC Exon. &amp; no Exon.'!$A:$AL,'P.N.C. x Comp. x Ramos'!E$66,0)</f>
        <v>3079178.76</v>
      </c>
      <c r="F151" s="47">
        <f>VLOOKUP($Q151&amp;$B151,'PNC Exon. &amp; no Exon.'!$A:$AL,'P.N.C. x Comp. x Ramos'!F$66,0)</f>
        <v>0</v>
      </c>
      <c r="G151" s="47">
        <f>VLOOKUP($Q151&amp;$B151,'PNC Exon. &amp; no Exon.'!$A:$AL,'P.N.C. x Comp. x Ramos'!G$66,0)</f>
        <v>0</v>
      </c>
      <c r="H151" s="47">
        <f>VLOOKUP($Q151&amp;$B151,'PNC Exon. &amp; no Exon.'!$A:$AL,'P.N.C. x Comp. x Ramos'!H$66,0)</f>
        <v>3691399.87</v>
      </c>
      <c r="I151" s="47">
        <f>VLOOKUP($Q151&amp;$B151,'PNC Exon. &amp; no Exon.'!$A:$AL,'P.N.C. x Comp. x Ramos'!I$66,0)</f>
        <v>135576.74</v>
      </c>
      <c r="J151" s="47">
        <f>VLOOKUP($Q151&amp;$B151,'PNC Exon. &amp; no Exon.'!$A:$AL,'P.N.C. x Comp. x Ramos'!J$66,0)</f>
        <v>21730.77</v>
      </c>
      <c r="K151" s="47">
        <f>VLOOKUP($Q151&amp;$B151,'PNC Exon. &amp; no Exon.'!$A:$AL,'P.N.C. x Comp. x Ramos'!K$66,0)</f>
        <v>16631789.43</v>
      </c>
      <c r="L151" s="47">
        <f>VLOOKUP($Q151&amp;$B151,'PNC Exon. &amp; no Exon.'!$A:$AL,'P.N.C. x Comp. x Ramos'!L$66,0)</f>
        <v>0</v>
      </c>
      <c r="M151" s="47">
        <f>VLOOKUP($Q151&amp;$B151,'PNC Exon. &amp; no Exon.'!$A:$AL,'P.N.C. x Comp. x Ramos'!M$66,0)</f>
        <v>396205.23</v>
      </c>
      <c r="N151" s="47">
        <f>VLOOKUP($Q151&amp;$B151,'PNC Exon. &amp; no Exon.'!$A:$AL,'P.N.C. x Comp. x Ramos'!N$66,0)</f>
        <v>4308283.41</v>
      </c>
      <c r="O151" s="56">
        <f t="shared" si="19"/>
        <v>0.4252327956175434</v>
      </c>
      <c r="Q151" s="136" t="s">
        <v>1</v>
      </c>
    </row>
    <row r="152" spans="1:17" ht="15.95" customHeight="1" x14ac:dyDescent="0.4">
      <c r="A152" s="46">
        <f t="shared" si="17"/>
        <v>24</v>
      </c>
      <c r="B152" s="50" t="s">
        <v>114</v>
      </c>
      <c r="C152" s="58">
        <f t="shared" si="18"/>
        <v>21094265.809999999</v>
      </c>
      <c r="D152" s="47">
        <f>VLOOKUP($Q152&amp;$B152,'PNC Exon. &amp; no Exon.'!$A:$AL,'P.N.C. x Comp. x Ramos'!D$66,0)</f>
        <v>0</v>
      </c>
      <c r="E152" s="47">
        <f>VLOOKUP($Q152&amp;$B152,'PNC Exon. &amp; no Exon.'!$A:$AL,'P.N.C. x Comp. x Ramos'!E$66,0)</f>
        <v>915609.08</v>
      </c>
      <c r="F152" s="47">
        <f>VLOOKUP($Q152&amp;$B152,'PNC Exon. &amp; no Exon.'!$A:$AL,'P.N.C. x Comp. x Ramos'!F$66,0)</f>
        <v>754784.62</v>
      </c>
      <c r="G152" s="47">
        <f>VLOOKUP($Q152&amp;$B152,'PNC Exon. &amp; no Exon.'!$A:$AL,'P.N.C. x Comp. x Ramos'!G$66,0)</f>
        <v>51495.53</v>
      </c>
      <c r="H152" s="47">
        <f>VLOOKUP($Q152&amp;$B152,'PNC Exon. &amp; no Exon.'!$A:$AL,'P.N.C. x Comp. x Ramos'!H$66,0)</f>
        <v>415088.99</v>
      </c>
      <c r="I152" s="47">
        <f>VLOOKUP($Q152&amp;$B152,'PNC Exon. &amp; no Exon.'!$A:$AL,'P.N.C. x Comp. x Ramos'!I$66,0)</f>
        <v>598862.56999999995</v>
      </c>
      <c r="J152" s="47">
        <f>VLOOKUP($Q152&amp;$B152,'PNC Exon. &amp; no Exon.'!$A:$AL,'P.N.C. x Comp. x Ramos'!J$66,0)</f>
        <v>162352.4</v>
      </c>
      <c r="K152" s="47">
        <f>VLOOKUP($Q152&amp;$B152,'PNC Exon. &amp; no Exon.'!$A:$AL,'P.N.C. x Comp. x Ramos'!K$66,0)</f>
        <v>12355972.789999999</v>
      </c>
      <c r="L152" s="47">
        <f>VLOOKUP($Q152&amp;$B152,'PNC Exon. &amp; no Exon.'!$A:$AL,'P.N.C. x Comp. x Ramos'!L$66,0)</f>
        <v>0</v>
      </c>
      <c r="M152" s="47">
        <f>VLOOKUP($Q152&amp;$B152,'PNC Exon. &amp; no Exon.'!$A:$AL,'P.N.C. x Comp. x Ramos'!M$66,0)</f>
        <v>5150778.71</v>
      </c>
      <c r="N152" s="47">
        <f>VLOOKUP($Q152&amp;$B152,'PNC Exon. &amp; no Exon.'!$A:$AL,'P.N.C. x Comp. x Ramos'!N$66,0)</f>
        <v>689321.12</v>
      </c>
      <c r="O152" s="56">
        <f t="shared" si="19"/>
        <v>0.31736206863361777</v>
      </c>
      <c r="Q152" s="136" t="s">
        <v>1</v>
      </c>
    </row>
    <row r="153" spans="1:17" ht="15.95" customHeight="1" x14ac:dyDescent="0.4">
      <c r="A153" s="46">
        <f t="shared" si="17"/>
        <v>25</v>
      </c>
      <c r="B153" s="50" t="s">
        <v>109</v>
      </c>
      <c r="C153" s="58">
        <f t="shared" si="18"/>
        <v>15624426.769999998</v>
      </c>
      <c r="D153" s="47">
        <f>VLOOKUP($Q153&amp;$B153,'PNC Exon. &amp; no Exon.'!$A:$AL,'P.N.C. x Comp. x Ramos'!D$66,0)</f>
        <v>0</v>
      </c>
      <c r="E153" s="47">
        <f>VLOOKUP($Q153&amp;$B153,'PNC Exon. &amp; no Exon.'!$A:$AL,'P.N.C. x Comp. x Ramos'!E$66,0)</f>
        <v>8425270.3200000003</v>
      </c>
      <c r="F153" s="47">
        <f>VLOOKUP($Q153&amp;$B153,'PNC Exon. &amp; no Exon.'!$A:$AL,'P.N.C. x Comp. x Ramos'!F$66,0)</f>
        <v>1050</v>
      </c>
      <c r="G153" s="47">
        <f>VLOOKUP($Q153&amp;$B153,'PNC Exon. &amp; no Exon.'!$A:$AL,'P.N.C. x Comp. x Ramos'!G$66,0)</f>
        <v>0</v>
      </c>
      <c r="H153" s="47">
        <f>VLOOKUP($Q153&amp;$B153,'PNC Exon. &amp; no Exon.'!$A:$AL,'P.N.C. x Comp. x Ramos'!H$66,0)</f>
        <v>4951471.13</v>
      </c>
      <c r="I153" s="47">
        <f>VLOOKUP($Q153&amp;$B153,'PNC Exon. &amp; no Exon.'!$A:$AL,'P.N.C. x Comp. x Ramos'!I$66,0)</f>
        <v>718078.2</v>
      </c>
      <c r="J153" s="47">
        <f>VLOOKUP($Q153&amp;$B153,'PNC Exon. &amp; no Exon.'!$A:$AL,'P.N.C. x Comp. x Ramos'!J$66,0)</f>
        <v>10.14</v>
      </c>
      <c r="K153" s="47">
        <f>VLOOKUP($Q153&amp;$B153,'PNC Exon. &amp; no Exon.'!$A:$AL,'P.N.C. x Comp. x Ramos'!K$66,0)</f>
        <v>865.2</v>
      </c>
      <c r="L153" s="47">
        <f>VLOOKUP($Q153&amp;$B153,'PNC Exon. &amp; no Exon.'!$A:$AL,'P.N.C. x Comp. x Ramos'!L$66,0)</f>
        <v>0</v>
      </c>
      <c r="M153" s="47">
        <f>VLOOKUP($Q153&amp;$B153,'PNC Exon. &amp; no Exon.'!$A:$AL,'P.N.C. x Comp. x Ramos'!M$66,0)</f>
        <v>9793.33</v>
      </c>
      <c r="N153" s="47">
        <f>VLOOKUP($Q153&amp;$B153,'PNC Exon. &amp; no Exon.'!$A:$AL,'P.N.C. x Comp. x Ramos'!N$66,0)</f>
        <v>1517888.45</v>
      </c>
      <c r="O153" s="56">
        <f t="shared" si="19"/>
        <v>0.23506864119399634</v>
      </c>
      <c r="Q153" s="136" t="s">
        <v>1</v>
      </c>
    </row>
    <row r="154" spans="1:17" ht="15.95" customHeight="1" x14ac:dyDescent="0.4">
      <c r="A154" s="46">
        <f t="shared" si="17"/>
        <v>26</v>
      </c>
      <c r="B154" s="50" t="s">
        <v>113</v>
      </c>
      <c r="C154" s="58">
        <f t="shared" si="18"/>
        <v>14270582.399999999</v>
      </c>
      <c r="D154" s="47">
        <f>VLOOKUP($Q154&amp;$B154,'PNC Exon. &amp; no Exon.'!$A:$AL,'P.N.C. x Comp. x Ramos'!D$66,0)</f>
        <v>22717.5</v>
      </c>
      <c r="E154" s="47">
        <f>VLOOKUP($Q154&amp;$B154,'PNC Exon. &amp; no Exon.'!$A:$AL,'P.N.C. x Comp. x Ramos'!E$66,0)</f>
        <v>437147.18</v>
      </c>
      <c r="F154" s="47">
        <f>VLOOKUP($Q154&amp;$B154,'PNC Exon. &amp; no Exon.'!$A:$AL,'P.N.C. x Comp. x Ramos'!F$66,0)</f>
        <v>0</v>
      </c>
      <c r="G154" s="47">
        <f>VLOOKUP($Q154&amp;$B154,'PNC Exon. &amp; no Exon.'!$A:$AL,'P.N.C. x Comp. x Ramos'!G$66,0)</f>
        <v>2333.2800000000002</v>
      </c>
      <c r="H154" s="47">
        <f>VLOOKUP($Q154&amp;$B154,'PNC Exon. &amp; no Exon.'!$A:$AL,'P.N.C. x Comp. x Ramos'!H$66,0)</f>
        <v>852787.59</v>
      </c>
      <c r="I154" s="47">
        <f>VLOOKUP($Q154&amp;$B154,'PNC Exon. &amp; no Exon.'!$A:$AL,'P.N.C. x Comp. x Ramos'!I$66,0)</f>
        <v>368113.3</v>
      </c>
      <c r="J154" s="47">
        <f>VLOOKUP($Q154&amp;$B154,'PNC Exon. &amp; no Exon.'!$A:$AL,'P.N.C. x Comp. x Ramos'!J$66,0)</f>
        <v>21280.58</v>
      </c>
      <c r="K154" s="47">
        <f>VLOOKUP($Q154&amp;$B154,'PNC Exon. &amp; no Exon.'!$A:$AL,'P.N.C. x Comp. x Ramos'!K$66,0)</f>
        <v>10797996.439999999</v>
      </c>
      <c r="L154" s="47">
        <f>VLOOKUP($Q154&amp;$B154,'PNC Exon. &amp; no Exon.'!$A:$AL,'P.N.C. x Comp. x Ramos'!L$66,0)</f>
        <v>0</v>
      </c>
      <c r="M154" s="47">
        <f>VLOOKUP($Q154&amp;$B154,'PNC Exon. &amp; no Exon.'!$A:$AL,'P.N.C. x Comp. x Ramos'!M$66,0)</f>
        <v>724531.61</v>
      </c>
      <c r="N154" s="47">
        <f>VLOOKUP($Q154&amp;$B154,'PNC Exon. &amp; no Exon.'!$A:$AL,'P.N.C. x Comp. x Ramos'!N$66,0)</f>
        <v>1043674.92</v>
      </c>
      <c r="O154" s="56">
        <f t="shared" si="19"/>
        <v>0.21470012712760528</v>
      </c>
      <c r="Q154" s="136" t="s">
        <v>1</v>
      </c>
    </row>
    <row r="155" spans="1:17" ht="15.95" customHeight="1" x14ac:dyDescent="0.4">
      <c r="A155" s="46">
        <f t="shared" si="17"/>
        <v>27</v>
      </c>
      <c r="B155" s="50" t="s">
        <v>93</v>
      </c>
      <c r="C155" s="58">
        <f t="shared" si="18"/>
        <v>7229320.6399999997</v>
      </c>
      <c r="D155" s="47">
        <f>VLOOKUP($Q155&amp;$B155,'PNC Exon. &amp; no Exon.'!$A:$AL,'P.N.C. x Comp. x Ramos'!D$66,0)</f>
        <v>91301.23</v>
      </c>
      <c r="E155" s="47">
        <f>VLOOKUP($Q155&amp;$B155,'PNC Exon. &amp; no Exon.'!$A:$AL,'P.N.C. x Comp. x Ramos'!E$66,0)</f>
        <v>35803.85</v>
      </c>
      <c r="F155" s="47">
        <f>VLOOKUP($Q155&amp;$B155,'PNC Exon. &amp; no Exon.'!$A:$AL,'P.N.C. x Comp. x Ramos'!F$66,0)</f>
        <v>0</v>
      </c>
      <c r="G155" s="47">
        <f>VLOOKUP($Q155&amp;$B155,'PNC Exon. &amp; no Exon.'!$A:$AL,'P.N.C. x Comp. x Ramos'!G$66,0)</f>
        <v>3875</v>
      </c>
      <c r="H155" s="47">
        <f>VLOOKUP($Q155&amp;$B155,'PNC Exon. &amp; no Exon.'!$A:$AL,'P.N.C. x Comp. x Ramos'!H$66,0)</f>
        <v>1562055.59</v>
      </c>
      <c r="I155" s="47">
        <f>VLOOKUP($Q155&amp;$B155,'PNC Exon. &amp; no Exon.'!$A:$AL,'P.N.C. x Comp. x Ramos'!I$66,0)</f>
        <v>835856.58</v>
      </c>
      <c r="J155" s="47">
        <f>VLOOKUP($Q155&amp;$B155,'PNC Exon. &amp; no Exon.'!$A:$AL,'P.N.C. x Comp. x Ramos'!J$66,0)</f>
        <v>46661.83</v>
      </c>
      <c r="K155" s="47">
        <f>VLOOKUP($Q155&amp;$B155,'PNC Exon. &amp; no Exon.'!$A:$AL,'P.N.C. x Comp. x Ramos'!K$66,0)</f>
        <v>3863870.02</v>
      </c>
      <c r="L155" s="47">
        <f>VLOOKUP($Q155&amp;$B155,'PNC Exon. &amp; no Exon.'!$A:$AL,'P.N.C. x Comp. x Ramos'!L$66,0)</f>
        <v>0</v>
      </c>
      <c r="M155" s="47">
        <f>VLOOKUP($Q155&amp;$B155,'PNC Exon. &amp; no Exon.'!$A:$AL,'P.N.C. x Comp. x Ramos'!M$66,0)</f>
        <v>133903.25</v>
      </c>
      <c r="N155" s="47">
        <f>VLOOKUP($Q155&amp;$B155,'PNC Exon. &amp; no Exon.'!$A:$AL,'P.N.C. x Comp. x Ramos'!N$66,0)</f>
        <v>655993.29</v>
      </c>
      <c r="O155" s="56">
        <f t="shared" si="19"/>
        <v>0.10876473131567643</v>
      </c>
      <c r="Q155" s="136" t="s">
        <v>1</v>
      </c>
    </row>
    <row r="156" spans="1:17" ht="15.95" customHeight="1" x14ac:dyDescent="0.4">
      <c r="A156" s="46">
        <f t="shared" si="17"/>
        <v>28</v>
      </c>
      <c r="B156" s="50" t="s">
        <v>88</v>
      </c>
      <c r="C156" s="58">
        <f t="shared" si="18"/>
        <v>5380765.209999999</v>
      </c>
      <c r="D156" s="47">
        <f>VLOOKUP($Q156&amp;$B156,'PNC Exon. &amp; no Exon.'!$A:$AL,'P.N.C. x Comp. x Ramos'!D$66,0)</f>
        <v>56862.07</v>
      </c>
      <c r="E156" s="47">
        <f>VLOOKUP($Q156&amp;$B156,'PNC Exon. &amp; no Exon.'!$A:$AL,'P.N.C. x Comp. x Ramos'!E$66,0)</f>
        <v>590229.31000000006</v>
      </c>
      <c r="F156" s="47">
        <f>VLOOKUP($Q156&amp;$B156,'PNC Exon. &amp; no Exon.'!$A:$AL,'P.N.C. x Comp. x Ramos'!F$66,0)</f>
        <v>22730</v>
      </c>
      <c r="G156" s="47">
        <f>VLOOKUP($Q156&amp;$B156,'PNC Exon. &amp; no Exon.'!$A:$AL,'P.N.C. x Comp. x Ramos'!G$66,0)</f>
        <v>0</v>
      </c>
      <c r="H156" s="47">
        <f>VLOOKUP($Q156&amp;$B156,'PNC Exon. &amp; no Exon.'!$A:$AL,'P.N.C. x Comp. x Ramos'!H$66,0)</f>
        <v>1519.57</v>
      </c>
      <c r="I156" s="47">
        <f>VLOOKUP($Q156&amp;$B156,'PNC Exon. &amp; no Exon.'!$A:$AL,'P.N.C. x Comp. x Ramos'!I$66,0)</f>
        <v>26046.03</v>
      </c>
      <c r="J156" s="47">
        <f>VLOOKUP($Q156&amp;$B156,'PNC Exon. &amp; no Exon.'!$A:$AL,'P.N.C. x Comp. x Ramos'!J$66,0)</f>
        <v>0</v>
      </c>
      <c r="K156" s="47">
        <f>VLOOKUP($Q156&amp;$B156,'PNC Exon. &amp; no Exon.'!$A:$AL,'P.N.C. x Comp. x Ramos'!K$66,0)</f>
        <v>3959592.95</v>
      </c>
      <c r="L156" s="47">
        <f>VLOOKUP($Q156&amp;$B156,'PNC Exon. &amp; no Exon.'!$A:$AL,'P.N.C. x Comp. x Ramos'!L$66,0)</f>
        <v>0</v>
      </c>
      <c r="M156" s="47">
        <f>VLOOKUP($Q156&amp;$B156,'PNC Exon. &amp; no Exon.'!$A:$AL,'P.N.C. x Comp. x Ramos'!M$66,0)</f>
        <v>605384.22</v>
      </c>
      <c r="N156" s="47">
        <f>VLOOKUP($Q156&amp;$B156,'PNC Exon. &amp; no Exon.'!$A:$AL,'P.N.C. x Comp. x Ramos'!N$66,0)</f>
        <v>118401.06</v>
      </c>
      <c r="O156" s="56">
        <f t="shared" si="19"/>
        <v>8.0953316567570197E-2</v>
      </c>
      <c r="Q156" s="136" t="s">
        <v>1</v>
      </c>
    </row>
    <row r="157" spans="1:17" ht="15.95" customHeight="1" x14ac:dyDescent="0.4">
      <c r="A157" s="46">
        <f t="shared" si="17"/>
        <v>29</v>
      </c>
      <c r="B157" s="50" t="s">
        <v>81</v>
      </c>
      <c r="C157" s="58">
        <f t="shared" si="18"/>
        <v>4175201.97</v>
      </c>
      <c r="D157" s="47">
        <f>VLOOKUP($Q157&amp;$B157,'PNC Exon. &amp; no Exon.'!$A:$AL,'P.N.C. x Comp. x Ramos'!D$66,0)</f>
        <v>0</v>
      </c>
      <c r="E157" s="47">
        <f>VLOOKUP($Q157&amp;$B157,'PNC Exon. &amp; no Exon.'!$A:$AL,'P.N.C. x Comp. x Ramos'!E$66,0)</f>
        <v>0</v>
      </c>
      <c r="F157" s="47">
        <f>VLOOKUP($Q157&amp;$B157,'PNC Exon. &amp; no Exon.'!$A:$AL,'P.N.C. x Comp. x Ramos'!F$66,0)</f>
        <v>0</v>
      </c>
      <c r="G157" s="47">
        <f>VLOOKUP($Q157&amp;$B157,'PNC Exon. &amp; no Exon.'!$A:$AL,'P.N.C. x Comp. x Ramos'!G$66,0)</f>
        <v>0</v>
      </c>
      <c r="H157" s="47">
        <f>VLOOKUP($Q157&amp;$B157,'PNC Exon. &amp; no Exon.'!$A:$AL,'P.N.C. x Comp. x Ramos'!H$66,0)</f>
        <v>0</v>
      </c>
      <c r="I157" s="47">
        <f>VLOOKUP($Q157&amp;$B157,'PNC Exon. &amp; no Exon.'!$A:$AL,'P.N.C. x Comp. x Ramos'!I$66,0)</f>
        <v>0</v>
      </c>
      <c r="J157" s="47">
        <f>VLOOKUP($Q157&amp;$B157,'PNC Exon. &amp; no Exon.'!$A:$AL,'P.N.C. x Comp. x Ramos'!J$66,0)</f>
        <v>0</v>
      </c>
      <c r="K157" s="47">
        <f>VLOOKUP($Q157&amp;$B157,'PNC Exon. &amp; no Exon.'!$A:$AL,'P.N.C. x Comp. x Ramos'!K$66,0)</f>
        <v>4175201.97</v>
      </c>
      <c r="L157" s="47">
        <f>VLOOKUP($Q157&amp;$B157,'PNC Exon. &amp; no Exon.'!$A:$AL,'P.N.C. x Comp. x Ramos'!L$66,0)</f>
        <v>0</v>
      </c>
      <c r="M157" s="47">
        <f>VLOOKUP($Q157&amp;$B157,'PNC Exon. &amp; no Exon.'!$A:$AL,'P.N.C. x Comp. x Ramos'!M$66,0)</f>
        <v>0</v>
      </c>
      <c r="N157" s="47">
        <f>VLOOKUP($Q157&amp;$B157,'PNC Exon. &amp; no Exon.'!$A:$AL,'P.N.C. x Comp. x Ramos'!N$66,0)</f>
        <v>0</v>
      </c>
      <c r="O157" s="56">
        <f t="shared" si="19"/>
        <v>6.2815683944505873E-2</v>
      </c>
      <c r="Q157" s="136" t="s">
        <v>1</v>
      </c>
    </row>
    <row r="158" spans="1:17" ht="15.95" customHeight="1" x14ac:dyDescent="0.4">
      <c r="A158" s="46">
        <f t="shared" si="17"/>
        <v>30</v>
      </c>
      <c r="B158" s="50" t="s">
        <v>119</v>
      </c>
      <c r="C158" s="58">
        <f t="shared" si="18"/>
        <v>1293936.03</v>
      </c>
      <c r="D158" s="47">
        <f>VLOOKUP($Q158&amp;$B158,'PNC Exon. &amp; no Exon.'!$A:$AL,'P.N.C. x Comp. x Ramos'!D$66,0)</f>
        <v>0</v>
      </c>
      <c r="E158" s="47">
        <f>VLOOKUP($Q158&amp;$B158,'PNC Exon. &amp; no Exon.'!$A:$AL,'P.N.C. x Comp. x Ramos'!E$66,0)</f>
        <v>1539.03</v>
      </c>
      <c r="F158" s="47">
        <f>VLOOKUP($Q158&amp;$B158,'PNC Exon. &amp; no Exon.'!$A:$AL,'P.N.C. x Comp. x Ramos'!F$66,0)</f>
        <v>1252753.04</v>
      </c>
      <c r="G158" s="47">
        <f>VLOOKUP($Q158&amp;$B158,'PNC Exon. &amp; no Exon.'!$A:$AL,'P.N.C. x Comp. x Ramos'!G$66,0)</f>
        <v>36778.47</v>
      </c>
      <c r="H158" s="47">
        <f>VLOOKUP($Q158&amp;$B158,'PNC Exon. &amp; no Exon.'!$A:$AL,'P.N.C. x Comp. x Ramos'!H$66,0)</f>
        <v>0</v>
      </c>
      <c r="I158" s="47">
        <f>VLOOKUP($Q158&amp;$B158,'PNC Exon. &amp; no Exon.'!$A:$AL,'P.N.C. x Comp. x Ramos'!I$66,0)</f>
        <v>0</v>
      </c>
      <c r="J158" s="47">
        <f>VLOOKUP($Q158&amp;$B158,'PNC Exon. &amp; no Exon.'!$A:$AL,'P.N.C. x Comp. x Ramos'!J$66,0)</f>
        <v>0</v>
      </c>
      <c r="K158" s="47">
        <f>VLOOKUP($Q158&amp;$B158,'PNC Exon. &amp; no Exon.'!$A:$AL,'P.N.C. x Comp. x Ramos'!K$66,0)</f>
        <v>0</v>
      </c>
      <c r="L158" s="47">
        <f>VLOOKUP($Q158&amp;$B158,'PNC Exon. &amp; no Exon.'!$A:$AL,'P.N.C. x Comp. x Ramos'!L$66,0)</f>
        <v>0</v>
      </c>
      <c r="M158" s="47">
        <f>VLOOKUP($Q158&amp;$B158,'PNC Exon. &amp; no Exon.'!$A:$AL,'P.N.C. x Comp. x Ramos'!M$66,0)</f>
        <v>0</v>
      </c>
      <c r="N158" s="47">
        <f>VLOOKUP($Q158&amp;$B158,'PNC Exon. &amp; no Exon.'!$A:$AL,'P.N.C. x Comp. x Ramos'!N$66,0)</f>
        <v>2865.49</v>
      </c>
      <c r="O158" s="56">
        <f t="shared" si="19"/>
        <v>1.9467196386882494E-2</v>
      </c>
      <c r="Q158" s="136" t="s">
        <v>1</v>
      </c>
    </row>
    <row r="159" spans="1:17" ht="15.95" customHeight="1" x14ac:dyDescent="0.4">
      <c r="A159" s="46">
        <f t="shared" si="17"/>
        <v>31</v>
      </c>
      <c r="B159" s="50" t="s">
        <v>115</v>
      </c>
      <c r="C159" s="58">
        <f t="shared" si="18"/>
        <v>996876.24</v>
      </c>
      <c r="D159" s="47">
        <f>VLOOKUP($Q159&amp;$B159,'PNC Exon. &amp; no Exon.'!$A:$AL,'P.N.C. x Comp. x Ramos'!D$66,0)</f>
        <v>0</v>
      </c>
      <c r="E159" s="47">
        <f>VLOOKUP($Q159&amp;$B159,'PNC Exon. &amp; no Exon.'!$A:$AL,'P.N.C. x Comp. x Ramos'!E$66,0)</f>
        <v>506250</v>
      </c>
      <c r="F159" s="47">
        <f>VLOOKUP($Q159&amp;$B159,'PNC Exon. &amp; no Exon.'!$A:$AL,'P.N.C. x Comp. x Ramos'!F$66,0)</f>
        <v>0</v>
      </c>
      <c r="G159" s="47">
        <f>VLOOKUP($Q159&amp;$B159,'PNC Exon. &amp; no Exon.'!$A:$AL,'P.N.C. x Comp. x Ramos'!G$66,0)</f>
        <v>0</v>
      </c>
      <c r="H159" s="47">
        <f>VLOOKUP($Q159&amp;$B159,'PNC Exon. &amp; no Exon.'!$A:$AL,'P.N.C. x Comp. x Ramos'!H$66,0)</f>
        <v>264838.75</v>
      </c>
      <c r="I159" s="47">
        <f>VLOOKUP($Q159&amp;$B159,'PNC Exon. &amp; no Exon.'!$A:$AL,'P.N.C. x Comp. x Ramos'!I$66,0)</f>
        <v>0</v>
      </c>
      <c r="J159" s="47">
        <f>VLOOKUP($Q159&amp;$B159,'PNC Exon. &amp; no Exon.'!$A:$AL,'P.N.C. x Comp. x Ramos'!J$66,0)</f>
        <v>0</v>
      </c>
      <c r="K159" s="47">
        <f>VLOOKUP($Q159&amp;$B159,'PNC Exon. &amp; no Exon.'!$A:$AL,'P.N.C. x Comp. x Ramos'!K$66,0)</f>
        <v>225787.49</v>
      </c>
      <c r="L159" s="47">
        <f>VLOOKUP($Q159&amp;$B159,'PNC Exon. &amp; no Exon.'!$A:$AL,'P.N.C. x Comp. x Ramos'!L$66,0)</f>
        <v>0</v>
      </c>
      <c r="M159" s="47">
        <f>VLOOKUP($Q159&amp;$B159,'PNC Exon. &amp; no Exon.'!$A:$AL,'P.N.C. x Comp. x Ramos'!M$66,0)</f>
        <v>0</v>
      </c>
      <c r="N159" s="47">
        <f>VLOOKUP($Q159&amp;$B159,'PNC Exon. &amp; no Exon.'!$A:$AL,'P.N.C. x Comp. x Ramos'!N$66,0)</f>
        <v>0</v>
      </c>
      <c r="O159" s="56">
        <f t="shared" si="19"/>
        <v>1.4997948188750108E-2</v>
      </c>
      <c r="Q159" s="136" t="s">
        <v>1</v>
      </c>
    </row>
    <row r="160" spans="1:17" ht="15.95" customHeight="1" x14ac:dyDescent="0.4">
      <c r="A160" s="46">
        <f t="shared" si="17"/>
        <v>32</v>
      </c>
      <c r="B160" s="50" t="s">
        <v>117</v>
      </c>
      <c r="C160" s="58">
        <f t="shared" si="18"/>
        <v>493254.19000000006</v>
      </c>
      <c r="D160" s="47">
        <f>VLOOKUP($Q160&amp;$B160,'PNC Exon. &amp; no Exon.'!$A:$AL,'P.N.C. x Comp. x Ramos'!D$66,0)</f>
        <v>0</v>
      </c>
      <c r="E160" s="47">
        <f>VLOOKUP($Q160&amp;$B160,'PNC Exon. &amp; no Exon.'!$A:$AL,'P.N.C. x Comp. x Ramos'!E$66,0)</f>
        <v>0</v>
      </c>
      <c r="F160" s="47">
        <f>VLOOKUP($Q160&amp;$B160,'PNC Exon. &amp; no Exon.'!$A:$AL,'P.N.C. x Comp. x Ramos'!F$66,0)</f>
        <v>0</v>
      </c>
      <c r="G160" s="47">
        <f>VLOOKUP($Q160&amp;$B160,'PNC Exon. &amp; no Exon.'!$A:$AL,'P.N.C. x Comp. x Ramos'!G$66,0)</f>
        <v>0</v>
      </c>
      <c r="H160" s="47">
        <f>VLOOKUP($Q160&amp;$B160,'PNC Exon. &amp; no Exon.'!$A:$AL,'P.N.C. x Comp. x Ramos'!H$66,0)</f>
        <v>0</v>
      </c>
      <c r="I160" s="47">
        <f>VLOOKUP($Q160&amp;$B160,'PNC Exon. &amp; no Exon.'!$A:$AL,'P.N.C. x Comp. x Ramos'!I$66,0)</f>
        <v>0</v>
      </c>
      <c r="J160" s="47">
        <f>VLOOKUP($Q160&amp;$B160,'PNC Exon. &amp; no Exon.'!$A:$AL,'P.N.C. x Comp. x Ramos'!J$66,0)</f>
        <v>0</v>
      </c>
      <c r="K160" s="47">
        <f>VLOOKUP($Q160&amp;$B160,'PNC Exon. &amp; no Exon.'!$A:$AL,'P.N.C. x Comp. x Ramos'!K$66,0)</f>
        <v>480561.15</v>
      </c>
      <c r="L160" s="47">
        <f>VLOOKUP($Q160&amp;$B160,'PNC Exon. &amp; no Exon.'!$A:$AL,'P.N.C. x Comp. x Ramos'!L$66,0)</f>
        <v>0</v>
      </c>
      <c r="M160" s="47">
        <f>VLOOKUP($Q160&amp;$B160,'PNC Exon. &amp; no Exon.'!$A:$AL,'P.N.C. x Comp. x Ramos'!M$66,0)</f>
        <v>2586.21</v>
      </c>
      <c r="N160" s="47">
        <f>VLOOKUP($Q160&amp;$B160,'PNC Exon. &amp; no Exon.'!$A:$AL,'P.N.C. x Comp. x Ramos'!N$66,0)</f>
        <v>10106.83</v>
      </c>
      <c r="O160" s="56">
        <f t="shared" si="19"/>
        <v>7.4209821527132626E-3</v>
      </c>
      <c r="Q160" s="136" t="s">
        <v>1</v>
      </c>
    </row>
    <row r="161" spans="1:17" ht="15.95" customHeight="1" x14ac:dyDescent="0.4">
      <c r="A161" s="46">
        <f t="shared" si="17"/>
        <v>33</v>
      </c>
      <c r="B161" s="50" t="s">
        <v>118</v>
      </c>
      <c r="C161" s="58">
        <f t="shared" si="18"/>
        <v>486133.70999999996</v>
      </c>
      <c r="D161" s="47">
        <f>VLOOKUP($Q161&amp;$B161,'PNC Exon. &amp; no Exon.'!$A:$AL,'P.N.C. x Comp. x Ramos'!D$66,0)</f>
        <v>19901.72</v>
      </c>
      <c r="E161" s="47">
        <f>VLOOKUP($Q161&amp;$B161,'PNC Exon. &amp; no Exon.'!$A:$AL,'P.N.C. x Comp. x Ramos'!E$66,0)</f>
        <v>0</v>
      </c>
      <c r="F161" s="47">
        <f>VLOOKUP($Q161&amp;$B161,'PNC Exon. &amp; no Exon.'!$A:$AL,'P.N.C. x Comp. x Ramos'!F$66,0)</f>
        <v>64435.4</v>
      </c>
      <c r="G161" s="47">
        <f>VLOOKUP($Q161&amp;$B161,'PNC Exon. &amp; no Exon.'!$A:$AL,'P.N.C. x Comp. x Ramos'!G$66,0)</f>
        <v>0</v>
      </c>
      <c r="H161" s="47">
        <f>VLOOKUP($Q161&amp;$B161,'PNC Exon. &amp; no Exon.'!$A:$AL,'P.N.C. x Comp. x Ramos'!H$66,0)</f>
        <v>0</v>
      </c>
      <c r="I161" s="47">
        <f>VLOOKUP($Q161&amp;$B161,'PNC Exon. &amp; no Exon.'!$A:$AL,'P.N.C. x Comp. x Ramos'!I$66,0)</f>
        <v>0</v>
      </c>
      <c r="J161" s="47">
        <f>VLOOKUP($Q161&amp;$B161,'PNC Exon. &amp; no Exon.'!$A:$AL,'P.N.C. x Comp. x Ramos'!J$66,0)</f>
        <v>0</v>
      </c>
      <c r="K161" s="47">
        <f>VLOOKUP($Q161&amp;$B161,'PNC Exon. &amp; no Exon.'!$A:$AL,'P.N.C. x Comp. x Ramos'!K$66,0)</f>
        <v>19089.669999999998</v>
      </c>
      <c r="L161" s="47">
        <f>VLOOKUP($Q161&amp;$B161,'PNC Exon. &amp; no Exon.'!$A:$AL,'P.N.C. x Comp. x Ramos'!L$66,0)</f>
        <v>0</v>
      </c>
      <c r="M161" s="47">
        <f>VLOOKUP($Q161&amp;$B161,'PNC Exon. &amp; no Exon.'!$A:$AL,'P.N.C. x Comp. x Ramos'!M$66,0)</f>
        <v>0</v>
      </c>
      <c r="N161" s="47">
        <f>VLOOKUP($Q161&amp;$B161,'PNC Exon. &amp; no Exon.'!$A:$AL,'P.N.C. x Comp. x Ramos'!N$66,0)</f>
        <v>382706.92</v>
      </c>
      <c r="O161" s="56">
        <f t="shared" si="19"/>
        <v>7.3138549228386369E-3</v>
      </c>
      <c r="Q161" s="136" t="s">
        <v>1</v>
      </c>
    </row>
    <row r="162" spans="1:17" x14ac:dyDescent="0.4">
      <c r="A162" s="69" t="s">
        <v>171</v>
      </c>
      <c r="B162" s="3"/>
      <c r="C162" s="9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10"/>
    </row>
    <row r="181" spans="1:17" collapsed="1" x14ac:dyDescent="0.4"/>
    <row r="182" spans="1:17" ht="19.5" customHeight="1" x14ac:dyDescent="0.6">
      <c r="A182" s="173" t="s">
        <v>42</v>
      </c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</row>
    <row r="183" spans="1:17" ht="12.75" customHeight="1" x14ac:dyDescent="0.4">
      <c r="A183" s="172" t="s">
        <v>56</v>
      </c>
      <c r="B183" s="172"/>
      <c r="C183" s="172"/>
      <c r="D183" s="172"/>
      <c r="E183" s="172"/>
      <c r="F183" s="172"/>
      <c r="G183" s="172"/>
      <c r="H183" s="172"/>
      <c r="I183" s="172"/>
      <c r="J183" s="172"/>
      <c r="K183" s="172"/>
      <c r="L183" s="172"/>
      <c r="M183" s="172"/>
      <c r="N183" s="172"/>
      <c r="O183" s="172"/>
    </row>
    <row r="184" spans="1:17" ht="12.75" customHeight="1" x14ac:dyDescent="0.4">
      <c r="A184" s="174" t="s">
        <v>148</v>
      </c>
      <c r="B184" s="175"/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</row>
    <row r="185" spans="1:17" ht="12.75" customHeight="1" x14ac:dyDescent="0.4">
      <c r="A185" s="172" t="s">
        <v>105</v>
      </c>
      <c r="B185" s="172"/>
      <c r="C185" s="172"/>
      <c r="D185" s="172"/>
      <c r="E185" s="172"/>
      <c r="F185" s="172"/>
      <c r="G185" s="172"/>
      <c r="H185" s="172"/>
      <c r="I185" s="172"/>
      <c r="J185" s="172"/>
      <c r="K185" s="172"/>
      <c r="L185" s="172"/>
      <c r="M185" s="172"/>
      <c r="N185" s="172"/>
      <c r="O185" s="172"/>
    </row>
    <row r="186" spans="1:17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4">
      <c r="A187" s="108" t="s">
        <v>32</v>
      </c>
      <c r="B187" s="68" t="s">
        <v>100</v>
      </c>
      <c r="C187" s="108" t="s">
        <v>0</v>
      </c>
      <c r="D187" s="108" t="s">
        <v>43</v>
      </c>
      <c r="E187" s="108" t="s">
        <v>13</v>
      </c>
      <c r="F187" s="108" t="s">
        <v>44</v>
      </c>
      <c r="G187" s="108" t="s">
        <v>15</v>
      </c>
      <c r="H187" s="108" t="s">
        <v>45</v>
      </c>
      <c r="I187" s="108" t="s">
        <v>104</v>
      </c>
      <c r="J187" s="108" t="s">
        <v>46</v>
      </c>
      <c r="K187" s="108" t="s">
        <v>36</v>
      </c>
      <c r="L187" s="108" t="s">
        <v>47</v>
      </c>
      <c r="M187" s="108" t="s">
        <v>48</v>
      </c>
      <c r="N187" s="108" t="s">
        <v>49</v>
      </c>
      <c r="O187" s="108" t="s">
        <v>61</v>
      </c>
    </row>
    <row r="188" spans="1:17" ht="15" customHeight="1" x14ac:dyDescent="0.4">
      <c r="A188" s="65"/>
      <c r="B188" s="65" t="s">
        <v>21</v>
      </c>
      <c r="C188" s="75">
        <f t="shared" ref="C188:N188" si="20">SUM(C189:C221)</f>
        <v>9302752529.1199989</v>
      </c>
      <c r="D188" s="75">
        <f t="shared" si="20"/>
        <v>31253536.859999999</v>
      </c>
      <c r="E188" s="75">
        <f t="shared" si="20"/>
        <v>997050085.84999979</v>
      </c>
      <c r="F188" s="75">
        <f t="shared" si="20"/>
        <v>1860653355.4100003</v>
      </c>
      <c r="G188" s="75">
        <f t="shared" si="20"/>
        <v>53273951.200000003</v>
      </c>
      <c r="H188" s="75">
        <f t="shared" si="20"/>
        <v>3656034370.1699996</v>
      </c>
      <c r="I188" s="75">
        <f t="shared" si="20"/>
        <v>82704938.239999995</v>
      </c>
      <c r="J188" s="75">
        <f t="shared" si="20"/>
        <v>114214890.06999999</v>
      </c>
      <c r="K188" s="75">
        <f t="shared" si="20"/>
        <v>1852453291.7599995</v>
      </c>
      <c r="L188" s="75">
        <f t="shared" si="20"/>
        <v>91637653.670000002</v>
      </c>
      <c r="M188" s="75">
        <f t="shared" si="20"/>
        <v>127633237.39000002</v>
      </c>
      <c r="N188" s="75">
        <f t="shared" si="20"/>
        <v>435843218.49999994</v>
      </c>
      <c r="O188" s="94">
        <f>SUM(O189:O221,0)</f>
        <v>100.00000000000001</v>
      </c>
      <c r="Q188" s="136" t="s">
        <v>2</v>
      </c>
    </row>
    <row r="189" spans="1:17" ht="15.95" customHeight="1" x14ac:dyDescent="0.4">
      <c r="A189" s="46">
        <f t="shared" ref="A189:A221" si="21">RANK(C189,$C$189:$C$221,0)</f>
        <v>1</v>
      </c>
      <c r="B189" s="86" t="s">
        <v>86</v>
      </c>
      <c r="C189" s="58">
        <f t="shared" ref="C189:C221" si="22">SUM(D189:N189)</f>
        <v>2974276174.1600003</v>
      </c>
      <c r="D189" s="47">
        <f>VLOOKUP($Q189&amp;$B189,'PNC Exon. &amp; no Exon.'!$A:$AL,'P.N.C. x Comp. x Ramos'!D$66,0)</f>
        <v>6529436.8300000001</v>
      </c>
      <c r="E189" s="47">
        <f>VLOOKUP($Q189&amp;$B189,'PNC Exon. &amp; no Exon.'!$A:$AL,'P.N.C. x Comp. x Ramos'!E$66,0)</f>
        <v>241011653.46999997</v>
      </c>
      <c r="F189" s="47">
        <f>VLOOKUP($Q189&amp;$B189,'PNC Exon. &amp; no Exon.'!$A:$AL,'P.N.C. x Comp. x Ramos'!F$66,0)</f>
        <v>368559354.41999996</v>
      </c>
      <c r="G189" s="47">
        <f>VLOOKUP($Q189&amp;$B189,'PNC Exon. &amp; no Exon.'!$A:$AL,'P.N.C. x Comp. x Ramos'!G$66,0)</f>
        <v>29495833.359999999</v>
      </c>
      <c r="H189" s="47">
        <f>VLOOKUP($Q189&amp;$B189,'PNC Exon. &amp; no Exon.'!$A:$AL,'P.N.C. x Comp. x Ramos'!H$66,0)</f>
        <v>1946860799.8600001</v>
      </c>
      <c r="I189" s="47">
        <f>VLOOKUP($Q189&amp;$B189,'PNC Exon. &amp; no Exon.'!$A:$AL,'P.N.C. x Comp. x Ramos'!I$66,0)</f>
        <v>2095588.2</v>
      </c>
      <c r="J189" s="47">
        <f>VLOOKUP($Q189&amp;$B189,'PNC Exon. &amp; no Exon.'!$A:$AL,'P.N.C. x Comp. x Ramos'!J$66,0)</f>
        <v>42942756.809999995</v>
      </c>
      <c r="K189" s="47">
        <f>VLOOKUP($Q189&amp;$B189,'PNC Exon. &amp; no Exon.'!$A:$AL,'P.N.C. x Comp. x Ramos'!K$66,0)</f>
        <v>234290663.17000002</v>
      </c>
      <c r="L189" s="47">
        <f>VLOOKUP($Q189&amp;$B189,'PNC Exon. &amp; no Exon.'!$A:$AL,'P.N.C. x Comp. x Ramos'!L$66,0)</f>
        <v>0</v>
      </c>
      <c r="M189" s="47">
        <f>VLOOKUP($Q189&amp;$B189,'PNC Exon. &amp; no Exon.'!$A:$AL,'P.N.C. x Comp. x Ramos'!M$66,0)</f>
        <v>14748948.51</v>
      </c>
      <c r="N189" s="47">
        <f>VLOOKUP($Q189&amp;$B189,'PNC Exon. &amp; no Exon.'!$A:$AL,'P.N.C. x Comp. x Ramos'!N$66,0)</f>
        <v>87741139.530000001</v>
      </c>
      <c r="O189" s="56">
        <f t="shared" ref="O189:O221" si="23">IFERROR(C189/$C$188*100,0)</f>
        <v>31.972001457092979</v>
      </c>
      <c r="Q189" s="136" t="s">
        <v>2</v>
      </c>
    </row>
    <row r="190" spans="1:17" ht="15.95" customHeight="1" x14ac:dyDescent="0.4">
      <c r="A190" s="46">
        <f t="shared" si="21"/>
        <v>2</v>
      </c>
      <c r="B190" s="50" t="s">
        <v>112</v>
      </c>
      <c r="C190" s="58">
        <f t="shared" si="22"/>
        <v>1278442442.0999999</v>
      </c>
      <c r="D190" s="47">
        <f>VLOOKUP($Q190&amp;$B190,'PNC Exon. &amp; no Exon.'!$A:$AL,'P.N.C. x Comp. x Ramos'!D$66,0)</f>
        <v>5123543.9000000004</v>
      </c>
      <c r="E190" s="47">
        <f>VLOOKUP($Q190&amp;$B190,'PNC Exon. &amp; no Exon.'!$A:$AL,'P.N.C. x Comp. x Ramos'!E$66,0)</f>
        <v>189620179.34</v>
      </c>
      <c r="F190" s="47">
        <f>VLOOKUP($Q190&amp;$B190,'PNC Exon. &amp; no Exon.'!$A:$AL,'P.N.C. x Comp. x Ramos'!F$66,0)</f>
        <v>6610100.9699999997</v>
      </c>
      <c r="G190" s="47">
        <f>VLOOKUP($Q190&amp;$B190,'PNC Exon. &amp; no Exon.'!$A:$AL,'P.N.C. x Comp. x Ramos'!G$66,0)</f>
        <v>7525105.3700000001</v>
      </c>
      <c r="H190" s="47">
        <f>VLOOKUP($Q190&amp;$B190,'PNC Exon. &amp; no Exon.'!$A:$AL,'P.N.C. x Comp. x Ramos'!H$66,0)</f>
        <v>603974111.77999997</v>
      </c>
      <c r="I190" s="47">
        <f>VLOOKUP($Q190&amp;$B190,'PNC Exon. &amp; no Exon.'!$A:$AL,'P.N.C. x Comp. x Ramos'!I$66,0)</f>
        <v>56063967.009999998</v>
      </c>
      <c r="J190" s="47">
        <f>VLOOKUP($Q190&amp;$B190,'PNC Exon. &amp; no Exon.'!$A:$AL,'P.N.C. x Comp. x Ramos'!J$66,0)</f>
        <v>7290065.6600000001</v>
      </c>
      <c r="K190" s="47">
        <f>VLOOKUP($Q190&amp;$B190,'PNC Exon. &amp; no Exon.'!$A:$AL,'P.N.C. x Comp. x Ramos'!K$66,0)</f>
        <v>294221174.77000004</v>
      </c>
      <c r="L190" s="47">
        <f>VLOOKUP($Q190&amp;$B190,'PNC Exon. &amp; no Exon.'!$A:$AL,'P.N.C. x Comp. x Ramos'!L$66,0)</f>
        <v>0</v>
      </c>
      <c r="M190" s="47">
        <f>VLOOKUP($Q190&amp;$B190,'PNC Exon. &amp; no Exon.'!$A:$AL,'P.N.C. x Comp. x Ramos'!M$66,0)</f>
        <v>32356680.280000001</v>
      </c>
      <c r="N190" s="47">
        <f>VLOOKUP($Q190&amp;$B190,'PNC Exon. &amp; no Exon.'!$A:$AL,'P.N.C. x Comp. x Ramos'!N$66,0)</f>
        <v>75657513.020000011</v>
      </c>
      <c r="O190" s="56">
        <f t="shared" si="23"/>
        <v>13.742625508935635</v>
      </c>
      <c r="Q190" s="136" t="s">
        <v>2</v>
      </c>
    </row>
    <row r="191" spans="1:17" ht="15.95" customHeight="1" x14ac:dyDescent="0.4">
      <c r="A191" s="46">
        <f t="shared" si="21"/>
        <v>3</v>
      </c>
      <c r="B191" s="50" t="s">
        <v>108</v>
      </c>
      <c r="C191" s="58">
        <f t="shared" si="22"/>
        <v>1228812468.1200001</v>
      </c>
      <c r="D191" s="47">
        <f>VLOOKUP($Q191&amp;$B191,'PNC Exon. &amp; no Exon.'!$A:$AL,'P.N.C. x Comp. x Ramos'!D$66,0)</f>
        <v>3959380.3099999996</v>
      </c>
      <c r="E191" s="47">
        <f>VLOOKUP($Q191&amp;$B191,'PNC Exon. &amp; no Exon.'!$A:$AL,'P.N.C. x Comp. x Ramos'!E$66,0)</f>
        <v>29509928.300000001</v>
      </c>
      <c r="F191" s="47">
        <f>VLOOKUP($Q191&amp;$B191,'PNC Exon. &amp; no Exon.'!$A:$AL,'P.N.C. x Comp. x Ramos'!F$66,0)</f>
        <v>1079584364.48</v>
      </c>
      <c r="G191" s="47">
        <f>VLOOKUP($Q191&amp;$B191,'PNC Exon. &amp; no Exon.'!$A:$AL,'P.N.C. x Comp. x Ramos'!G$66,0)</f>
        <v>1398619.21</v>
      </c>
      <c r="H191" s="47">
        <f>VLOOKUP($Q191&amp;$B191,'PNC Exon. &amp; no Exon.'!$A:$AL,'P.N.C. x Comp. x Ramos'!H$66,0)</f>
        <v>33409784.009999998</v>
      </c>
      <c r="I191" s="47">
        <f>VLOOKUP($Q191&amp;$B191,'PNC Exon. &amp; no Exon.'!$A:$AL,'P.N.C. x Comp. x Ramos'!I$66,0)</f>
        <v>58529.64</v>
      </c>
      <c r="J191" s="47">
        <f>VLOOKUP($Q191&amp;$B191,'PNC Exon. &amp; no Exon.'!$A:$AL,'P.N.C. x Comp. x Ramos'!J$66,0)</f>
        <v>509453.27</v>
      </c>
      <c r="K191" s="47">
        <f>VLOOKUP($Q191&amp;$B191,'PNC Exon. &amp; no Exon.'!$A:$AL,'P.N.C. x Comp. x Ramos'!K$66,0)</f>
        <v>64916325.890000001</v>
      </c>
      <c r="L191" s="47">
        <f>VLOOKUP($Q191&amp;$B191,'PNC Exon. &amp; no Exon.'!$A:$AL,'P.N.C. x Comp. x Ramos'!L$66,0)</f>
        <v>0</v>
      </c>
      <c r="M191" s="47">
        <f>VLOOKUP($Q191&amp;$B191,'PNC Exon. &amp; no Exon.'!$A:$AL,'P.N.C. x Comp. x Ramos'!M$66,0)</f>
        <v>7327234.6399999997</v>
      </c>
      <c r="N191" s="47">
        <f>VLOOKUP($Q191&amp;$B191,'PNC Exon. &amp; no Exon.'!$A:$AL,'P.N.C. x Comp. x Ramos'!N$66,0)</f>
        <v>8138848.3700000001</v>
      </c>
      <c r="O191" s="56">
        <f t="shared" si="23"/>
        <v>13.209127774532348</v>
      </c>
      <c r="Q191" s="136" t="s">
        <v>2</v>
      </c>
    </row>
    <row r="192" spans="1:17" ht="15.95" customHeight="1" x14ac:dyDescent="0.4">
      <c r="A192" s="46">
        <f t="shared" si="21"/>
        <v>4</v>
      </c>
      <c r="B192" s="50" t="s">
        <v>94</v>
      </c>
      <c r="C192" s="58">
        <f t="shared" si="22"/>
        <v>948027828.02000022</v>
      </c>
      <c r="D192" s="47">
        <f>VLOOKUP($Q192&amp;$B192,'PNC Exon. &amp; no Exon.'!$A:$AL,'P.N.C. x Comp. x Ramos'!D$66,0)</f>
        <v>2535161.98</v>
      </c>
      <c r="E192" s="47">
        <f>VLOOKUP($Q192&amp;$B192,'PNC Exon. &amp; no Exon.'!$A:$AL,'P.N.C. x Comp. x Ramos'!E$66,0)</f>
        <v>161102218</v>
      </c>
      <c r="F192" s="47">
        <f>VLOOKUP($Q192&amp;$B192,'PNC Exon. &amp; no Exon.'!$A:$AL,'P.N.C. x Comp. x Ramos'!F$66,0)</f>
        <v>31511690.390000001</v>
      </c>
      <c r="G192" s="47">
        <f>VLOOKUP($Q192&amp;$B192,'PNC Exon. &amp; no Exon.'!$A:$AL,'P.N.C. x Comp. x Ramos'!G$66,0)</f>
        <v>9685839.5499999989</v>
      </c>
      <c r="H192" s="47">
        <f>VLOOKUP($Q192&amp;$B192,'PNC Exon. &amp; no Exon.'!$A:$AL,'P.N.C. x Comp. x Ramos'!H$66,0)</f>
        <v>412344209.16000003</v>
      </c>
      <c r="I192" s="47">
        <f>VLOOKUP($Q192&amp;$B192,'PNC Exon. &amp; no Exon.'!$A:$AL,'P.N.C. x Comp. x Ramos'!I$66,0)</f>
        <v>1501742.71</v>
      </c>
      <c r="J192" s="47">
        <f>VLOOKUP($Q192&amp;$B192,'PNC Exon. &amp; no Exon.'!$A:$AL,'P.N.C. x Comp. x Ramos'!J$66,0)</f>
        <v>6580903.8399999999</v>
      </c>
      <c r="K192" s="47">
        <f>VLOOKUP($Q192&amp;$B192,'PNC Exon. &amp; no Exon.'!$A:$AL,'P.N.C. x Comp. x Ramos'!K$66,0)</f>
        <v>274373271.39000005</v>
      </c>
      <c r="L192" s="47">
        <f>VLOOKUP($Q192&amp;$B192,'PNC Exon. &amp; no Exon.'!$A:$AL,'P.N.C. x Comp. x Ramos'!L$66,0)</f>
        <v>0</v>
      </c>
      <c r="M192" s="47">
        <f>VLOOKUP($Q192&amp;$B192,'PNC Exon. &amp; no Exon.'!$A:$AL,'P.N.C. x Comp. x Ramos'!M$66,0)</f>
        <v>1389094.3599999999</v>
      </c>
      <c r="N192" s="47">
        <f>VLOOKUP($Q192&amp;$B192,'PNC Exon. &amp; no Exon.'!$A:$AL,'P.N.C. x Comp. x Ramos'!N$66,0)</f>
        <v>47003696.640000001</v>
      </c>
      <c r="O192" s="56">
        <f t="shared" si="23"/>
        <v>10.190831423843967</v>
      </c>
      <c r="Q192" s="136" t="s">
        <v>2</v>
      </c>
    </row>
    <row r="193" spans="1:108" ht="15.95" customHeight="1" x14ac:dyDescent="0.4">
      <c r="A193" s="46">
        <f t="shared" si="21"/>
        <v>5</v>
      </c>
      <c r="B193" s="50" t="s">
        <v>87</v>
      </c>
      <c r="C193" s="58">
        <f t="shared" si="22"/>
        <v>721632896.19000006</v>
      </c>
      <c r="D193" s="47">
        <f>VLOOKUP($Q193&amp;$B193,'PNC Exon. &amp; no Exon.'!$A:$AL,'P.N.C. x Comp. x Ramos'!D$66,0)</f>
        <v>172290.42</v>
      </c>
      <c r="E193" s="47">
        <f>VLOOKUP($Q193&amp;$B193,'PNC Exon. &amp; no Exon.'!$A:$AL,'P.N.C. x Comp. x Ramos'!E$66,0)</f>
        <v>18090524.48</v>
      </c>
      <c r="F193" s="47">
        <f>VLOOKUP($Q193&amp;$B193,'PNC Exon. &amp; no Exon.'!$A:$AL,'P.N.C. x Comp. x Ramos'!F$66,0)</f>
        <v>69367818.159999996</v>
      </c>
      <c r="G193" s="47">
        <f>VLOOKUP($Q193&amp;$B193,'PNC Exon. &amp; no Exon.'!$A:$AL,'P.N.C. x Comp. x Ramos'!G$66,0)</f>
        <v>2278789.19</v>
      </c>
      <c r="H193" s="47">
        <f>VLOOKUP($Q193&amp;$B193,'PNC Exon. &amp; no Exon.'!$A:$AL,'P.N.C. x Comp. x Ramos'!H$66,0)</f>
        <v>327301305.90000004</v>
      </c>
      <c r="I193" s="47">
        <f>VLOOKUP($Q193&amp;$B193,'PNC Exon. &amp; no Exon.'!$A:$AL,'P.N.C. x Comp. x Ramos'!I$66,0)</f>
        <v>6078925.6900000004</v>
      </c>
      <c r="J193" s="47">
        <f>VLOOKUP($Q193&amp;$B193,'PNC Exon. &amp; no Exon.'!$A:$AL,'P.N.C. x Comp. x Ramos'!J$66,0)</f>
        <v>13597949.869999999</v>
      </c>
      <c r="K193" s="47">
        <f>VLOOKUP($Q193&amp;$B193,'PNC Exon. &amp; no Exon.'!$A:$AL,'P.N.C. x Comp. x Ramos'!K$66,0)</f>
        <v>204295312.37</v>
      </c>
      <c r="L193" s="47">
        <f>VLOOKUP($Q193&amp;$B193,'PNC Exon. &amp; no Exon.'!$A:$AL,'P.N.C. x Comp. x Ramos'!L$66,0)</f>
        <v>0</v>
      </c>
      <c r="M193" s="47">
        <f>VLOOKUP($Q193&amp;$B193,'PNC Exon. &amp; no Exon.'!$A:$AL,'P.N.C. x Comp. x Ramos'!M$66,0)</f>
        <v>22448834.790000003</v>
      </c>
      <c r="N193" s="47">
        <f>VLOOKUP($Q193&amp;$B193,'PNC Exon. &amp; no Exon.'!$A:$AL,'P.N.C. x Comp. x Ramos'!N$66,0)</f>
        <v>58001145.32</v>
      </c>
      <c r="O193" s="56">
        <f t="shared" si="23"/>
        <v>7.7571976028718836</v>
      </c>
      <c r="Q193" s="136" t="s">
        <v>2</v>
      </c>
    </row>
    <row r="194" spans="1:108" ht="15.95" customHeight="1" x14ac:dyDescent="0.4">
      <c r="A194" s="46">
        <f t="shared" si="21"/>
        <v>6</v>
      </c>
      <c r="B194" s="50" t="s">
        <v>92</v>
      </c>
      <c r="C194" s="58">
        <f t="shared" si="22"/>
        <v>686439806.89999998</v>
      </c>
      <c r="D194" s="47">
        <f>VLOOKUP($Q194&amp;$B194,'PNC Exon. &amp; no Exon.'!$A:$AL,'P.N.C. x Comp. x Ramos'!D$66,0)</f>
        <v>1374783.2</v>
      </c>
      <c r="E194" s="47">
        <f>VLOOKUP($Q194&amp;$B194,'PNC Exon. &amp; no Exon.'!$A:$AL,'P.N.C. x Comp. x Ramos'!E$66,0)</f>
        <v>18969273.640000001</v>
      </c>
      <c r="F194" s="47">
        <f>VLOOKUP($Q194&amp;$B194,'PNC Exon. &amp; no Exon.'!$A:$AL,'P.N.C. x Comp. x Ramos'!F$66,0)</f>
        <v>14102016.720000001</v>
      </c>
      <c r="G194" s="47">
        <f>VLOOKUP($Q194&amp;$B194,'PNC Exon. &amp; no Exon.'!$A:$AL,'P.N.C. x Comp. x Ramos'!G$66,0)</f>
        <v>1140335.02</v>
      </c>
      <c r="H194" s="47">
        <f>VLOOKUP($Q194&amp;$B194,'PNC Exon. &amp; no Exon.'!$A:$AL,'P.N.C. x Comp. x Ramos'!H$66,0)</f>
        <v>269741997.25</v>
      </c>
      <c r="I194" s="47">
        <f>VLOOKUP($Q194&amp;$B194,'PNC Exon. &amp; no Exon.'!$A:$AL,'P.N.C. x Comp. x Ramos'!I$66,0)</f>
        <v>6764133.1299999999</v>
      </c>
      <c r="J194" s="47">
        <f>VLOOKUP($Q194&amp;$B194,'PNC Exon. &amp; no Exon.'!$A:$AL,'P.N.C. x Comp. x Ramos'!J$66,0)</f>
        <v>38543971.369999997</v>
      </c>
      <c r="K194" s="47">
        <f>VLOOKUP($Q194&amp;$B194,'PNC Exon. &amp; no Exon.'!$A:$AL,'P.N.C. x Comp. x Ramos'!K$66,0)</f>
        <v>192821795.91</v>
      </c>
      <c r="L194" s="47">
        <f>VLOOKUP($Q194&amp;$B194,'PNC Exon. &amp; no Exon.'!$A:$AL,'P.N.C. x Comp. x Ramos'!L$66,0)</f>
        <v>0</v>
      </c>
      <c r="M194" s="47">
        <f>VLOOKUP($Q194&amp;$B194,'PNC Exon. &amp; no Exon.'!$A:$AL,'P.N.C. x Comp. x Ramos'!M$66,0)</f>
        <v>11478246.51</v>
      </c>
      <c r="N194" s="47">
        <f>VLOOKUP($Q194&amp;$B194,'PNC Exon. &amp; no Exon.'!$A:$AL,'P.N.C. x Comp. x Ramos'!N$66,0)</f>
        <v>131503254.15000001</v>
      </c>
      <c r="O194" s="56">
        <f t="shared" si="23"/>
        <v>7.3788892561773247</v>
      </c>
      <c r="Q194" s="136" t="s">
        <v>2</v>
      </c>
    </row>
    <row r="195" spans="1:108" ht="15.95" customHeight="1" x14ac:dyDescent="0.4">
      <c r="A195" s="46">
        <f t="shared" si="21"/>
        <v>7</v>
      </c>
      <c r="B195" s="50" t="s">
        <v>91</v>
      </c>
      <c r="C195" s="58">
        <f t="shared" si="22"/>
        <v>226566681.78</v>
      </c>
      <c r="D195" s="47">
        <f>VLOOKUP($Q195&amp;$B195,'PNC Exon. &amp; no Exon.'!$A:$AL,'P.N.C. x Comp. x Ramos'!D$66,0)</f>
        <v>10042444.24</v>
      </c>
      <c r="E195" s="47">
        <f>VLOOKUP($Q195&amp;$B195,'PNC Exon. &amp; no Exon.'!$A:$AL,'P.N.C. x Comp. x Ramos'!E$66,0)</f>
        <v>1008012.27</v>
      </c>
      <c r="F195" s="47">
        <f>VLOOKUP($Q195&amp;$B195,'PNC Exon. &amp; no Exon.'!$A:$AL,'P.N.C. x Comp. x Ramos'!F$66,0)</f>
        <v>215516225.27000001</v>
      </c>
      <c r="G195" s="47">
        <f>VLOOKUP($Q195&amp;$B195,'PNC Exon. &amp; no Exon.'!$A:$AL,'P.N.C. x Comp. x Ramos'!G$66,0)</f>
        <v>0</v>
      </c>
      <c r="H195" s="47">
        <f>VLOOKUP($Q195&amp;$B195,'PNC Exon. &amp; no Exon.'!$A:$AL,'P.N.C. x Comp. x Ramos'!H$66,0)</f>
        <v>0</v>
      </c>
      <c r="I195" s="47">
        <f>VLOOKUP($Q195&amp;$B195,'PNC Exon. &amp; no Exon.'!$A:$AL,'P.N.C. x Comp. x Ramos'!I$66,0)</f>
        <v>0</v>
      </c>
      <c r="J195" s="47">
        <f>VLOOKUP($Q195&amp;$B195,'PNC Exon. &amp; no Exon.'!$A:$AL,'P.N.C. x Comp. x Ramos'!J$66,0)</f>
        <v>0</v>
      </c>
      <c r="K195" s="47">
        <f>VLOOKUP($Q195&amp;$B195,'PNC Exon. &amp; no Exon.'!$A:$AL,'P.N.C. x Comp. x Ramos'!K$66,0)</f>
        <v>0</v>
      </c>
      <c r="L195" s="47">
        <f>VLOOKUP($Q195&amp;$B195,'PNC Exon. &amp; no Exon.'!$A:$AL,'P.N.C. x Comp. x Ramos'!L$66,0)</f>
        <v>0</v>
      </c>
      <c r="M195" s="47">
        <f>VLOOKUP($Q195&amp;$B195,'PNC Exon. &amp; no Exon.'!$A:$AL,'P.N.C. x Comp. x Ramos'!M$66,0)</f>
        <v>0</v>
      </c>
      <c r="N195" s="47">
        <f>VLOOKUP($Q195&amp;$B195,'PNC Exon. &amp; no Exon.'!$A:$AL,'P.N.C. x Comp. x Ramos'!N$66,0)</f>
        <v>0</v>
      </c>
      <c r="O195" s="56">
        <f t="shared" si="23"/>
        <v>2.4354800481985115</v>
      </c>
      <c r="Q195" s="136" t="s">
        <v>2</v>
      </c>
    </row>
    <row r="196" spans="1:108" ht="15.95" customHeight="1" x14ac:dyDescent="0.4">
      <c r="A196" s="46">
        <f t="shared" si="21"/>
        <v>8</v>
      </c>
      <c r="B196" s="50" t="s">
        <v>116</v>
      </c>
      <c r="C196" s="58">
        <f t="shared" si="22"/>
        <v>185052853.73000002</v>
      </c>
      <c r="D196" s="47">
        <f>VLOOKUP($Q196&amp;$B196,'PNC Exon. &amp; no Exon.'!$A:$AL,'P.N.C. x Comp. x Ramos'!D$66,0)</f>
        <v>0</v>
      </c>
      <c r="E196" s="47">
        <f>VLOOKUP($Q196&amp;$B196,'PNC Exon. &amp; no Exon.'!$A:$AL,'P.N.C. x Comp. x Ramos'!E$66,0)</f>
        <v>163539542.67000002</v>
      </c>
      <c r="F196" s="47">
        <f>VLOOKUP($Q196&amp;$B196,'PNC Exon. &amp; no Exon.'!$A:$AL,'P.N.C. x Comp. x Ramos'!F$66,0)</f>
        <v>0</v>
      </c>
      <c r="G196" s="47">
        <f>VLOOKUP($Q196&amp;$B196,'PNC Exon. &amp; no Exon.'!$A:$AL,'P.N.C. x Comp. x Ramos'!G$66,0)</f>
        <v>22950</v>
      </c>
      <c r="H196" s="47">
        <f>VLOOKUP($Q196&amp;$B196,'PNC Exon. &amp; no Exon.'!$A:$AL,'P.N.C. x Comp. x Ramos'!H$66,0)</f>
        <v>14060755.810000001</v>
      </c>
      <c r="I196" s="47">
        <f>VLOOKUP($Q196&amp;$B196,'PNC Exon. &amp; no Exon.'!$A:$AL,'P.N.C. x Comp. x Ramos'!I$66,0)</f>
        <v>825017.69</v>
      </c>
      <c r="J196" s="47">
        <f>VLOOKUP($Q196&amp;$B196,'PNC Exon. &amp; no Exon.'!$A:$AL,'P.N.C. x Comp. x Ramos'!J$66,0)</f>
        <v>4786.54</v>
      </c>
      <c r="K196" s="47">
        <f>VLOOKUP($Q196&amp;$B196,'PNC Exon. &amp; no Exon.'!$A:$AL,'P.N.C. x Comp. x Ramos'!K$66,0)</f>
        <v>0</v>
      </c>
      <c r="L196" s="47">
        <f>VLOOKUP($Q196&amp;$B196,'PNC Exon. &amp; no Exon.'!$A:$AL,'P.N.C. x Comp. x Ramos'!L$66,0)</f>
        <v>0</v>
      </c>
      <c r="M196" s="47">
        <f>VLOOKUP($Q196&amp;$B196,'PNC Exon. &amp; no Exon.'!$A:$AL,'P.N.C. x Comp. x Ramos'!M$66,0)</f>
        <v>24260.9</v>
      </c>
      <c r="N196" s="47">
        <f>VLOOKUP($Q196&amp;$B196,'PNC Exon. &amp; no Exon.'!$A:$AL,'P.N.C. x Comp. x Ramos'!N$66,0)</f>
        <v>6575540.1200000001</v>
      </c>
      <c r="O196" s="56">
        <f t="shared" si="23"/>
        <v>1.9892268782893792</v>
      </c>
      <c r="Q196" s="136" t="s">
        <v>2</v>
      </c>
    </row>
    <row r="197" spans="1:108" s="16" customFormat="1" ht="15.95" customHeight="1" x14ac:dyDescent="0.4">
      <c r="A197" s="46">
        <f t="shared" si="21"/>
        <v>9</v>
      </c>
      <c r="B197" s="50" t="s">
        <v>78</v>
      </c>
      <c r="C197" s="58">
        <f t="shared" si="22"/>
        <v>131804517.98999998</v>
      </c>
      <c r="D197" s="47">
        <f>VLOOKUP($Q197&amp;$B197,'PNC Exon. &amp; no Exon.'!$A:$AL,'P.N.C. x Comp. x Ramos'!D$66,0)</f>
        <v>400260.27</v>
      </c>
      <c r="E197" s="47">
        <f>VLOOKUP($Q197&amp;$B197,'PNC Exon. &amp; no Exon.'!$A:$AL,'P.N.C. x Comp. x Ramos'!E$66,0)</f>
        <v>90948468.640000001</v>
      </c>
      <c r="F197" s="47">
        <f>VLOOKUP($Q197&amp;$B197,'PNC Exon. &amp; no Exon.'!$A:$AL,'P.N.C. x Comp. x Ramos'!F$66,0)</f>
        <v>175015.78</v>
      </c>
      <c r="G197" s="47">
        <f>VLOOKUP($Q197&amp;$B197,'PNC Exon. &amp; no Exon.'!$A:$AL,'P.N.C. x Comp. x Ramos'!G$66,0)</f>
        <v>126037.26999999999</v>
      </c>
      <c r="H197" s="47">
        <f>VLOOKUP($Q197&amp;$B197,'PNC Exon. &amp; no Exon.'!$A:$AL,'P.N.C. x Comp. x Ramos'!H$66,0)</f>
        <v>4679549.79</v>
      </c>
      <c r="I197" s="47">
        <f>VLOOKUP($Q197&amp;$B197,'PNC Exon. &amp; no Exon.'!$A:$AL,'P.N.C. x Comp. x Ramos'!I$66,0)</f>
        <v>6746632.9100000001</v>
      </c>
      <c r="J197" s="47">
        <f>VLOOKUP($Q197&amp;$B197,'PNC Exon. &amp; no Exon.'!$A:$AL,'P.N.C. x Comp. x Ramos'!J$66,0)</f>
        <v>113821.69</v>
      </c>
      <c r="K197" s="47">
        <f>VLOOKUP($Q197&amp;$B197,'PNC Exon. &amp; no Exon.'!$A:$AL,'P.N.C. x Comp. x Ramos'!K$66,0)</f>
        <v>23328263.329999998</v>
      </c>
      <c r="L197" s="47">
        <f>VLOOKUP($Q197&amp;$B197,'PNC Exon. &amp; no Exon.'!$A:$AL,'P.N.C. x Comp. x Ramos'!L$66,0)</f>
        <v>0</v>
      </c>
      <c r="M197" s="47">
        <f>VLOOKUP($Q197&amp;$B197,'PNC Exon. &amp; no Exon.'!$A:$AL,'P.N.C. x Comp. x Ramos'!M$66,0)</f>
        <v>2341340.8199999998</v>
      </c>
      <c r="N197" s="47">
        <f>VLOOKUP($Q197&amp;$B197,'PNC Exon. &amp; no Exon.'!$A:$AL,'P.N.C. x Comp. x Ramos'!N$66,0)</f>
        <v>2945127.49</v>
      </c>
      <c r="O197" s="56">
        <f t="shared" si="23"/>
        <v>1.4168335401529608</v>
      </c>
      <c r="Q197" s="136" t="s">
        <v>2</v>
      </c>
    </row>
    <row r="198" spans="1:108" ht="15.95" customHeight="1" x14ac:dyDescent="0.4">
      <c r="A198" s="46">
        <f t="shared" si="21"/>
        <v>10</v>
      </c>
      <c r="B198" s="50" t="s">
        <v>77</v>
      </c>
      <c r="C198" s="58">
        <f t="shared" si="22"/>
        <v>116971105.13</v>
      </c>
      <c r="D198" s="47">
        <f>VLOOKUP($Q198&amp;$B198,'PNC Exon. &amp; no Exon.'!$A:$AL,'P.N.C. x Comp. x Ramos'!D$66,0)</f>
        <v>0</v>
      </c>
      <c r="E198" s="47">
        <f>VLOOKUP($Q198&amp;$B198,'PNC Exon. &amp; no Exon.'!$A:$AL,'P.N.C. x Comp. x Ramos'!E$66,0)</f>
        <v>33582.76</v>
      </c>
      <c r="F198" s="47">
        <f>VLOOKUP($Q198&amp;$B198,'PNC Exon. &amp; no Exon.'!$A:$AL,'P.N.C. x Comp. x Ramos'!F$66,0)</f>
        <v>0</v>
      </c>
      <c r="G198" s="47">
        <f>VLOOKUP($Q198&amp;$B198,'PNC Exon. &amp; no Exon.'!$A:$AL,'P.N.C. x Comp. x Ramos'!G$66,0)</f>
        <v>0</v>
      </c>
      <c r="H198" s="47">
        <f>VLOOKUP($Q198&amp;$B198,'PNC Exon. &amp; no Exon.'!$A:$AL,'P.N.C. x Comp. x Ramos'!H$66,0)</f>
        <v>158878.59</v>
      </c>
      <c r="I198" s="47">
        <f>VLOOKUP($Q198&amp;$B198,'PNC Exon. &amp; no Exon.'!$A:$AL,'P.N.C. x Comp. x Ramos'!I$66,0)</f>
        <v>68119.83</v>
      </c>
      <c r="J198" s="47">
        <f>VLOOKUP($Q198&amp;$B198,'PNC Exon. &amp; no Exon.'!$A:$AL,'P.N.C. x Comp. x Ramos'!J$66,0)</f>
        <v>2347132.21</v>
      </c>
      <c r="K198" s="47">
        <f>VLOOKUP($Q198&amp;$B198,'PNC Exon. &amp; no Exon.'!$A:$AL,'P.N.C. x Comp. x Ramos'!K$66,0)</f>
        <v>113626731.11</v>
      </c>
      <c r="L198" s="47">
        <f>VLOOKUP($Q198&amp;$B198,'PNC Exon. &amp; no Exon.'!$A:$AL,'P.N.C. x Comp. x Ramos'!L$66,0)</f>
        <v>0</v>
      </c>
      <c r="M198" s="47">
        <f>VLOOKUP($Q198&amp;$B198,'PNC Exon. &amp; no Exon.'!$A:$AL,'P.N.C. x Comp. x Ramos'!M$66,0)</f>
        <v>609079.81000000006</v>
      </c>
      <c r="N198" s="47">
        <f>VLOOKUP($Q198&amp;$B198,'PNC Exon. &amp; no Exon.'!$A:$AL,'P.N.C. x Comp. x Ramos'!N$66,0)</f>
        <v>127580.82</v>
      </c>
      <c r="O198" s="56">
        <f t="shared" si="23"/>
        <v>1.2573816702513634</v>
      </c>
      <c r="Q198" s="136" t="s">
        <v>2</v>
      </c>
    </row>
    <row r="199" spans="1:108" ht="15.95" customHeight="1" x14ac:dyDescent="0.4">
      <c r="A199" s="46">
        <f t="shared" si="21"/>
        <v>11</v>
      </c>
      <c r="B199" s="50" t="s">
        <v>89</v>
      </c>
      <c r="C199" s="58">
        <f t="shared" si="22"/>
        <v>105973398.30999999</v>
      </c>
      <c r="D199" s="47">
        <f>VLOOKUP($Q199&amp;$B199,'PNC Exon. &amp; no Exon.'!$A:$AL,'P.N.C. x Comp. x Ramos'!D$66,0)</f>
        <v>0</v>
      </c>
      <c r="E199" s="47">
        <f>VLOOKUP($Q199&amp;$B199,'PNC Exon. &amp; no Exon.'!$A:$AL,'P.N.C. x Comp. x Ramos'!E$66,0)</f>
        <v>253827.47</v>
      </c>
      <c r="F199" s="47">
        <f>VLOOKUP($Q199&amp;$B199,'PNC Exon. &amp; no Exon.'!$A:$AL,'P.N.C. x Comp. x Ramos'!F$66,0)</f>
        <v>0</v>
      </c>
      <c r="G199" s="47">
        <f>VLOOKUP($Q199&amp;$B199,'PNC Exon. &amp; no Exon.'!$A:$AL,'P.N.C. x Comp. x Ramos'!G$66,0)</f>
        <v>59331.88</v>
      </c>
      <c r="H199" s="47">
        <f>VLOOKUP($Q199&amp;$B199,'PNC Exon. &amp; no Exon.'!$A:$AL,'P.N.C. x Comp. x Ramos'!H$66,0)</f>
        <v>6933274.25</v>
      </c>
      <c r="I199" s="47">
        <f>VLOOKUP($Q199&amp;$B199,'PNC Exon. &amp; no Exon.'!$A:$AL,'P.N.C. x Comp. x Ramos'!I$66,0)</f>
        <v>232602.51</v>
      </c>
      <c r="J199" s="47">
        <f>VLOOKUP($Q199&amp;$B199,'PNC Exon. &amp; no Exon.'!$A:$AL,'P.N.C. x Comp. x Ramos'!J$66,0)</f>
        <v>68086.28</v>
      </c>
      <c r="K199" s="47">
        <f>VLOOKUP($Q199&amp;$B199,'PNC Exon. &amp; no Exon.'!$A:$AL,'P.N.C. x Comp. x Ramos'!K$66,0)</f>
        <v>93339158.309999987</v>
      </c>
      <c r="L199" s="47">
        <f>VLOOKUP($Q199&amp;$B199,'PNC Exon. &amp; no Exon.'!$A:$AL,'P.N.C. x Comp. x Ramos'!L$66,0)</f>
        <v>0</v>
      </c>
      <c r="M199" s="47">
        <f>VLOOKUP($Q199&amp;$B199,'PNC Exon. &amp; no Exon.'!$A:$AL,'P.N.C. x Comp. x Ramos'!M$66,0)</f>
        <v>585415.56999999995</v>
      </c>
      <c r="N199" s="47">
        <f>VLOOKUP($Q199&amp;$B199,'PNC Exon. &amp; no Exon.'!$A:$AL,'P.N.C. x Comp. x Ramos'!N$66,0)</f>
        <v>4501702.04</v>
      </c>
      <c r="O199" s="56">
        <f t="shared" si="23"/>
        <v>1.1391617478620022</v>
      </c>
      <c r="Q199" s="136" t="s">
        <v>2</v>
      </c>
    </row>
    <row r="200" spans="1:108" ht="15.95" customHeight="1" x14ac:dyDescent="0.4">
      <c r="A200" s="46">
        <f t="shared" si="21"/>
        <v>12</v>
      </c>
      <c r="B200" s="50" t="s">
        <v>98</v>
      </c>
      <c r="C200" s="58">
        <f t="shared" si="22"/>
        <v>95494258.579999998</v>
      </c>
      <c r="D200" s="47">
        <f>VLOOKUP($Q200&amp;$B200,'PNC Exon. &amp; no Exon.'!$A:$AL,'P.N.C. x Comp. x Ramos'!D$66,0)</f>
        <v>0</v>
      </c>
      <c r="E200" s="47">
        <f>VLOOKUP($Q200&amp;$B200,'PNC Exon. &amp; no Exon.'!$A:$AL,'P.N.C. x Comp. x Ramos'!E$66,0)</f>
        <v>3291329.66</v>
      </c>
      <c r="F200" s="47">
        <f>VLOOKUP($Q200&amp;$B200,'PNC Exon. &amp; no Exon.'!$A:$AL,'P.N.C. x Comp. x Ramos'!F$66,0)</f>
        <v>0</v>
      </c>
      <c r="G200" s="47">
        <f>VLOOKUP($Q200&amp;$B200,'PNC Exon. &amp; no Exon.'!$A:$AL,'P.N.C. x Comp. x Ramos'!G$66,0)</f>
        <v>0</v>
      </c>
      <c r="H200" s="47">
        <f>VLOOKUP($Q200&amp;$B200,'PNC Exon. &amp; no Exon.'!$A:$AL,'P.N.C. x Comp. x Ramos'!H$66,0)</f>
        <v>0</v>
      </c>
      <c r="I200" s="47">
        <f>VLOOKUP($Q200&amp;$B200,'PNC Exon. &amp; no Exon.'!$A:$AL,'P.N.C. x Comp. x Ramos'!I$66,0)</f>
        <v>0</v>
      </c>
      <c r="J200" s="47">
        <f>VLOOKUP($Q200&amp;$B200,'PNC Exon. &amp; no Exon.'!$A:$AL,'P.N.C. x Comp. x Ramos'!J$66,0)</f>
        <v>0</v>
      </c>
      <c r="K200" s="47">
        <f>VLOOKUP($Q200&amp;$B200,'PNC Exon. &amp; no Exon.'!$A:$AL,'P.N.C. x Comp. x Ramos'!K$66,0)</f>
        <v>0</v>
      </c>
      <c r="L200" s="47">
        <f>VLOOKUP($Q200&amp;$B200,'PNC Exon. &amp; no Exon.'!$A:$AL,'P.N.C. x Comp. x Ramos'!L$66,0)</f>
        <v>91637653.670000002</v>
      </c>
      <c r="M200" s="47">
        <f>VLOOKUP($Q200&amp;$B200,'PNC Exon. &amp; no Exon.'!$A:$AL,'P.N.C. x Comp. x Ramos'!M$66,0)</f>
        <v>0</v>
      </c>
      <c r="N200" s="47">
        <f>VLOOKUP($Q200&amp;$B200,'PNC Exon. &amp; no Exon.'!$A:$AL,'P.N.C. x Comp. x Ramos'!N$66,0)</f>
        <v>565275.25</v>
      </c>
      <c r="O200" s="56">
        <f t="shared" si="23"/>
        <v>1.0265161658453077</v>
      </c>
      <c r="Q200" s="136" t="s">
        <v>2</v>
      </c>
    </row>
    <row r="201" spans="1:108" ht="15.95" customHeight="1" x14ac:dyDescent="0.4">
      <c r="A201" s="46">
        <f t="shared" si="21"/>
        <v>13</v>
      </c>
      <c r="B201" s="50" t="s">
        <v>96</v>
      </c>
      <c r="C201" s="58">
        <f t="shared" si="22"/>
        <v>73274039.930000007</v>
      </c>
      <c r="D201" s="47">
        <f>VLOOKUP($Q201&amp;$B201,'PNC Exon. &amp; no Exon.'!$A:$AL,'P.N.C. x Comp. x Ramos'!D$66,0)</f>
        <v>535344.59</v>
      </c>
      <c r="E201" s="47">
        <f>VLOOKUP($Q201&amp;$B201,'PNC Exon. &amp; no Exon.'!$A:$AL,'P.N.C. x Comp. x Ramos'!E$66,0)</f>
        <v>10977.77</v>
      </c>
      <c r="F201" s="47">
        <f>VLOOKUP($Q201&amp;$B201,'PNC Exon. &amp; no Exon.'!$A:$AL,'P.N.C. x Comp. x Ramos'!F$66,0)</f>
        <v>0</v>
      </c>
      <c r="G201" s="47">
        <f>VLOOKUP($Q201&amp;$B201,'PNC Exon. &amp; no Exon.'!$A:$AL,'P.N.C. x Comp. x Ramos'!G$66,0)</f>
        <v>5500</v>
      </c>
      <c r="H201" s="47">
        <f>VLOOKUP($Q201&amp;$B201,'PNC Exon. &amp; no Exon.'!$A:$AL,'P.N.C. x Comp. x Ramos'!H$66,0)</f>
        <v>701566.29</v>
      </c>
      <c r="I201" s="47">
        <f>VLOOKUP($Q201&amp;$B201,'PNC Exon. &amp; no Exon.'!$A:$AL,'P.N.C. x Comp. x Ramos'!I$66,0)</f>
        <v>320531.21000000002</v>
      </c>
      <c r="J201" s="47">
        <f>VLOOKUP($Q201&amp;$B201,'PNC Exon. &amp; no Exon.'!$A:$AL,'P.N.C. x Comp. x Ramos'!J$66,0)</f>
        <v>5160.22</v>
      </c>
      <c r="K201" s="47">
        <f>VLOOKUP($Q201&amp;$B201,'PNC Exon. &amp; no Exon.'!$A:$AL,'P.N.C. x Comp. x Ramos'!K$66,0)</f>
        <v>50848014.630000003</v>
      </c>
      <c r="L201" s="47">
        <f>VLOOKUP($Q201&amp;$B201,'PNC Exon. &amp; no Exon.'!$A:$AL,'P.N.C. x Comp. x Ramos'!L$66,0)</f>
        <v>0</v>
      </c>
      <c r="M201" s="47">
        <f>VLOOKUP($Q201&amp;$B201,'PNC Exon. &amp; no Exon.'!$A:$AL,'P.N.C. x Comp. x Ramos'!M$66,0)</f>
        <v>20327948.91</v>
      </c>
      <c r="N201" s="47">
        <f>VLOOKUP($Q201&amp;$B201,'PNC Exon. &amp; no Exon.'!$A:$AL,'P.N.C. x Comp. x Ramos'!N$66,0)</f>
        <v>518996.31</v>
      </c>
      <c r="O201" s="56">
        <f t="shared" si="23"/>
        <v>0.78765977812086785</v>
      </c>
      <c r="Q201" s="136" t="s">
        <v>2</v>
      </c>
    </row>
    <row r="202" spans="1:108" ht="15.95" customHeight="1" x14ac:dyDescent="0.4">
      <c r="A202" s="46">
        <f t="shared" si="21"/>
        <v>14</v>
      </c>
      <c r="B202" s="50" t="s">
        <v>99</v>
      </c>
      <c r="C202" s="58">
        <f t="shared" si="22"/>
        <v>66525595.100000001</v>
      </c>
      <c r="D202" s="47">
        <f>VLOOKUP($Q202&amp;$B202,'PNC Exon. &amp; no Exon.'!$A:$AL,'P.N.C. x Comp. x Ramos'!D$66,0)</f>
        <v>0</v>
      </c>
      <c r="E202" s="47">
        <f>VLOOKUP($Q202&amp;$B202,'PNC Exon. &amp; no Exon.'!$A:$AL,'P.N.C. x Comp. x Ramos'!E$66,0)</f>
        <v>25049.5</v>
      </c>
      <c r="F202" s="47">
        <f>VLOOKUP($Q202&amp;$B202,'PNC Exon. &amp; no Exon.'!$A:$AL,'P.N.C. x Comp. x Ramos'!F$66,0)</f>
        <v>0</v>
      </c>
      <c r="G202" s="47">
        <f>VLOOKUP($Q202&amp;$B202,'PNC Exon. &amp; no Exon.'!$A:$AL,'P.N.C. x Comp. x Ramos'!G$66,0)</f>
        <v>0</v>
      </c>
      <c r="H202" s="47">
        <f>VLOOKUP($Q202&amp;$B202,'PNC Exon. &amp; no Exon.'!$A:$AL,'P.N.C. x Comp. x Ramos'!H$66,0)</f>
        <v>242491.25</v>
      </c>
      <c r="I202" s="47">
        <f>VLOOKUP($Q202&amp;$B202,'PNC Exon. &amp; no Exon.'!$A:$AL,'P.N.C. x Comp. x Ramos'!I$66,0)</f>
        <v>0</v>
      </c>
      <c r="J202" s="47">
        <f>VLOOKUP($Q202&amp;$B202,'PNC Exon. &amp; no Exon.'!$A:$AL,'P.N.C. x Comp. x Ramos'!J$66,0)</f>
        <v>469007.17</v>
      </c>
      <c r="K202" s="47">
        <f>VLOOKUP($Q202&amp;$B202,'PNC Exon. &amp; no Exon.'!$A:$AL,'P.N.C. x Comp. x Ramos'!K$66,0)</f>
        <v>63387916.359999999</v>
      </c>
      <c r="L202" s="47">
        <f>VLOOKUP($Q202&amp;$B202,'PNC Exon. &amp; no Exon.'!$A:$AL,'P.N.C. x Comp. x Ramos'!L$66,0)</f>
        <v>0</v>
      </c>
      <c r="M202" s="47">
        <f>VLOOKUP($Q202&amp;$B202,'PNC Exon. &amp; no Exon.'!$A:$AL,'P.N.C. x Comp. x Ramos'!M$66,0)</f>
        <v>2150421.33</v>
      </c>
      <c r="N202" s="47">
        <f>VLOOKUP($Q202&amp;$B202,'PNC Exon. &amp; no Exon.'!$A:$AL,'P.N.C. x Comp. x Ramos'!N$66,0)</f>
        <v>250709.49</v>
      </c>
      <c r="O202" s="56">
        <f t="shared" si="23"/>
        <v>0.7151173256706318</v>
      </c>
      <c r="Q202" s="136" t="s">
        <v>2</v>
      </c>
    </row>
    <row r="203" spans="1:108" s="16" customFormat="1" ht="15.95" customHeight="1" x14ac:dyDescent="0.4">
      <c r="A203" s="46">
        <f t="shared" si="21"/>
        <v>15</v>
      </c>
      <c r="B203" s="50" t="s">
        <v>106</v>
      </c>
      <c r="C203" s="58">
        <f t="shared" si="22"/>
        <v>58536865.390000001</v>
      </c>
      <c r="D203" s="47">
        <f>VLOOKUP($Q203&amp;$B203,'PNC Exon. &amp; no Exon.'!$A:$AL,'P.N.C. x Comp. x Ramos'!D$66,0)</f>
        <v>199529.31</v>
      </c>
      <c r="E203" s="47">
        <f>VLOOKUP($Q203&amp;$B203,'PNC Exon. &amp; no Exon.'!$A:$AL,'P.N.C. x Comp. x Ramos'!E$66,0)</f>
        <v>4302255</v>
      </c>
      <c r="F203" s="47">
        <f>VLOOKUP($Q203&amp;$B203,'PNC Exon. &amp; no Exon.'!$A:$AL,'P.N.C. x Comp. x Ramos'!F$66,0)</f>
        <v>0</v>
      </c>
      <c r="G203" s="47">
        <f>VLOOKUP($Q203&amp;$B203,'PNC Exon. &amp; no Exon.'!$A:$AL,'P.N.C. x Comp. x Ramos'!G$66,0)</f>
        <v>1454891.01</v>
      </c>
      <c r="H203" s="47">
        <f>VLOOKUP($Q203&amp;$B203,'PNC Exon. &amp; no Exon.'!$A:$AL,'P.N.C. x Comp. x Ramos'!H$66,0)</f>
        <v>15978864.199999999</v>
      </c>
      <c r="I203" s="47">
        <f>VLOOKUP($Q203&amp;$B203,'PNC Exon. &amp; no Exon.'!$A:$AL,'P.N.C. x Comp. x Ramos'!I$66,0)</f>
        <v>513754.13</v>
      </c>
      <c r="J203" s="47">
        <f>VLOOKUP($Q203&amp;$B203,'PNC Exon. &amp; no Exon.'!$A:$AL,'P.N.C. x Comp. x Ramos'!J$66,0)</f>
        <v>1193469.6299999999</v>
      </c>
      <c r="K203" s="47">
        <f>VLOOKUP($Q203&amp;$B203,'PNC Exon. &amp; no Exon.'!$A:$AL,'P.N.C. x Comp. x Ramos'!K$66,0)</f>
        <v>32401815.260000002</v>
      </c>
      <c r="L203" s="47">
        <f>VLOOKUP($Q203&amp;$B203,'PNC Exon. &amp; no Exon.'!$A:$AL,'P.N.C. x Comp. x Ramos'!L$66,0)</f>
        <v>0</v>
      </c>
      <c r="M203" s="47">
        <f>VLOOKUP($Q203&amp;$B203,'PNC Exon. &amp; no Exon.'!$A:$AL,'P.N.C. x Comp. x Ramos'!M$66,0)</f>
        <v>184206.77</v>
      </c>
      <c r="N203" s="47">
        <f>VLOOKUP($Q203&amp;$B203,'PNC Exon. &amp; no Exon.'!$A:$AL,'P.N.C. x Comp. x Ramos'!N$66,0)</f>
        <v>2308080.08</v>
      </c>
      <c r="O203" s="56">
        <f t="shared" si="23"/>
        <v>0.62924242267828379</v>
      </c>
      <c r="Q203" s="136" t="s">
        <v>2</v>
      </c>
    </row>
    <row r="204" spans="1:108" ht="15.95" customHeight="1" x14ac:dyDescent="0.4">
      <c r="A204" s="46">
        <f t="shared" si="21"/>
        <v>16</v>
      </c>
      <c r="B204" s="49" t="s">
        <v>107</v>
      </c>
      <c r="C204" s="58">
        <f t="shared" si="22"/>
        <v>57632029.129999995</v>
      </c>
      <c r="D204" s="47">
        <f>VLOOKUP($Q204&amp;$B204,'PNC Exon. &amp; no Exon.'!$A:$AL,'P.N.C. x Comp. x Ramos'!D$66,0)</f>
        <v>76166.820000000007</v>
      </c>
      <c r="E204" s="47">
        <f>VLOOKUP($Q204&amp;$B204,'PNC Exon. &amp; no Exon.'!$A:$AL,'P.N.C. x Comp. x Ramos'!E$66,0)</f>
        <v>173580.02</v>
      </c>
      <c r="F204" s="47">
        <f>VLOOKUP($Q204&amp;$B204,'PNC Exon. &amp; no Exon.'!$A:$AL,'P.N.C. x Comp. x Ramos'!F$66,0)</f>
        <v>0</v>
      </c>
      <c r="G204" s="47">
        <f>VLOOKUP($Q204&amp;$B204,'PNC Exon. &amp; no Exon.'!$A:$AL,'P.N.C. x Comp. x Ramos'!G$66,0)</f>
        <v>0</v>
      </c>
      <c r="H204" s="47">
        <f>VLOOKUP($Q204&amp;$B204,'PNC Exon. &amp; no Exon.'!$A:$AL,'P.N.C. x Comp. x Ramos'!H$66,0)</f>
        <v>1646941.14</v>
      </c>
      <c r="I204" s="47">
        <f>VLOOKUP($Q204&amp;$B204,'PNC Exon. &amp; no Exon.'!$A:$AL,'P.N.C. x Comp. x Ramos'!I$66,0)</f>
        <v>42610.03</v>
      </c>
      <c r="J204" s="47">
        <f>VLOOKUP($Q204&amp;$B204,'PNC Exon. &amp; no Exon.'!$A:$AL,'P.N.C. x Comp. x Ramos'!J$66,0)</f>
        <v>3750</v>
      </c>
      <c r="K204" s="47">
        <f>VLOOKUP($Q204&amp;$B204,'PNC Exon. &amp; no Exon.'!$A:$AL,'P.N.C. x Comp. x Ramos'!K$66,0)</f>
        <v>55374348.990000002</v>
      </c>
      <c r="L204" s="47">
        <f>VLOOKUP($Q204&amp;$B204,'PNC Exon. &amp; no Exon.'!$A:$AL,'P.N.C. x Comp. x Ramos'!L$66,0)</f>
        <v>0</v>
      </c>
      <c r="M204" s="47">
        <f>VLOOKUP($Q204&amp;$B204,'PNC Exon. &amp; no Exon.'!$A:$AL,'P.N.C. x Comp. x Ramos'!M$66,0)</f>
        <v>36722.120000000003</v>
      </c>
      <c r="N204" s="47">
        <f>VLOOKUP($Q204&amp;$B204,'PNC Exon. &amp; no Exon.'!$A:$AL,'P.N.C. x Comp. x Ramos'!N$66,0)</f>
        <v>277910.01</v>
      </c>
      <c r="O204" s="56">
        <f t="shared" si="23"/>
        <v>0.61951587930128182</v>
      </c>
      <c r="Q204" s="136" t="s">
        <v>2</v>
      </c>
    </row>
    <row r="205" spans="1:108" s="16" customFormat="1" ht="15.95" customHeight="1" x14ac:dyDescent="0.4">
      <c r="A205" s="46">
        <f t="shared" si="21"/>
        <v>17</v>
      </c>
      <c r="B205" s="50" t="s">
        <v>82</v>
      </c>
      <c r="C205" s="58">
        <f t="shared" si="22"/>
        <v>44358488.789999999</v>
      </c>
      <c r="D205" s="47">
        <f>VLOOKUP($Q205&amp;$B205,'PNC Exon. &amp; no Exon.'!$A:$AL,'P.N.C. x Comp. x Ramos'!D$66,0)</f>
        <v>0</v>
      </c>
      <c r="E205" s="47">
        <f>VLOOKUP($Q205&amp;$B205,'PNC Exon. &amp; no Exon.'!$A:$AL,'P.N.C. x Comp. x Ramos'!E$66,0)</f>
        <v>0</v>
      </c>
      <c r="F205" s="47">
        <f>VLOOKUP($Q205&amp;$B205,'PNC Exon. &amp; no Exon.'!$A:$AL,'P.N.C. x Comp. x Ramos'!F$66,0)</f>
        <v>0</v>
      </c>
      <c r="G205" s="47">
        <f>VLOOKUP($Q205&amp;$B205,'PNC Exon. &amp; no Exon.'!$A:$AL,'P.N.C. x Comp. x Ramos'!G$66,0)</f>
        <v>0</v>
      </c>
      <c r="H205" s="47">
        <f>VLOOKUP($Q205&amp;$B205,'PNC Exon. &amp; no Exon.'!$A:$AL,'P.N.C. x Comp. x Ramos'!H$66,0)</f>
        <v>0</v>
      </c>
      <c r="I205" s="47">
        <f>VLOOKUP($Q205&amp;$B205,'PNC Exon. &amp; no Exon.'!$A:$AL,'P.N.C. x Comp. x Ramos'!I$66,0)</f>
        <v>0</v>
      </c>
      <c r="J205" s="47">
        <f>VLOOKUP($Q205&amp;$B205,'PNC Exon. &amp; no Exon.'!$A:$AL,'P.N.C. x Comp. x Ramos'!J$66,0)</f>
        <v>0</v>
      </c>
      <c r="K205" s="47">
        <f>VLOOKUP($Q205&amp;$B205,'PNC Exon. &amp; no Exon.'!$A:$AL,'P.N.C. x Comp. x Ramos'!K$66,0)</f>
        <v>44350988.789999999</v>
      </c>
      <c r="L205" s="47">
        <f>VLOOKUP($Q205&amp;$B205,'PNC Exon. &amp; no Exon.'!$A:$AL,'P.N.C. x Comp. x Ramos'!L$66,0)</f>
        <v>0</v>
      </c>
      <c r="M205" s="47">
        <f>VLOOKUP($Q205&amp;$B205,'PNC Exon. &amp; no Exon.'!$A:$AL,'P.N.C. x Comp. x Ramos'!M$66,0)</f>
        <v>7500</v>
      </c>
      <c r="N205" s="47">
        <f>VLOOKUP($Q205&amp;$B205,'PNC Exon. &amp; no Exon.'!$A:$AL,'P.N.C. x Comp. x Ramos'!N$66,0)</f>
        <v>0</v>
      </c>
      <c r="O205" s="56">
        <f t="shared" si="23"/>
        <v>0.47683186939721944</v>
      </c>
      <c r="Q205" s="136" t="s">
        <v>2</v>
      </c>
    </row>
    <row r="206" spans="1:108" ht="15.95" customHeight="1" x14ac:dyDescent="0.4">
      <c r="A206" s="46">
        <f t="shared" si="21"/>
        <v>18</v>
      </c>
      <c r="B206" s="50" t="s">
        <v>95</v>
      </c>
      <c r="C206" s="58">
        <f t="shared" si="22"/>
        <v>41560275.770000003</v>
      </c>
      <c r="D206" s="47">
        <f>VLOOKUP($Q206&amp;$B206,'PNC Exon. &amp; no Exon.'!$A:$AL,'P.N.C. x Comp. x Ramos'!D$66,0)</f>
        <v>0</v>
      </c>
      <c r="E206" s="47">
        <f>VLOOKUP($Q206&amp;$B206,'PNC Exon. &amp; no Exon.'!$A:$AL,'P.N.C. x Comp. x Ramos'!E$66,0)</f>
        <v>1589068.14</v>
      </c>
      <c r="F206" s="47">
        <f>VLOOKUP($Q206&amp;$B206,'PNC Exon. &amp; no Exon.'!$A:$AL,'P.N.C. x Comp. x Ramos'!F$66,0)</f>
        <v>39971207.630000003</v>
      </c>
      <c r="G206" s="47">
        <f>VLOOKUP($Q206&amp;$B206,'PNC Exon. &amp; no Exon.'!$A:$AL,'P.N.C. x Comp. x Ramos'!G$66,0)</f>
        <v>0</v>
      </c>
      <c r="H206" s="47">
        <f>VLOOKUP($Q206&amp;$B206,'PNC Exon. &amp; no Exon.'!$A:$AL,'P.N.C. x Comp. x Ramos'!H$66,0)</f>
        <v>0</v>
      </c>
      <c r="I206" s="47">
        <f>VLOOKUP($Q206&amp;$B206,'PNC Exon. &amp; no Exon.'!$A:$AL,'P.N.C. x Comp. x Ramos'!I$66,0)</f>
        <v>0</v>
      </c>
      <c r="J206" s="47">
        <f>VLOOKUP($Q206&amp;$B206,'PNC Exon. &amp; no Exon.'!$A:$AL,'P.N.C. x Comp. x Ramos'!J$66,0)</f>
        <v>0</v>
      </c>
      <c r="K206" s="47">
        <f>VLOOKUP($Q206&amp;$B206,'PNC Exon. &amp; no Exon.'!$A:$AL,'P.N.C. x Comp. x Ramos'!K$66,0)</f>
        <v>0</v>
      </c>
      <c r="L206" s="47">
        <f>VLOOKUP($Q206&amp;$B206,'PNC Exon. &amp; no Exon.'!$A:$AL,'P.N.C. x Comp. x Ramos'!L$66,0)</f>
        <v>0</v>
      </c>
      <c r="M206" s="47">
        <f>VLOOKUP($Q206&amp;$B206,'PNC Exon. &amp; no Exon.'!$A:$AL,'P.N.C. x Comp. x Ramos'!M$66,0)</f>
        <v>0</v>
      </c>
      <c r="N206" s="47">
        <f>VLOOKUP($Q206&amp;$B206,'PNC Exon. &amp; no Exon.'!$A:$AL,'P.N.C. x Comp. x Ramos'!N$66,0)</f>
        <v>0</v>
      </c>
      <c r="O206" s="56">
        <f t="shared" si="23"/>
        <v>0.44675245998327584</v>
      </c>
      <c r="Q206" s="136" t="s">
        <v>2</v>
      </c>
    </row>
    <row r="207" spans="1:108" s="16" customFormat="1" ht="15.95" customHeight="1" x14ac:dyDescent="0.4">
      <c r="A207" s="46">
        <f t="shared" si="21"/>
        <v>19</v>
      </c>
      <c r="B207" s="50" t="s">
        <v>80</v>
      </c>
      <c r="C207" s="58">
        <f t="shared" si="22"/>
        <v>40130125.079999998</v>
      </c>
      <c r="D207" s="47">
        <f>VLOOKUP($Q207&amp;$B207,'PNC Exon. &amp; no Exon.'!$A:$AL,'P.N.C. x Comp. x Ramos'!D$66,0)</f>
        <v>0</v>
      </c>
      <c r="E207" s="47">
        <f>VLOOKUP($Q207&amp;$B207,'PNC Exon. &amp; no Exon.'!$A:$AL,'P.N.C. x Comp. x Ramos'!E$66,0)</f>
        <v>14232315.1</v>
      </c>
      <c r="F207" s="47">
        <f>VLOOKUP($Q207&amp;$B207,'PNC Exon. &amp; no Exon.'!$A:$AL,'P.N.C. x Comp. x Ramos'!F$66,0)</f>
        <v>0</v>
      </c>
      <c r="G207" s="47">
        <f>VLOOKUP($Q207&amp;$B207,'PNC Exon. &amp; no Exon.'!$A:$AL,'P.N.C. x Comp. x Ramos'!G$66,0)</f>
        <v>0</v>
      </c>
      <c r="H207" s="47">
        <f>VLOOKUP($Q207&amp;$B207,'PNC Exon. &amp; no Exon.'!$A:$AL,'P.N.C. x Comp. x Ramos'!H$66,0)</f>
        <v>4568226.46</v>
      </c>
      <c r="I207" s="47">
        <f>VLOOKUP($Q207&amp;$B207,'PNC Exon. &amp; no Exon.'!$A:$AL,'P.N.C. x Comp. x Ramos'!I$66,0)</f>
        <v>0</v>
      </c>
      <c r="J207" s="47">
        <f>VLOOKUP($Q207&amp;$B207,'PNC Exon. &amp; no Exon.'!$A:$AL,'P.N.C. x Comp. x Ramos'!J$66,0)</f>
        <v>10318.19</v>
      </c>
      <c r="K207" s="47">
        <f>VLOOKUP($Q207&amp;$B207,'PNC Exon. &amp; no Exon.'!$A:$AL,'P.N.C. x Comp. x Ramos'!K$66,0)</f>
        <v>20422752.809999999</v>
      </c>
      <c r="L207" s="47">
        <f>VLOOKUP($Q207&amp;$B207,'PNC Exon. &amp; no Exon.'!$A:$AL,'P.N.C. x Comp. x Ramos'!L$66,0)</f>
        <v>0</v>
      </c>
      <c r="M207" s="47">
        <f>VLOOKUP($Q207&amp;$B207,'PNC Exon. &amp; no Exon.'!$A:$AL,'P.N.C. x Comp. x Ramos'!M$66,0)</f>
        <v>446095.97</v>
      </c>
      <c r="N207" s="47">
        <f>VLOOKUP($Q207&amp;$B207,'PNC Exon. &amp; no Exon.'!$A:$AL,'P.N.C. x Comp. x Ramos'!N$66,0)</f>
        <v>450416.55</v>
      </c>
      <c r="O207" s="56">
        <f t="shared" si="23"/>
        <v>0.43137904565753438</v>
      </c>
      <c r="P207" s="21"/>
      <c r="Q207" s="136" t="s">
        <v>2</v>
      </c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</row>
    <row r="208" spans="1:108" ht="15.95" customHeight="1" x14ac:dyDescent="0.4">
      <c r="A208" s="46">
        <f t="shared" si="21"/>
        <v>20</v>
      </c>
      <c r="B208" s="50" t="s">
        <v>79</v>
      </c>
      <c r="C208" s="58">
        <f t="shared" si="22"/>
        <v>34200232.240000002</v>
      </c>
      <c r="D208" s="47">
        <f>VLOOKUP($Q208&amp;$B208,'PNC Exon. &amp; no Exon.'!$A:$AL,'P.N.C. x Comp. x Ramos'!D$66,0)</f>
        <v>3318.96</v>
      </c>
      <c r="E208" s="47">
        <f>VLOOKUP($Q208&amp;$B208,'PNC Exon. &amp; no Exon.'!$A:$AL,'P.N.C. x Comp. x Ramos'!E$66,0)</f>
        <v>4119010.95</v>
      </c>
      <c r="F208" s="47">
        <f>VLOOKUP($Q208&amp;$B208,'PNC Exon. &amp; no Exon.'!$A:$AL,'P.N.C. x Comp. x Ramos'!F$66,0)</f>
        <v>0</v>
      </c>
      <c r="G208" s="47">
        <f>VLOOKUP($Q208&amp;$B208,'PNC Exon. &amp; no Exon.'!$A:$AL,'P.N.C. x Comp. x Ramos'!G$66,0)</f>
        <v>0</v>
      </c>
      <c r="H208" s="47">
        <f>VLOOKUP($Q208&amp;$B208,'PNC Exon. &amp; no Exon.'!$A:$AL,'P.N.C. x Comp. x Ramos'!H$66,0)</f>
        <v>3308389.99</v>
      </c>
      <c r="I208" s="47">
        <f>VLOOKUP($Q208&amp;$B208,'PNC Exon. &amp; no Exon.'!$A:$AL,'P.N.C. x Comp. x Ramos'!I$66,0)</f>
        <v>100005.73</v>
      </c>
      <c r="J208" s="47">
        <f>VLOOKUP($Q208&amp;$B208,'PNC Exon. &amp; no Exon.'!$A:$AL,'P.N.C. x Comp. x Ramos'!J$66,0)</f>
        <v>51791.97</v>
      </c>
      <c r="K208" s="47">
        <f>VLOOKUP($Q208&amp;$B208,'PNC Exon. &amp; no Exon.'!$A:$AL,'P.N.C. x Comp. x Ramos'!K$66,0)</f>
        <v>21526730.809999999</v>
      </c>
      <c r="L208" s="47">
        <f>VLOOKUP($Q208&amp;$B208,'PNC Exon. &amp; no Exon.'!$A:$AL,'P.N.C. x Comp. x Ramos'!L$66,0)</f>
        <v>0</v>
      </c>
      <c r="M208" s="47">
        <f>VLOOKUP($Q208&amp;$B208,'PNC Exon. &amp; no Exon.'!$A:$AL,'P.N.C. x Comp. x Ramos'!M$66,0)</f>
        <v>931762.12</v>
      </c>
      <c r="N208" s="47">
        <f>VLOOKUP($Q208&amp;$B208,'PNC Exon. &amp; no Exon.'!$A:$AL,'P.N.C. x Comp. x Ramos'!N$66,0)</f>
        <v>4159221.71</v>
      </c>
      <c r="O208" s="56">
        <f t="shared" si="23"/>
        <v>0.36763562325176891</v>
      </c>
      <c r="Q208" s="136" t="s">
        <v>2</v>
      </c>
    </row>
    <row r="209" spans="1:17" ht="15.95" customHeight="1" x14ac:dyDescent="0.4">
      <c r="A209" s="46">
        <f t="shared" si="21"/>
        <v>21</v>
      </c>
      <c r="B209" s="50" t="s">
        <v>110</v>
      </c>
      <c r="C209" s="58">
        <f t="shared" si="22"/>
        <v>33898718.240000002</v>
      </c>
      <c r="D209" s="47">
        <f>VLOOKUP($Q209&amp;$B209,'PNC Exon. &amp; no Exon.'!$A:$AL,'P.N.C. x Comp. x Ramos'!D$66,0)</f>
        <v>0</v>
      </c>
      <c r="E209" s="47">
        <f>VLOOKUP($Q209&amp;$B209,'PNC Exon. &amp; no Exon.'!$A:$AL,'P.N.C. x Comp. x Ramos'!E$66,0)</f>
        <v>12424920.85</v>
      </c>
      <c r="F209" s="47">
        <f>VLOOKUP($Q209&amp;$B209,'PNC Exon. &amp; no Exon.'!$A:$AL,'P.N.C. x Comp. x Ramos'!F$66,0)</f>
        <v>354186.14</v>
      </c>
      <c r="G209" s="47">
        <f>VLOOKUP($Q209&amp;$B209,'PNC Exon. &amp; no Exon.'!$A:$AL,'P.N.C. x Comp. x Ramos'!G$66,0)</f>
        <v>12817.6</v>
      </c>
      <c r="H209" s="47">
        <f>VLOOKUP($Q209&amp;$B209,'PNC Exon. &amp; no Exon.'!$A:$AL,'P.N.C. x Comp. x Ramos'!H$66,0)</f>
        <v>1307105.9500000002</v>
      </c>
      <c r="I209" s="47">
        <f>VLOOKUP($Q209&amp;$B209,'PNC Exon. &amp; no Exon.'!$A:$AL,'P.N.C. x Comp. x Ramos'!I$66,0)</f>
        <v>79026.710000000006</v>
      </c>
      <c r="J209" s="47">
        <f>VLOOKUP($Q209&amp;$B209,'PNC Exon. &amp; no Exon.'!$A:$AL,'P.N.C. x Comp. x Ramos'!J$66,0)</f>
        <v>69355.16</v>
      </c>
      <c r="K209" s="47">
        <f>VLOOKUP($Q209&amp;$B209,'PNC Exon. &amp; no Exon.'!$A:$AL,'P.N.C. x Comp. x Ramos'!K$66,0)</f>
        <v>17863263.469999999</v>
      </c>
      <c r="L209" s="47">
        <f>VLOOKUP($Q209&amp;$B209,'PNC Exon. &amp; no Exon.'!$A:$AL,'P.N.C. x Comp. x Ramos'!L$66,0)</f>
        <v>0</v>
      </c>
      <c r="M209" s="47">
        <f>VLOOKUP($Q209&amp;$B209,'PNC Exon. &amp; no Exon.'!$A:$AL,'P.N.C. x Comp. x Ramos'!M$66,0)</f>
        <v>878977.18</v>
      </c>
      <c r="N209" s="47">
        <f>VLOOKUP($Q209&amp;$B209,'PNC Exon. &amp; no Exon.'!$A:$AL,'P.N.C. x Comp. x Ramos'!N$66,0)</f>
        <v>909065.17999999993</v>
      </c>
      <c r="O209" s="56">
        <f t="shared" si="23"/>
        <v>0.36439449650937539</v>
      </c>
      <c r="Q209" s="136" t="s">
        <v>2</v>
      </c>
    </row>
    <row r="210" spans="1:17" ht="15.95" customHeight="1" x14ac:dyDescent="0.4">
      <c r="A210" s="46">
        <f t="shared" si="21"/>
        <v>22</v>
      </c>
      <c r="B210" s="50" t="s">
        <v>102</v>
      </c>
      <c r="C210" s="58">
        <f t="shared" si="22"/>
        <v>32311148.149999999</v>
      </c>
      <c r="D210" s="47">
        <f>VLOOKUP($Q210&amp;$B210,'PNC Exon. &amp; no Exon.'!$A:$AL,'P.N.C. x Comp. x Ramos'!D$66,0)</f>
        <v>0</v>
      </c>
      <c r="E210" s="47">
        <f>VLOOKUP($Q210&amp;$B210,'PNC Exon. &amp; no Exon.'!$A:$AL,'P.N.C. x Comp. x Ramos'!E$66,0)</f>
        <v>32080928.5</v>
      </c>
      <c r="F210" s="47">
        <f>VLOOKUP($Q210&amp;$B210,'PNC Exon. &amp; no Exon.'!$A:$AL,'P.N.C. x Comp. x Ramos'!F$66,0)</f>
        <v>0</v>
      </c>
      <c r="G210" s="47">
        <f>VLOOKUP($Q210&amp;$B210,'PNC Exon. &amp; no Exon.'!$A:$AL,'P.N.C. x Comp. x Ramos'!G$66,0)</f>
        <v>0</v>
      </c>
      <c r="H210" s="47">
        <f>VLOOKUP($Q210&amp;$B210,'PNC Exon. &amp; no Exon.'!$A:$AL,'P.N.C. x Comp. x Ramos'!H$66,0)</f>
        <v>0</v>
      </c>
      <c r="I210" s="47">
        <f>VLOOKUP($Q210&amp;$B210,'PNC Exon. &amp; no Exon.'!$A:$AL,'P.N.C. x Comp. x Ramos'!I$66,0)</f>
        <v>0</v>
      </c>
      <c r="J210" s="47">
        <f>VLOOKUP($Q210&amp;$B210,'PNC Exon. &amp; no Exon.'!$A:$AL,'P.N.C. x Comp. x Ramos'!J$66,0)</f>
        <v>0</v>
      </c>
      <c r="K210" s="47">
        <f>VLOOKUP($Q210&amp;$B210,'PNC Exon. &amp; no Exon.'!$A:$AL,'P.N.C. x Comp. x Ramos'!K$66,0)</f>
        <v>0</v>
      </c>
      <c r="L210" s="47">
        <f>VLOOKUP($Q210&amp;$B210,'PNC Exon. &amp; no Exon.'!$A:$AL,'P.N.C. x Comp. x Ramos'!L$66,0)</f>
        <v>0</v>
      </c>
      <c r="M210" s="47">
        <f>VLOOKUP($Q210&amp;$B210,'PNC Exon. &amp; no Exon.'!$A:$AL,'P.N.C. x Comp. x Ramos'!M$66,0)</f>
        <v>230219.65</v>
      </c>
      <c r="N210" s="47">
        <f>VLOOKUP($Q210&amp;$B210,'PNC Exon. &amp; no Exon.'!$A:$AL,'P.N.C. x Comp. x Ramos'!N$66,0)</f>
        <v>0</v>
      </c>
      <c r="O210" s="56">
        <f t="shared" si="23"/>
        <v>0.34732890129945765</v>
      </c>
      <c r="Q210" s="136" t="s">
        <v>2</v>
      </c>
    </row>
    <row r="211" spans="1:17" ht="15.95" customHeight="1" x14ac:dyDescent="0.4">
      <c r="A211" s="46">
        <f t="shared" si="21"/>
        <v>23</v>
      </c>
      <c r="B211" s="49" t="s">
        <v>101</v>
      </c>
      <c r="C211" s="58">
        <f t="shared" si="22"/>
        <v>31018868.43</v>
      </c>
      <c r="D211" s="47">
        <f>VLOOKUP($Q211&amp;$B211,'PNC Exon. &amp; no Exon.'!$A:$AL,'P.N.C. x Comp. x Ramos'!D$66,0)</f>
        <v>0</v>
      </c>
      <c r="E211" s="47">
        <f>VLOOKUP($Q211&amp;$B211,'PNC Exon. &amp; no Exon.'!$A:$AL,'P.N.C. x Comp. x Ramos'!E$66,0)</f>
        <v>0</v>
      </c>
      <c r="F211" s="47">
        <f>VLOOKUP($Q211&amp;$B211,'PNC Exon. &amp; no Exon.'!$A:$AL,'P.N.C. x Comp. x Ramos'!F$66,0)</f>
        <v>31018868.43</v>
      </c>
      <c r="G211" s="47">
        <f>VLOOKUP($Q211&amp;$B211,'PNC Exon. &amp; no Exon.'!$A:$AL,'P.N.C. x Comp. x Ramos'!G$66,0)</f>
        <v>0</v>
      </c>
      <c r="H211" s="47">
        <f>VLOOKUP($Q211&amp;$B211,'PNC Exon. &amp; no Exon.'!$A:$AL,'P.N.C. x Comp. x Ramos'!H$66,0)</f>
        <v>0</v>
      </c>
      <c r="I211" s="47">
        <f>VLOOKUP($Q211&amp;$B211,'PNC Exon. &amp; no Exon.'!$A:$AL,'P.N.C. x Comp. x Ramos'!I$66,0)</f>
        <v>0</v>
      </c>
      <c r="J211" s="47">
        <f>VLOOKUP($Q211&amp;$B211,'PNC Exon. &amp; no Exon.'!$A:$AL,'P.N.C. x Comp. x Ramos'!J$66,0)</f>
        <v>0</v>
      </c>
      <c r="K211" s="47">
        <f>VLOOKUP($Q211&amp;$B211,'PNC Exon. &amp; no Exon.'!$A:$AL,'P.N.C. x Comp. x Ramos'!K$66,0)</f>
        <v>0</v>
      </c>
      <c r="L211" s="47">
        <f>VLOOKUP($Q211&amp;$B211,'PNC Exon. &amp; no Exon.'!$A:$AL,'P.N.C. x Comp. x Ramos'!L$66,0)</f>
        <v>0</v>
      </c>
      <c r="M211" s="47">
        <f>VLOOKUP($Q211&amp;$B211,'PNC Exon. &amp; no Exon.'!$A:$AL,'P.N.C. x Comp. x Ramos'!M$66,0)</f>
        <v>0</v>
      </c>
      <c r="N211" s="47">
        <f>VLOOKUP($Q211&amp;$B211,'PNC Exon. &amp; no Exon.'!$A:$AL,'P.N.C. x Comp. x Ramos'!N$66,0)</f>
        <v>0</v>
      </c>
      <c r="O211" s="56">
        <f t="shared" si="23"/>
        <v>0.33343753187997849</v>
      </c>
      <c r="Q211" s="136" t="s">
        <v>2</v>
      </c>
    </row>
    <row r="212" spans="1:17" ht="15.95" customHeight="1" x14ac:dyDescent="0.4">
      <c r="A212" s="46">
        <f t="shared" si="21"/>
        <v>24</v>
      </c>
      <c r="B212" s="50" t="s">
        <v>114</v>
      </c>
      <c r="C212" s="58">
        <f t="shared" si="22"/>
        <v>27292255.829999998</v>
      </c>
      <c r="D212" s="47">
        <f>VLOOKUP($Q212&amp;$B212,'PNC Exon. &amp; no Exon.'!$A:$AL,'P.N.C. x Comp. x Ramos'!D$66,0)</f>
        <v>0</v>
      </c>
      <c r="E212" s="47">
        <f>VLOOKUP($Q212&amp;$B212,'PNC Exon. &amp; no Exon.'!$A:$AL,'P.N.C. x Comp. x Ramos'!E$66,0)</f>
        <v>1307845.3799999999</v>
      </c>
      <c r="F212" s="47">
        <f>VLOOKUP($Q212&amp;$B212,'PNC Exon. &amp; no Exon.'!$A:$AL,'P.N.C. x Comp. x Ramos'!F$66,0)</f>
        <v>1063835</v>
      </c>
      <c r="G212" s="47">
        <f>VLOOKUP($Q212&amp;$B212,'PNC Exon. &amp; no Exon.'!$A:$AL,'P.N.C. x Comp. x Ramos'!G$66,0)</f>
        <v>1932</v>
      </c>
      <c r="H212" s="47">
        <f>VLOOKUP($Q212&amp;$B212,'PNC Exon. &amp; no Exon.'!$A:$AL,'P.N.C. x Comp. x Ramos'!H$66,0)</f>
        <v>491296.77</v>
      </c>
      <c r="I212" s="47">
        <f>VLOOKUP($Q212&amp;$B212,'PNC Exon. &amp; no Exon.'!$A:$AL,'P.N.C. x Comp. x Ramos'!I$66,0)</f>
        <v>505767.48</v>
      </c>
      <c r="J212" s="47">
        <f>VLOOKUP($Q212&amp;$B212,'PNC Exon. &amp; no Exon.'!$A:$AL,'P.N.C. x Comp. x Ramos'!J$66,0)</f>
        <v>309314.23</v>
      </c>
      <c r="K212" s="47">
        <f>VLOOKUP($Q212&amp;$B212,'PNC Exon. &amp; no Exon.'!$A:$AL,'P.N.C. x Comp. x Ramos'!K$66,0)</f>
        <v>15269807.34</v>
      </c>
      <c r="L212" s="47">
        <f>VLOOKUP($Q212&amp;$B212,'PNC Exon. &amp; no Exon.'!$A:$AL,'P.N.C. x Comp. x Ramos'!L$66,0)</f>
        <v>0</v>
      </c>
      <c r="M212" s="47">
        <f>VLOOKUP($Q212&amp;$B212,'PNC Exon. &amp; no Exon.'!$A:$AL,'P.N.C. x Comp. x Ramos'!M$66,0)</f>
        <v>7877798.5999999996</v>
      </c>
      <c r="N212" s="47">
        <f>VLOOKUP($Q212&amp;$B212,'PNC Exon. &amp; no Exon.'!$A:$AL,'P.N.C. x Comp. x Ramos'!N$66,0)</f>
        <v>464659.03</v>
      </c>
      <c r="O212" s="56">
        <f t="shared" si="23"/>
        <v>0.2933782850244403</v>
      </c>
      <c r="Q212" s="136" t="s">
        <v>2</v>
      </c>
    </row>
    <row r="213" spans="1:17" ht="15.95" customHeight="1" x14ac:dyDescent="0.4">
      <c r="A213" s="46">
        <f t="shared" si="21"/>
        <v>25</v>
      </c>
      <c r="B213" s="50" t="s">
        <v>113</v>
      </c>
      <c r="C213" s="58">
        <f t="shared" si="22"/>
        <v>20121546.210000001</v>
      </c>
      <c r="D213" s="47">
        <f>VLOOKUP($Q213&amp;$B213,'PNC Exon. &amp; no Exon.'!$A:$AL,'P.N.C. x Comp. x Ramos'!D$66,0)</f>
        <v>0</v>
      </c>
      <c r="E213" s="47">
        <f>VLOOKUP($Q213&amp;$B213,'PNC Exon. &amp; no Exon.'!$A:$AL,'P.N.C. x Comp. x Ramos'!E$66,0)</f>
        <v>2494.31</v>
      </c>
      <c r="F213" s="47">
        <f>VLOOKUP($Q213&amp;$B213,'PNC Exon. &amp; no Exon.'!$A:$AL,'P.N.C. x Comp. x Ramos'!F$66,0)</f>
        <v>581978.93000000005</v>
      </c>
      <c r="G213" s="47">
        <f>VLOOKUP($Q213&amp;$B213,'PNC Exon. &amp; no Exon.'!$A:$AL,'P.N.C. x Comp. x Ramos'!G$66,0)</f>
        <v>0</v>
      </c>
      <c r="H213" s="47">
        <f>VLOOKUP($Q213&amp;$B213,'PNC Exon. &amp; no Exon.'!$A:$AL,'P.N.C. x Comp. x Ramos'!H$66,0)</f>
        <v>1201242.46</v>
      </c>
      <c r="I213" s="47">
        <f>VLOOKUP($Q213&amp;$B213,'PNC Exon. &amp; no Exon.'!$A:$AL,'P.N.C. x Comp. x Ramos'!I$66,0)</f>
        <v>449996.76</v>
      </c>
      <c r="J213" s="47">
        <f>VLOOKUP($Q213&amp;$B213,'PNC Exon. &amp; no Exon.'!$A:$AL,'P.N.C. x Comp. x Ramos'!J$66,0)</f>
        <v>50284.7</v>
      </c>
      <c r="K213" s="47">
        <f>VLOOKUP($Q213&amp;$B213,'PNC Exon. &amp; no Exon.'!$A:$AL,'P.N.C. x Comp. x Ramos'!K$66,0)</f>
        <v>16335767.970000001</v>
      </c>
      <c r="L213" s="47">
        <f>VLOOKUP($Q213&amp;$B213,'PNC Exon. &amp; no Exon.'!$A:$AL,'P.N.C. x Comp. x Ramos'!L$66,0)</f>
        <v>0</v>
      </c>
      <c r="M213" s="47">
        <f>VLOOKUP($Q213&amp;$B213,'PNC Exon. &amp; no Exon.'!$A:$AL,'P.N.C. x Comp. x Ramos'!M$66,0)</f>
        <v>457804.4</v>
      </c>
      <c r="N213" s="47">
        <f>VLOOKUP($Q213&amp;$B213,'PNC Exon. &amp; no Exon.'!$A:$AL,'P.N.C. x Comp. x Ramos'!N$66,0)</f>
        <v>1041976.68</v>
      </c>
      <c r="O213" s="56">
        <f t="shared" si="23"/>
        <v>0.21629669441398558</v>
      </c>
      <c r="Q213" s="136" t="s">
        <v>2</v>
      </c>
    </row>
    <row r="214" spans="1:17" ht="15.95" customHeight="1" x14ac:dyDescent="0.4">
      <c r="A214" s="46">
        <f t="shared" si="21"/>
        <v>26</v>
      </c>
      <c r="B214" s="50" t="s">
        <v>109</v>
      </c>
      <c r="C214" s="58">
        <f t="shared" si="22"/>
        <v>15567364.719999999</v>
      </c>
      <c r="D214" s="47">
        <f>VLOOKUP($Q214&amp;$B214,'PNC Exon. &amp; no Exon.'!$A:$AL,'P.N.C. x Comp. x Ramos'!D$66,0)</f>
        <v>0</v>
      </c>
      <c r="E214" s="47">
        <f>VLOOKUP($Q214&amp;$B214,'PNC Exon. &amp; no Exon.'!$A:$AL,'P.N.C. x Comp. x Ramos'!E$66,0)</f>
        <v>8685197.2400000002</v>
      </c>
      <c r="F214" s="47">
        <f>VLOOKUP($Q214&amp;$B214,'PNC Exon. &amp; no Exon.'!$A:$AL,'P.N.C. x Comp. x Ramos'!F$66,0)</f>
        <v>0</v>
      </c>
      <c r="G214" s="47">
        <f>VLOOKUP($Q214&amp;$B214,'PNC Exon. &amp; no Exon.'!$A:$AL,'P.N.C. x Comp. x Ramos'!G$66,0)</f>
        <v>0</v>
      </c>
      <c r="H214" s="47">
        <f>VLOOKUP($Q214&amp;$B214,'PNC Exon. &amp; no Exon.'!$A:$AL,'P.N.C. x Comp. x Ramos'!H$66,0)</f>
        <v>4978187.0699999994</v>
      </c>
      <c r="I214" s="47">
        <f>VLOOKUP($Q214&amp;$B214,'PNC Exon. &amp; no Exon.'!$A:$AL,'P.N.C. x Comp. x Ramos'!I$66,0)</f>
        <v>257986.87</v>
      </c>
      <c r="J214" s="47">
        <f>VLOOKUP($Q214&amp;$B214,'PNC Exon. &amp; no Exon.'!$A:$AL,'P.N.C. x Comp. x Ramos'!J$66,0)</f>
        <v>0</v>
      </c>
      <c r="K214" s="47">
        <f>VLOOKUP($Q214&amp;$B214,'PNC Exon. &amp; no Exon.'!$A:$AL,'P.N.C. x Comp. x Ramos'!K$66,0)</f>
        <v>16438.830000000002</v>
      </c>
      <c r="L214" s="47">
        <f>VLOOKUP($Q214&amp;$B214,'PNC Exon. &amp; no Exon.'!$A:$AL,'P.N.C. x Comp. x Ramos'!L$66,0)</f>
        <v>0</v>
      </c>
      <c r="M214" s="47">
        <f>VLOOKUP($Q214&amp;$B214,'PNC Exon. &amp; no Exon.'!$A:$AL,'P.N.C. x Comp. x Ramos'!M$66,0)</f>
        <v>119777.92000000001</v>
      </c>
      <c r="N214" s="47">
        <f>VLOOKUP($Q214&amp;$B214,'PNC Exon. &amp; no Exon.'!$A:$AL,'P.N.C. x Comp. x Ramos'!N$66,0)</f>
        <v>1509776.79</v>
      </c>
      <c r="O214" s="56">
        <f t="shared" si="23"/>
        <v>0.16734149028763431</v>
      </c>
      <c r="Q214" s="136" t="s">
        <v>2</v>
      </c>
    </row>
    <row r="215" spans="1:17" ht="15.95" customHeight="1" x14ac:dyDescent="0.4">
      <c r="A215" s="46">
        <f t="shared" si="21"/>
        <v>27</v>
      </c>
      <c r="B215" s="50" t="s">
        <v>88</v>
      </c>
      <c r="C215" s="58">
        <f t="shared" si="22"/>
        <v>10403741.120000001</v>
      </c>
      <c r="D215" s="47">
        <f>VLOOKUP($Q215&amp;$B215,'PNC Exon. &amp; no Exon.'!$A:$AL,'P.N.C. x Comp. x Ramos'!D$66,0)</f>
        <v>201586.2</v>
      </c>
      <c r="E215" s="47">
        <f>VLOOKUP($Q215&amp;$B215,'PNC Exon. &amp; no Exon.'!$A:$AL,'P.N.C. x Comp. x Ramos'!E$66,0)</f>
        <v>474171.87</v>
      </c>
      <c r="F215" s="47">
        <f>VLOOKUP($Q215&amp;$B215,'PNC Exon. &amp; no Exon.'!$A:$AL,'P.N.C. x Comp. x Ramos'!F$66,0)</f>
        <v>0</v>
      </c>
      <c r="G215" s="47">
        <f>VLOOKUP($Q215&amp;$B215,'PNC Exon. &amp; no Exon.'!$A:$AL,'P.N.C. x Comp. x Ramos'!G$66,0)</f>
        <v>0</v>
      </c>
      <c r="H215" s="47">
        <f>VLOOKUP($Q215&amp;$B215,'PNC Exon. &amp; no Exon.'!$A:$AL,'P.N.C. x Comp. x Ramos'!H$66,0)</f>
        <v>667.2</v>
      </c>
      <c r="I215" s="47">
        <f>VLOOKUP($Q215&amp;$B215,'PNC Exon. &amp; no Exon.'!$A:$AL,'P.N.C. x Comp. x Ramos'!I$66,0)</f>
        <v>0</v>
      </c>
      <c r="J215" s="47">
        <f>VLOOKUP($Q215&amp;$B215,'PNC Exon. &amp; no Exon.'!$A:$AL,'P.N.C. x Comp. x Ramos'!J$66,0)</f>
        <v>0</v>
      </c>
      <c r="K215" s="47">
        <f>VLOOKUP($Q215&amp;$B215,'PNC Exon. &amp; no Exon.'!$A:$AL,'P.N.C. x Comp. x Ramos'!K$66,0)</f>
        <v>9332739.7100000009</v>
      </c>
      <c r="L215" s="47">
        <f>VLOOKUP($Q215&amp;$B215,'PNC Exon. &amp; no Exon.'!$A:$AL,'P.N.C. x Comp. x Ramos'!L$66,0)</f>
        <v>0</v>
      </c>
      <c r="M215" s="47">
        <f>VLOOKUP($Q215&amp;$B215,'PNC Exon. &amp; no Exon.'!$A:$AL,'P.N.C. x Comp. x Ramos'!M$66,0)</f>
        <v>335499.14</v>
      </c>
      <c r="N215" s="47">
        <f>VLOOKUP($Q215&amp;$B215,'PNC Exon. &amp; no Exon.'!$A:$AL,'P.N.C. x Comp. x Ramos'!N$66,0)</f>
        <v>59077</v>
      </c>
      <c r="O215" s="56">
        <f t="shared" si="23"/>
        <v>0.11183508415851787</v>
      </c>
      <c r="Q215" s="136" t="s">
        <v>2</v>
      </c>
    </row>
    <row r="216" spans="1:17" ht="15.95" customHeight="1" x14ac:dyDescent="0.4">
      <c r="A216" s="46">
        <f t="shared" si="21"/>
        <v>28</v>
      </c>
      <c r="B216" s="50" t="s">
        <v>93</v>
      </c>
      <c r="C216" s="58">
        <f t="shared" si="22"/>
        <v>6341046.2200000007</v>
      </c>
      <c r="D216" s="47">
        <f>VLOOKUP($Q216&amp;$B216,'PNC Exon. &amp; no Exon.'!$A:$AL,'P.N.C. x Comp. x Ramos'!D$66,0)</f>
        <v>80388.11</v>
      </c>
      <c r="E216" s="47">
        <f>VLOOKUP($Q216&amp;$B216,'PNC Exon. &amp; no Exon.'!$A:$AL,'P.N.C. x Comp. x Ramos'!E$66,0)</f>
        <v>5314.8</v>
      </c>
      <c r="F216" s="47">
        <f>VLOOKUP($Q216&amp;$B216,'PNC Exon. &amp; no Exon.'!$A:$AL,'P.N.C. x Comp. x Ramos'!F$66,0)</f>
        <v>0</v>
      </c>
      <c r="G216" s="47">
        <f>VLOOKUP($Q216&amp;$B216,'PNC Exon. &amp; no Exon.'!$A:$AL,'P.N.C. x Comp. x Ramos'!G$66,0)</f>
        <v>44136.21</v>
      </c>
      <c r="H216" s="47">
        <f>VLOOKUP($Q216&amp;$B216,'PNC Exon. &amp; no Exon.'!$A:$AL,'P.N.C. x Comp. x Ramos'!H$66,0)</f>
        <v>1589945.45</v>
      </c>
      <c r="I216" s="47">
        <f>VLOOKUP($Q216&amp;$B216,'PNC Exon. &amp; no Exon.'!$A:$AL,'P.N.C. x Comp. x Ramos'!I$66,0)</f>
        <v>0</v>
      </c>
      <c r="J216" s="47">
        <f>VLOOKUP($Q216&amp;$B216,'PNC Exon. &amp; no Exon.'!$A:$AL,'P.N.C. x Comp. x Ramos'!J$66,0)</f>
        <v>53511.26</v>
      </c>
      <c r="K216" s="47">
        <f>VLOOKUP($Q216&amp;$B216,'PNC Exon. &amp; no Exon.'!$A:$AL,'P.N.C. x Comp. x Ramos'!K$66,0)</f>
        <v>3875146.09</v>
      </c>
      <c r="L216" s="47">
        <f>VLOOKUP($Q216&amp;$B216,'PNC Exon. &amp; no Exon.'!$A:$AL,'P.N.C. x Comp. x Ramos'!L$66,0)</f>
        <v>0</v>
      </c>
      <c r="M216" s="47">
        <f>VLOOKUP($Q216&amp;$B216,'PNC Exon. &amp; no Exon.'!$A:$AL,'P.N.C. x Comp. x Ramos'!M$66,0)</f>
        <v>82489.61</v>
      </c>
      <c r="N216" s="47">
        <f>VLOOKUP($Q216&amp;$B216,'PNC Exon. &amp; no Exon.'!$A:$AL,'P.N.C. x Comp. x Ramos'!N$66,0)</f>
        <v>610114.68999999994</v>
      </c>
      <c r="O216" s="56">
        <f t="shared" si="23"/>
        <v>6.8163118390507552E-2</v>
      </c>
      <c r="Q216" s="136" t="s">
        <v>2</v>
      </c>
    </row>
    <row r="217" spans="1:17" ht="15.95" customHeight="1" x14ac:dyDescent="0.4">
      <c r="A217" s="46">
        <f t="shared" si="21"/>
        <v>29</v>
      </c>
      <c r="B217" s="50" t="s">
        <v>81</v>
      </c>
      <c r="C217" s="58">
        <f t="shared" si="22"/>
        <v>5304541.6900000004</v>
      </c>
      <c r="D217" s="47">
        <f>VLOOKUP($Q217&amp;$B217,'PNC Exon. &amp; no Exon.'!$A:$AL,'P.N.C. x Comp. x Ramos'!D$66,0)</f>
        <v>0</v>
      </c>
      <c r="E217" s="47">
        <f>VLOOKUP($Q217&amp;$B217,'PNC Exon. &amp; no Exon.'!$A:$AL,'P.N.C. x Comp. x Ramos'!E$66,0)</f>
        <v>0</v>
      </c>
      <c r="F217" s="47">
        <f>VLOOKUP($Q217&amp;$B217,'PNC Exon. &amp; no Exon.'!$A:$AL,'P.N.C. x Comp. x Ramos'!F$66,0)</f>
        <v>0</v>
      </c>
      <c r="G217" s="47">
        <f>VLOOKUP($Q217&amp;$B217,'PNC Exon. &amp; no Exon.'!$A:$AL,'P.N.C. x Comp. x Ramos'!G$66,0)</f>
        <v>0</v>
      </c>
      <c r="H217" s="47">
        <f>VLOOKUP($Q217&amp;$B217,'PNC Exon. &amp; no Exon.'!$A:$AL,'P.N.C. x Comp. x Ramos'!H$66,0)</f>
        <v>0</v>
      </c>
      <c r="I217" s="47">
        <f>VLOOKUP($Q217&amp;$B217,'PNC Exon. &amp; no Exon.'!$A:$AL,'P.N.C. x Comp. x Ramos'!I$66,0)</f>
        <v>0</v>
      </c>
      <c r="J217" s="47">
        <f>VLOOKUP($Q217&amp;$B217,'PNC Exon. &amp; no Exon.'!$A:$AL,'P.N.C. x Comp. x Ramos'!J$66,0)</f>
        <v>0</v>
      </c>
      <c r="K217" s="47">
        <f>VLOOKUP($Q217&amp;$B217,'PNC Exon. &amp; no Exon.'!$A:$AL,'P.N.C. x Comp. x Ramos'!K$66,0)</f>
        <v>5304541.6900000004</v>
      </c>
      <c r="L217" s="47">
        <f>VLOOKUP($Q217&amp;$B217,'PNC Exon. &amp; no Exon.'!$A:$AL,'P.N.C. x Comp. x Ramos'!L$66,0)</f>
        <v>0</v>
      </c>
      <c r="M217" s="47">
        <f>VLOOKUP($Q217&amp;$B217,'PNC Exon. &amp; no Exon.'!$A:$AL,'P.N.C. x Comp. x Ramos'!M$66,0)</f>
        <v>0</v>
      </c>
      <c r="N217" s="47">
        <f>VLOOKUP($Q217&amp;$B217,'PNC Exon. &amp; no Exon.'!$A:$AL,'P.N.C. x Comp. x Ramos'!N$66,0)</f>
        <v>0</v>
      </c>
      <c r="O217" s="56">
        <f t="shared" si="23"/>
        <v>5.7021206072024662E-2</v>
      </c>
      <c r="Q217" s="136" t="s">
        <v>2</v>
      </c>
    </row>
    <row r="218" spans="1:17" ht="15.95" customHeight="1" x14ac:dyDescent="0.4">
      <c r="A218" s="46">
        <f t="shared" si="21"/>
        <v>30</v>
      </c>
      <c r="B218" s="50" t="s">
        <v>119</v>
      </c>
      <c r="C218" s="58">
        <f t="shared" si="22"/>
        <v>2211957.4000000004</v>
      </c>
      <c r="D218" s="47">
        <f>VLOOKUP($Q218&amp;$B218,'PNC Exon. &amp; no Exon.'!$A:$AL,'P.N.C. x Comp. x Ramos'!D$66,0)</f>
        <v>0</v>
      </c>
      <c r="E218" s="47">
        <f>VLOOKUP($Q218&amp;$B218,'PNC Exon. &amp; no Exon.'!$A:$AL,'P.N.C. x Comp. x Ramos'!E$66,0)</f>
        <v>1766.95</v>
      </c>
      <c r="F218" s="47">
        <f>VLOOKUP($Q218&amp;$B218,'PNC Exon. &amp; no Exon.'!$A:$AL,'P.N.C. x Comp. x Ramos'!F$66,0)</f>
        <v>2184452.87</v>
      </c>
      <c r="G218" s="47">
        <f>VLOOKUP($Q218&amp;$B218,'PNC Exon. &amp; no Exon.'!$A:$AL,'P.N.C. x Comp. x Ramos'!G$66,0)</f>
        <v>21571.46</v>
      </c>
      <c r="H218" s="47">
        <f>VLOOKUP($Q218&amp;$B218,'PNC Exon. &amp; no Exon.'!$A:$AL,'P.N.C. x Comp. x Ramos'!H$66,0)</f>
        <v>0</v>
      </c>
      <c r="I218" s="47">
        <f>VLOOKUP($Q218&amp;$B218,'PNC Exon. &amp; no Exon.'!$A:$AL,'P.N.C. x Comp. x Ramos'!I$66,0)</f>
        <v>0</v>
      </c>
      <c r="J218" s="47">
        <f>VLOOKUP($Q218&amp;$B218,'PNC Exon. &amp; no Exon.'!$A:$AL,'P.N.C. x Comp. x Ramos'!J$66,0)</f>
        <v>0</v>
      </c>
      <c r="K218" s="47">
        <f>VLOOKUP($Q218&amp;$B218,'PNC Exon. &amp; no Exon.'!$A:$AL,'P.N.C. x Comp. x Ramos'!K$66,0)</f>
        <v>0</v>
      </c>
      <c r="L218" s="47">
        <f>VLOOKUP($Q218&amp;$B218,'PNC Exon. &amp; no Exon.'!$A:$AL,'P.N.C. x Comp. x Ramos'!L$66,0)</f>
        <v>0</v>
      </c>
      <c r="M218" s="47">
        <f>VLOOKUP($Q218&amp;$B218,'PNC Exon. &amp; no Exon.'!$A:$AL,'P.N.C. x Comp. x Ramos'!M$66,0)</f>
        <v>0</v>
      </c>
      <c r="N218" s="47">
        <f>VLOOKUP($Q218&amp;$B218,'PNC Exon. &amp; no Exon.'!$A:$AL,'P.N.C. x Comp. x Ramos'!N$66,0)</f>
        <v>4166.12</v>
      </c>
      <c r="O218" s="56">
        <f t="shared" si="23"/>
        <v>2.3777450739187213E-2</v>
      </c>
      <c r="Q218" s="136" t="s">
        <v>2</v>
      </c>
    </row>
    <row r="219" spans="1:17" ht="15.95" customHeight="1" x14ac:dyDescent="0.4">
      <c r="A219" s="46">
        <f t="shared" si="21"/>
        <v>31</v>
      </c>
      <c r="B219" s="50" t="s">
        <v>115</v>
      </c>
      <c r="C219" s="58">
        <f t="shared" si="22"/>
        <v>1114606.5300000003</v>
      </c>
      <c r="D219" s="47">
        <f>VLOOKUP($Q219&amp;$B219,'PNC Exon. &amp; no Exon.'!$A:$AL,'P.N.C. x Comp. x Ramos'!D$66,0)</f>
        <v>0</v>
      </c>
      <c r="E219" s="47">
        <f>VLOOKUP($Q219&amp;$B219,'PNC Exon. &amp; no Exon.'!$A:$AL,'P.N.C. x Comp. x Ramos'!E$66,0)</f>
        <v>236648.77</v>
      </c>
      <c r="F219" s="47">
        <f>VLOOKUP($Q219&amp;$B219,'PNC Exon. &amp; no Exon.'!$A:$AL,'P.N.C. x Comp. x Ramos'!F$66,0)</f>
        <v>0</v>
      </c>
      <c r="G219" s="47">
        <f>VLOOKUP($Q219&amp;$B219,'PNC Exon. &amp; no Exon.'!$A:$AL,'P.N.C. x Comp. x Ramos'!G$66,0)</f>
        <v>0</v>
      </c>
      <c r="H219" s="47">
        <f>VLOOKUP($Q219&amp;$B219,'PNC Exon. &amp; no Exon.'!$A:$AL,'P.N.C. x Comp. x Ramos'!H$66,0)</f>
        <v>554779.54</v>
      </c>
      <c r="I219" s="47">
        <f>VLOOKUP($Q219&amp;$B219,'PNC Exon. &amp; no Exon.'!$A:$AL,'P.N.C. x Comp. x Ramos'!I$66,0)</f>
        <v>0</v>
      </c>
      <c r="J219" s="47">
        <f>VLOOKUP($Q219&amp;$B219,'PNC Exon. &amp; no Exon.'!$A:$AL,'P.N.C. x Comp. x Ramos'!J$66,0)</f>
        <v>0</v>
      </c>
      <c r="K219" s="47">
        <f>VLOOKUP($Q219&amp;$B219,'PNC Exon. &amp; no Exon.'!$A:$AL,'P.N.C. x Comp. x Ramos'!K$66,0)</f>
        <v>129046.29</v>
      </c>
      <c r="L219" s="47">
        <f>VLOOKUP($Q219&amp;$B219,'PNC Exon. &amp; no Exon.'!$A:$AL,'P.N.C. x Comp. x Ramos'!L$66,0)</f>
        <v>0</v>
      </c>
      <c r="M219" s="47">
        <f>VLOOKUP($Q219&amp;$B219,'PNC Exon. &amp; no Exon.'!$A:$AL,'P.N.C. x Comp. x Ramos'!M$66,0)</f>
        <v>171403.34</v>
      </c>
      <c r="N219" s="47">
        <f>VLOOKUP($Q219&amp;$B219,'PNC Exon. &amp; no Exon.'!$A:$AL,'P.N.C. x Comp. x Ramos'!N$66,0)</f>
        <v>22728.59</v>
      </c>
      <c r="O219" s="56">
        <f t="shared" si="23"/>
        <v>1.19814702853913E-2</v>
      </c>
      <c r="Q219" s="136" t="s">
        <v>2</v>
      </c>
    </row>
    <row r="220" spans="1:17" ht="15.95" customHeight="1" x14ac:dyDescent="0.4">
      <c r="A220" s="46">
        <f t="shared" si="21"/>
        <v>32</v>
      </c>
      <c r="B220" s="50" t="s">
        <v>117</v>
      </c>
      <c r="C220" s="58">
        <f t="shared" si="22"/>
        <v>897483.43</v>
      </c>
      <c r="D220" s="47">
        <f>VLOOKUP($Q220&amp;$B220,'PNC Exon. &amp; no Exon.'!$A:$AL,'P.N.C. x Comp. x Ramos'!D$66,0)</f>
        <v>0</v>
      </c>
      <c r="E220" s="47">
        <f>VLOOKUP($Q220&amp;$B220,'PNC Exon. &amp; no Exon.'!$A:$AL,'P.N.C. x Comp. x Ramos'!E$66,0)</f>
        <v>0</v>
      </c>
      <c r="F220" s="47">
        <f>VLOOKUP($Q220&amp;$B220,'PNC Exon. &amp; no Exon.'!$A:$AL,'P.N.C. x Comp. x Ramos'!F$66,0)</f>
        <v>0</v>
      </c>
      <c r="G220" s="47">
        <f>VLOOKUP($Q220&amp;$B220,'PNC Exon. &amp; no Exon.'!$A:$AL,'P.N.C. x Comp. x Ramos'!G$66,0)</f>
        <v>0</v>
      </c>
      <c r="H220" s="47">
        <f>VLOOKUP($Q220&amp;$B220,'PNC Exon. &amp; no Exon.'!$A:$AL,'P.N.C. x Comp. x Ramos'!H$66,0)</f>
        <v>0</v>
      </c>
      <c r="I220" s="47">
        <f>VLOOKUP($Q220&amp;$B220,'PNC Exon. &amp; no Exon.'!$A:$AL,'P.N.C. x Comp. x Ramos'!I$66,0)</f>
        <v>0</v>
      </c>
      <c r="J220" s="47">
        <f>VLOOKUP($Q220&amp;$B220,'PNC Exon. &amp; no Exon.'!$A:$AL,'P.N.C. x Comp. x Ramos'!J$66,0)</f>
        <v>0</v>
      </c>
      <c r="K220" s="47">
        <f>VLOOKUP($Q220&amp;$B220,'PNC Exon. &amp; no Exon.'!$A:$AL,'P.N.C. x Comp. x Ramos'!K$66,0)</f>
        <v>791254.05</v>
      </c>
      <c r="L220" s="47">
        <f>VLOOKUP($Q220&amp;$B220,'PNC Exon. &amp; no Exon.'!$A:$AL,'P.N.C. x Comp. x Ramos'!L$66,0)</f>
        <v>0</v>
      </c>
      <c r="M220" s="47">
        <f>VLOOKUP($Q220&amp;$B220,'PNC Exon. &amp; no Exon.'!$A:$AL,'P.N.C. x Comp. x Ramos'!M$66,0)</f>
        <v>85474.14</v>
      </c>
      <c r="N220" s="47">
        <f>VLOOKUP($Q220&amp;$B220,'PNC Exon. &amp; no Exon.'!$A:$AL,'P.N.C. x Comp. x Ramos'!N$66,0)</f>
        <v>20755.240000000002</v>
      </c>
      <c r="O220" s="56">
        <f t="shared" si="23"/>
        <v>9.6475040821589839E-3</v>
      </c>
      <c r="Q220" s="136" t="s">
        <v>2</v>
      </c>
    </row>
    <row r="221" spans="1:17" ht="15.95" customHeight="1" x14ac:dyDescent="0.4">
      <c r="A221" s="46">
        <f t="shared" si="21"/>
        <v>33</v>
      </c>
      <c r="B221" s="50" t="s">
        <v>118</v>
      </c>
      <c r="C221" s="58">
        <f t="shared" si="22"/>
        <v>557168.71000000008</v>
      </c>
      <c r="D221" s="47">
        <f>VLOOKUP($Q221&amp;$B221,'PNC Exon. &amp; no Exon.'!$A:$AL,'P.N.C. x Comp. x Ramos'!D$66,0)</f>
        <v>19901.72</v>
      </c>
      <c r="E221" s="47">
        <f>VLOOKUP($Q221&amp;$B221,'PNC Exon. &amp; no Exon.'!$A:$AL,'P.N.C. x Comp. x Ramos'!E$66,0)</f>
        <v>0</v>
      </c>
      <c r="F221" s="47">
        <f>VLOOKUP($Q221&amp;$B221,'PNC Exon. &amp; no Exon.'!$A:$AL,'P.N.C. x Comp. x Ramos'!F$66,0)</f>
        <v>52240.22</v>
      </c>
      <c r="G221" s="47">
        <f>VLOOKUP($Q221&amp;$B221,'PNC Exon. &amp; no Exon.'!$A:$AL,'P.N.C. x Comp. x Ramos'!G$66,0)</f>
        <v>262.07</v>
      </c>
      <c r="H221" s="47">
        <f>VLOOKUP($Q221&amp;$B221,'PNC Exon. &amp; no Exon.'!$A:$AL,'P.N.C. x Comp. x Ramos'!H$66,0)</f>
        <v>0</v>
      </c>
      <c r="I221" s="47">
        <f>VLOOKUP($Q221&amp;$B221,'PNC Exon. &amp; no Exon.'!$A:$AL,'P.N.C. x Comp. x Ramos'!I$66,0)</f>
        <v>0</v>
      </c>
      <c r="J221" s="47">
        <f>VLOOKUP($Q221&amp;$B221,'PNC Exon. &amp; no Exon.'!$A:$AL,'P.N.C. x Comp. x Ramos'!J$66,0)</f>
        <v>0</v>
      </c>
      <c r="K221" s="47">
        <f>VLOOKUP($Q221&amp;$B221,'PNC Exon. &amp; no Exon.'!$A:$AL,'P.N.C. x Comp. x Ramos'!K$66,0)</f>
        <v>10022.42</v>
      </c>
      <c r="L221" s="47">
        <f>VLOOKUP($Q221&amp;$B221,'PNC Exon. &amp; no Exon.'!$A:$AL,'P.N.C. x Comp. x Ramos'!L$66,0)</f>
        <v>0</v>
      </c>
      <c r="M221" s="47">
        <f>VLOOKUP($Q221&amp;$B221,'PNC Exon. &amp; no Exon.'!$A:$AL,'P.N.C. x Comp. x Ramos'!M$66,0)</f>
        <v>0</v>
      </c>
      <c r="N221" s="47">
        <f>VLOOKUP($Q221&amp;$B221,'PNC Exon. &amp; no Exon.'!$A:$AL,'P.N.C. x Comp. x Ramos'!N$66,0)</f>
        <v>474742.28</v>
      </c>
      <c r="O221" s="56">
        <f t="shared" si="23"/>
        <v>5.9892887428308903E-3</v>
      </c>
      <c r="Q221" s="136" t="s">
        <v>2</v>
      </c>
    </row>
    <row r="222" spans="1:17" x14ac:dyDescent="0.4">
      <c r="A222" s="69" t="s">
        <v>171</v>
      </c>
      <c r="B222" s="3"/>
      <c r="C222" s="9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10"/>
    </row>
    <row r="243" spans="1:17" ht="20" x14ac:dyDescent="0.6">
      <c r="A243" s="173" t="s">
        <v>42</v>
      </c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</row>
    <row r="244" spans="1:17" ht="13.5" customHeight="1" x14ac:dyDescent="0.4">
      <c r="A244" s="172" t="s">
        <v>56</v>
      </c>
      <c r="B244" s="172"/>
      <c r="C244" s="172"/>
      <c r="D244" s="172"/>
      <c r="E244" s="172"/>
      <c r="F244" s="172"/>
      <c r="G244" s="172"/>
      <c r="H244" s="172"/>
      <c r="I244" s="172"/>
      <c r="J244" s="172"/>
      <c r="K244" s="172"/>
      <c r="L244" s="172"/>
      <c r="M244" s="172"/>
      <c r="N244" s="172"/>
      <c r="O244" s="172"/>
    </row>
    <row r="245" spans="1:17" ht="13.5" customHeight="1" x14ac:dyDescent="0.4">
      <c r="A245" s="174" t="s">
        <v>149</v>
      </c>
      <c r="B245" s="175"/>
      <c r="C245" s="175"/>
      <c r="D245" s="175"/>
      <c r="E245" s="175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</row>
    <row r="246" spans="1:17" x14ac:dyDescent="0.4">
      <c r="A246" s="172" t="s">
        <v>105</v>
      </c>
      <c r="B246" s="172"/>
      <c r="C246" s="172"/>
      <c r="D246" s="172"/>
      <c r="E246" s="172"/>
      <c r="F246" s="172"/>
      <c r="G246" s="172"/>
      <c r="H246" s="172"/>
      <c r="I246" s="172"/>
      <c r="J246" s="172"/>
      <c r="K246" s="172"/>
      <c r="L246" s="172"/>
      <c r="M246" s="172"/>
      <c r="N246" s="172"/>
      <c r="O246" s="172"/>
    </row>
    <row r="247" spans="1:17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4">
      <c r="A248" s="108" t="s">
        <v>32</v>
      </c>
      <c r="B248" s="68" t="s">
        <v>100</v>
      </c>
      <c r="C248" s="108" t="s">
        <v>0</v>
      </c>
      <c r="D248" s="108" t="s">
        <v>43</v>
      </c>
      <c r="E248" s="108" t="s">
        <v>13</v>
      </c>
      <c r="F248" s="108" t="s">
        <v>44</v>
      </c>
      <c r="G248" s="108" t="s">
        <v>15</v>
      </c>
      <c r="H248" s="108" t="s">
        <v>45</v>
      </c>
      <c r="I248" s="108" t="s">
        <v>104</v>
      </c>
      <c r="J248" s="108" t="s">
        <v>46</v>
      </c>
      <c r="K248" s="108" t="s">
        <v>36</v>
      </c>
      <c r="L248" s="108" t="s">
        <v>47</v>
      </c>
      <c r="M248" s="108" t="s">
        <v>48</v>
      </c>
      <c r="N248" s="108" t="s">
        <v>49</v>
      </c>
      <c r="O248" s="108" t="s">
        <v>61</v>
      </c>
    </row>
    <row r="249" spans="1:17" ht="15" customHeight="1" x14ac:dyDescent="0.4">
      <c r="A249" s="65"/>
      <c r="B249" s="65" t="s">
        <v>21</v>
      </c>
      <c r="C249" s="75">
        <f t="shared" ref="C249:N249" si="24">SUM(C250:C282)</f>
        <v>6551698569.2399998</v>
      </c>
      <c r="D249" s="75">
        <f t="shared" si="24"/>
        <v>27573391.899999995</v>
      </c>
      <c r="E249" s="75">
        <f t="shared" si="24"/>
        <v>970547386.34000027</v>
      </c>
      <c r="F249" s="75">
        <f t="shared" si="24"/>
        <v>1677470350.8099999</v>
      </c>
      <c r="G249" s="75">
        <f t="shared" si="24"/>
        <v>41204574.829999991</v>
      </c>
      <c r="H249" s="75">
        <f t="shared" si="24"/>
        <v>1609851525.3999999</v>
      </c>
      <c r="I249" s="75">
        <f t="shared" si="24"/>
        <v>25017862.970000003</v>
      </c>
      <c r="J249" s="75">
        <f t="shared" si="24"/>
        <v>101743794.79000001</v>
      </c>
      <c r="K249" s="75">
        <f t="shared" si="24"/>
        <v>1552784449.03</v>
      </c>
      <c r="L249" s="75">
        <f t="shared" si="24"/>
        <v>51122993.240000002</v>
      </c>
      <c r="M249" s="75">
        <f t="shared" si="24"/>
        <v>132272290.40000001</v>
      </c>
      <c r="N249" s="75">
        <f t="shared" si="24"/>
        <v>362109949.52999991</v>
      </c>
      <c r="O249" s="94">
        <f>SUM(O250:O282,0)</f>
        <v>100</v>
      </c>
      <c r="Q249" s="136" t="s">
        <v>3</v>
      </c>
    </row>
    <row r="250" spans="1:17" ht="15.95" customHeight="1" x14ac:dyDescent="0.4">
      <c r="A250" s="46">
        <f t="shared" ref="A250:A282" si="25">RANK(C250,$C$250:$C$282,0)</f>
        <v>1</v>
      </c>
      <c r="B250" s="86" t="s">
        <v>86</v>
      </c>
      <c r="C250" s="58">
        <f t="shared" ref="C250" si="26">SUM(D250:N250)</f>
        <v>1281846960.6399999</v>
      </c>
      <c r="D250" s="47">
        <f>VLOOKUP($Q250&amp;$B250,'PNC Exon. &amp; no Exon.'!$A:$AL,'P.N.C. x Comp. x Ramos'!D$66,0)</f>
        <v>5449697.1600000001</v>
      </c>
      <c r="E250" s="47">
        <f>VLOOKUP($Q250&amp;$B250,'PNC Exon. &amp; no Exon.'!$A:$AL,'P.N.C. x Comp. x Ramos'!E$66,0)</f>
        <v>220416716.41</v>
      </c>
      <c r="F250" s="47">
        <f>VLOOKUP($Q250&amp;$B250,'PNC Exon. &amp; no Exon.'!$A:$AL,'P.N.C. x Comp. x Ramos'!F$66,0)</f>
        <v>339185121.58999997</v>
      </c>
      <c r="G250" s="47">
        <f>VLOOKUP($Q250&amp;$B250,'PNC Exon. &amp; no Exon.'!$A:$AL,'P.N.C. x Comp. x Ramos'!G$66,0)</f>
        <v>19758448.629999999</v>
      </c>
      <c r="H250" s="47">
        <f>VLOOKUP($Q250&amp;$B250,'PNC Exon. &amp; no Exon.'!$A:$AL,'P.N.C. x Comp. x Ramos'!H$66,0)</f>
        <v>372187312.93000001</v>
      </c>
      <c r="I250" s="47">
        <f>VLOOKUP($Q250&amp;$B250,'PNC Exon. &amp; no Exon.'!$A:$AL,'P.N.C. x Comp. x Ramos'!I$66,0)</f>
        <v>6126552.9699999997</v>
      </c>
      <c r="J250" s="47">
        <f>VLOOKUP($Q250&amp;$B250,'PNC Exon. &amp; no Exon.'!$A:$AL,'P.N.C. x Comp. x Ramos'!J$66,0)</f>
        <v>30004985.02</v>
      </c>
      <c r="K250" s="47">
        <f>VLOOKUP($Q250&amp;$B250,'PNC Exon. &amp; no Exon.'!$A:$AL,'P.N.C. x Comp. x Ramos'!K$66,0)</f>
        <v>204374797.02000001</v>
      </c>
      <c r="L250" s="47">
        <f>VLOOKUP($Q250&amp;$B250,'PNC Exon. &amp; no Exon.'!$A:$AL,'P.N.C. x Comp. x Ramos'!L$66,0)</f>
        <v>0</v>
      </c>
      <c r="M250" s="47">
        <f>VLOOKUP($Q250&amp;$B250,'PNC Exon. &amp; no Exon.'!$A:$AL,'P.N.C. x Comp. x Ramos'!M$66,0)</f>
        <v>15748573.299999999</v>
      </c>
      <c r="N250" s="47">
        <f>VLOOKUP($Q250&amp;$B250,'PNC Exon. &amp; no Exon.'!$A:$AL,'P.N.C. x Comp. x Ramos'!N$66,0)</f>
        <v>68594755.609999999</v>
      </c>
      <c r="O250" s="56">
        <f t="shared" ref="O250:O282" si="27">IFERROR(C250/$C$249*100,0)</f>
        <v>19.565108911729052</v>
      </c>
      <c r="Q250" s="136" t="s">
        <v>3</v>
      </c>
    </row>
    <row r="251" spans="1:17" ht="15.95" customHeight="1" x14ac:dyDescent="0.4">
      <c r="A251" s="46">
        <f t="shared" si="25"/>
        <v>2</v>
      </c>
      <c r="B251" s="50" t="s">
        <v>108</v>
      </c>
      <c r="C251" s="58">
        <f t="shared" ref="C251:C282" si="28">SUM(D251:N251)</f>
        <v>1131697361.71</v>
      </c>
      <c r="D251" s="47">
        <f>VLOOKUP($Q251&amp;$B251,'PNC Exon. &amp; no Exon.'!$A:$AL,'P.N.C. x Comp. x Ramos'!D$66,0)</f>
        <v>3887185.1599999997</v>
      </c>
      <c r="E251" s="47">
        <f>VLOOKUP($Q251&amp;$B251,'PNC Exon. &amp; no Exon.'!$A:$AL,'P.N.C. x Comp. x Ramos'!E$66,0)</f>
        <v>32164847.640000001</v>
      </c>
      <c r="F251" s="47">
        <f>VLOOKUP($Q251&amp;$B251,'PNC Exon. &amp; no Exon.'!$A:$AL,'P.N.C. x Comp. x Ramos'!F$66,0)</f>
        <v>982605803.58000004</v>
      </c>
      <c r="G251" s="47">
        <f>VLOOKUP($Q251&amp;$B251,'PNC Exon. &amp; no Exon.'!$A:$AL,'P.N.C. x Comp. x Ramos'!G$66,0)</f>
        <v>318084.10000000003</v>
      </c>
      <c r="H251" s="47">
        <f>VLOOKUP($Q251&amp;$B251,'PNC Exon. &amp; no Exon.'!$A:$AL,'P.N.C. x Comp. x Ramos'!H$66,0)</f>
        <v>41861073.579999998</v>
      </c>
      <c r="I251" s="47">
        <f>VLOOKUP($Q251&amp;$B251,'PNC Exon. &amp; no Exon.'!$A:$AL,'P.N.C. x Comp. x Ramos'!I$66,0)</f>
        <v>22042.22</v>
      </c>
      <c r="J251" s="47">
        <f>VLOOKUP($Q251&amp;$B251,'PNC Exon. &amp; no Exon.'!$A:$AL,'P.N.C. x Comp. x Ramos'!J$66,0)</f>
        <v>1847457.56</v>
      </c>
      <c r="K251" s="47">
        <f>VLOOKUP($Q251&amp;$B251,'PNC Exon. &amp; no Exon.'!$A:$AL,'P.N.C. x Comp. x Ramos'!K$66,0)</f>
        <v>57573007.859999999</v>
      </c>
      <c r="L251" s="47">
        <f>VLOOKUP($Q251&amp;$B251,'PNC Exon. &amp; no Exon.'!$A:$AL,'P.N.C. x Comp. x Ramos'!L$66,0)</f>
        <v>0</v>
      </c>
      <c r="M251" s="47">
        <f>VLOOKUP($Q251&amp;$B251,'PNC Exon. &amp; no Exon.'!$A:$AL,'P.N.C. x Comp. x Ramos'!M$66,0)</f>
        <v>1601367.71</v>
      </c>
      <c r="N251" s="47">
        <f>VLOOKUP($Q251&amp;$B251,'PNC Exon. &amp; no Exon.'!$A:$AL,'P.N.C. x Comp. x Ramos'!N$66,0)</f>
        <v>9816492.3000000007</v>
      </c>
      <c r="O251" s="56">
        <f t="shared" si="27"/>
        <v>17.273342931606781</v>
      </c>
      <c r="Q251" s="136" t="s">
        <v>3</v>
      </c>
    </row>
    <row r="252" spans="1:17" ht="15.95" customHeight="1" x14ac:dyDescent="0.4">
      <c r="A252" s="46">
        <f t="shared" si="25"/>
        <v>3</v>
      </c>
      <c r="B252" s="50" t="s">
        <v>94</v>
      </c>
      <c r="C252" s="87">
        <f t="shared" si="28"/>
        <v>883979382.76000011</v>
      </c>
      <c r="D252" s="47">
        <f>VLOOKUP($Q252&amp;$B252,'PNC Exon. &amp; no Exon.'!$A:$AL,'P.N.C. x Comp. x Ramos'!D$66,0)</f>
        <v>2200397.2999999998</v>
      </c>
      <c r="E252" s="47">
        <f>VLOOKUP($Q252&amp;$B252,'PNC Exon. &amp; no Exon.'!$A:$AL,'P.N.C. x Comp. x Ramos'!E$66,0)</f>
        <v>162873380.79000002</v>
      </c>
      <c r="F252" s="47">
        <f>VLOOKUP($Q252&amp;$B252,'PNC Exon. &amp; no Exon.'!$A:$AL,'P.N.C. x Comp. x Ramos'!F$66,0)</f>
        <v>17030358.280000001</v>
      </c>
      <c r="G252" s="47">
        <f>VLOOKUP($Q252&amp;$B252,'PNC Exon. &amp; no Exon.'!$A:$AL,'P.N.C. x Comp. x Ramos'!G$66,0)</f>
        <v>11738418.449999999</v>
      </c>
      <c r="H252" s="47">
        <f>VLOOKUP($Q252&amp;$B252,'PNC Exon. &amp; no Exon.'!$A:$AL,'P.N.C. x Comp. x Ramos'!H$66,0)</f>
        <v>373516707.57000005</v>
      </c>
      <c r="I252" s="47">
        <f>VLOOKUP($Q252&amp;$B252,'PNC Exon. &amp; no Exon.'!$A:$AL,'P.N.C. x Comp. x Ramos'!I$66,0)</f>
        <v>139525.12</v>
      </c>
      <c r="J252" s="47">
        <f>VLOOKUP($Q252&amp;$B252,'PNC Exon. &amp; no Exon.'!$A:$AL,'P.N.C. x Comp. x Ramos'!J$66,0)</f>
        <v>9662712.3500000015</v>
      </c>
      <c r="K252" s="47">
        <f>VLOOKUP($Q252&amp;$B252,'PNC Exon. &amp; no Exon.'!$A:$AL,'P.N.C. x Comp. x Ramos'!K$66,0)</f>
        <v>241292001.09</v>
      </c>
      <c r="L252" s="47">
        <f>VLOOKUP($Q252&amp;$B252,'PNC Exon. &amp; no Exon.'!$A:$AL,'P.N.C. x Comp. x Ramos'!L$66,0)</f>
        <v>0</v>
      </c>
      <c r="M252" s="47">
        <f>VLOOKUP($Q252&amp;$B252,'PNC Exon. &amp; no Exon.'!$A:$AL,'P.N.C. x Comp. x Ramos'!M$66,0)</f>
        <v>4860173.3000000007</v>
      </c>
      <c r="N252" s="47">
        <f>VLOOKUP($Q252&amp;$B252,'PNC Exon. &amp; no Exon.'!$A:$AL,'P.N.C. x Comp. x Ramos'!N$66,0)</f>
        <v>60665708.509999998</v>
      </c>
      <c r="O252" s="56">
        <f t="shared" si="27"/>
        <v>13.492369549940117</v>
      </c>
      <c r="Q252" s="136" t="s">
        <v>3</v>
      </c>
    </row>
    <row r="253" spans="1:17" ht="15.95" customHeight="1" x14ac:dyDescent="0.4">
      <c r="A253" s="46">
        <f t="shared" si="25"/>
        <v>4</v>
      </c>
      <c r="B253" s="50" t="s">
        <v>112</v>
      </c>
      <c r="C253" s="58">
        <f t="shared" si="28"/>
        <v>787956760.54999995</v>
      </c>
      <c r="D253" s="47">
        <f>VLOOKUP($Q253&amp;$B253,'PNC Exon. &amp; no Exon.'!$A:$AL,'P.N.C. x Comp. x Ramos'!D$66,0)</f>
        <v>5003038.7</v>
      </c>
      <c r="E253" s="47">
        <f>VLOOKUP($Q253&amp;$B253,'PNC Exon. &amp; no Exon.'!$A:$AL,'P.N.C. x Comp. x Ramos'!E$66,0)</f>
        <v>185572323.84999999</v>
      </c>
      <c r="F253" s="47">
        <f>VLOOKUP($Q253&amp;$B253,'PNC Exon. &amp; no Exon.'!$A:$AL,'P.N.C. x Comp. x Ramos'!F$66,0)</f>
        <v>10605348.710000001</v>
      </c>
      <c r="G253" s="47">
        <f>VLOOKUP($Q253&amp;$B253,'PNC Exon. &amp; no Exon.'!$A:$AL,'P.N.C. x Comp. x Ramos'!G$66,0)</f>
        <v>2328967.0299999998</v>
      </c>
      <c r="H253" s="47">
        <f>VLOOKUP($Q253&amp;$B253,'PNC Exon. &amp; no Exon.'!$A:$AL,'P.N.C. x Comp. x Ramos'!H$66,0)</f>
        <v>270898704.63</v>
      </c>
      <c r="I253" s="47">
        <f>VLOOKUP($Q253&amp;$B253,'PNC Exon. &amp; no Exon.'!$A:$AL,'P.N.C. x Comp. x Ramos'!I$66,0)</f>
        <v>3715869.2</v>
      </c>
      <c r="J253" s="47">
        <f>VLOOKUP($Q253&amp;$B253,'PNC Exon. &amp; no Exon.'!$A:$AL,'P.N.C. x Comp. x Ramos'!J$66,0)</f>
        <v>6921373.6600000001</v>
      </c>
      <c r="K253" s="47">
        <f>VLOOKUP($Q253&amp;$B253,'PNC Exon. &amp; no Exon.'!$A:$AL,'P.N.C. x Comp. x Ramos'!K$66,0)</f>
        <v>268528657.30000001</v>
      </c>
      <c r="L253" s="47">
        <f>VLOOKUP($Q253&amp;$B253,'PNC Exon. &amp; no Exon.'!$A:$AL,'P.N.C. x Comp. x Ramos'!L$66,0)</f>
        <v>0</v>
      </c>
      <c r="M253" s="47">
        <f>VLOOKUP($Q253&amp;$B253,'PNC Exon. &amp; no Exon.'!$A:$AL,'P.N.C. x Comp. x Ramos'!M$66,0)</f>
        <v>1893378.65</v>
      </c>
      <c r="N253" s="47">
        <f>VLOOKUP($Q253&amp;$B253,'PNC Exon. &amp; no Exon.'!$A:$AL,'P.N.C. x Comp. x Ramos'!N$66,0)</f>
        <v>32489098.82</v>
      </c>
      <c r="O253" s="56">
        <f t="shared" si="27"/>
        <v>12.026755385991503</v>
      </c>
      <c r="Q253" s="136" t="s">
        <v>3</v>
      </c>
    </row>
    <row r="254" spans="1:17" ht="15.95" customHeight="1" x14ac:dyDescent="0.4">
      <c r="A254" s="46">
        <f t="shared" si="25"/>
        <v>5</v>
      </c>
      <c r="B254" s="50" t="s">
        <v>87</v>
      </c>
      <c r="C254" s="58">
        <f t="shared" si="28"/>
        <v>616920286.3900001</v>
      </c>
      <c r="D254" s="47">
        <f>VLOOKUP($Q254&amp;$B254,'PNC Exon. &amp; no Exon.'!$A:$AL,'P.N.C. x Comp. x Ramos'!D$66,0)</f>
        <v>67748.649999999994</v>
      </c>
      <c r="E254" s="47">
        <f>VLOOKUP($Q254&amp;$B254,'PNC Exon. &amp; no Exon.'!$A:$AL,'P.N.C. x Comp. x Ramos'!E$66,0)</f>
        <v>16107350.060000001</v>
      </c>
      <c r="F254" s="47">
        <f>VLOOKUP($Q254&amp;$B254,'PNC Exon. &amp; no Exon.'!$A:$AL,'P.N.C. x Comp. x Ramos'!F$66,0)</f>
        <v>53881142.300000004</v>
      </c>
      <c r="G254" s="47">
        <f>VLOOKUP($Q254&amp;$B254,'PNC Exon. &amp; no Exon.'!$A:$AL,'P.N.C. x Comp. x Ramos'!G$66,0)</f>
        <v>2023438.66</v>
      </c>
      <c r="H254" s="47">
        <f>VLOOKUP($Q254&amp;$B254,'PNC Exon. &amp; no Exon.'!$A:$AL,'P.N.C. x Comp. x Ramos'!H$66,0)</f>
        <v>280228799.85000002</v>
      </c>
      <c r="I254" s="47">
        <f>VLOOKUP($Q254&amp;$B254,'PNC Exon. &amp; no Exon.'!$A:$AL,'P.N.C. x Comp. x Ramos'!I$66,0)</f>
        <v>2872913.19</v>
      </c>
      <c r="J254" s="47">
        <f>VLOOKUP($Q254&amp;$B254,'PNC Exon. &amp; no Exon.'!$A:$AL,'P.N.C. x Comp. x Ramos'!J$66,0)</f>
        <v>29020550.300000001</v>
      </c>
      <c r="K254" s="47">
        <f>VLOOKUP($Q254&amp;$B254,'PNC Exon. &amp; no Exon.'!$A:$AL,'P.N.C. x Comp. x Ramos'!K$66,0)</f>
        <v>162389576.45000002</v>
      </c>
      <c r="L254" s="47">
        <f>VLOOKUP($Q254&amp;$B254,'PNC Exon. &amp; no Exon.'!$A:$AL,'P.N.C. x Comp. x Ramos'!L$66,0)</f>
        <v>0</v>
      </c>
      <c r="M254" s="47">
        <f>VLOOKUP($Q254&amp;$B254,'PNC Exon. &amp; no Exon.'!$A:$AL,'P.N.C. x Comp. x Ramos'!M$66,0)</f>
        <v>11952743.74</v>
      </c>
      <c r="N254" s="47">
        <f>VLOOKUP($Q254&amp;$B254,'PNC Exon. &amp; no Exon.'!$A:$AL,'P.N.C. x Comp. x Ramos'!N$66,0)</f>
        <v>58376023.189999998</v>
      </c>
      <c r="O254" s="56">
        <f t="shared" si="27"/>
        <v>9.4161884871568979</v>
      </c>
      <c r="Q254" s="136" t="s">
        <v>3</v>
      </c>
    </row>
    <row r="255" spans="1:17" ht="15.95" customHeight="1" x14ac:dyDescent="0.4">
      <c r="A255" s="46">
        <f t="shared" si="25"/>
        <v>6</v>
      </c>
      <c r="B255" s="50" t="s">
        <v>92</v>
      </c>
      <c r="C255" s="58">
        <f t="shared" si="28"/>
        <v>493325564.99000001</v>
      </c>
      <c r="D255" s="47">
        <f>VLOOKUP($Q255&amp;$B255,'PNC Exon. &amp; no Exon.'!$A:$AL,'P.N.C. x Comp. x Ramos'!D$66,0)</f>
        <v>1292814.98</v>
      </c>
      <c r="E255" s="47">
        <f>VLOOKUP($Q255&amp;$B255,'PNC Exon. &amp; no Exon.'!$A:$AL,'P.N.C. x Comp. x Ramos'!E$66,0)</f>
        <v>9846449.3699999992</v>
      </c>
      <c r="F255" s="47">
        <f>VLOOKUP($Q255&amp;$B255,'PNC Exon. &amp; no Exon.'!$A:$AL,'P.N.C. x Comp. x Ramos'!F$66,0)</f>
        <v>18903473.550000001</v>
      </c>
      <c r="G255" s="47">
        <f>VLOOKUP($Q255&amp;$B255,'PNC Exon. &amp; no Exon.'!$A:$AL,'P.N.C. x Comp. x Ramos'!G$66,0)</f>
        <v>782612.19000000006</v>
      </c>
      <c r="H255" s="47">
        <f>VLOOKUP($Q255&amp;$B255,'PNC Exon. &amp; no Exon.'!$A:$AL,'P.N.C. x Comp. x Ramos'!H$66,0)</f>
        <v>197802782.39000002</v>
      </c>
      <c r="I255" s="47">
        <f>VLOOKUP($Q255&amp;$B255,'PNC Exon. &amp; no Exon.'!$A:$AL,'P.N.C. x Comp. x Ramos'!I$66,0)</f>
        <v>5167734.87</v>
      </c>
      <c r="J255" s="47">
        <f>VLOOKUP($Q255&amp;$B255,'PNC Exon. &amp; no Exon.'!$A:$AL,'P.N.C. x Comp. x Ramos'!J$66,0)</f>
        <v>20661465.210000001</v>
      </c>
      <c r="K255" s="47">
        <f>VLOOKUP($Q255&amp;$B255,'PNC Exon. &amp; no Exon.'!$A:$AL,'P.N.C. x Comp. x Ramos'!K$66,0)</f>
        <v>139267752.28999999</v>
      </c>
      <c r="L255" s="47">
        <f>VLOOKUP($Q255&amp;$B255,'PNC Exon. &amp; no Exon.'!$A:$AL,'P.N.C. x Comp. x Ramos'!L$66,0)</f>
        <v>0</v>
      </c>
      <c r="M255" s="47">
        <f>VLOOKUP($Q255&amp;$B255,'PNC Exon. &amp; no Exon.'!$A:$AL,'P.N.C. x Comp. x Ramos'!M$66,0)</f>
        <v>13830446.640000001</v>
      </c>
      <c r="N255" s="47">
        <f>VLOOKUP($Q255&amp;$B255,'PNC Exon. &amp; no Exon.'!$A:$AL,'P.N.C. x Comp. x Ramos'!N$66,0)</f>
        <v>85770033.5</v>
      </c>
      <c r="O255" s="56">
        <f t="shared" si="27"/>
        <v>7.5297353774202405</v>
      </c>
      <c r="Q255" s="136" t="s">
        <v>3</v>
      </c>
    </row>
    <row r="256" spans="1:17" ht="15.95" customHeight="1" x14ac:dyDescent="0.4">
      <c r="A256" s="46">
        <f t="shared" si="25"/>
        <v>7</v>
      </c>
      <c r="B256" s="50" t="s">
        <v>91</v>
      </c>
      <c r="C256" s="58">
        <f t="shared" si="28"/>
        <v>214917928.93000001</v>
      </c>
      <c r="D256" s="47">
        <f>VLOOKUP($Q256&amp;$B256,'PNC Exon. &amp; no Exon.'!$A:$AL,'P.N.C. x Comp. x Ramos'!D$66,0)</f>
        <v>9021028.5999999996</v>
      </c>
      <c r="E256" s="47">
        <f>VLOOKUP($Q256&amp;$B256,'PNC Exon. &amp; no Exon.'!$A:$AL,'P.N.C. x Comp. x Ramos'!E$66,0)</f>
        <v>1190473.8400000001</v>
      </c>
      <c r="F256" s="47">
        <f>VLOOKUP($Q256&amp;$B256,'PNC Exon. &amp; no Exon.'!$A:$AL,'P.N.C. x Comp. x Ramos'!F$66,0)</f>
        <v>204706426.49000001</v>
      </c>
      <c r="G256" s="47">
        <f>VLOOKUP($Q256&amp;$B256,'PNC Exon. &amp; no Exon.'!$A:$AL,'P.N.C. x Comp. x Ramos'!G$66,0)</f>
        <v>0</v>
      </c>
      <c r="H256" s="47">
        <f>VLOOKUP($Q256&amp;$B256,'PNC Exon. &amp; no Exon.'!$A:$AL,'P.N.C. x Comp. x Ramos'!H$66,0)</f>
        <v>0</v>
      </c>
      <c r="I256" s="47">
        <f>VLOOKUP($Q256&amp;$B256,'PNC Exon. &amp; no Exon.'!$A:$AL,'P.N.C. x Comp. x Ramos'!I$66,0)</f>
        <v>0</v>
      </c>
      <c r="J256" s="47">
        <f>VLOOKUP($Q256&amp;$B256,'PNC Exon. &amp; no Exon.'!$A:$AL,'P.N.C. x Comp. x Ramos'!J$66,0)</f>
        <v>0</v>
      </c>
      <c r="K256" s="47">
        <f>VLOOKUP($Q256&amp;$B256,'PNC Exon. &amp; no Exon.'!$A:$AL,'P.N.C. x Comp. x Ramos'!K$66,0)</f>
        <v>0</v>
      </c>
      <c r="L256" s="47">
        <f>VLOOKUP($Q256&amp;$B256,'PNC Exon. &amp; no Exon.'!$A:$AL,'P.N.C. x Comp. x Ramos'!L$66,0)</f>
        <v>0</v>
      </c>
      <c r="M256" s="47">
        <f>VLOOKUP($Q256&amp;$B256,'PNC Exon. &amp; no Exon.'!$A:$AL,'P.N.C. x Comp. x Ramos'!M$66,0)</f>
        <v>0</v>
      </c>
      <c r="N256" s="47">
        <f>VLOOKUP($Q256&amp;$B256,'PNC Exon. &amp; no Exon.'!$A:$AL,'P.N.C. x Comp. x Ramos'!N$66,0)</f>
        <v>0</v>
      </c>
      <c r="O256" s="56">
        <f t="shared" si="27"/>
        <v>3.2803390854858971</v>
      </c>
      <c r="Q256" s="136" t="s">
        <v>3</v>
      </c>
    </row>
    <row r="257" spans="1:17" ht="15.95" customHeight="1" x14ac:dyDescent="0.4">
      <c r="A257" s="46">
        <f t="shared" si="25"/>
        <v>8</v>
      </c>
      <c r="B257" s="50" t="s">
        <v>116</v>
      </c>
      <c r="C257" s="58">
        <f t="shared" si="28"/>
        <v>203840398.95999998</v>
      </c>
      <c r="D257" s="47">
        <f>VLOOKUP($Q257&amp;$B257,'PNC Exon. &amp; no Exon.'!$A:$AL,'P.N.C. x Comp. x Ramos'!D$66,0)</f>
        <v>0</v>
      </c>
      <c r="E257" s="47">
        <f>VLOOKUP($Q257&amp;$B257,'PNC Exon. &amp; no Exon.'!$A:$AL,'P.N.C. x Comp. x Ramos'!E$66,0)</f>
        <v>173418868.09</v>
      </c>
      <c r="F257" s="47">
        <f>VLOOKUP($Q257&amp;$B257,'PNC Exon. &amp; no Exon.'!$A:$AL,'P.N.C. x Comp. x Ramos'!F$66,0)</f>
        <v>0</v>
      </c>
      <c r="G257" s="47">
        <f>VLOOKUP($Q257&amp;$B257,'PNC Exon. &amp; no Exon.'!$A:$AL,'P.N.C. x Comp. x Ramos'!G$66,0)</f>
        <v>1525918.91</v>
      </c>
      <c r="H257" s="47">
        <f>VLOOKUP($Q257&amp;$B257,'PNC Exon. &amp; no Exon.'!$A:$AL,'P.N.C. x Comp. x Ramos'!H$66,0)</f>
        <v>18329177.890000001</v>
      </c>
      <c r="I257" s="47">
        <f>VLOOKUP($Q257&amp;$B257,'PNC Exon. &amp; no Exon.'!$A:$AL,'P.N.C. x Comp. x Ramos'!I$66,0)</f>
        <v>0</v>
      </c>
      <c r="J257" s="47">
        <f>VLOOKUP($Q257&amp;$B257,'PNC Exon. &amp; no Exon.'!$A:$AL,'P.N.C. x Comp. x Ramos'!J$66,0)</f>
        <v>81103.75</v>
      </c>
      <c r="K257" s="47">
        <f>VLOOKUP($Q257&amp;$B257,'PNC Exon. &amp; no Exon.'!$A:$AL,'P.N.C. x Comp. x Ramos'!K$66,0)</f>
        <v>0</v>
      </c>
      <c r="L257" s="47">
        <f>VLOOKUP($Q257&amp;$B257,'PNC Exon. &amp; no Exon.'!$A:$AL,'P.N.C. x Comp. x Ramos'!L$66,0)</f>
        <v>0</v>
      </c>
      <c r="M257" s="47">
        <f>VLOOKUP($Q257&amp;$B257,'PNC Exon. &amp; no Exon.'!$A:$AL,'P.N.C. x Comp. x Ramos'!M$66,0)</f>
        <v>0</v>
      </c>
      <c r="N257" s="47">
        <f>VLOOKUP($Q257&amp;$B257,'PNC Exon. &amp; no Exon.'!$A:$AL,'P.N.C. x Comp. x Ramos'!N$66,0)</f>
        <v>10485330.319999998</v>
      </c>
      <c r="O257" s="56">
        <f t="shared" si="27"/>
        <v>3.1112603366251261</v>
      </c>
      <c r="Q257" s="136" t="s">
        <v>3</v>
      </c>
    </row>
    <row r="258" spans="1:17" ht="15.95" customHeight="1" x14ac:dyDescent="0.4">
      <c r="A258" s="46">
        <f t="shared" si="25"/>
        <v>9</v>
      </c>
      <c r="B258" s="50" t="s">
        <v>78</v>
      </c>
      <c r="C258" s="58">
        <f t="shared" si="28"/>
        <v>133833300.24000001</v>
      </c>
      <c r="D258" s="47">
        <f>VLOOKUP($Q258&amp;$B258,'PNC Exon. &amp; no Exon.'!$A:$AL,'P.N.C. x Comp. x Ramos'!D$66,0)</f>
        <v>98071.19</v>
      </c>
      <c r="E258" s="47">
        <f>VLOOKUP($Q258&amp;$B258,'PNC Exon. &amp; no Exon.'!$A:$AL,'P.N.C. x Comp. x Ramos'!E$66,0)</f>
        <v>90506646.710000008</v>
      </c>
      <c r="F258" s="47">
        <f>VLOOKUP($Q258&amp;$B258,'PNC Exon. &amp; no Exon.'!$A:$AL,'P.N.C. x Comp. x Ramos'!F$66,0)</f>
        <v>366409.77</v>
      </c>
      <c r="G258" s="47">
        <f>VLOOKUP($Q258&amp;$B258,'PNC Exon. &amp; no Exon.'!$A:$AL,'P.N.C. x Comp. x Ramos'!G$66,0)</f>
        <v>231779.65</v>
      </c>
      <c r="H258" s="47">
        <f>VLOOKUP($Q258&amp;$B258,'PNC Exon. &amp; no Exon.'!$A:$AL,'P.N.C. x Comp. x Ramos'!H$66,0)</f>
        <v>4165923.86</v>
      </c>
      <c r="I258" s="47">
        <f>VLOOKUP($Q258&amp;$B258,'PNC Exon. &amp; no Exon.'!$A:$AL,'P.N.C. x Comp. x Ramos'!I$66,0)</f>
        <v>4802703.7300000004</v>
      </c>
      <c r="J258" s="47">
        <f>VLOOKUP($Q258&amp;$B258,'PNC Exon. &amp; no Exon.'!$A:$AL,'P.N.C. x Comp. x Ramos'!J$66,0)</f>
        <v>295046.56</v>
      </c>
      <c r="K258" s="47">
        <f>VLOOKUP($Q258&amp;$B258,'PNC Exon. &amp; no Exon.'!$A:$AL,'P.N.C. x Comp. x Ramos'!K$66,0)</f>
        <v>17227905.719999999</v>
      </c>
      <c r="L258" s="47">
        <f>VLOOKUP($Q258&amp;$B258,'PNC Exon. &amp; no Exon.'!$A:$AL,'P.N.C. x Comp. x Ramos'!L$66,0)</f>
        <v>0</v>
      </c>
      <c r="M258" s="47">
        <f>VLOOKUP($Q258&amp;$B258,'PNC Exon. &amp; no Exon.'!$A:$AL,'P.N.C. x Comp. x Ramos'!M$66,0)</f>
        <v>2821333.88</v>
      </c>
      <c r="N258" s="47">
        <f>VLOOKUP($Q258&amp;$B258,'PNC Exon. &amp; no Exon.'!$A:$AL,'P.N.C. x Comp. x Ramos'!N$66,0)</f>
        <v>13317479.17</v>
      </c>
      <c r="O258" s="56">
        <f t="shared" si="27"/>
        <v>2.0427267650612433</v>
      </c>
      <c r="Q258" s="136" t="s">
        <v>3</v>
      </c>
    </row>
    <row r="259" spans="1:17" ht="15.95" customHeight="1" x14ac:dyDescent="0.4">
      <c r="A259" s="46">
        <f t="shared" si="25"/>
        <v>10</v>
      </c>
      <c r="B259" s="50" t="s">
        <v>77</v>
      </c>
      <c r="C259" s="58">
        <f t="shared" si="28"/>
        <v>93093494.799999982</v>
      </c>
      <c r="D259" s="47">
        <f>VLOOKUP($Q259&amp;$B259,'PNC Exon. &amp; no Exon.'!$A:$AL,'P.N.C. x Comp. x Ramos'!D$66,0)</f>
        <v>0</v>
      </c>
      <c r="E259" s="47">
        <f>VLOOKUP($Q259&amp;$B259,'PNC Exon. &amp; no Exon.'!$A:$AL,'P.N.C. x Comp. x Ramos'!E$66,0)</f>
        <v>33161.699999999997</v>
      </c>
      <c r="F259" s="47">
        <f>VLOOKUP($Q259&amp;$B259,'PNC Exon. &amp; no Exon.'!$A:$AL,'P.N.C. x Comp. x Ramos'!F$66,0)</f>
        <v>0</v>
      </c>
      <c r="G259" s="47">
        <f>VLOOKUP($Q259&amp;$B259,'PNC Exon. &amp; no Exon.'!$A:$AL,'P.N.C. x Comp. x Ramos'!G$66,0)</f>
        <v>0</v>
      </c>
      <c r="H259" s="47">
        <f>VLOOKUP($Q259&amp;$B259,'PNC Exon. &amp; no Exon.'!$A:$AL,'P.N.C. x Comp. x Ramos'!H$66,0)</f>
        <v>370704.59</v>
      </c>
      <c r="I259" s="47">
        <f>VLOOKUP($Q259&amp;$B259,'PNC Exon. &amp; no Exon.'!$A:$AL,'P.N.C. x Comp. x Ramos'!I$66,0)</f>
        <v>211763.79</v>
      </c>
      <c r="J259" s="47">
        <f>VLOOKUP($Q259&amp;$B259,'PNC Exon. &amp; no Exon.'!$A:$AL,'P.N.C. x Comp. x Ramos'!J$66,0)</f>
        <v>1662087.28</v>
      </c>
      <c r="K259" s="47">
        <f>VLOOKUP($Q259&amp;$B259,'PNC Exon. &amp; no Exon.'!$A:$AL,'P.N.C. x Comp. x Ramos'!K$66,0)</f>
        <v>90159277.679999992</v>
      </c>
      <c r="L259" s="47">
        <f>VLOOKUP($Q259&amp;$B259,'PNC Exon. &amp; no Exon.'!$A:$AL,'P.N.C. x Comp. x Ramos'!L$66,0)</f>
        <v>0</v>
      </c>
      <c r="M259" s="47">
        <f>VLOOKUP($Q259&amp;$B259,'PNC Exon. &amp; no Exon.'!$A:$AL,'P.N.C. x Comp. x Ramos'!M$66,0)</f>
        <v>418874.1</v>
      </c>
      <c r="N259" s="47">
        <f>VLOOKUP($Q259&amp;$B259,'PNC Exon. &amp; no Exon.'!$A:$AL,'P.N.C. x Comp. x Ramos'!N$66,0)</f>
        <v>237625.66</v>
      </c>
      <c r="O259" s="56">
        <f t="shared" si="27"/>
        <v>1.4209062553193572</v>
      </c>
      <c r="Q259" s="136" t="s">
        <v>3</v>
      </c>
    </row>
    <row r="260" spans="1:17" ht="15.95" customHeight="1" x14ac:dyDescent="0.4">
      <c r="A260" s="46">
        <f t="shared" si="25"/>
        <v>11</v>
      </c>
      <c r="B260" s="50" t="s">
        <v>89</v>
      </c>
      <c r="C260" s="58">
        <f t="shared" si="28"/>
        <v>93051062.659999996</v>
      </c>
      <c r="D260" s="47">
        <f>VLOOKUP($Q260&amp;$B260,'PNC Exon. &amp; no Exon.'!$A:$AL,'P.N.C. x Comp. x Ramos'!D$66,0)</f>
        <v>0</v>
      </c>
      <c r="E260" s="47">
        <f>VLOOKUP($Q260&amp;$B260,'PNC Exon. &amp; no Exon.'!$A:$AL,'P.N.C. x Comp. x Ramos'!E$66,0)</f>
        <v>94758.44</v>
      </c>
      <c r="F260" s="47">
        <f>VLOOKUP($Q260&amp;$B260,'PNC Exon. &amp; no Exon.'!$A:$AL,'P.N.C. x Comp. x Ramos'!F$66,0)</f>
        <v>0</v>
      </c>
      <c r="G260" s="47">
        <f>VLOOKUP($Q260&amp;$B260,'PNC Exon. &amp; no Exon.'!$A:$AL,'P.N.C. x Comp. x Ramos'!G$66,0)</f>
        <v>6465.5</v>
      </c>
      <c r="H260" s="47">
        <f>VLOOKUP($Q260&amp;$B260,'PNC Exon. &amp; no Exon.'!$A:$AL,'P.N.C. x Comp. x Ramos'!H$66,0)</f>
        <v>14422584.43</v>
      </c>
      <c r="I260" s="47">
        <f>VLOOKUP($Q260&amp;$B260,'PNC Exon. &amp; no Exon.'!$A:$AL,'P.N.C. x Comp. x Ramos'!I$66,0)</f>
        <v>113294.69</v>
      </c>
      <c r="J260" s="47">
        <f>VLOOKUP($Q260&amp;$B260,'PNC Exon. &amp; no Exon.'!$A:$AL,'P.N.C. x Comp. x Ramos'!J$66,0)</f>
        <v>58680.28</v>
      </c>
      <c r="K260" s="47">
        <f>VLOOKUP($Q260&amp;$B260,'PNC Exon. &amp; no Exon.'!$A:$AL,'P.N.C. x Comp. x Ramos'!K$66,0)</f>
        <v>73862694.36999999</v>
      </c>
      <c r="L260" s="47">
        <f>VLOOKUP($Q260&amp;$B260,'PNC Exon. &amp; no Exon.'!$A:$AL,'P.N.C. x Comp. x Ramos'!L$66,0)</f>
        <v>0</v>
      </c>
      <c r="M260" s="47">
        <f>VLOOKUP($Q260&amp;$B260,'PNC Exon. &amp; no Exon.'!$A:$AL,'P.N.C. x Comp. x Ramos'!M$66,0)</f>
        <v>621214.63</v>
      </c>
      <c r="N260" s="47">
        <f>VLOOKUP($Q260&amp;$B260,'PNC Exon. &amp; no Exon.'!$A:$AL,'P.N.C. x Comp. x Ramos'!N$66,0)</f>
        <v>3871370.3200000003</v>
      </c>
      <c r="O260" s="56">
        <f t="shared" si="27"/>
        <v>1.4202586043392098</v>
      </c>
      <c r="Q260" s="136" t="s">
        <v>3</v>
      </c>
    </row>
    <row r="261" spans="1:17" ht="15.95" customHeight="1" x14ac:dyDescent="0.4">
      <c r="A261" s="46">
        <f t="shared" si="25"/>
        <v>12</v>
      </c>
      <c r="B261" s="50" t="s">
        <v>79</v>
      </c>
      <c r="C261" s="87">
        <f t="shared" si="28"/>
        <v>70530588.859999999</v>
      </c>
      <c r="D261" s="47">
        <f>VLOOKUP($Q261&amp;$B261,'PNC Exon. &amp; no Exon.'!$A:$AL,'P.N.C. x Comp. x Ramos'!D$66,0)</f>
        <v>448.27</v>
      </c>
      <c r="E261" s="47">
        <f>VLOOKUP($Q261&amp;$B261,'PNC Exon. &amp; no Exon.'!$A:$AL,'P.N.C. x Comp. x Ramos'!E$66,0)</f>
        <v>678131.26</v>
      </c>
      <c r="F261" s="47">
        <f>VLOOKUP($Q261&amp;$B261,'PNC Exon. &amp; no Exon.'!$A:$AL,'P.N.C. x Comp. x Ramos'!F$66,0)</f>
        <v>0</v>
      </c>
      <c r="G261" s="47">
        <f>VLOOKUP($Q261&amp;$B261,'PNC Exon. &amp; no Exon.'!$A:$AL,'P.N.C. x Comp. x Ramos'!G$66,0)</f>
        <v>0</v>
      </c>
      <c r="H261" s="47">
        <f>VLOOKUP($Q261&amp;$B261,'PNC Exon. &amp; no Exon.'!$A:$AL,'P.N.C. x Comp. x Ramos'!H$66,0)</f>
        <v>4456253.3499999996</v>
      </c>
      <c r="I261" s="47">
        <f>VLOOKUP($Q261&amp;$B261,'PNC Exon. &amp; no Exon.'!$A:$AL,'P.N.C. x Comp. x Ramos'!I$66,0)</f>
        <v>203077.93</v>
      </c>
      <c r="J261" s="47">
        <f>VLOOKUP($Q261&amp;$B261,'PNC Exon. &amp; no Exon.'!$A:$AL,'P.N.C. x Comp. x Ramos'!J$66,0)</f>
        <v>5404.36</v>
      </c>
      <c r="K261" s="47">
        <f>VLOOKUP($Q261&amp;$B261,'PNC Exon. &amp; no Exon.'!$A:$AL,'P.N.C. x Comp. x Ramos'!K$66,0)</f>
        <v>19321862.120000001</v>
      </c>
      <c r="L261" s="47">
        <f>VLOOKUP($Q261&amp;$B261,'PNC Exon. &amp; no Exon.'!$A:$AL,'P.N.C. x Comp. x Ramos'!L$66,0)</f>
        <v>0</v>
      </c>
      <c r="M261" s="47">
        <f>VLOOKUP($Q261&amp;$B261,'PNC Exon. &amp; no Exon.'!$A:$AL,'P.N.C. x Comp. x Ramos'!M$66,0)</f>
        <v>41017042.130000003</v>
      </c>
      <c r="N261" s="47">
        <f>VLOOKUP($Q261&amp;$B261,'PNC Exon. &amp; no Exon.'!$A:$AL,'P.N.C. x Comp. x Ramos'!N$66,0)</f>
        <v>4848369.4400000004</v>
      </c>
      <c r="O261" s="56">
        <f t="shared" si="27"/>
        <v>1.0765237154092939</v>
      </c>
      <c r="Q261" s="136" t="s">
        <v>3</v>
      </c>
    </row>
    <row r="262" spans="1:17" ht="15.95" customHeight="1" x14ac:dyDescent="0.4">
      <c r="A262" s="46">
        <f t="shared" si="25"/>
        <v>13</v>
      </c>
      <c r="B262" s="50" t="s">
        <v>96</v>
      </c>
      <c r="C262" s="58">
        <f t="shared" si="28"/>
        <v>67325939.229999989</v>
      </c>
      <c r="D262" s="47">
        <f>VLOOKUP($Q262&amp;$B262,'PNC Exon. &amp; no Exon.'!$A:$AL,'P.N.C. x Comp. x Ramos'!D$66,0)</f>
        <v>238297.47</v>
      </c>
      <c r="E262" s="47">
        <f>VLOOKUP($Q262&amp;$B262,'PNC Exon. &amp; no Exon.'!$A:$AL,'P.N.C. x Comp. x Ramos'!E$66,0)</f>
        <v>11245.65</v>
      </c>
      <c r="F262" s="47">
        <f>VLOOKUP($Q262&amp;$B262,'PNC Exon. &amp; no Exon.'!$A:$AL,'P.N.C. x Comp. x Ramos'!F$66,0)</f>
        <v>0</v>
      </c>
      <c r="G262" s="47">
        <f>VLOOKUP($Q262&amp;$B262,'PNC Exon. &amp; no Exon.'!$A:$AL,'P.N.C. x Comp. x Ramos'!G$66,0)</f>
        <v>25215.51</v>
      </c>
      <c r="H262" s="47">
        <f>VLOOKUP($Q262&amp;$B262,'PNC Exon. &amp; no Exon.'!$A:$AL,'P.N.C. x Comp. x Ramos'!H$66,0)</f>
        <v>704478.09</v>
      </c>
      <c r="I262" s="47">
        <f>VLOOKUP($Q262&amp;$B262,'PNC Exon. &amp; no Exon.'!$A:$AL,'P.N.C. x Comp. x Ramos'!I$66,0)</f>
        <v>176035.1</v>
      </c>
      <c r="J262" s="47">
        <f>VLOOKUP($Q262&amp;$B262,'PNC Exon. &amp; no Exon.'!$A:$AL,'P.N.C. x Comp. x Ramos'!J$66,0)</f>
        <v>0</v>
      </c>
      <c r="K262" s="47">
        <f>VLOOKUP($Q262&amp;$B262,'PNC Exon. &amp; no Exon.'!$A:$AL,'P.N.C. x Comp. x Ramos'!K$66,0)</f>
        <v>45242772.409999996</v>
      </c>
      <c r="L262" s="47">
        <f>VLOOKUP($Q262&amp;$B262,'PNC Exon. &amp; no Exon.'!$A:$AL,'P.N.C. x Comp. x Ramos'!L$66,0)</f>
        <v>0</v>
      </c>
      <c r="M262" s="47">
        <f>VLOOKUP($Q262&amp;$B262,'PNC Exon. &amp; no Exon.'!$A:$AL,'P.N.C. x Comp. x Ramos'!M$66,0)</f>
        <v>20183802.719999999</v>
      </c>
      <c r="N262" s="47">
        <f>VLOOKUP($Q262&amp;$B262,'PNC Exon. &amp; no Exon.'!$A:$AL,'P.N.C. x Comp. x Ramos'!N$66,0)</f>
        <v>744092.28</v>
      </c>
      <c r="O262" s="56">
        <f t="shared" si="27"/>
        <v>1.0276104512208937</v>
      </c>
      <c r="Q262" s="136" t="s">
        <v>3</v>
      </c>
    </row>
    <row r="263" spans="1:17" ht="15.95" customHeight="1" x14ac:dyDescent="0.4">
      <c r="A263" s="46">
        <f t="shared" si="25"/>
        <v>14</v>
      </c>
      <c r="B263" s="50" t="s">
        <v>106</v>
      </c>
      <c r="C263" s="58">
        <f t="shared" si="28"/>
        <v>55629553.309999995</v>
      </c>
      <c r="D263" s="47">
        <f>VLOOKUP($Q263&amp;$B263,'PNC Exon. &amp; no Exon.'!$A:$AL,'P.N.C. x Comp. x Ramos'!D$66,0)</f>
        <v>97950.82</v>
      </c>
      <c r="E263" s="47">
        <f>VLOOKUP($Q263&amp;$B263,'PNC Exon. &amp; no Exon.'!$A:$AL,'P.N.C. x Comp. x Ramos'!E$66,0)</f>
        <v>3833157.07</v>
      </c>
      <c r="F263" s="47">
        <f>VLOOKUP($Q263&amp;$B263,'PNC Exon. &amp; no Exon.'!$A:$AL,'P.N.C. x Comp. x Ramos'!F$66,0)</f>
        <v>0</v>
      </c>
      <c r="G263" s="47">
        <f>VLOOKUP($Q263&amp;$B263,'PNC Exon. &amp; no Exon.'!$A:$AL,'P.N.C. x Comp. x Ramos'!G$66,0)</f>
        <v>2359145.13</v>
      </c>
      <c r="H263" s="47">
        <f>VLOOKUP($Q263&amp;$B263,'PNC Exon. &amp; no Exon.'!$A:$AL,'P.N.C. x Comp. x Ramos'!H$66,0)</f>
        <v>17314335.449999999</v>
      </c>
      <c r="I263" s="47">
        <f>VLOOKUP($Q263&amp;$B263,'PNC Exon. &amp; no Exon.'!$A:$AL,'P.N.C. x Comp. x Ramos'!I$66,0)</f>
        <v>-5664</v>
      </c>
      <c r="J263" s="47">
        <f>VLOOKUP($Q263&amp;$B263,'PNC Exon. &amp; no Exon.'!$A:$AL,'P.N.C. x Comp. x Ramos'!J$66,0)</f>
        <v>567778.81000000006</v>
      </c>
      <c r="K263" s="47">
        <f>VLOOKUP($Q263&amp;$B263,'PNC Exon. &amp; no Exon.'!$A:$AL,'P.N.C. x Comp. x Ramos'!K$66,0)</f>
        <v>28529346.25</v>
      </c>
      <c r="L263" s="47">
        <f>VLOOKUP($Q263&amp;$B263,'PNC Exon. &amp; no Exon.'!$A:$AL,'P.N.C. x Comp. x Ramos'!L$66,0)</f>
        <v>0</v>
      </c>
      <c r="M263" s="47">
        <f>VLOOKUP($Q263&amp;$B263,'PNC Exon. &amp; no Exon.'!$A:$AL,'P.N.C. x Comp. x Ramos'!M$66,0)</f>
        <v>181915.47999999998</v>
      </c>
      <c r="N263" s="47">
        <f>VLOOKUP($Q263&amp;$B263,'PNC Exon. &amp; no Exon.'!$A:$AL,'P.N.C. x Comp. x Ramos'!N$66,0)</f>
        <v>2751588.3</v>
      </c>
      <c r="O263" s="56">
        <f t="shared" si="27"/>
        <v>0.84908596941835579</v>
      </c>
      <c r="Q263" s="136" t="s">
        <v>3</v>
      </c>
    </row>
    <row r="264" spans="1:17" ht="15.95" customHeight="1" x14ac:dyDescent="0.4">
      <c r="A264" s="46">
        <f t="shared" si="25"/>
        <v>15</v>
      </c>
      <c r="B264" s="50" t="s">
        <v>99</v>
      </c>
      <c r="C264" s="58">
        <f t="shared" si="28"/>
        <v>53485970.649999999</v>
      </c>
      <c r="D264" s="47">
        <f>VLOOKUP($Q264&amp;$B264,'PNC Exon. &amp; no Exon.'!$A:$AL,'P.N.C. x Comp. x Ramos'!D$66,0)</f>
        <v>0</v>
      </c>
      <c r="E264" s="47">
        <f>VLOOKUP($Q264&amp;$B264,'PNC Exon. &amp; no Exon.'!$A:$AL,'P.N.C. x Comp. x Ramos'!E$66,0)</f>
        <v>24941.39</v>
      </c>
      <c r="F264" s="47">
        <f>VLOOKUP($Q264&amp;$B264,'PNC Exon. &amp; no Exon.'!$A:$AL,'P.N.C. x Comp. x Ramos'!F$66,0)</f>
        <v>0</v>
      </c>
      <c r="G264" s="47">
        <f>VLOOKUP($Q264&amp;$B264,'PNC Exon. &amp; no Exon.'!$A:$AL,'P.N.C. x Comp. x Ramos'!G$66,0)</f>
        <v>0</v>
      </c>
      <c r="H264" s="47">
        <f>VLOOKUP($Q264&amp;$B264,'PNC Exon. &amp; no Exon.'!$A:$AL,'P.N.C. x Comp. x Ramos'!H$66,0)</f>
        <v>99246.84</v>
      </c>
      <c r="I264" s="47">
        <f>VLOOKUP($Q264&amp;$B264,'PNC Exon. &amp; no Exon.'!$A:$AL,'P.N.C. x Comp. x Ramos'!I$66,0)</f>
        <v>0</v>
      </c>
      <c r="J264" s="47">
        <f>VLOOKUP($Q264&amp;$B264,'PNC Exon. &amp; no Exon.'!$A:$AL,'P.N.C. x Comp. x Ramos'!J$66,0)</f>
        <v>432392.45</v>
      </c>
      <c r="K264" s="47">
        <f>VLOOKUP($Q264&amp;$B264,'PNC Exon. &amp; no Exon.'!$A:$AL,'P.N.C. x Comp. x Ramos'!K$66,0)</f>
        <v>51004689.490000002</v>
      </c>
      <c r="L264" s="47">
        <f>VLOOKUP($Q264&amp;$B264,'PNC Exon. &amp; no Exon.'!$A:$AL,'P.N.C. x Comp. x Ramos'!L$66,0)</f>
        <v>0</v>
      </c>
      <c r="M264" s="47">
        <f>VLOOKUP($Q264&amp;$B264,'PNC Exon. &amp; no Exon.'!$A:$AL,'P.N.C. x Comp. x Ramos'!M$66,0)</f>
        <v>1719841.83</v>
      </c>
      <c r="N264" s="47">
        <f>VLOOKUP($Q264&amp;$B264,'PNC Exon. &amp; no Exon.'!$A:$AL,'P.N.C. x Comp. x Ramos'!N$66,0)</f>
        <v>204858.65</v>
      </c>
      <c r="O264" s="56">
        <f t="shared" si="27"/>
        <v>0.81636800113355035</v>
      </c>
      <c r="Q264" s="136" t="s">
        <v>3</v>
      </c>
    </row>
    <row r="265" spans="1:17" ht="15.95" customHeight="1" x14ac:dyDescent="0.4">
      <c r="A265" s="46">
        <f t="shared" si="25"/>
        <v>16</v>
      </c>
      <c r="B265" s="50" t="s">
        <v>98</v>
      </c>
      <c r="C265" s="58">
        <f t="shared" si="28"/>
        <v>53401818.030000009</v>
      </c>
      <c r="D265" s="47">
        <f>VLOOKUP($Q265&amp;$B265,'PNC Exon. &amp; no Exon.'!$A:$AL,'P.N.C. x Comp. x Ramos'!D$66,0)</f>
        <v>0</v>
      </c>
      <c r="E265" s="47">
        <f>VLOOKUP($Q265&amp;$B265,'PNC Exon. &amp; no Exon.'!$A:$AL,'P.N.C. x Comp. x Ramos'!E$66,0)</f>
        <v>2001511.95</v>
      </c>
      <c r="F265" s="47">
        <f>VLOOKUP($Q265&amp;$B265,'PNC Exon. &amp; no Exon.'!$A:$AL,'P.N.C. x Comp. x Ramos'!F$66,0)</f>
        <v>0</v>
      </c>
      <c r="G265" s="47">
        <f>VLOOKUP($Q265&amp;$B265,'PNC Exon. &amp; no Exon.'!$A:$AL,'P.N.C. x Comp. x Ramos'!G$66,0)</f>
        <v>0</v>
      </c>
      <c r="H265" s="47">
        <f>VLOOKUP($Q265&amp;$B265,'PNC Exon. &amp; no Exon.'!$A:$AL,'P.N.C. x Comp. x Ramos'!H$66,0)</f>
        <v>0</v>
      </c>
      <c r="I265" s="47">
        <f>VLOOKUP($Q265&amp;$B265,'PNC Exon. &amp; no Exon.'!$A:$AL,'P.N.C. x Comp. x Ramos'!I$66,0)</f>
        <v>0</v>
      </c>
      <c r="J265" s="47">
        <f>VLOOKUP($Q265&amp;$B265,'PNC Exon. &amp; no Exon.'!$A:$AL,'P.N.C. x Comp. x Ramos'!J$66,0)</f>
        <v>0</v>
      </c>
      <c r="K265" s="47">
        <f>VLOOKUP($Q265&amp;$B265,'PNC Exon. &amp; no Exon.'!$A:$AL,'P.N.C. x Comp. x Ramos'!K$66,0)</f>
        <v>0</v>
      </c>
      <c r="L265" s="47">
        <f>VLOOKUP($Q265&amp;$B265,'PNC Exon. &amp; no Exon.'!$A:$AL,'P.N.C. x Comp. x Ramos'!L$66,0)</f>
        <v>51122993.240000002</v>
      </c>
      <c r="M265" s="47">
        <f>VLOOKUP($Q265&amp;$B265,'PNC Exon. &amp; no Exon.'!$A:$AL,'P.N.C. x Comp. x Ramos'!M$66,0)</f>
        <v>0</v>
      </c>
      <c r="N265" s="47">
        <f>VLOOKUP($Q265&amp;$B265,'PNC Exon. &amp; no Exon.'!$A:$AL,'P.N.C. x Comp. x Ramos'!N$66,0)</f>
        <v>277312.84000000003</v>
      </c>
      <c r="O265" s="56">
        <f t="shared" si="27"/>
        <v>0.81508356139459348</v>
      </c>
      <c r="Q265" s="136" t="s">
        <v>3</v>
      </c>
    </row>
    <row r="266" spans="1:17" ht="15.95" customHeight="1" x14ac:dyDescent="0.4">
      <c r="A266" s="46">
        <f t="shared" si="25"/>
        <v>17</v>
      </c>
      <c r="B266" s="49" t="s">
        <v>107</v>
      </c>
      <c r="C266" s="58">
        <f t="shared" si="28"/>
        <v>47459723.879999995</v>
      </c>
      <c r="D266" s="47">
        <f>VLOOKUP($Q266&amp;$B266,'PNC Exon. &amp; no Exon.'!$A:$AL,'P.N.C. x Comp. x Ramos'!D$66,0)</f>
        <v>16895.62</v>
      </c>
      <c r="E266" s="47">
        <f>VLOOKUP($Q266&amp;$B266,'PNC Exon. &amp; no Exon.'!$A:$AL,'P.N.C. x Comp. x Ramos'!E$66,0)</f>
        <v>173293.03</v>
      </c>
      <c r="F266" s="47">
        <f>VLOOKUP($Q266&amp;$B266,'PNC Exon. &amp; no Exon.'!$A:$AL,'P.N.C. x Comp. x Ramos'!F$66,0)</f>
        <v>0</v>
      </c>
      <c r="G266" s="47">
        <f>VLOOKUP($Q266&amp;$B266,'PNC Exon. &amp; no Exon.'!$A:$AL,'P.N.C. x Comp. x Ramos'!G$66,0)</f>
        <v>0</v>
      </c>
      <c r="H266" s="47">
        <f>VLOOKUP($Q266&amp;$B266,'PNC Exon. &amp; no Exon.'!$A:$AL,'P.N.C. x Comp. x Ramos'!H$66,0)</f>
        <v>831159.33</v>
      </c>
      <c r="I266" s="47">
        <f>VLOOKUP($Q266&amp;$B266,'PNC Exon. &amp; no Exon.'!$A:$AL,'P.N.C. x Comp. x Ramos'!I$66,0)</f>
        <v>29125.97</v>
      </c>
      <c r="J266" s="47">
        <f>VLOOKUP($Q266&amp;$B266,'PNC Exon. &amp; no Exon.'!$A:$AL,'P.N.C. x Comp. x Ramos'!J$66,0)</f>
        <v>3310.34</v>
      </c>
      <c r="K266" s="47">
        <f>VLOOKUP($Q266&amp;$B266,'PNC Exon. &amp; no Exon.'!$A:$AL,'P.N.C. x Comp. x Ramos'!K$66,0)</f>
        <v>46226266.899999999</v>
      </c>
      <c r="L266" s="47">
        <f>VLOOKUP($Q266&amp;$B266,'PNC Exon. &amp; no Exon.'!$A:$AL,'P.N.C. x Comp. x Ramos'!L$66,0)</f>
        <v>0</v>
      </c>
      <c r="M266" s="47">
        <f>VLOOKUP($Q266&amp;$B266,'PNC Exon. &amp; no Exon.'!$A:$AL,'P.N.C. x Comp. x Ramos'!M$66,0)</f>
        <v>27331.360000000001</v>
      </c>
      <c r="N266" s="47">
        <f>VLOOKUP($Q266&amp;$B266,'PNC Exon. &amp; no Exon.'!$A:$AL,'P.N.C. x Comp. x Ramos'!N$66,0)</f>
        <v>152341.32999999999</v>
      </c>
      <c r="O266" s="56">
        <f t="shared" si="27"/>
        <v>0.72438808621052519</v>
      </c>
      <c r="Q266" s="136" t="s">
        <v>3</v>
      </c>
    </row>
    <row r="267" spans="1:17" ht="15.95" customHeight="1" x14ac:dyDescent="0.4">
      <c r="A267" s="46">
        <f t="shared" si="25"/>
        <v>18</v>
      </c>
      <c r="B267" s="50" t="s">
        <v>82</v>
      </c>
      <c r="C267" s="87">
        <f t="shared" si="28"/>
        <v>36882197.829999998</v>
      </c>
      <c r="D267" s="47">
        <f>VLOOKUP($Q267&amp;$B267,'PNC Exon. &amp; no Exon.'!$A:$AL,'P.N.C. x Comp. x Ramos'!D$66,0)</f>
        <v>0</v>
      </c>
      <c r="E267" s="47">
        <f>VLOOKUP($Q267&amp;$B267,'PNC Exon. &amp; no Exon.'!$A:$AL,'P.N.C. x Comp. x Ramos'!E$66,0)</f>
        <v>0</v>
      </c>
      <c r="F267" s="47">
        <f>VLOOKUP($Q267&amp;$B267,'PNC Exon. &amp; no Exon.'!$A:$AL,'P.N.C. x Comp. x Ramos'!F$66,0)</f>
        <v>0</v>
      </c>
      <c r="G267" s="47">
        <f>VLOOKUP($Q267&amp;$B267,'PNC Exon. &amp; no Exon.'!$A:$AL,'P.N.C. x Comp. x Ramos'!G$66,0)</f>
        <v>0</v>
      </c>
      <c r="H267" s="47">
        <f>VLOOKUP($Q267&amp;$B267,'PNC Exon. &amp; no Exon.'!$A:$AL,'P.N.C. x Comp. x Ramos'!H$66,0)</f>
        <v>0</v>
      </c>
      <c r="I267" s="47">
        <f>VLOOKUP($Q267&amp;$B267,'PNC Exon. &amp; no Exon.'!$A:$AL,'P.N.C. x Comp. x Ramos'!I$66,0)</f>
        <v>0</v>
      </c>
      <c r="J267" s="47">
        <f>VLOOKUP($Q267&amp;$B267,'PNC Exon. &amp; no Exon.'!$A:$AL,'P.N.C. x Comp. x Ramos'!J$66,0)</f>
        <v>0</v>
      </c>
      <c r="K267" s="47">
        <f>VLOOKUP($Q267&amp;$B267,'PNC Exon. &amp; no Exon.'!$A:$AL,'P.N.C. x Comp. x Ramos'!K$66,0)</f>
        <v>36880301.280000001</v>
      </c>
      <c r="L267" s="47">
        <f>VLOOKUP($Q267&amp;$B267,'PNC Exon. &amp; no Exon.'!$A:$AL,'P.N.C. x Comp. x Ramos'!L$66,0)</f>
        <v>0</v>
      </c>
      <c r="M267" s="47">
        <f>VLOOKUP($Q267&amp;$B267,'PNC Exon. &amp; no Exon.'!$A:$AL,'P.N.C. x Comp. x Ramos'!M$66,0)</f>
        <v>1896.55</v>
      </c>
      <c r="N267" s="47">
        <f>VLOOKUP($Q267&amp;$B267,'PNC Exon. &amp; no Exon.'!$A:$AL,'P.N.C. x Comp. x Ramos'!N$66,0)</f>
        <v>0</v>
      </c>
      <c r="O267" s="56">
        <f t="shared" si="27"/>
        <v>0.56294100591197305</v>
      </c>
      <c r="Q267" s="136" t="s">
        <v>3</v>
      </c>
    </row>
    <row r="268" spans="1:17" ht="15.95" customHeight="1" x14ac:dyDescent="0.4">
      <c r="A268" s="46">
        <f t="shared" si="25"/>
        <v>19</v>
      </c>
      <c r="B268" s="50" t="s">
        <v>80</v>
      </c>
      <c r="C268" s="87">
        <f t="shared" si="28"/>
        <v>35333315.020000003</v>
      </c>
      <c r="D268" s="47">
        <f>VLOOKUP($Q268&amp;$B268,'PNC Exon. &amp; no Exon.'!$A:$AL,'P.N.C. x Comp. x Ramos'!D$66,0)</f>
        <v>0</v>
      </c>
      <c r="E268" s="47">
        <f>VLOOKUP($Q268&amp;$B268,'PNC Exon. &amp; no Exon.'!$A:$AL,'P.N.C. x Comp. x Ramos'!E$66,0)</f>
        <v>12745211.33</v>
      </c>
      <c r="F268" s="47">
        <f>VLOOKUP($Q268&amp;$B268,'PNC Exon. &amp; no Exon.'!$A:$AL,'P.N.C. x Comp. x Ramos'!F$66,0)</f>
        <v>0</v>
      </c>
      <c r="G268" s="47">
        <f>VLOOKUP($Q268&amp;$B268,'PNC Exon. &amp; no Exon.'!$A:$AL,'P.N.C. x Comp. x Ramos'!G$66,0)</f>
        <v>0</v>
      </c>
      <c r="H268" s="47">
        <f>VLOOKUP($Q268&amp;$B268,'PNC Exon. &amp; no Exon.'!$A:$AL,'P.N.C. x Comp. x Ramos'!H$66,0)</f>
        <v>4449574.4400000004</v>
      </c>
      <c r="I268" s="47">
        <f>VLOOKUP($Q268&amp;$B268,'PNC Exon. &amp; no Exon.'!$A:$AL,'P.N.C. x Comp. x Ramos'!I$66,0)</f>
        <v>0</v>
      </c>
      <c r="J268" s="47">
        <f>VLOOKUP($Q268&amp;$B268,'PNC Exon. &amp; no Exon.'!$A:$AL,'P.N.C. x Comp. x Ramos'!J$66,0)</f>
        <v>10318.19</v>
      </c>
      <c r="K268" s="47">
        <f>VLOOKUP($Q268&amp;$B268,'PNC Exon. &amp; no Exon.'!$A:$AL,'P.N.C. x Comp. x Ramos'!K$66,0)</f>
        <v>16610887.91</v>
      </c>
      <c r="L268" s="47">
        <f>VLOOKUP($Q268&amp;$B268,'PNC Exon. &amp; no Exon.'!$A:$AL,'P.N.C. x Comp. x Ramos'!L$66,0)</f>
        <v>0</v>
      </c>
      <c r="M268" s="47">
        <f>VLOOKUP($Q268&amp;$B268,'PNC Exon. &amp; no Exon.'!$A:$AL,'P.N.C. x Comp. x Ramos'!M$66,0)</f>
        <v>641621.22</v>
      </c>
      <c r="N268" s="47">
        <f>VLOOKUP($Q268&amp;$B268,'PNC Exon. &amp; no Exon.'!$A:$AL,'P.N.C. x Comp. x Ramos'!N$66,0)</f>
        <v>875701.93</v>
      </c>
      <c r="O268" s="56">
        <f t="shared" si="27"/>
        <v>0.53930007076162978</v>
      </c>
      <c r="Q268" s="136" t="s">
        <v>3</v>
      </c>
    </row>
    <row r="269" spans="1:17" ht="15.95" customHeight="1" x14ac:dyDescent="0.4">
      <c r="A269" s="46">
        <f t="shared" si="25"/>
        <v>20</v>
      </c>
      <c r="B269" s="50" t="s">
        <v>102</v>
      </c>
      <c r="C269" s="87">
        <f t="shared" si="28"/>
        <v>34862583.889999993</v>
      </c>
      <c r="D269" s="47">
        <f>VLOOKUP($Q269&amp;$B269,'PNC Exon. &amp; no Exon.'!$A:$AL,'P.N.C. x Comp. x Ramos'!D$66,0)</f>
        <v>0</v>
      </c>
      <c r="E269" s="47">
        <f>VLOOKUP($Q269&amp;$B269,'PNC Exon. &amp; no Exon.'!$A:$AL,'P.N.C. x Comp. x Ramos'!E$66,0)</f>
        <v>34434893.409999996</v>
      </c>
      <c r="F269" s="47">
        <f>VLOOKUP($Q269&amp;$B269,'PNC Exon. &amp; no Exon.'!$A:$AL,'P.N.C. x Comp. x Ramos'!F$66,0)</f>
        <v>0</v>
      </c>
      <c r="G269" s="47">
        <f>VLOOKUP($Q269&amp;$B269,'PNC Exon. &amp; no Exon.'!$A:$AL,'P.N.C. x Comp. x Ramos'!G$66,0)</f>
        <v>0</v>
      </c>
      <c r="H269" s="47">
        <f>VLOOKUP($Q269&amp;$B269,'PNC Exon. &amp; no Exon.'!$A:$AL,'P.N.C. x Comp. x Ramos'!H$66,0)</f>
        <v>0</v>
      </c>
      <c r="I269" s="47">
        <f>VLOOKUP($Q269&amp;$B269,'PNC Exon. &amp; no Exon.'!$A:$AL,'P.N.C. x Comp. x Ramos'!I$66,0)</f>
        <v>0</v>
      </c>
      <c r="J269" s="47">
        <f>VLOOKUP($Q269&amp;$B269,'PNC Exon. &amp; no Exon.'!$A:$AL,'P.N.C. x Comp. x Ramos'!J$66,0)</f>
        <v>0</v>
      </c>
      <c r="K269" s="47">
        <f>VLOOKUP($Q269&amp;$B269,'PNC Exon. &amp; no Exon.'!$A:$AL,'P.N.C. x Comp. x Ramos'!K$66,0)</f>
        <v>0</v>
      </c>
      <c r="L269" s="47">
        <f>VLOOKUP($Q269&amp;$B269,'PNC Exon. &amp; no Exon.'!$A:$AL,'P.N.C. x Comp. x Ramos'!L$66,0)</f>
        <v>0</v>
      </c>
      <c r="M269" s="47">
        <f>VLOOKUP($Q269&amp;$B269,'PNC Exon. &amp; no Exon.'!$A:$AL,'P.N.C. x Comp. x Ramos'!M$66,0)</f>
        <v>427690.48</v>
      </c>
      <c r="N269" s="47">
        <f>VLOOKUP($Q269&amp;$B269,'PNC Exon. &amp; no Exon.'!$A:$AL,'P.N.C. x Comp. x Ramos'!N$66,0)</f>
        <v>0</v>
      </c>
      <c r="O269" s="56">
        <f t="shared" si="27"/>
        <v>0.53211519915886585</v>
      </c>
      <c r="Q269" s="136" t="s">
        <v>3</v>
      </c>
    </row>
    <row r="270" spans="1:17" ht="15.95" customHeight="1" x14ac:dyDescent="0.4">
      <c r="A270" s="46">
        <f t="shared" si="25"/>
        <v>21</v>
      </c>
      <c r="B270" s="50" t="s">
        <v>110</v>
      </c>
      <c r="C270" s="87">
        <f t="shared" si="28"/>
        <v>30009607.07</v>
      </c>
      <c r="D270" s="47">
        <f>VLOOKUP($Q270&amp;$B270,'PNC Exon. &amp; no Exon.'!$A:$AL,'P.N.C. x Comp. x Ramos'!D$66,0)</f>
        <v>0</v>
      </c>
      <c r="E270" s="47">
        <f>VLOOKUP($Q270&amp;$B270,'PNC Exon. &amp; no Exon.'!$A:$AL,'P.N.C. x Comp. x Ramos'!E$66,0)</f>
        <v>12190052.93</v>
      </c>
      <c r="F270" s="47">
        <f>VLOOKUP($Q270&amp;$B270,'PNC Exon. &amp; no Exon.'!$A:$AL,'P.N.C. x Comp. x Ramos'!F$66,0)</f>
        <v>10034.799999999999</v>
      </c>
      <c r="G270" s="47">
        <f>VLOOKUP($Q270&amp;$B270,'PNC Exon. &amp; no Exon.'!$A:$AL,'P.N.C. x Comp. x Ramos'!G$66,0)</f>
        <v>0</v>
      </c>
      <c r="H270" s="47">
        <f>VLOOKUP($Q270&amp;$B270,'PNC Exon. &amp; no Exon.'!$A:$AL,'P.N.C. x Comp. x Ramos'!H$66,0)</f>
        <v>1637028.31</v>
      </c>
      <c r="I270" s="47">
        <f>VLOOKUP($Q270&amp;$B270,'PNC Exon. &amp; no Exon.'!$A:$AL,'P.N.C. x Comp. x Ramos'!I$66,0)</f>
        <v>233957.74</v>
      </c>
      <c r="J270" s="47">
        <f>VLOOKUP($Q270&amp;$B270,'PNC Exon. &amp; no Exon.'!$A:$AL,'P.N.C. x Comp. x Ramos'!J$66,0)</f>
        <v>66882.09</v>
      </c>
      <c r="K270" s="47">
        <f>VLOOKUP($Q270&amp;$B270,'PNC Exon. &amp; no Exon.'!$A:$AL,'P.N.C. x Comp. x Ramos'!K$66,0)</f>
        <v>13950448.140000001</v>
      </c>
      <c r="L270" s="47">
        <f>VLOOKUP($Q270&amp;$B270,'PNC Exon. &amp; no Exon.'!$A:$AL,'P.N.C. x Comp. x Ramos'!L$66,0)</f>
        <v>0</v>
      </c>
      <c r="M270" s="47">
        <f>VLOOKUP($Q270&amp;$B270,'PNC Exon. &amp; no Exon.'!$A:$AL,'P.N.C. x Comp. x Ramos'!M$66,0)</f>
        <v>924092.56</v>
      </c>
      <c r="N270" s="47">
        <f>VLOOKUP($Q270&amp;$B270,'PNC Exon. &amp; no Exon.'!$A:$AL,'P.N.C. x Comp. x Ramos'!N$66,0)</f>
        <v>997110.5</v>
      </c>
      <c r="O270" s="56">
        <f t="shared" si="27"/>
        <v>0.45804315862292683</v>
      </c>
      <c r="Q270" s="136" t="s">
        <v>3</v>
      </c>
    </row>
    <row r="271" spans="1:17" ht="15.95" customHeight="1" x14ac:dyDescent="0.4">
      <c r="A271" s="46">
        <f t="shared" si="25"/>
        <v>22</v>
      </c>
      <c r="B271" s="49" t="s">
        <v>101</v>
      </c>
      <c r="C271" s="87">
        <f t="shared" si="28"/>
        <v>26449312.670000002</v>
      </c>
      <c r="D271" s="47">
        <f>VLOOKUP($Q271&amp;$B271,'PNC Exon. &amp; no Exon.'!$A:$AL,'P.N.C. x Comp. x Ramos'!D$66,0)</f>
        <v>0</v>
      </c>
      <c r="E271" s="47">
        <f>VLOOKUP($Q271&amp;$B271,'PNC Exon. &amp; no Exon.'!$A:$AL,'P.N.C. x Comp. x Ramos'!E$66,0)</f>
        <v>0</v>
      </c>
      <c r="F271" s="47">
        <f>VLOOKUP($Q271&amp;$B271,'PNC Exon. &amp; no Exon.'!$A:$AL,'P.N.C. x Comp. x Ramos'!F$66,0)</f>
        <v>26449312.670000002</v>
      </c>
      <c r="G271" s="47">
        <f>VLOOKUP($Q271&amp;$B271,'PNC Exon. &amp; no Exon.'!$A:$AL,'P.N.C. x Comp. x Ramos'!G$66,0)</f>
        <v>0</v>
      </c>
      <c r="H271" s="47">
        <f>VLOOKUP($Q271&amp;$B271,'PNC Exon. &amp; no Exon.'!$A:$AL,'P.N.C. x Comp. x Ramos'!H$66,0)</f>
        <v>0</v>
      </c>
      <c r="I271" s="47">
        <f>VLOOKUP($Q271&amp;$B271,'PNC Exon. &amp; no Exon.'!$A:$AL,'P.N.C. x Comp. x Ramos'!I$66,0)</f>
        <v>0</v>
      </c>
      <c r="J271" s="47">
        <f>VLOOKUP($Q271&amp;$B271,'PNC Exon. &amp; no Exon.'!$A:$AL,'P.N.C. x Comp. x Ramos'!J$66,0)</f>
        <v>0</v>
      </c>
      <c r="K271" s="47">
        <f>VLOOKUP($Q271&amp;$B271,'PNC Exon. &amp; no Exon.'!$A:$AL,'P.N.C. x Comp. x Ramos'!K$66,0)</f>
        <v>0</v>
      </c>
      <c r="L271" s="47">
        <f>VLOOKUP($Q271&amp;$B271,'PNC Exon. &amp; no Exon.'!$A:$AL,'P.N.C. x Comp. x Ramos'!L$66,0)</f>
        <v>0</v>
      </c>
      <c r="M271" s="47">
        <f>VLOOKUP($Q271&amp;$B271,'PNC Exon. &amp; no Exon.'!$A:$AL,'P.N.C. x Comp. x Ramos'!M$66,0)</f>
        <v>0</v>
      </c>
      <c r="N271" s="47">
        <f>VLOOKUP($Q271&amp;$B271,'PNC Exon. &amp; no Exon.'!$A:$AL,'P.N.C. x Comp. x Ramos'!N$66,0)</f>
        <v>0</v>
      </c>
      <c r="O271" s="56">
        <f t="shared" si="27"/>
        <v>0.40370161097121621</v>
      </c>
      <c r="Q271" s="136" t="s">
        <v>3</v>
      </c>
    </row>
    <row r="272" spans="1:17" ht="15.95" customHeight="1" x14ac:dyDescent="0.4">
      <c r="A272" s="46">
        <f t="shared" si="25"/>
        <v>23</v>
      </c>
      <c r="B272" s="50" t="s">
        <v>114</v>
      </c>
      <c r="C272" s="58">
        <f t="shared" si="28"/>
        <v>26266453.670000002</v>
      </c>
      <c r="D272" s="47">
        <f>VLOOKUP($Q272&amp;$B272,'PNC Exon. &amp; no Exon.'!$A:$AL,'P.N.C. x Comp. x Ramos'!D$66,0)</f>
        <v>0</v>
      </c>
      <c r="E272" s="47">
        <f>VLOOKUP($Q272&amp;$B272,'PNC Exon. &amp; no Exon.'!$A:$AL,'P.N.C. x Comp. x Ramos'!E$66,0)</f>
        <v>1048882.72</v>
      </c>
      <c r="F272" s="47">
        <f>VLOOKUP($Q272&amp;$B272,'PNC Exon. &amp; no Exon.'!$A:$AL,'P.N.C. x Comp. x Ramos'!F$66,0)</f>
        <v>516486.75</v>
      </c>
      <c r="G272" s="47">
        <f>VLOOKUP($Q272&amp;$B272,'PNC Exon. &amp; no Exon.'!$A:$AL,'P.N.C. x Comp. x Ramos'!G$66,0)</f>
        <v>0</v>
      </c>
      <c r="H272" s="47">
        <f>VLOOKUP($Q272&amp;$B272,'PNC Exon. &amp; no Exon.'!$A:$AL,'P.N.C. x Comp. x Ramos'!H$66,0)</f>
        <v>107907.56</v>
      </c>
      <c r="I272" s="47">
        <f>VLOOKUP($Q272&amp;$B272,'PNC Exon. &amp; no Exon.'!$A:$AL,'P.N.C. x Comp. x Ramos'!I$66,0)</f>
        <v>154585.23000000001</v>
      </c>
      <c r="J272" s="47">
        <f>VLOOKUP($Q272&amp;$B272,'PNC Exon. &amp; no Exon.'!$A:$AL,'P.N.C. x Comp. x Ramos'!J$66,0)</f>
        <v>251953.3</v>
      </c>
      <c r="K272" s="47">
        <f>VLOOKUP($Q272&amp;$B272,'PNC Exon. &amp; no Exon.'!$A:$AL,'P.N.C. x Comp. x Ramos'!K$66,0)</f>
        <v>11322766.09</v>
      </c>
      <c r="L272" s="47">
        <f>VLOOKUP($Q272&amp;$B272,'PNC Exon. &amp; no Exon.'!$A:$AL,'P.N.C. x Comp. x Ramos'!L$66,0)</f>
        <v>0</v>
      </c>
      <c r="M272" s="47">
        <f>VLOOKUP($Q272&amp;$B272,'PNC Exon. &amp; no Exon.'!$A:$AL,'P.N.C. x Comp. x Ramos'!M$66,0)</f>
        <v>11070353.85</v>
      </c>
      <c r="N272" s="47">
        <f>VLOOKUP($Q272&amp;$B272,'PNC Exon. &amp; no Exon.'!$A:$AL,'P.N.C. x Comp. x Ramos'!N$66,0)</f>
        <v>1793518.17</v>
      </c>
      <c r="O272" s="56">
        <f t="shared" si="27"/>
        <v>0.40091059428954956</v>
      </c>
      <c r="Q272" s="136" t="s">
        <v>3</v>
      </c>
    </row>
    <row r="273" spans="1:17" ht="15.95" customHeight="1" x14ac:dyDescent="0.4">
      <c r="A273" s="46">
        <f t="shared" si="25"/>
        <v>24</v>
      </c>
      <c r="B273" s="50" t="s">
        <v>95</v>
      </c>
      <c r="C273" s="58">
        <f t="shared" si="28"/>
        <v>23152088.689999998</v>
      </c>
      <c r="D273" s="47">
        <f>VLOOKUP($Q273&amp;$B273,'PNC Exon. &amp; no Exon.'!$A:$AL,'P.N.C. x Comp. x Ramos'!D$66,0)</f>
        <v>0</v>
      </c>
      <c r="E273" s="47">
        <f>VLOOKUP($Q273&amp;$B273,'PNC Exon. &amp; no Exon.'!$A:$AL,'P.N.C. x Comp. x Ramos'!E$66,0)</f>
        <v>1107902.6100000001</v>
      </c>
      <c r="F273" s="47">
        <f>VLOOKUP($Q273&amp;$B273,'PNC Exon. &amp; no Exon.'!$A:$AL,'P.N.C. x Comp. x Ramos'!F$66,0)</f>
        <v>22044186.079999998</v>
      </c>
      <c r="G273" s="47">
        <f>VLOOKUP($Q273&amp;$B273,'PNC Exon. &amp; no Exon.'!$A:$AL,'P.N.C. x Comp. x Ramos'!G$66,0)</f>
        <v>0</v>
      </c>
      <c r="H273" s="47">
        <f>VLOOKUP($Q273&amp;$B273,'PNC Exon. &amp; no Exon.'!$A:$AL,'P.N.C. x Comp. x Ramos'!H$66,0)</f>
        <v>0</v>
      </c>
      <c r="I273" s="47">
        <f>VLOOKUP($Q273&amp;$B273,'PNC Exon. &amp; no Exon.'!$A:$AL,'P.N.C. x Comp. x Ramos'!I$66,0)</f>
        <v>0</v>
      </c>
      <c r="J273" s="47">
        <f>VLOOKUP($Q273&amp;$B273,'PNC Exon. &amp; no Exon.'!$A:$AL,'P.N.C. x Comp. x Ramos'!J$66,0)</f>
        <v>0</v>
      </c>
      <c r="K273" s="47">
        <f>VLOOKUP($Q273&amp;$B273,'PNC Exon. &amp; no Exon.'!$A:$AL,'P.N.C. x Comp. x Ramos'!K$66,0)</f>
        <v>0</v>
      </c>
      <c r="L273" s="47">
        <f>VLOOKUP($Q273&amp;$B273,'PNC Exon. &amp; no Exon.'!$A:$AL,'P.N.C. x Comp. x Ramos'!L$66,0)</f>
        <v>0</v>
      </c>
      <c r="M273" s="47">
        <f>VLOOKUP($Q273&amp;$B273,'PNC Exon. &amp; no Exon.'!$A:$AL,'P.N.C. x Comp. x Ramos'!M$66,0)</f>
        <v>0</v>
      </c>
      <c r="N273" s="47">
        <f>VLOOKUP($Q273&amp;$B273,'PNC Exon. &amp; no Exon.'!$A:$AL,'P.N.C. x Comp. x Ramos'!N$66,0)</f>
        <v>0</v>
      </c>
      <c r="O273" s="56">
        <f t="shared" si="27"/>
        <v>0.35337536434747258</v>
      </c>
      <c r="Q273" s="136" t="s">
        <v>3</v>
      </c>
    </row>
    <row r="274" spans="1:17" ht="15.95" customHeight="1" x14ac:dyDescent="0.4">
      <c r="A274" s="46">
        <f t="shared" si="25"/>
        <v>25</v>
      </c>
      <c r="B274" s="50" t="s">
        <v>113</v>
      </c>
      <c r="C274" s="58">
        <f t="shared" si="28"/>
        <v>18391424.800000001</v>
      </c>
      <c r="D274" s="47">
        <f>VLOOKUP($Q274&amp;$B274,'PNC Exon. &amp; no Exon.'!$A:$AL,'P.N.C. x Comp. x Ramos'!D$66,0)</f>
        <v>29158.739999999998</v>
      </c>
      <c r="E274" s="47">
        <f>VLOOKUP($Q274&amp;$B274,'PNC Exon. &amp; no Exon.'!$A:$AL,'P.N.C. x Comp. x Ramos'!E$66,0)</f>
        <v>402896.51</v>
      </c>
      <c r="F274" s="47">
        <f>VLOOKUP($Q274&amp;$B274,'PNC Exon. &amp; no Exon.'!$A:$AL,'P.N.C. x Comp. x Ramos'!F$66,0)</f>
        <v>0</v>
      </c>
      <c r="G274" s="47">
        <f>VLOOKUP($Q274&amp;$B274,'PNC Exon. &amp; no Exon.'!$A:$AL,'P.N.C. x Comp. x Ramos'!G$66,0)</f>
        <v>0</v>
      </c>
      <c r="H274" s="47">
        <f>VLOOKUP($Q274&amp;$B274,'PNC Exon. &amp; no Exon.'!$A:$AL,'P.N.C. x Comp. x Ramos'!H$66,0)</f>
        <v>413515.93</v>
      </c>
      <c r="I274" s="47">
        <f>VLOOKUP($Q274&amp;$B274,'PNC Exon. &amp; no Exon.'!$A:$AL,'P.N.C. x Comp. x Ramos'!I$66,0)</f>
        <v>257231.8</v>
      </c>
      <c r="J274" s="47">
        <f>VLOOKUP($Q274&amp;$B274,'PNC Exon. &amp; no Exon.'!$A:$AL,'P.N.C. x Comp. x Ramos'!J$66,0)</f>
        <v>46942.36</v>
      </c>
      <c r="K274" s="47">
        <f>VLOOKUP($Q274&amp;$B274,'PNC Exon. &amp; no Exon.'!$A:$AL,'P.N.C. x Comp. x Ramos'!K$66,0)</f>
        <v>14061873.630000001</v>
      </c>
      <c r="L274" s="47">
        <f>VLOOKUP($Q274&amp;$B274,'PNC Exon. &amp; no Exon.'!$A:$AL,'P.N.C. x Comp. x Ramos'!L$66,0)</f>
        <v>0</v>
      </c>
      <c r="M274" s="47">
        <f>VLOOKUP($Q274&amp;$B274,'PNC Exon. &amp; no Exon.'!$A:$AL,'P.N.C. x Comp. x Ramos'!M$66,0)</f>
        <v>1653131.52</v>
      </c>
      <c r="N274" s="47">
        <f>VLOOKUP($Q274&amp;$B274,'PNC Exon. &amp; no Exon.'!$A:$AL,'P.N.C. x Comp. x Ramos'!N$66,0)</f>
        <v>1526674.31</v>
      </c>
      <c r="O274" s="56">
        <f t="shared" si="27"/>
        <v>0.28071231613656816</v>
      </c>
      <c r="Q274" s="136" t="s">
        <v>3</v>
      </c>
    </row>
    <row r="275" spans="1:17" ht="15.95" customHeight="1" x14ac:dyDescent="0.4">
      <c r="A275" s="46">
        <f t="shared" si="25"/>
        <v>26</v>
      </c>
      <c r="B275" s="50" t="s">
        <v>109</v>
      </c>
      <c r="C275" s="87">
        <f t="shared" si="28"/>
        <v>14963128.460000001</v>
      </c>
      <c r="D275" s="47">
        <f>VLOOKUP($Q275&amp;$B275,'PNC Exon. &amp; no Exon.'!$A:$AL,'P.N.C. x Comp. x Ramos'!D$66,0)</f>
        <v>0</v>
      </c>
      <c r="E275" s="47">
        <f>VLOOKUP($Q275&amp;$B275,'PNC Exon. &amp; no Exon.'!$A:$AL,'P.N.C. x Comp. x Ramos'!E$66,0)</f>
        <v>8617155.7400000002</v>
      </c>
      <c r="F275" s="47">
        <f>VLOOKUP($Q275&amp;$B275,'PNC Exon. &amp; no Exon.'!$A:$AL,'P.N.C. x Comp. x Ramos'!F$66,0)</f>
        <v>0</v>
      </c>
      <c r="G275" s="47">
        <f>VLOOKUP($Q275&amp;$B275,'PNC Exon. &amp; no Exon.'!$A:$AL,'P.N.C. x Comp. x Ramos'!G$66,0)</f>
        <v>0</v>
      </c>
      <c r="H275" s="47">
        <f>VLOOKUP($Q275&amp;$B275,'PNC Exon. &amp; no Exon.'!$A:$AL,'P.N.C. x Comp. x Ramos'!H$66,0)</f>
        <v>3406263.27</v>
      </c>
      <c r="I275" s="47">
        <f>VLOOKUP($Q275&amp;$B275,'PNC Exon. &amp; no Exon.'!$A:$AL,'P.N.C. x Comp. x Ramos'!I$66,0)</f>
        <v>797113.42</v>
      </c>
      <c r="J275" s="47">
        <f>VLOOKUP($Q275&amp;$B275,'PNC Exon. &amp; no Exon.'!$A:$AL,'P.N.C. x Comp. x Ramos'!J$66,0)</f>
        <v>0</v>
      </c>
      <c r="K275" s="47">
        <f>VLOOKUP($Q275&amp;$B275,'PNC Exon. &amp; no Exon.'!$A:$AL,'P.N.C. x Comp. x Ramos'!K$66,0)</f>
        <v>0</v>
      </c>
      <c r="L275" s="47">
        <f>VLOOKUP($Q275&amp;$B275,'PNC Exon. &amp; no Exon.'!$A:$AL,'P.N.C. x Comp. x Ramos'!L$66,0)</f>
        <v>0</v>
      </c>
      <c r="M275" s="47">
        <f>VLOOKUP($Q275&amp;$B275,'PNC Exon. &amp; no Exon.'!$A:$AL,'P.N.C. x Comp. x Ramos'!M$66,0)</f>
        <v>93645.81</v>
      </c>
      <c r="N275" s="47">
        <f>VLOOKUP($Q275&amp;$B275,'PNC Exon. &amp; no Exon.'!$A:$AL,'P.N.C. x Comp. x Ramos'!N$66,0)</f>
        <v>2048950.22</v>
      </c>
      <c r="O275" s="56">
        <f t="shared" si="27"/>
        <v>0.22838548357904279</v>
      </c>
      <c r="Q275" s="136" t="s">
        <v>3</v>
      </c>
    </row>
    <row r="276" spans="1:17" ht="15.95" customHeight="1" x14ac:dyDescent="0.4">
      <c r="A276" s="46">
        <f t="shared" si="25"/>
        <v>27</v>
      </c>
      <c r="B276" s="50" t="s">
        <v>93</v>
      </c>
      <c r="C276" s="58">
        <f t="shared" si="28"/>
        <v>9445456.5999999996</v>
      </c>
      <c r="D276" s="47">
        <f>VLOOKUP($Q276&amp;$B276,'PNC Exon. &amp; no Exon.'!$A:$AL,'P.N.C. x Comp. x Ramos'!D$66,0)</f>
        <v>37121.24</v>
      </c>
      <c r="E276" s="47">
        <f>VLOOKUP($Q276&amp;$B276,'PNC Exon. &amp; no Exon.'!$A:$AL,'P.N.C. x Comp. x Ramos'!E$66,0)</f>
        <v>78238.350000000006</v>
      </c>
      <c r="F276" s="47">
        <f>VLOOKUP($Q276&amp;$B276,'PNC Exon. &amp; no Exon.'!$A:$AL,'P.N.C. x Comp. x Ramos'!F$66,0)</f>
        <v>0</v>
      </c>
      <c r="G276" s="47">
        <f>VLOOKUP($Q276&amp;$B276,'PNC Exon. &amp; no Exon.'!$A:$AL,'P.N.C. x Comp. x Ramos'!G$66,0)</f>
        <v>67749.990000000005</v>
      </c>
      <c r="H276" s="47">
        <f>VLOOKUP($Q276&amp;$B276,'PNC Exon. &amp; no Exon.'!$A:$AL,'P.N.C. x Comp. x Ramos'!H$66,0)</f>
        <v>2493277.6800000002</v>
      </c>
      <c r="I276" s="47">
        <f>VLOOKUP($Q276&amp;$B276,'PNC Exon. &amp; no Exon.'!$A:$AL,'P.N.C. x Comp. x Ramos'!I$66,0)</f>
        <v>0</v>
      </c>
      <c r="J276" s="47">
        <f>VLOOKUP($Q276&amp;$B276,'PNC Exon. &amp; no Exon.'!$A:$AL,'P.N.C. x Comp. x Ramos'!J$66,0)</f>
        <v>143350.92000000001</v>
      </c>
      <c r="K276" s="47">
        <f>VLOOKUP($Q276&amp;$B276,'PNC Exon. &amp; no Exon.'!$A:$AL,'P.N.C. x Comp. x Ramos'!K$66,0)</f>
        <v>4545310.7199999997</v>
      </c>
      <c r="L276" s="47">
        <f>VLOOKUP($Q276&amp;$B276,'PNC Exon. &amp; no Exon.'!$A:$AL,'P.N.C. x Comp. x Ramos'!L$66,0)</f>
        <v>0</v>
      </c>
      <c r="M276" s="47">
        <f>VLOOKUP($Q276&amp;$B276,'PNC Exon. &amp; no Exon.'!$A:$AL,'P.N.C. x Comp. x Ramos'!M$66,0)</f>
        <v>409561.18</v>
      </c>
      <c r="N276" s="47">
        <f>VLOOKUP($Q276&amp;$B276,'PNC Exon. &amp; no Exon.'!$A:$AL,'P.N.C. x Comp. x Ramos'!N$66,0)</f>
        <v>1670846.52</v>
      </c>
      <c r="O276" s="56">
        <f t="shared" si="27"/>
        <v>0.14416805810246056</v>
      </c>
      <c r="Q276" s="136" t="s">
        <v>3</v>
      </c>
    </row>
    <row r="277" spans="1:17" ht="15.95" customHeight="1" x14ac:dyDescent="0.4">
      <c r="A277" s="46">
        <f t="shared" si="25"/>
        <v>28</v>
      </c>
      <c r="B277" s="50" t="s">
        <v>88</v>
      </c>
      <c r="C277" s="58">
        <f t="shared" si="28"/>
        <v>6496687.4700000007</v>
      </c>
      <c r="D277" s="47">
        <f>VLOOKUP($Q277&amp;$B277,'PNC Exon. &amp; no Exon.'!$A:$AL,'P.N.C. x Comp. x Ramos'!D$66,0)</f>
        <v>113922.48</v>
      </c>
      <c r="E277" s="47">
        <f>VLOOKUP($Q277&amp;$B277,'PNC Exon. &amp; no Exon.'!$A:$AL,'P.N.C. x Comp. x Ramos'!E$66,0)</f>
        <v>468417.6</v>
      </c>
      <c r="F277" s="47">
        <f>VLOOKUP($Q277&amp;$B277,'PNC Exon. &amp; no Exon.'!$A:$AL,'P.N.C. x Comp. x Ramos'!F$66,0)</f>
        <v>0</v>
      </c>
      <c r="G277" s="47">
        <f>VLOOKUP($Q277&amp;$B277,'PNC Exon. &amp; no Exon.'!$A:$AL,'P.N.C. x Comp. x Ramos'!G$66,0)</f>
        <v>0</v>
      </c>
      <c r="H277" s="47">
        <f>VLOOKUP($Q277&amp;$B277,'PNC Exon. &amp; no Exon.'!$A:$AL,'P.N.C. x Comp. x Ramos'!H$66,0)</f>
        <v>134189.99</v>
      </c>
      <c r="I277" s="47">
        <f>VLOOKUP($Q277&amp;$B277,'PNC Exon. &amp; no Exon.'!$A:$AL,'P.N.C. x Comp. x Ramos'!I$66,0)</f>
        <v>0</v>
      </c>
      <c r="J277" s="47">
        <f>VLOOKUP($Q277&amp;$B277,'PNC Exon. &amp; no Exon.'!$A:$AL,'P.N.C. x Comp. x Ramos'!J$66,0)</f>
        <v>0</v>
      </c>
      <c r="K277" s="47">
        <f>VLOOKUP($Q277&amp;$B277,'PNC Exon. &amp; no Exon.'!$A:$AL,'P.N.C. x Comp. x Ramos'!K$66,0)</f>
        <v>5674943.3399999999</v>
      </c>
      <c r="L277" s="47">
        <f>VLOOKUP($Q277&amp;$B277,'PNC Exon. &amp; no Exon.'!$A:$AL,'P.N.C. x Comp. x Ramos'!L$66,0)</f>
        <v>0</v>
      </c>
      <c r="M277" s="47">
        <f>VLOOKUP($Q277&amp;$B277,'PNC Exon. &amp; no Exon.'!$A:$AL,'P.N.C. x Comp. x Ramos'!M$66,0)</f>
        <v>26042.240000000002</v>
      </c>
      <c r="N277" s="47">
        <f>VLOOKUP($Q277&amp;$B277,'PNC Exon. &amp; no Exon.'!$A:$AL,'P.N.C. x Comp. x Ramos'!N$66,0)</f>
        <v>79171.820000000007</v>
      </c>
      <c r="O277" s="56">
        <f t="shared" si="27"/>
        <v>9.9160353629541578E-2</v>
      </c>
      <c r="Q277" s="136" t="s">
        <v>3</v>
      </c>
    </row>
    <row r="278" spans="1:17" ht="15.95" customHeight="1" x14ac:dyDescent="0.4">
      <c r="A278" s="46">
        <f t="shared" si="25"/>
        <v>29</v>
      </c>
      <c r="B278" s="50" t="s">
        <v>81</v>
      </c>
      <c r="C278" s="87">
        <f t="shared" si="28"/>
        <v>4540313.8600000003</v>
      </c>
      <c r="D278" s="47">
        <f>VLOOKUP($Q278&amp;$B278,'PNC Exon. &amp; no Exon.'!$A:$AL,'P.N.C. x Comp. x Ramos'!D$66,0)</f>
        <v>0</v>
      </c>
      <c r="E278" s="47">
        <f>VLOOKUP($Q278&amp;$B278,'PNC Exon. &amp; no Exon.'!$A:$AL,'P.N.C. x Comp. x Ramos'!E$66,0)</f>
        <v>0</v>
      </c>
      <c r="F278" s="47">
        <f>VLOOKUP($Q278&amp;$B278,'PNC Exon. &amp; no Exon.'!$A:$AL,'P.N.C. x Comp. x Ramos'!F$66,0)</f>
        <v>0</v>
      </c>
      <c r="G278" s="47">
        <f>VLOOKUP($Q278&amp;$B278,'PNC Exon. &amp; no Exon.'!$A:$AL,'P.N.C. x Comp. x Ramos'!G$66,0)</f>
        <v>0</v>
      </c>
      <c r="H278" s="47">
        <f>VLOOKUP($Q278&amp;$B278,'PNC Exon. &amp; no Exon.'!$A:$AL,'P.N.C. x Comp. x Ramos'!H$66,0)</f>
        <v>0</v>
      </c>
      <c r="I278" s="47">
        <f>VLOOKUP($Q278&amp;$B278,'PNC Exon. &amp; no Exon.'!$A:$AL,'P.N.C. x Comp. x Ramos'!I$66,0)</f>
        <v>0</v>
      </c>
      <c r="J278" s="47">
        <f>VLOOKUP($Q278&amp;$B278,'PNC Exon. &amp; no Exon.'!$A:$AL,'P.N.C. x Comp. x Ramos'!J$66,0)</f>
        <v>0</v>
      </c>
      <c r="K278" s="47">
        <f>VLOOKUP($Q278&amp;$B278,'PNC Exon. &amp; no Exon.'!$A:$AL,'P.N.C. x Comp. x Ramos'!K$66,0)</f>
        <v>4540313.8600000003</v>
      </c>
      <c r="L278" s="47">
        <f>VLOOKUP($Q278&amp;$B278,'PNC Exon. &amp; no Exon.'!$A:$AL,'P.N.C. x Comp. x Ramos'!L$66,0)</f>
        <v>0</v>
      </c>
      <c r="M278" s="47">
        <f>VLOOKUP($Q278&amp;$B278,'PNC Exon. &amp; no Exon.'!$A:$AL,'P.N.C. x Comp. x Ramos'!M$66,0)</f>
        <v>0</v>
      </c>
      <c r="N278" s="47">
        <f>VLOOKUP($Q278&amp;$B278,'PNC Exon. &amp; no Exon.'!$A:$AL,'P.N.C. x Comp. x Ramos'!N$66,0)</f>
        <v>0</v>
      </c>
      <c r="O278" s="56">
        <f t="shared" si="27"/>
        <v>6.9299797785518077E-2</v>
      </c>
      <c r="Q278" s="136" t="s">
        <v>3</v>
      </c>
    </row>
    <row r="279" spans="1:17" ht="15.95" customHeight="1" x14ac:dyDescent="0.4">
      <c r="A279" s="46">
        <f t="shared" si="25"/>
        <v>30</v>
      </c>
      <c r="B279" s="50" t="s">
        <v>119</v>
      </c>
      <c r="C279" s="58">
        <f t="shared" si="28"/>
        <v>1150081.5899999999</v>
      </c>
      <c r="D279" s="47">
        <f>VLOOKUP($Q279&amp;$B279,'PNC Exon. &amp; no Exon.'!$A:$AL,'P.N.C. x Comp. x Ramos'!D$66,0)</f>
        <v>0</v>
      </c>
      <c r="E279" s="47">
        <f>VLOOKUP($Q279&amp;$B279,'PNC Exon. &amp; no Exon.'!$A:$AL,'P.N.C. x Comp. x Ramos'!E$66,0)</f>
        <v>227.89</v>
      </c>
      <c r="F279" s="47">
        <f>VLOOKUP($Q279&amp;$B279,'PNC Exon. &amp; no Exon.'!$A:$AL,'P.N.C. x Comp. x Ramos'!F$66,0)</f>
        <v>1110819.01</v>
      </c>
      <c r="G279" s="47">
        <f>VLOOKUP($Q279&amp;$B279,'PNC Exon. &amp; no Exon.'!$A:$AL,'P.N.C. x Comp. x Ramos'!G$66,0)</f>
        <v>38069.01</v>
      </c>
      <c r="H279" s="47">
        <f>VLOOKUP($Q279&amp;$B279,'PNC Exon. &amp; no Exon.'!$A:$AL,'P.N.C. x Comp. x Ramos'!H$66,0)</f>
        <v>0</v>
      </c>
      <c r="I279" s="47">
        <f>VLOOKUP($Q279&amp;$B279,'PNC Exon. &amp; no Exon.'!$A:$AL,'P.N.C. x Comp. x Ramos'!I$66,0)</f>
        <v>0</v>
      </c>
      <c r="J279" s="47">
        <f>VLOOKUP($Q279&amp;$B279,'PNC Exon. &amp; no Exon.'!$A:$AL,'P.N.C. x Comp. x Ramos'!J$66,0)</f>
        <v>0</v>
      </c>
      <c r="K279" s="47">
        <f>VLOOKUP($Q279&amp;$B279,'PNC Exon. &amp; no Exon.'!$A:$AL,'P.N.C. x Comp. x Ramos'!K$66,0)</f>
        <v>0</v>
      </c>
      <c r="L279" s="47">
        <f>VLOOKUP($Q279&amp;$B279,'PNC Exon. &amp; no Exon.'!$A:$AL,'P.N.C. x Comp. x Ramos'!L$66,0)</f>
        <v>0</v>
      </c>
      <c r="M279" s="47">
        <f>VLOOKUP($Q279&amp;$B279,'PNC Exon. &amp; no Exon.'!$A:$AL,'P.N.C. x Comp. x Ramos'!M$66,0)</f>
        <v>0</v>
      </c>
      <c r="N279" s="47">
        <f>VLOOKUP($Q279&amp;$B279,'PNC Exon. &amp; no Exon.'!$A:$AL,'P.N.C. x Comp. x Ramos'!N$66,0)</f>
        <v>965.68</v>
      </c>
      <c r="O279" s="56">
        <f t="shared" si="27"/>
        <v>1.7553945405846257E-2</v>
      </c>
      <c r="Q279" s="136" t="s">
        <v>3</v>
      </c>
    </row>
    <row r="280" spans="1:17" ht="15.95" customHeight="1" x14ac:dyDescent="0.4">
      <c r="A280" s="46">
        <f t="shared" si="25"/>
        <v>31</v>
      </c>
      <c r="B280" s="50" t="s">
        <v>115</v>
      </c>
      <c r="C280" s="87">
        <f t="shared" si="28"/>
        <v>688169.24</v>
      </c>
      <c r="D280" s="47">
        <f>VLOOKUP($Q280&amp;$B280,'PNC Exon. &amp; no Exon.'!$A:$AL,'P.N.C. x Comp. x Ramos'!D$66,0)</f>
        <v>0</v>
      </c>
      <c r="E280" s="47">
        <f>VLOOKUP($Q280&amp;$B280,'PNC Exon. &amp; no Exon.'!$A:$AL,'P.N.C. x Comp. x Ramos'!E$66,0)</f>
        <v>506250</v>
      </c>
      <c r="F280" s="47">
        <f>VLOOKUP($Q280&amp;$B280,'PNC Exon. &amp; no Exon.'!$A:$AL,'P.N.C. x Comp. x Ramos'!F$66,0)</f>
        <v>0</v>
      </c>
      <c r="G280" s="47">
        <f>VLOOKUP($Q280&amp;$B280,'PNC Exon. &amp; no Exon.'!$A:$AL,'P.N.C. x Comp. x Ramos'!G$66,0)</f>
        <v>0</v>
      </c>
      <c r="H280" s="47">
        <f>VLOOKUP($Q280&amp;$B280,'PNC Exon. &amp; no Exon.'!$A:$AL,'P.N.C. x Comp. x Ramos'!H$66,0)</f>
        <v>20523.439999999999</v>
      </c>
      <c r="I280" s="47">
        <f>VLOOKUP($Q280&amp;$B280,'PNC Exon. &amp; no Exon.'!$A:$AL,'P.N.C. x Comp. x Ramos'!I$66,0)</f>
        <v>0</v>
      </c>
      <c r="J280" s="47">
        <f>VLOOKUP($Q280&amp;$B280,'PNC Exon. &amp; no Exon.'!$A:$AL,'P.N.C. x Comp. x Ramos'!J$66,0)</f>
        <v>0</v>
      </c>
      <c r="K280" s="47">
        <f>VLOOKUP($Q280&amp;$B280,'PNC Exon. &amp; no Exon.'!$A:$AL,'P.N.C. x Comp. x Ramos'!K$66,0)</f>
        <v>109917.04</v>
      </c>
      <c r="L280" s="47">
        <f>VLOOKUP($Q280&amp;$B280,'PNC Exon. &amp; no Exon.'!$A:$AL,'P.N.C. x Comp. x Ramos'!L$66,0)</f>
        <v>0</v>
      </c>
      <c r="M280" s="47">
        <f>VLOOKUP($Q280&amp;$B280,'PNC Exon. &amp; no Exon.'!$A:$AL,'P.N.C. x Comp. x Ramos'!M$66,0)</f>
        <v>0</v>
      </c>
      <c r="N280" s="47">
        <f>VLOOKUP($Q280&amp;$B280,'PNC Exon. &amp; no Exon.'!$A:$AL,'P.N.C. x Comp. x Ramos'!N$66,0)</f>
        <v>51478.76</v>
      </c>
      <c r="O280" s="56">
        <f t="shared" si="27"/>
        <v>1.0503676759961621E-2</v>
      </c>
      <c r="Q280" s="136" t="s">
        <v>3</v>
      </c>
    </row>
    <row r="281" spans="1:17" ht="15.95" customHeight="1" x14ac:dyDescent="0.4">
      <c r="A281" s="46">
        <f t="shared" si="25"/>
        <v>32</v>
      </c>
      <c r="B281" s="50" t="s">
        <v>118</v>
      </c>
      <c r="C281" s="58">
        <f t="shared" si="28"/>
        <v>546045</v>
      </c>
      <c r="D281" s="47">
        <f>VLOOKUP($Q281&amp;$B281,'PNC Exon. &amp; no Exon.'!$A:$AL,'P.N.C. x Comp. x Ramos'!D$66,0)</f>
        <v>19615.52</v>
      </c>
      <c r="E281" s="47">
        <f>VLOOKUP($Q281&amp;$B281,'PNC Exon. &amp; no Exon.'!$A:$AL,'P.N.C. x Comp. x Ramos'!E$66,0)</f>
        <v>0</v>
      </c>
      <c r="F281" s="47">
        <f>VLOOKUP($Q281&amp;$B281,'PNC Exon. &amp; no Exon.'!$A:$AL,'P.N.C. x Comp. x Ramos'!F$66,0)</f>
        <v>55427.229999999996</v>
      </c>
      <c r="G281" s="47">
        <f>VLOOKUP($Q281&amp;$B281,'PNC Exon. &amp; no Exon.'!$A:$AL,'P.N.C. x Comp. x Ramos'!G$66,0)</f>
        <v>262.07</v>
      </c>
      <c r="H281" s="47">
        <f>VLOOKUP($Q281&amp;$B281,'PNC Exon. &amp; no Exon.'!$A:$AL,'P.N.C. x Comp. x Ramos'!H$66,0)</f>
        <v>0</v>
      </c>
      <c r="I281" s="47">
        <f>VLOOKUP($Q281&amp;$B281,'PNC Exon. &amp; no Exon.'!$A:$AL,'P.N.C. x Comp. x Ramos'!I$66,0)</f>
        <v>0</v>
      </c>
      <c r="J281" s="47">
        <f>VLOOKUP($Q281&amp;$B281,'PNC Exon. &amp; no Exon.'!$A:$AL,'P.N.C. x Comp. x Ramos'!J$66,0)</f>
        <v>0</v>
      </c>
      <c r="K281" s="47">
        <f>VLOOKUP($Q281&amp;$B281,'PNC Exon. &amp; no Exon.'!$A:$AL,'P.N.C. x Comp. x Ramos'!K$66,0)</f>
        <v>7688.8</v>
      </c>
      <c r="L281" s="47">
        <f>VLOOKUP($Q281&amp;$B281,'PNC Exon. &amp; no Exon.'!$A:$AL,'P.N.C. x Comp. x Ramos'!L$66,0)</f>
        <v>0</v>
      </c>
      <c r="M281" s="47">
        <f>VLOOKUP($Q281&amp;$B281,'PNC Exon. &amp; no Exon.'!$A:$AL,'P.N.C. x Comp. x Ramos'!M$66,0)</f>
        <v>0</v>
      </c>
      <c r="N281" s="47">
        <f>VLOOKUP($Q281&amp;$B281,'PNC Exon. &amp; no Exon.'!$A:$AL,'P.N.C. x Comp. x Ramos'!N$66,0)</f>
        <v>463051.38</v>
      </c>
      <c r="O281" s="56">
        <f t="shared" si="27"/>
        <v>8.3344035783890092E-3</v>
      </c>
      <c r="Q281" s="136" t="s">
        <v>3</v>
      </c>
    </row>
    <row r="282" spans="1:17" ht="15.95" customHeight="1" x14ac:dyDescent="0.4">
      <c r="A282" s="46">
        <f t="shared" si="25"/>
        <v>33</v>
      </c>
      <c r="B282" s="50" t="s">
        <v>117</v>
      </c>
      <c r="C282" s="58">
        <f t="shared" si="28"/>
        <v>225606.78999999998</v>
      </c>
      <c r="D282" s="47">
        <f>VLOOKUP($Q282&amp;$B282,'PNC Exon. &amp; no Exon.'!$A:$AL,'P.N.C. x Comp. x Ramos'!D$66,0)</f>
        <v>0</v>
      </c>
      <c r="E282" s="47">
        <f>VLOOKUP($Q282&amp;$B282,'PNC Exon. &amp; no Exon.'!$A:$AL,'P.N.C. x Comp. x Ramos'!E$66,0)</f>
        <v>0</v>
      </c>
      <c r="F282" s="47">
        <f>VLOOKUP($Q282&amp;$B282,'PNC Exon. &amp; no Exon.'!$A:$AL,'P.N.C. x Comp. x Ramos'!F$66,0)</f>
        <v>0</v>
      </c>
      <c r="G282" s="47">
        <f>VLOOKUP($Q282&amp;$B282,'PNC Exon. &amp; no Exon.'!$A:$AL,'P.N.C. x Comp. x Ramos'!G$66,0)</f>
        <v>0</v>
      </c>
      <c r="H282" s="47">
        <f>VLOOKUP($Q282&amp;$B282,'PNC Exon. &amp; no Exon.'!$A:$AL,'P.N.C. x Comp. x Ramos'!H$66,0)</f>
        <v>0</v>
      </c>
      <c r="I282" s="47">
        <f>VLOOKUP($Q282&amp;$B282,'PNC Exon. &amp; no Exon.'!$A:$AL,'P.N.C. x Comp. x Ramos'!I$66,0)</f>
        <v>0</v>
      </c>
      <c r="J282" s="47">
        <f>VLOOKUP($Q282&amp;$B282,'PNC Exon. &amp; no Exon.'!$A:$AL,'P.N.C. x Comp. x Ramos'!J$66,0)</f>
        <v>0</v>
      </c>
      <c r="K282" s="47">
        <f>VLOOKUP($Q282&amp;$B282,'PNC Exon. &amp; no Exon.'!$A:$AL,'P.N.C. x Comp. x Ramos'!K$66,0)</f>
        <v>79391.27</v>
      </c>
      <c r="L282" s="47">
        <f>VLOOKUP($Q282&amp;$B282,'PNC Exon. &amp; no Exon.'!$A:$AL,'P.N.C. x Comp. x Ramos'!L$66,0)</f>
        <v>0</v>
      </c>
      <c r="M282" s="47">
        <f>VLOOKUP($Q282&amp;$B282,'PNC Exon. &amp; no Exon.'!$A:$AL,'P.N.C. x Comp. x Ramos'!M$66,0)</f>
        <v>146215.51999999999</v>
      </c>
      <c r="N282" s="47">
        <f>VLOOKUP($Q282&amp;$B282,'PNC Exon. &amp; no Exon.'!$A:$AL,'P.N.C. x Comp. x Ramos'!N$66,0)</f>
        <v>0</v>
      </c>
      <c r="O282" s="56">
        <f t="shared" si="27"/>
        <v>3.4434854964057126E-3</v>
      </c>
      <c r="Q282" s="136" t="s">
        <v>3</v>
      </c>
    </row>
    <row r="283" spans="1:17" x14ac:dyDescent="0.4">
      <c r="A283" s="69" t="s">
        <v>171</v>
      </c>
      <c r="B283" s="3"/>
      <c r="C283" s="9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10"/>
    </row>
    <row r="304" spans="1:15" ht="20" x14ac:dyDescent="0.6">
      <c r="A304" s="173" t="s">
        <v>42</v>
      </c>
      <c r="B304" s="173"/>
      <c r="C304" s="173"/>
      <c r="D304" s="173"/>
      <c r="E304" s="173"/>
      <c r="F304" s="173"/>
      <c r="G304" s="173"/>
      <c r="H304" s="173"/>
      <c r="I304" s="173"/>
      <c r="J304" s="173"/>
      <c r="K304" s="173"/>
      <c r="L304" s="173"/>
      <c r="M304" s="173"/>
      <c r="N304" s="173"/>
      <c r="O304" s="173"/>
    </row>
    <row r="305" spans="1:17" ht="13.5" customHeight="1" x14ac:dyDescent="0.4">
      <c r="A305" s="172" t="s">
        <v>56</v>
      </c>
      <c r="B305" s="172"/>
      <c r="C305" s="172"/>
      <c r="D305" s="172"/>
      <c r="E305" s="172"/>
      <c r="F305" s="172"/>
      <c r="G305" s="172"/>
      <c r="H305" s="172"/>
      <c r="I305" s="172"/>
      <c r="J305" s="172"/>
      <c r="K305" s="172"/>
      <c r="L305" s="172"/>
      <c r="M305" s="172"/>
      <c r="N305" s="172"/>
      <c r="O305" s="172"/>
    </row>
    <row r="306" spans="1:17" ht="13.5" customHeight="1" x14ac:dyDescent="0.4">
      <c r="A306" s="174" t="s">
        <v>150</v>
      </c>
      <c r="B306" s="175"/>
      <c r="C306" s="175"/>
      <c r="D306" s="175"/>
      <c r="E306" s="175"/>
      <c r="F306" s="175"/>
      <c r="G306" s="175"/>
      <c r="H306" s="175"/>
      <c r="I306" s="175"/>
      <c r="J306" s="175"/>
      <c r="K306" s="175"/>
      <c r="L306" s="175"/>
      <c r="M306" s="175"/>
      <c r="N306" s="175"/>
      <c r="O306" s="175"/>
    </row>
    <row r="307" spans="1:17" ht="15" customHeight="1" x14ac:dyDescent="0.4">
      <c r="A307" s="172" t="s">
        <v>105</v>
      </c>
      <c r="B307" s="172"/>
      <c r="C307" s="172"/>
      <c r="D307" s="172"/>
      <c r="E307" s="172"/>
      <c r="F307" s="172"/>
      <c r="G307" s="172"/>
      <c r="H307" s="172"/>
      <c r="I307" s="172"/>
      <c r="J307" s="172"/>
      <c r="K307" s="172"/>
      <c r="L307" s="172"/>
      <c r="M307" s="172"/>
      <c r="N307" s="172"/>
      <c r="O307" s="172"/>
    </row>
    <row r="308" spans="1:17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4">
      <c r="A309" s="108" t="s">
        <v>32</v>
      </c>
      <c r="B309" s="68" t="s">
        <v>100</v>
      </c>
      <c r="C309" s="108" t="s">
        <v>0</v>
      </c>
      <c r="D309" s="108" t="s">
        <v>43</v>
      </c>
      <c r="E309" s="108" t="s">
        <v>13</v>
      </c>
      <c r="F309" s="108" t="s">
        <v>44</v>
      </c>
      <c r="G309" s="108" t="s">
        <v>15</v>
      </c>
      <c r="H309" s="108" t="s">
        <v>45</v>
      </c>
      <c r="I309" s="108" t="s">
        <v>104</v>
      </c>
      <c r="J309" s="108" t="s">
        <v>46</v>
      </c>
      <c r="K309" s="108" t="s">
        <v>36</v>
      </c>
      <c r="L309" s="108" t="s">
        <v>47</v>
      </c>
      <c r="M309" s="108" t="s">
        <v>48</v>
      </c>
      <c r="N309" s="108" t="s">
        <v>49</v>
      </c>
      <c r="O309" s="108" t="s">
        <v>61</v>
      </c>
    </row>
    <row r="310" spans="1:17" ht="15.95" customHeight="1" x14ac:dyDescent="0.4">
      <c r="A310" s="65"/>
      <c r="B310" s="65" t="s">
        <v>21</v>
      </c>
      <c r="C310" s="75">
        <f t="shared" ref="C310:N310" si="29">SUM(C311:C343)</f>
        <v>6597479920.2600002</v>
      </c>
      <c r="D310" s="75">
        <f t="shared" si="29"/>
        <v>25339612.84999999</v>
      </c>
      <c r="E310" s="75">
        <f t="shared" si="29"/>
        <v>1049486407.8699999</v>
      </c>
      <c r="F310" s="75">
        <f t="shared" si="29"/>
        <v>1609493729.5799994</v>
      </c>
      <c r="G310" s="75">
        <f t="shared" si="29"/>
        <v>46527408.369999997</v>
      </c>
      <c r="H310" s="75">
        <f t="shared" si="29"/>
        <v>1796825722.0499997</v>
      </c>
      <c r="I310" s="75">
        <f t="shared" si="29"/>
        <v>39216022.199999996</v>
      </c>
      <c r="J310" s="75">
        <f t="shared" si="29"/>
        <v>74776036.470000029</v>
      </c>
      <c r="K310" s="75">
        <f t="shared" si="29"/>
        <v>1470116216.0599999</v>
      </c>
      <c r="L310" s="75">
        <f t="shared" si="29"/>
        <v>33376986.140000001</v>
      </c>
      <c r="M310" s="75">
        <f t="shared" si="29"/>
        <v>118511158.98999999</v>
      </c>
      <c r="N310" s="75">
        <f t="shared" si="29"/>
        <v>333810619.67999989</v>
      </c>
      <c r="O310" s="94">
        <f>SUM(O311:O343,0)</f>
        <v>100.00000000000001</v>
      </c>
      <c r="Q310" s="136" t="s">
        <v>4</v>
      </c>
    </row>
    <row r="311" spans="1:17" ht="15.95" customHeight="1" x14ac:dyDescent="0.4">
      <c r="A311" s="46">
        <f t="shared" ref="A311:A343" si="30">RANK(C311,$C$311:$C$343,0)</f>
        <v>1</v>
      </c>
      <c r="B311" s="86" t="s">
        <v>86</v>
      </c>
      <c r="C311" s="88">
        <f t="shared" ref="C311" si="31">SUM(D311:N311)</f>
        <v>1482311366.0899999</v>
      </c>
      <c r="D311" s="47">
        <f>VLOOKUP($Q311&amp;$B311,'PNC Exon. &amp; no Exon.'!$A:$AL,'P.N.C. x Comp. x Ramos'!D$66,0)</f>
        <v>6676550.3200000003</v>
      </c>
      <c r="E311" s="47">
        <f>VLOOKUP($Q311&amp;$B311,'PNC Exon. &amp; no Exon.'!$A:$AL,'P.N.C. x Comp. x Ramos'!E$66,0)</f>
        <v>221328809.31999999</v>
      </c>
      <c r="F311" s="47">
        <f>VLOOKUP($Q311&amp;$B311,'PNC Exon. &amp; no Exon.'!$A:$AL,'P.N.C. x Comp. x Ramos'!F$66,0)</f>
        <v>353094699.31999999</v>
      </c>
      <c r="G311" s="47">
        <f>VLOOKUP($Q311&amp;$B311,'PNC Exon. &amp; no Exon.'!$A:$AL,'P.N.C. x Comp. x Ramos'!G$66,0)</f>
        <v>23277075.75</v>
      </c>
      <c r="H311" s="47">
        <f>VLOOKUP($Q311&amp;$B311,'PNC Exon. &amp; no Exon.'!$A:$AL,'P.N.C. x Comp. x Ramos'!H$66,0)</f>
        <v>598495641.00999999</v>
      </c>
      <c r="I311" s="47">
        <f>VLOOKUP($Q311&amp;$B311,'PNC Exon. &amp; no Exon.'!$A:$AL,'P.N.C. x Comp. x Ramos'!I$66,0)</f>
        <v>5810421.1500000004</v>
      </c>
      <c r="J311" s="47">
        <f>VLOOKUP($Q311&amp;$B311,'PNC Exon. &amp; no Exon.'!$A:$AL,'P.N.C. x Comp. x Ramos'!J$66,0)</f>
        <v>23230560.850000001</v>
      </c>
      <c r="K311" s="47">
        <f>VLOOKUP($Q311&amp;$B311,'PNC Exon. &amp; no Exon.'!$A:$AL,'P.N.C. x Comp. x Ramos'!K$66,0)</f>
        <v>186648830.31</v>
      </c>
      <c r="L311" s="47">
        <f>VLOOKUP($Q311&amp;$B311,'PNC Exon. &amp; no Exon.'!$A:$AL,'P.N.C. x Comp. x Ramos'!L$66,0)</f>
        <v>0</v>
      </c>
      <c r="M311" s="47">
        <f>VLOOKUP($Q311&amp;$B311,'PNC Exon. &amp; no Exon.'!$A:$AL,'P.N.C. x Comp. x Ramos'!M$66,0)</f>
        <v>15325174.470000001</v>
      </c>
      <c r="N311" s="47">
        <f>VLOOKUP($Q311&amp;$B311,'PNC Exon. &amp; no Exon.'!$A:$AL,'P.N.C. x Comp. x Ramos'!N$66,0)</f>
        <v>48423603.590000004</v>
      </c>
      <c r="O311" s="56">
        <f t="shared" ref="O311:O343" si="32">IFERROR(C311/$C$310*100,0)</f>
        <v>22.467842024619355</v>
      </c>
      <c r="Q311" s="136" t="s">
        <v>4</v>
      </c>
    </row>
    <row r="312" spans="1:17" ht="15.95" customHeight="1" x14ac:dyDescent="0.4">
      <c r="A312" s="46">
        <f t="shared" si="30"/>
        <v>2</v>
      </c>
      <c r="B312" s="50" t="s">
        <v>108</v>
      </c>
      <c r="C312" s="88">
        <f t="shared" ref="C312:C343" si="33">SUM(D312:N312)</f>
        <v>1021160864.1600002</v>
      </c>
      <c r="D312" s="47">
        <f>VLOOKUP($Q312&amp;$B312,'PNC Exon. &amp; no Exon.'!$A:$AL,'P.N.C. x Comp. x Ramos'!D$66,0)</f>
        <v>3723634.4499999997</v>
      </c>
      <c r="E312" s="47">
        <f>VLOOKUP($Q312&amp;$B312,'PNC Exon. &amp; no Exon.'!$A:$AL,'P.N.C. x Comp. x Ramos'!E$66,0)</f>
        <v>29599156.550000001</v>
      </c>
      <c r="F312" s="47">
        <f>VLOOKUP($Q312&amp;$B312,'PNC Exon. &amp; no Exon.'!$A:$AL,'P.N.C. x Comp. x Ramos'!F$66,0)</f>
        <v>884071539.20000005</v>
      </c>
      <c r="G312" s="47">
        <f>VLOOKUP($Q312&amp;$B312,'PNC Exon. &amp; no Exon.'!$A:$AL,'P.N.C. x Comp. x Ramos'!G$66,0)</f>
        <v>227036.69</v>
      </c>
      <c r="H312" s="47">
        <f>VLOOKUP($Q312&amp;$B312,'PNC Exon. &amp; no Exon.'!$A:$AL,'P.N.C. x Comp. x Ramos'!H$66,0)</f>
        <v>36630656.899999999</v>
      </c>
      <c r="I312" s="47">
        <f>VLOOKUP($Q312&amp;$B312,'PNC Exon. &amp; no Exon.'!$A:$AL,'P.N.C. x Comp. x Ramos'!I$66,0)</f>
        <v>41710.21</v>
      </c>
      <c r="J312" s="47">
        <f>VLOOKUP($Q312&amp;$B312,'PNC Exon. &amp; no Exon.'!$A:$AL,'P.N.C. x Comp. x Ramos'!J$66,0)</f>
        <v>1005496.6</v>
      </c>
      <c r="K312" s="47">
        <f>VLOOKUP($Q312&amp;$B312,'PNC Exon. &amp; no Exon.'!$A:$AL,'P.N.C. x Comp. x Ramos'!K$66,0)</f>
        <v>55659813.600000001</v>
      </c>
      <c r="L312" s="47">
        <f>VLOOKUP($Q312&amp;$B312,'PNC Exon. &amp; no Exon.'!$A:$AL,'P.N.C. x Comp. x Ramos'!L$66,0)</f>
        <v>0</v>
      </c>
      <c r="M312" s="47">
        <f>VLOOKUP($Q312&amp;$B312,'PNC Exon. &amp; no Exon.'!$A:$AL,'P.N.C. x Comp. x Ramos'!M$66,0)</f>
        <v>2197017.48</v>
      </c>
      <c r="N312" s="47">
        <f>VLOOKUP($Q312&amp;$B312,'PNC Exon. &amp; no Exon.'!$A:$AL,'P.N.C. x Comp. x Ramos'!N$66,0)</f>
        <v>8004802.4799999995</v>
      </c>
      <c r="O312" s="56">
        <f t="shared" si="32"/>
        <v>15.478044291186826</v>
      </c>
      <c r="Q312" s="136" t="s">
        <v>4</v>
      </c>
    </row>
    <row r="313" spans="1:17" ht="15.95" customHeight="1" x14ac:dyDescent="0.4">
      <c r="A313" s="46">
        <f t="shared" si="30"/>
        <v>3</v>
      </c>
      <c r="B313" s="50" t="s">
        <v>112</v>
      </c>
      <c r="C313" s="88">
        <f t="shared" si="33"/>
        <v>807969418.38</v>
      </c>
      <c r="D313" s="47">
        <f>VLOOKUP($Q313&amp;$B313,'PNC Exon. &amp; no Exon.'!$A:$AL,'P.N.C. x Comp. x Ramos'!D$66,0)</f>
        <v>3788563.26</v>
      </c>
      <c r="E313" s="47">
        <f>VLOOKUP($Q313&amp;$B313,'PNC Exon. &amp; no Exon.'!$A:$AL,'P.N.C. x Comp. x Ramos'!E$66,0)</f>
        <v>180359504.06999999</v>
      </c>
      <c r="F313" s="47">
        <f>VLOOKUP($Q313&amp;$B313,'PNC Exon. &amp; no Exon.'!$A:$AL,'P.N.C. x Comp. x Ramos'!F$66,0)</f>
        <v>7269231.0099999998</v>
      </c>
      <c r="G313" s="47">
        <f>VLOOKUP($Q313&amp;$B313,'PNC Exon. &amp; no Exon.'!$A:$AL,'P.N.C. x Comp. x Ramos'!G$66,0)</f>
        <v>2725209.87</v>
      </c>
      <c r="H313" s="47">
        <f>VLOOKUP($Q313&amp;$B313,'PNC Exon. &amp; no Exon.'!$A:$AL,'P.N.C. x Comp. x Ramos'!H$66,0)</f>
        <v>324396707.16000003</v>
      </c>
      <c r="I313" s="47">
        <f>VLOOKUP($Q313&amp;$B313,'PNC Exon. &amp; no Exon.'!$A:$AL,'P.N.C. x Comp. x Ramos'!I$66,0)</f>
        <v>8312285.9100000001</v>
      </c>
      <c r="J313" s="47">
        <f>VLOOKUP($Q313&amp;$B313,'PNC Exon. &amp; no Exon.'!$A:$AL,'P.N.C. x Comp. x Ramos'!J$66,0)</f>
        <v>8561434.2799999993</v>
      </c>
      <c r="K313" s="47">
        <f>VLOOKUP($Q313&amp;$B313,'PNC Exon. &amp; no Exon.'!$A:$AL,'P.N.C. x Comp. x Ramos'!K$66,0)</f>
        <v>219994740.70999998</v>
      </c>
      <c r="L313" s="47">
        <f>VLOOKUP($Q313&amp;$B313,'PNC Exon. &amp; no Exon.'!$A:$AL,'P.N.C. x Comp. x Ramos'!L$66,0)</f>
        <v>0</v>
      </c>
      <c r="M313" s="47">
        <f>VLOOKUP($Q313&amp;$B313,'PNC Exon. &amp; no Exon.'!$A:$AL,'P.N.C. x Comp. x Ramos'!M$66,0)</f>
        <v>13197780.029999999</v>
      </c>
      <c r="N313" s="47">
        <f>VLOOKUP($Q313&amp;$B313,'PNC Exon. &amp; no Exon.'!$A:$AL,'P.N.C. x Comp. x Ramos'!N$66,0)</f>
        <v>39363962.079999998</v>
      </c>
      <c r="O313" s="56">
        <f t="shared" si="32"/>
        <v>12.246637021187913</v>
      </c>
      <c r="Q313" s="136" t="s">
        <v>4</v>
      </c>
    </row>
    <row r="314" spans="1:17" ht="15.95" customHeight="1" x14ac:dyDescent="0.4">
      <c r="A314" s="46">
        <f t="shared" si="30"/>
        <v>4</v>
      </c>
      <c r="B314" s="50" t="s">
        <v>94</v>
      </c>
      <c r="C314" s="88">
        <f t="shared" si="33"/>
        <v>755693203.85000002</v>
      </c>
      <c r="D314" s="47">
        <f>VLOOKUP($Q314&amp;$B314,'PNC Exon. &amp; no Exon.'!$A:$AL,'P.N.C. x Comp. x Ramos'!D$66,0)</f>
        <v>2460764.9900000002</v>
      </c>
      <c r="E314" s="47">
        <f>VLOOKUP($Q314&amp;$B314,'PNC Exon. &amp; no Exon.'!$A:$AL,'P.N.C. x Comp. x Ramos'!E$66,0)</f>
        <v>172352369.68000001</v>
      </c>
      <c r="F314" s="47">
        <f>VLOOKUP($Q314&amp;$B314,'PNC Exon. &amp; no Exon.'!$A:$AL,'P.N.C. x Comp. x Ramos'!F$66,0)</f>
        <v>20092899.82</v>
      </c>
      <c r="G314" s="47">
        <f>VLOOKUP($Q314&amp;$B314,'PNC Exon. &amp; no Exon.'!$A:$AL,'P.N.C. x Comp. x Ramos'!G$66,0)</f>
        <v>13918327.16</v>
      </c>
      <c r="H314" s="47">
        <f>VLOOKUP($Q314&amp;$B314,'PNC Exon. &amp; no Exon.'!$A:$AL,'P.N.C. x Comp. x Ramos'!H$66,0)</f>
        <v>282517937.88999999</v>
      </c>
      <c r="I314" s="47">
        <f>VLOOKUP($Q314&amp;$B314,'PNC Exon. &amp; no Exon.'!$A:$AL,'P.N.C. x Comp. x Ramos'!I$66,0)</f>
        <v>1239352.1000000001</v>
      </c>
      <c r="J314" s="47">
        <f>VLOOKUP($Q314&amp;$B314,'PNC Exon. &amp; no Exon.'!$A:$AL,'P.N.C. x Comp. x Ramos'!J$66,0)</f>
        <v>8847764.3599999994</v>
      </c>
      <c r="K314" s="47">
        <f>VLOOKUP($Q314&amp;$B314,'PNC Exon. &amp; no Exon.'!$A:$AL,'P.N.C. x Comp. x Ramos'!K$66,0)</f>
        <v>207710573.14000002</v>
      </c>
      <c r="L314" s="47">
        <f>VLOOKUP($Q314&amp;$B314,'PNC Exon. &amp; no Exon.'!$A:$AL,'P.N.C. x Comp. x Ramos'!L$66,0)</f>
        <v>0</v>
      </c>
      <c r="M314" s="47">
        <f>VLOOKUP($Q314&amp;$B314,'PNC Exon. &amp; no Exon.'!$A:$AL,'P.N.C. x Comp. x Ramos'!M$66,0)</f>
        <v>8769873.2599999998</v>
      </c>
      <c r="N314" s="47">
        <f>VLOOKUP($Q314&amp;$B314,'PNC Exon. &amp; no Exon.'!$A:$AL,'P.N.C. x Comp. x Ramos'!N$66,0)</f>
        <v>37783341.449999996</v>
      </c>
      <c r="O314" s="56">
        <f t="shared" si="32"/>
        <v>11.454270615199066</v>
      </c>
      <c r="Q314" s="136" t="s">
        <v>4</v>
      </c>
    </row>
    <row r="315" spans="1:17" ht="15.95" customHeight="1" x14ac:dyDescent="0.4">
      <c r="A315" s="46">
        <f t="shared" si="30"/>
        <v>5</v>
      </c>
      <c r="B315" s="50" t="s">
        <v>87</v>
      </c>
      <c r="C315" s="88">
        <f t="shared" si="33"/>
        <v>630580844.92999995</v>
      </c>
      <c r="D315" s="47">
        <f>VLOOKUP($Q315&amp;$B315,'PNC Exon. &amp; no Exon.'!$A:$AL,'P.N.C. x Comp. x Ramos'!D$66,0)</f>
        <v>139910.39999999999</v>
      </c>
      <c r="E315" s="47">
        <f>VLOOKUP($Q315&amp;$B315,'PNC Exon. &amp; no Exon.'!$A:$AL,'P.N.C. x Comp. x Ramos'!E$66,0)</f>
        <v>22822735.93</v>
      </c>
      <c r="F315" s="47">
        <f>VLOOKUP($Q315&amp;$B315,'PNC Exon. &amp; no Exon.'!$A:$AL,'P.N.C. x Comp. x Ramos'!F$66,0)</f>
        <v>64402073.099999994</v>
      </c>
      <c r="G315" s="47">
        <f>VLOOKUP($Q315&amp;$B315,'PNC Exon. &amp; no Exon.'!$A:$AL,'P.N.C. x Comp. x Ramos'!G$66,0)</f>
        <v>2229922.0099999998</v>
      </c>
      <c r="H315" s="47">
        <f>VLOOKUP($Q315&amp;$B315,'PNC Exon. &amp; no Exon.'!$A:$AL,'P.N.C. x Comp. x Ramos'!H$66,0)</f>
        <v>295149204.29000002</v>
      </c>
      <c r="I315" s="47">
        <f>VLOOKUP($Q315&amp;$B315,'PNC Exon. &amp; no Exon.'!$A:$AL,'P.N.C. x Comp. x Ramos'!I$66,0)</f>
        <v>4995979.4400000004</v>
      </c>
      <c r="J315" s="47">
        <f>VLOOKUP($Q315&amp;$B315,'PNC Exon. &amp; no Exon.'!$A:$AL,'P.N.C. x Comp. x Ramos'!J$66,0)</f>
        <v>15581845.199999999</v>
      </c>
      <c r="K315" s="47">
        <f>VLOOKUP($Q315&amp;$B315,'PNC Exon. &amp; no Exon.'!$A:$AL,'P.N.C. x Comp. x Ramos'!K$66,0)</f>
        <v>160510875.77000001</v>
      </c>
      <c r="L315" s="47">
        <f>VLOOKUP($Q315&amp;$B315,'PNC Exon. &amp; no Exon.'!$A:$AL,'P.N.C. x Comp. x Ramos'!L$66,0)</f>
        <v>0</v>
      </c>
      <c r="M315" s="47">
        <f>VLOOKUP($Q315&amp;$B315,'PNC Exon. &amp; no Exon.'!$A:$AL,'P.N.C. x Comp. x Ramos'!M$66,0)</f>
        <v>11108020.370000001</v>
      </c>
      <c r="N315" s="47">
        <f>VLOOKUP($Q315&amp;$B315,'PNC Exon. &amp; no Exon.'!$A:$AL,'P.N.C. x Comp. x Ramos'!N$66,0)</f>
        <v>53640278.420000002</v>
      </c>
      <c r="O315" s="56">
        <f t="shared" si="32"/>
        <v>9.5579047234925021</v>
      </c>
      <c r="Q315" s="136" t="s">
        <v>4</v>
      </c>
    </row>
    <row r="316" spans="1:17" ht="15.95" customHeight="1" x14ac:dyDescent="0.4">
      <c r="A316" s="46">
        <f t="shared" si="30"/>
        <v>6</v>
      </c>
      <c r="B316" s="50" t="s">
        <v>92</v>
      </c>
      <c r="C316" s="88">
        <f t="shared" si="33"/>
        <v>503302452.90000004</v>
      </c>
      <c r="D316" s="47">
        <f>VLOOKUP($Q316&amp;$B316,'PNC Exon. &amp; no Exon.'!$A:$AL,'P.N.C. x Comp. x Ramos'!D$66,0)</f>
        <v>1063207</v>
      </c>
      <c r="E316" s="47">
        <f>VLOOKUP($Q316&amp;$B316,'PNC Exon. &amp; no Exon.'!$A:$AL,'P.N.C. x Comp. x Ramos'!E$66,0)</f>
        <v>15596638.779999999</v>
      </c>
      <c r="F316" s="47">
        <f>VLOOKUP($Q316&amp;$B316,'PNC Exon. &amp; no Exon.'!$A:$AL,'P.N.C. x Comp. x Ramos'!F$66,0)</f>
        <v>16828221.300000001</v>
      </c>
      <c r="G316" s="47">
        <f>VLOOKUP($Q316&amp;$B316,'PNC Exon. &amp; no Exon.'!$A:$AL,'P.N.C. x Comp. x Ramos'!G$66,0)</f>
        <v>883282.47</v>
      </c>
      <c r="H316" s="47">
        <f>VLOOKUP($Q316&amp;$B316,'PNC Exon. &amp; no Exon.'!$A:$AL,'P.N.C. x Comp. x Ramos'!H$66,0)</f>
        <v>189389542.87</v>
      </c>
      <c r="I316" s="47">
        <f>VLOOKUP($Q316&amp;$B316,'PNC Exon. &amp; no Exon.'!$A:$AL,'P.N.C. x Comp. x Ramos'!I$66,0)</f>
        <v>7575623.7999999998</v>
      </c>
      <c r="J316" s="47">
        <f>VLOOKUP($Q316&amp;$B316,'PNC Exon. &amp; no Exon.'!$A:$AL,'P.N.C. x Comp. x Ramos'!J$66,0)</f>
        <v>11915899.689999999</v>
      </c>
      <c r="K316" s="47">
        <f>VLOOKUP($Q316&amp;$B316,'PNC Exon. &amp; no Exon.'!$A:$AL,'P.N.C. x Comp. x Ramos'!K$66,0)</f>
        <v>153416225.63999999</v>
      </c>
      <c r="L316" s="47">
        <f>VLOOKUP($Q316&amp;$B316,'PNC Exon. &amp; no Exon.'!$A:$AL,'P.N.C. x Comp. x Ramos'!L$66,0)</f>
        <v>0</v>
      </c>
      <c r="M316" s="47">
        <f>VLOOKUP($Q316&amp;$B316,'PNC Exon. &amp; no Exon.'!$A:$AL,'P.N.C. x Comp. x Ramos'!M$66,0)</f>
        <v>17444812.66</v>
      </c>
      <c r="N316" s="47">
        <f>VLOOKUP($Q316&amp;$B316,'PNC Exon. &amp; no Exon.'!$A:$AL,'P.N.C. x Comp. x Ramos'!N$66,0)</f>
        <v>89188998.689999998</v>
      </c>
      <c r="O316" s="56">
        <f t="shared" si="32"/>
        <v>7.6287076123479185</v>
      </c>
      <c r="Q316" s="136" t="s">
        <v>4</v>
      </c>
    </row>
    <row r="317" spans="1:17" ht="15.95" customHeight="1" x14ac:dyDescent="0.4">
      <c r="A317" s="46">
        <f t="shared" si="30"/>
        <v>7</v>
      </c>
      <c r="B317" s="50" t="s">
        <v>116</v>
      </c>
      <c r="C317" s="88">
        <f t="shared" si="33"/>
        <v>262543859.13</v>
      </c>
      <c r="D317" s="47">
        <f>VLOOKUP($Q317&amp;$B317,'PNC Exon. &amp; no Exon.'!$A:$AL,'P.N.C. x Comp. x Ramos'!D$66,0)</f>
        <v>0</v>
      </c>
      <c r="E317" s="47">
        <f>VLOOKUP($Q317&amp;$B317,'PNC Exon. &amp; no Exon.'!$A:$AL,'P.N.C. x Comp. x Ramos'!E$66,0)</f>
        <v>229534728.09</v>
      </c>
      <c r="F317" s="47">
        <f>VLOOKUP($Q317&amp;$B317,'PNC Exon. &amp; no Exon.'!$A:$AL,'P.N.C. x Comp. x Ramos'!F$66,0)</f>
        <v>0</v>
      </c>
      <c r="G317" s="47">
        <f>VLOOKUP($Q317&amp;$B317,'PNC Exon. &amp; no Exon.'!$A:$AL,'P.N.C. x Comp. x Ramos'!G$66,0)</f>
        <v>1688445.32</v>
      </c>
      <c r="H317" s="47">
        <f>VLOOKUP($Q317&amp;$B317,'PNC Exon. &amp; no Exon.'!$A:$AL,'P.N.C. x Comp. x Ramos'!H$66,0)</f>
        <v>16425002.720000001</v>
      </c>
      <c r="I317" s="47">
        <f>VLOOKUP($Q317&amp;$B317,'PNC Exon. &amp; no Exon.'!$A:$AL,'P.N.C. x Comp. x Ramos'!I$66,0)</f>
        <v>0</v>
      </c>
      <c r="J317" s="47">
        <f>VLOOKUP($Q317&amp;$B317,'PNC Exon. &amp; no Exon.'!$A:$AL,'P.N.C. x Comp. x Ramos'!J$66,0)</f>
        <v>132285</v>
      </c>
      <c r="K317" s="47">
        <f>VLOOKUP($Q317&amp;$B317,'PNC Exon. &amp; no Exon.'!$A:$AL,'P.N.C. x Comp. x Ramos'!K$66,0)</f>
        <v>0</v>
      </c>
      <c r="L317" s="47">
        <f>VLOOKUP($Q317&amp;$B317,'PNC Exon. &amp; no Exon.'!$A:$AL,'P.N.C. x Comp. x Ramos'!L$66,0)</f>
        <v>0</v>
      </c>
      <c r="M317" s="47">
        <f>VLOOKUP($Q317&amp;$B317,'PNC Exon. &amp; no Exon.'!$A:$AL,'P.N.C. x Comp. x Ramos'!M$66,0)</f>
        <v>16284.16</v>
      </c>
      <c r="N317" s="47">
        <f>VLOOKUP($Q317&amp;$B317,'PNC Exon. &amp; no Exon.'!$A:$AL,'P.N.C. x Comp. x Ramos'!N$66,0)</f>
        <v>14747113.84</v>
      </c>
      <c r="O317" s="56">
        <f t="shared" si="32"/>
        <v>3.9794567365603042</v>
      </c>
      <c r="Q317" s="136" t="s">
        <v>4</v>
      </c>
    </row>
    <row r="318" spans="1:17" ht="15.95" customHeight="1" x14ac:dyDescent="0.4">
      <c r="A318" s="46">
        <f t="shared" si="30"/>
        <v>8</v>
      </c>
      <c r="B318" s="50" t="s">
        <v>91</v>
      </c>
      <c r="C318" s="88">
        <f t="shared" si="33"/>
        <v>208251125.43000001</v>
      </c>
      <c r="D318" s="47">
        <f>VLOOKUP($Q318&amp;$B318,'PNC Exon. &amp; no Exon.'!$A:$AL,'P.N.C. x Comp. x Ramos'!D$66,0)</f>
        <v>5930884.4500000002</v>
      </c>
      <c r="E318" s="47">
        <f>VLOOKUP($Q318&amp;$B318,'PNC Exon. &amp; no Exon.'!$A:$AL,'P.N.C. x Comp. x Ramos'!E$66,0)</f>
        <v>989766.62</v>
      </c>
      <c r="F318" s="47">
        <f>VLOOKUP($Q318&amp;$B318,'PNC Exon. &amp; no Exon.'!$A:$AL,'P.N.C. x Comp. x Ramos'!F$66,0)</f>
        <v>201330474.36000001</v>
      </c>
      <c r="G318" s="47">
        <f>VLOOKUP($Q318&amp;$B318,'PNC Exon. &amp; no Exon.'!$A:$AL,'P.N.C. x Comp. x Ramos'!G$66,0)</f>
        <v>0</v>
      </c>
      <c r="H318" s="47">
        <f>VLOOKUP($Q318&amp;$B318,'PNC Exon. &amp; no Exon.'!$A:$AL,'P.N.C. x Comp. x Ramos'!H$66,0)</f>
        <v>0</v>
      </c>
      <c r="I318" s="47">
        <f>VLOOKUP($Q318&amp;$B318,'PNC Exon. &amp; no Exon.'!$A:$AL,'P.N.C. x Comp. x Ramos'!I$66,0)</f>
        <v>0</v>
      </c>
      <c r="J318" s="47">
        <f>VLOOKUP($Q318&amp;$B318,'PNC Exon. &amp; no Exon.'!$A:$AL,'P.N.C. x Comp. x Ramos'!J$66,0)</f>
        <v>0</v>
      </c>
      <c r="K318" s="47">
        <f>VLOOKUP($Q318&amp;$B318,'PNC Exon. &amp; no Exon.'!$A:$AL,'P.N.C. x Comp. x Ramos'!K$66,0)</f>
        <v>0</v>
      </c>
      <c r="L318" s="47">
        <f>VLOOKUP($Q318&amp;$B318,'PNC Exon. &amp; no Exon.'!$A:$AL,'P.N.C. x Comp. x Ramos'!L$66,0)</f>
        <v>0</v>
      </c>
      <c r="M318" s="47">
        <f>VLOOKUP($Q318&amp;$B318,'PNC Exon. &amp; no Exon.'!$A:$AL,'P.N.C. x Comp. x Ramos'!M$66,0)</f>
        <v>0</v>
      </c>
      <c r="N318" s="47">
        <f>VLOOKUP($Q318&amp;$B318,'PNC Exon. &amp; no Exon.'!$A:$AL,'P.N.C. x Comp. x Ramos'!N$66,0)</f>
        <v>0</v>
      </c>
      <c r="O318" s="56">
        <f t="shared" si="32"/>
        <v>3.1565253391751593</v>
      </c>
      <c r="Q318" s="136" t="s">
        <v>4</v>
      </c>
    </row>
    <row r="319" spans="1:17" ht="15.95" customHeight="1" x14ac:dyDescent="0.4">
      <c r="A319" s="46">
        <f t="shared" si="30"/>
        <v>9</v>
      </c>
      <c r="B319" s="50" t="s">
        <v>78</v>
      </c>
      <c r="C319" s="88">
        <f t="shared" si="33"/>
        <v>142566537.32000002</v>
      </c>
      <c r="D319" s="47">
        <f>VLOOKUP($Q319&amp;$B319,'PNC Exon. &amp; no Exon.'!$A:$AL,'P.N.C. x Comp. x Ramos'!D$66,0)</f>
        <v>241560.65</v>
      </c>
      <c r="E319" s="47">
        <f>VLOOKUP($Q319&amp;$B319,'PNC Exon. &amp; no Exon.'!$A:$AL,'P.N.C. x Comp. x Ramos'!E$66,0)</f>
        <v>90594056.109999999</v>
      </c>
      <c r="F319" s="47">
        <f>VLOOKUP($Q319&amp;$B319,'PNC Exon. &amp; no Exon.'!$A:$AL,'P.N.C. x Comp. x Ramos'!F$66,0)</f>
        <v>368694.29</v>
      </c>
      <c r="G319" s="47">
        <f>VLOOKUP($Q319&amp;$B319,'PNC Exon. &amp; no Exon.'!$A:$AL,'P.N.C. x Comp. x Ramos'!G$66,0)</f>
        <v>5593.45</v>
      </c>
      <c r="H319" s="47">
        <f>VLOOKUP($Q319&amp;$B319,'PNC Exon. &amp; no Exon.'!$A:$AL,'P.N.C. x Comp. x Ramos'!H$66,0)</f>
        <v>4837851.4600000009</v>
      </c>
      <c r="I319" s="47">
        <f>VLOOKUP($Q319&amp;$B319,'PNC Exon. &amp; no Exon.'!$A:$AL,'P.N.C. x Comp. x Ramos'!I$66,0)</f>
        <v>7732547.9100000001</v>
      </c>
      <c r="J319" s="47">
        <f>VLOOKUP($Q319&amp;$B319,'PNC Exon. &amp; no Exon.'!$A:$AL,'P.N.C. x Comp. x Ramos'!J$66,0)</f>
        <v>135591.31</v>
      </c>
      <c r="K319" s="47">
        <f>VLOOKUP($Q319&amp;$B319,'PNC Exon. &amp; no Exon.'!$A:$AL,'P.N.C. x Comp. x Ramos'!K$66,0)</f>
        <v>18122114.899999999</v>
      </c>
      <c r="L319" s="47">
        <f>VLOOKUP($Q319&amp;$B319,'PNC Exon. &amp; no Exon.'!$A:$AL,'P.N.C. x Comp. x Ramos'!L$66,0)</f>
        <v>0</v>
      </c>
      <c r="M319" s="47">
        <f>VLOOKUP($Q319&amp;$B319,'PNC Exon. &amp; no Exon.'!$A:$AL,'P.N.C. x Comp. x Ramos'!M$66,0)</f>
        <v>3683542.75</v>
      </c>
      <c r="N319" s="47">
        <f>VLOOKUP($Q319&amp;$B319,'PNC Exon. &amp; no Exon.'!$A:$AL,'P.N.C. x Comp. x Ramos'!N$66,0)</f>
        <v>16844984.490000002</v>
      </c>
      <c r="O319" s="56">
        <f t="shared" si="32"/>
        <v>2.1609241565434218</v>
      </c>
      <c r="Q319" s="136" t="s">
        <v>4</v>
      </c>
    </row>
    <row r="320" spans="1:17" ht="15.95" customHeight="1" x14ac:dyDescent="0.4">
      <c r="A320" s="46">
        <f t="shared" si="30"/>
        <v>10</v>
      </c>
      <c r="B320" s="50" t="s">
        <v>77</v>
      </c>
      <c r="C320" s="88">
        <f t="shared" si="33"/>
        <v>97180770.090000004</v>
      </c>
      <c r="D320" s="47">
        <f>VLOOKUP($Q320&amp;$B320,'PNC Exon. &amp; no Exon.'!$A:$AL,'P.N.C. x Comp. x Ramos'!D$66,0)</f>
        <v>0</v>
      </c>
      <c r="E320" s="47">
        <f>VLOOKUP($Q320&amp;$B320,'PNC Exon. &amp; no Exon.'!$A:$AL,'P.N.C. x Comp. x Ramos'!E$66,0)</f>
        <v>33339.15</v>
      </c>
      <c r="F320" s="47">
        <f>VLOOKUP($Q320&amp;$B320,'PNC Exon. &amp; no Exon.'!$A:$AL,'P.N.C. x Comp. x Ramos'!F$66,0)</f>
        <v>0</v>
      </c>
      <c r="G320" s="47">
        <f>VLOOKUP($Q320&amp;$B320,'PNC Exon. &amp; no Exon.'!$A:$AL,'P.N.C. x Comp. x Ramos'!G$66,0)</f>
        <v>0</v>
      </c>
      <c r="H320" s="47">
        <f>VLOOKUP($Q320&amp;$B320,'PNC Exon. &amp; no Exon.'!$A:$AL,'P.N.C. x Comp. x Ramos'!H$66,0)</f>
        <v>278521.8</v>
      </c>
      <c r="I320" s="47">
        <f>VLOOKUP($Q320&amp;$B320,'PNC Exon. &amp; no Exon.'!$A:$AL,'P.N.C. x Comp. x Ramos'!I$66,0)</f>
        <v>86077.59</v>
      </c>
      <c r="J320" s="47">
        <f>VLOOKUP($Q320&amp;$B320,'PNC Exon. &amp; no Exon.'!$A:$AL,'P.N.C. x Comp. x Ramos'!J$66,0)</f>
        <v>3314274.4</v>
      </c>
      <c r="K320" s="47">
        <f>VLOOKUP($Q320&amp;$B320,'PNC Exon. &amp; no Exon.'!$A:$AL,'P.N.C. x Comp. x Ramos'!K$66,0)</f>
        <v>93080417.739999995</v>
      </c>
      <c r="L320" s="47">
        <f>VLOOKUP($Q320&amp;$B320,'PNC Exon. &amp; no Exon.'!$A:$AL,'P.N.C. x Comp. x Ramos'!L$66,0)</f>
        <v>0</v>
      </c>
      <c r="M320" s="47">
        <f>VLOOKUP($Q320&amp;$B320,'PNC Exon. &amp; no Exon.'!$A:$AL,'P.N.C. x Comp. x Ramos'!M$66,0)</f>
        <v>303945.48</v>
      </c>
      <c r="N320" s="47">
        <f>VLOOKUP($Q320&amp;$B320,'PNC Exon. &amp; no Exon.'!$A:$AL,'P.N.C. x Comp. x Ramos'!N$66,0)</f>
        <v>84193.93</v>
      </c>
      <c r="O320" s="56">
        <f t="shared" si="32"/>
        <v>1.4729983458012585</v>
      </c>
      <c r="Q320" s="136" t="s">
        <v>4</v>
      </c>
    </row>
    <row r="321" spans="1:17" ht="15.95" customHeight="1" x14ac:dyDescent="0.4">
      <c r="A321" s="46">
        <f t="shared" si="30"/>
        <v>11</v>
      </c>
      <c r="B321" s="50" t="s">
        <v>89</v>
      </c>
      <c r="C321" s="88">
        <f t="shared" si="33"/>
        <v>86757477.530000001</v>
      </c>
      <c r="D321" s="47">
        <f>VLOOKUP($Q321&amp;$B321,'PNC Exon. &amp; no Exon.'!$A:$AL,'P.N.C. x Comp. x Ramos'!D$66,0)</f>
        <v>0</v>
      </c>
      <c r="E321" s="47">
        <f>VLOOKUP($Q321&amp;$B321,'PNC Exon. &amp; no Exon.'!$A:$AL,'P.N.C. x Comp. x Ramos'!E$66,0)</f>
        <v>812081.92</v>
      </c>
      <c r="F321" s="47">
        <f>VLOOKUP($Q321&amp;$B321,'PNC Exon. &amp; no Exon.'!$A:$AL,'P.N.C. x Comp. x Ramos'!F$66,0)</f>
        <v>0</v>
      </c>
      <c r="G321" s="47">
        <f>VLOOKUP($Q321&amp;$B321,'PNC Exon. &amp; no Exon.'!$A:$AL,'P.N.C. x Comp. x Ramos'!G$66,0)</f>
        <v>10740.96</v>
      </c>
      <c r="H321" s="47">
        <f>VLOOKUP($Q321&amp;$B321,'PNC Exon. &amp; no Exon.'!$A:$AL,'P.N.C. x Comp. x Ramos'!H$66,0)</f>
        <v>6314101.0199999996</v>
      </c>
      <c r="I321" s="47">
        <f>VLOOKUP($Q321&amp;$B321,'PNC Exon. &amp; no Exon.'!$A:$AL,'P.N.C. x Comp. x Ramos'!I$66,0)</f>
        <v>276261.28000000003</v>
      </c>
      <c r="J321" s="47">
        <f>VLOOKUP($Q321&amp;$B321,'PNC Exon. &amp; no Exon.'!$A:$AL,'P.N.C. x Comp. x Ramos'!J$66,0)</f>
        <v>19430.650000000001</v>
      </c>
      <c r="K321" s="47">
        <f>VLOOKUP($Q321&amp;$B321,'PNC Exon. &amp; no Exon.'!$A:$AL,'P.N.C. x Comp. x Ramos'!K$66,0)</f>
        <v>75239948.890000001</v>
      </c>
      <c r="L321" s="47">
        <f>VLOOKUP($Q321&amp;$B321,'PNC Exon. &amp; no Exon.'!$A:$AL,'P.N.C. x Comp. x Ramos'!L$66,0)</f>
        <v>0</v>
      </c>
      <c r="M321" s="47">
        <f>VLOOKUP($Q321&amp;$B321,'PNC Exon. &amp; no Exon.'!$A:$AL,'P.N.C. x Comp. x Ramos'!M$66,0)</f>
        <v>1121187.9099999999</v>
      </c>
      <c r="N321" s="47">
        <f>VLOOKUP($Q321&amp;$B321,'PNC Exon. &amp; no Exon.'!$A:$AL,'P.N.C. x Comp. x Ramos'!N$66,0)</f>
        <v>2963724.9</v>
      </c>
      <c r="O321" s="56">
        <f t="shared" si="32"/>
        <v>1.3150093456681711</v>
      </c>
      <c r="Q321" s="136" t="s">
        <v>4</v>
      </c>
    </row>
    <row r="322" spans="1:17" ht="15.95" customHeight="1" x14ac:dyDescent="0.4">
      <c r="A322" s="46">
        <f t="shared" si="30"/>
        <v>12</v>
      </c>
      <c r="B322" s="50" t="s">
        <v>96</v>
      </c>
      <c r="C322" s="87">
        <f t="shared" si="33"/>
        <v>71803319.789999992</v>
      </c>
      <c r="D322" s="47">
        <f>VLOOKUP($Q322&amp;$B322,'PNC Exon. &amp; no Exon.'!$A:$AL,'P.N.C. x Comp. x Ramos'!D$66,0)</f>
        <v>895160.11</v>
      </c>
      <c r="E322" s="47">
        <f>VLOOKUP($Q322&amp;$B322,'PNC Exon. &amp; no Exon.'!$A:$AL,'P.N.C. x Comp. x Ramos'!E$66,0)</f>
        <v>11113.15</v>
      </c>
      <c r="F322" s="47">
        <f>VLOOKUP($Q322&amp;$B322,'PNC Exon. &amp; no Exon.'!$A:$AL,'P.N.C. x Comp. x Ramos'!F$66,0)</f>
        <v>0</v>
      </c>
      <c r="G322" s="47">
        <f>VLOOKUP($Q322&amp;$B322,'PNC Exon. &amp; no Exon.'!$A:$AL,'P.N.C. x Comp. x Ramos'!G$66,0)</f>
        <v>49499.26</v>
      </c>
      <c r="H322" s="47">
        <f>VLOOKUP($Q322&amp;$B322,'PNC Exon. &amp; no Exon.'!$A:$AL,'P.N.C. x Comp. x Ramos'!H$66,0)</f>
        <v>4026049.81</v>
      </c>
      <c r="I322" s="47">
        <f>VLOOKUP($Q322&amp;$B322,'PNC Exon. &amp; no Exon.'!$A:$AL,'P.N.C. x Comp. x Ramos'!I$66,0)</f>
        <v>-19121.59</v>
      </c>
      <c r="J322" s="47">
        <f>VLOOKUP($Q322&amp;$B322,'PNC Exon. &amp; no Exon.'!$A:$AL,'P.N.C. x Comp. x Ramos'!J$66,0)</f>
        <v>23810.3</v>
      </c>
      <c r="K322" s="47">
        <f>VLOOKUP($Q322&amp;$B322,'PNC Exon. &amp; no Exon.'!$A:$AL,'P.N.C. x Comp. x Ramos'!K$66,0)</f>
        <v>46308805.509999998</v>
      </c>
      <c r="L322" s="47">
        <f>VLOOKUP($Q322&amp;$B322,'PNC Exon. &amp; no Exon.'!$A:$AL,'P.N.C. x Comp. x Ramos'!L$66,0)</f>
        <v>0</v>
      </c>
      <c r="M322" s="47">
        <f>VLOOKUP($Q322&amp;$B322,'PNC Exon. &amp; no Exon.'!$A:$AL,'P.N.C. x Comp. x Ramos'!M$66,0)</f>
        <v>19898763.02</v>
      </c>
      <c r="N322" s="47">
        <f>VLOOKUP($Q322&amp;$B322,'PNC Exon. &amp; no Exon.'!$A:$AL,'P.N.C. x Comp. x Ramos'!N$66,0)</f>
        <v>609240.22</v>
      </c>
      <c r="O322" s="56">
        <f t="shared" si="32"/>
        <v>1.0883446506521584</v>
      </c>
      <c r="Q322" s="136" t="s">
        <v>4</v>
      </c>
    </row>
    <row r="323" spans="1:17" ht="15.95" customHeight="1" x14ac:dyDescent="0.4">
      <c r="A323" s="46">
        <f t="shared" si="30"/>
        <v>13</v>
      </c>
      <c r="B323" s="50" t="s">
        <v>106</v>
      </c>
      <c r="C323" s="88">
        <f t="shared" si="33"/>
        <v>60168543.469999999</v>
      </c>
      <c r="D323" s="47">
        <f>VLOOKUP($Q323&amp;$B323,'PNC Exon. &amp; no Exon.'!$A:$AL,'P.N.C. x Comp. x Ramos'!D$66,0)</f>
        <v>209642.81</v>
      </c>
      <c r="E323" s="47">
        <f>VLOOKUP($Q323&amp;$B323,'PNC Exon. &amp; no Exon.'!$A:$AL,'P.N.C. x Comp. x Ramos'!E$66,0)</f>
        <v>3354803.44</v>
      </c>
      <c r="F323" s="47">
        <f>VLOOKUP($Q323&amp;$B323,'PNC Exon. &amp; no Exon.'!$A:$AL,'P.N.C. x Comp. x Ramos'!F$66,0)</f>
        <v>0</v>
      </c>
      <c r="G323" s="47">
        <f>VLOOKUP($Q323&amp;$B323,'PNC Exon. &amp; no Exon.'!$A:$AL,'P.N.C. x Comp. x Ramos'!G$66,0)</f>
        <v>785353.69</v>
      </c>
      <c r="H323" s="47">
        <f>VLOOKUP($Q323&amp;$B323,'PNC Exon. &amp; no Exon.'!$A:$AL,'P.N.C. x Comp. x Ramos'!H$66,0)</f>
        <v>19510167.080000002</v>
      </c>
      <c r="I323" s="47">
        <f>VLOOKUP($Q323&amp;$B323,'PNC Exon. &amp; no Exon.'!$A:$AL,'P.N.C. x Comp. x Ramos'!I$66,0)</f>
        <v>38147.120000000003</v>
      </c>
      <c r="J323" s="47">
        <f>VLOOKUP($Q323&amp;$B323,'PNC Exon. &amp; no Exon.'!$A:$AL,'P.N.C. x Comp. x Ramos'!J$66,0)</f>
        <v>704630.88</v>
      </c>
      <c r="K323" s="47">
        <f>VLOOKUP($Q323&amp;$B323,'PNC Exon. &amp; no Exon.'!$A:$AL,'P.N.C. x Comp. x Ramos'!K$66,0)</f>
        <v>25175574.900000002</v>
      </c>
      <c r="L323" s="47">
        <f>VLOOKUP($Q323&amp;$B323,'PNC Exon. &amp; no Exon.'!$A:$AL,'P.N.C. x Comp. x Ramos'!L$66,0)</f>
        <v>0</v>
      </c>
      <c r="M323" s="47">
        <f>VLOOKUP($Q323&amp;$B323,'PNC Exon. &amp; no Exon.'!$A:$AL,'P.N.C. x Comp. x Ramos'!M$66,0)</f>
        <v>5212175.3999999994</v>
      </c>
      <c r="N323" s="47">
        <f>VLOOKUP($Q323&amp;$B323,'PNC Exon. &amp; no Exon.'!$A:$AL,'P.N.C. x Comp. x Ramos'!N$66,0)</f>
        <v>5178048.1499999994</v>
      </c>
      <c r="O323" s="56">
        <f t="shared" si="32"/>
        <v>0.9119928244909129</v>
      </c>
      <c r="Q323" s="136" t="s">
        <v>4</v>
      </c>
    </row>
    <row r="324" spans="1:17" ht="15.95" customHeight="1" x14ac:dyDescent="0.4">
      <c r="A324" s="46">
        <f t="shared" si="30"/>
        <v>14</v>
      </c>
      <c r="B324" s="50" t="s">
        <v>99</v>
      </c>
      <c r="C324" s="88">
        <f t="shared" si="33"/>
        <v>54084194.810000002</v>
      </c>
      <c r="D324" s="47">
        <f>VLOOKUP($Q324&amp;$B324,'PNC Exon. &amp; no Exon.'!$A:$AL,'P.N.C. x Comp. x Ramos'!D$66,0)</f>
        <v>0</v>
      </c>
      <c r="E324" s="47">
        <f>VLOOKUP($Q324&amp;$B324,'PNC Exon. &amp; no Exon.'!$A:$AL,'P.N.C. x Comp. x Ramos'!E$66,0)</f>
        <v>26257.75</v>
      </c>
      <c r="F324" s="47">
        <f>VLOOKUP($Q324&amp;$B324,'PNC Exon. &amp; no Exon.'!$A:$AL,'P.N.C. x Comp. x Ramos'!F$66,0)</f>
        <v>0</v>
      </c>
      <c r="G324" s="47">
        <f>VLOOKUP($Q324&amp;$B324,'PNC Exon. &amp; no Exon.'!$A:$AL,'P.N.C. x Comp. x Ramos'!G$66,0)</f>
        <v>0</v>
      </c>
      <c r="H324" s="47">
        <f>VLOOKUP($Q324&amp;$B324,'PNC Exon. &amp; no Exon.'!$A:$AL,'P.N.C. x Comp. x Ramos'!H$66,0)</f>
        <v>127646.15</v>
      </c>
      <c r="I324" s="47">
        <f>VLOOKUP($Q324&amp;$B324,'PNC Exon. &amp; no Exon.'!$A:$AL,'P.N.C. x Comp. x Ramos'!I$66,0)</f>
        <v>13645.68</v>
      </c>
      <c r="J324" s="47">
        <f>VLOOKUP($Q324&amp;$B324,'PNC Exon. &amp; no Exon.'!$A:$AL,'P.N.C. x Comp. x Ramos'!J$66,0)</f>
        <v>508907.12</v>
      </c>
      <c r="K324" s="47">
        <f>VLOOKUP($Q324&amp;$B324,'PNC Exon. &amp; no Exon.'!$A:$AL,'P.N.C. x Comp. x Ramos'!K$66,0)</f>
        <v>51524277.100000001</v>
      </c>
      <c r="L324" s="47">
        <f>VLOOKUP($Q324&amp;$B324,'PNC Exon. &amp; no Exon.'!$A:$AL,'P.N.C. x Comp. x Ramos'!L$66,0)</f>
        <v>0</v>
      </c>
      <c r="M324" s="47">
        <f>VLOOKUP($Q324&amp;$B324,'PNC Exon. &amp; no Exon.'!$A:$AL,'P.N.C. x Comp. x Ramos'!M$66,0)</f>
        <v>1703721.05</v>
      </c>
      <c r="N324" s="47">
        <f>VLOOKUP($Q324&amp;$B324,'PNC Exon. &amp; no Exon.'!$A:$AL,'P.N.C. x Comp. x Ramos'!N$66,0)</f>
        <v>179739.96</v>
      </c>
      <c r="O324" s="56">
        <f t="shared" si="32"/>
        <v>0.81977051031128567</v>
      </c>
      <c r="Q324" s="136" t="s">
        <v>4</v>
      </c>
    </row>
    <row r="325" spans="1:17" ht="15.95" customHeight="1" x14ac:dyDescent="0.4">
      <c r="A325" s="46">
        <f t="shared" si="30"/>
        <v>15</v>
      </c>
      <c r="B325" s="49" t="s">
        <v>107</v>
      </c>
      <c r="C325" s="88">
        <f t="shared" si="33"/>
        <v>48696860.359999999</v>
      </c>
      <c r="D325" s="47">
        <f>VLOOKUP($Q325&amp;$B325,'PNC Exon. &amp; no Exon.'!$A:$AL,'P.N.C. x Comp. x Ramos'!D$66,0)</f>
        <v>6689.68</v>
      </c>
      <c r="E325" s="47">
        <f>VLOOKUP($Q325&amp;$B325,'PNC Exon. &amp; no Exon.'!$A:$AL,'P.N.C. x Comp. x Ramos'!E$66,0)</f>
        <v>1247838.53</v>
      </c>
      <c r="F325" s="47">
        <f>VLOOKUP($Q325&amp;$B325,'PNC Exon. &amp; no Exon.'!$A:$AL,'P.N.C. x Comp. x Ramos'!F$66,0)</f>
        <v>0</v>
      </c>
      <c r="G325" s="47">
        <f>VLOOKUP($Q325&amp;$B325,'PNC Exon. &amp; no Exon.'!$A:$AL,'P.N.C. x Comp. x Ramos'!G$66,0)</f>
        <v>713717.22</v>
      </c>
      <c r="H325" s="47">
        <f>VLOOKUP($Q325&amp;$B325,'PNC Exon. &amp; no Exon.'!$A:$AL,'P.N.C. x Comp. x Ramos'!H$66,0)</f>
        <v>0</v>
      </c>
      <c r="I325" s="47">
        <f>VLOOKUP($Q325&amp;$B325,'PNC Exon. &amp; no Exon.'!$A:$AL,'P.N.C. x Comp. x Ramos'!I$66,0)</f>
        <v>73709.48</v>
      </c>
      <c r="J325" s="47">
        <f>VLOOKUP($Q325&amp;$B325,'PNC Exon. &amp; no Exon.'!$A:$AL,'P.N.C. x Comp. x Ramos'!J$66,0)</f>
        <v>3750</v>
      </c>
      <c r="K325" s="47">
        <f>VLOOKUP($Q325&amp;$B325,'PNC Exon. &amp; no Exon.'!$A:$AL,'P.N.C. x Comp. x Ramos'!K$66,0)</f>
        <v>46550167.329999998</v>
      </c>
      <c r="L325" s="47">
        <f>VLOOKUP($Q325&amp;$B325,'PNC Exon. &amp; no Exon.'!$A:$AL,'P.N.C. x Comp. x Ramos'!L$66,0)</f>
        <v>0</v>
      </c>
      <c r="M325" s="47">
        <f>VLOOKUP($Q325&amp;$B325,'PNC Exon. &amp; no Exon.'!$A:$AL,'P.N.C. x Comp. x Ramos'!M$66,0)</f>
        <v>24943.1</v>
      </c>
      <c r="N325" s="47">
        <f>VLOOKUP($Q325&amp;$B325,'PNC Exon. &amp; no Exon.'!$A:$AL,'P.N.C. x Comp. x Ramos'!N$66,0)</f>
        <v>76045.02</v>
      </c>
      <c r="O325" s="56">
        <f t="shared" si="32"/>
        <v>0.7381130514767964</v>
      </c>
      <c r="Q325" s="136" t="s">
        <v>4</v>
      </c>
    </row>
    <row r="326" spans="1:17" ht="15.95" customHeight="1" x14ac:dyDescent="0.4">
      <c r="A326" s="46">
        <f t="shared" si="30"/>
        <v>16</v>
      </c>
      <c r="B326" s="50" t="s">
        <v>110</v>
      </c>
      <c r="C326" s="88">
        <f t="shared" si="33"/>
        <v>38867647.250000007</v>
      </c>
      <c r="D326" s="47">
        <f>VLOOKUP($Q326&amp;$B326,'PNC Exon. &amp; no Exon.'!$A:$AL,'P.N.C. x Comp. x Ramos'!D$66,0)</f>
        <v>0</v>
      </c>
      <c r="E326" s="47">
        <f>VLOOKUP($Q326&amp;$B326,'PNC Exon. &amp; no Exon.'!$A:$AL,'P.N.C. x Comp. x Ramos'!E$66,0)</f>
        <v>12847845.260000002</v>
      </c>
      <c r="F326" s="47">
        <f>VLOOKUP($Q326&amp;$B326,'PNC Exon. &amp; no Exon.'!$A:$AL,'P.N.C. x Comp. x Ramos'!F$66,0)</f>
        <v>1349615.59</v>
      </c>
      <c r="G326" s="47">
        <f>VLOOKUP($Q326&amp;$B326,'PNC Exon. &amp; no Exon.'!$A:$AL,'P.N.C. x Comp. x Ramos'!G$66,0)</f>
        <v>3258.56</v>
      </c>
      <c r="H326" s="47">
        <f>VLOOKUP($Q326&amp;$B326,'PNC Exon. &amp; no Exon.'!$A:$AL,'P.N.C. x Comp. x Ramos'!H$66,0)</f>
        <v>1164730.4099999999</v>
      </c>
      <c r="I326" s="47">
        <f>VLOOKUP($Q326&amp;$B326,'PNC Exon. &amp; no Exon.'!$A:$AL,'P.N.C. x Comp. x Ramos'!I$66,0)</f>
        <v>2265970.5299999998</v>
      </c>
      <c r="J326" s="47">
        <f>VLOOKUP($Q326&amp;$B326,'PNC Exon. &amp; no Exon.'!$A:$AL,'P.N.C. x Comp. x Ramos'!J$66,0)</f>
        <v>275061.17</v>
      </c>
      <c r="K326" s="47">
        <f>VLOOKUP($Q326&amp;$B326,'PNC Exon. &amp; no Exon.'!$A:$AL,'P.N.C. x Comp. x Ramos'!K$66,0)</f>
        <v>14674627.5</v>
      </c>
      <c r="L326" s="47">
        <f>VLOOKUP($Q326&amp;$B326,'PNC Exon. &amp; no Exon.'!$A:$AL,'P.N.C. x Comp. x Ramos'!L$66,0)</f>
        <v>0</v>
      </c>
      <c r="M326" s="47">
        <f>VLOOKUP($Q326&amp;$B326,'PNC Exon. &amp; no Exon.'!$A:$AL,'P.N.C. x Comp. x Ramos'!M$66,0)</f>
        <v>1192991.03</v>
      </c>
      <c r="N326" s="47">
        <f>VLOOKUP($Q326&amp;$B326,'PNC Exon. &amp; no Exon.'!$A:$AL,'P.N.C. x Comp. x Ramos'!N$66,0)</f>
        <v>5093547.2</v>
      </c>
      <c r="O326" s="56">
        <f t="shared" si="32"/>
        <v>0.58912869337642892</v>
      </c>
      <c r="Q326" s="136" t="s">
        <v>4</v>
      </c>
    </row>
    <row r="327" spans="1:17" ht="15.95" customHeight="1" x14ac:dyDescent="0.4">
      <c r="A327" s="46">
        <f t="shared" si="30"/>
        <v>17</v>
      </c>
      <c r="B327" s="50" t="s">
        <v>80</v>
      </c>
      <c r="C327" s="88">
        <f t="shared" si="33"/>
        <v>38715686.449999996</v>
      </c>
      <c r="D327" s="47">
        <f>VLOOKUP($Q327&amp;$B327,'PNC Exon. &amp; no Exon.'!$A:$AL,'P.N.C. x Comp. x Ramos'!D$66,0)</f>
        <v>0</v>
      </c>
      <c r="E327" s="47">
        <f>VLOOKUP($Q327&amp;$B327,'PNC Exon. &amp; no Exon.'!$A:$AL,'P.N.C. x Comp. x Ramos'!E$66,0)</f>
        <v>14452508.08</v>
      </c>
      <c r="F327" s="47">
        <f>VLOOKUP($Q327&amp;$B327,'PNC Exon. &amp; no Exon.'!$A:$AL,'P.N.C. x Comp. x Ramos'!F$66,0)</f>
        <v>0</v>
      </c>
      <c r="G327" s="47">
        <f>VLOOKUP($Q327&amp;$B327,'PNC Exon. &amp; no Exon.'!$A:$AL,'P.N.C. x Comp. x Ramos'!G$66,0)</f>
        <v>0</v>
      </c>
      <c r="H327" s="47">
        <f>VLOOKUP($Q327&amp;$B327,'PNC Exon. &amp; no Exon.'!$A:$AL,'P.N.C. x Comp. x Ramos'!H$66,0)</f>
        <v>3910625.04</v>
      </c>
      <c r="I327" s="47">
        <f>VLOOKUP($Q327&amp;$B327,'PNC Exon. &amp; no Exon.'!$A:$AL,'P.N.C. x Comp. x Ramos'!I$66,0)</f>
        <v>0</v>
      </c>
      <c r="J327" s="47">
        <f>VLOOKUP($Q327&amp;$B327,'PNC Exon. &amp; no Exon.'!$A:$AL,'P.N.C. x Comp. x Ramos'!J$66,0)</f>
        <v>7872.43</v>
      </c>
      <c r="K327" s="47">
        <f>VLOOKUP($Q327&amp;$B327,'PNC Exon. &amp; no Exon.'!$A:$AL,'P.N.C. x Comp. x Ramos'!K$66,0)</f>
        <v>18520250.02</v>
      </c>
      <c r="L327" s="47">
        <f>VLOOKUP($Q327&amp;$B327,'PNC Exon. &amp; no Exon.'!$A:$AL,'P.N.C. x Comp. x Ramos'!L$66,0)</f>
        <v>0</v>
      </c>
      <c r="M327" s="47">
        <f>VLOOKUP($Q327&amp;$B327,'PNC Exon. &amp; no Exon.'!$A:$AL,'P.N.C. x Comp. x Ramos'!M$66,0)</f>
        <v>887088.19</v>
      </c>
      <c r="N327" s="47">
        <f>VLOOKUP($Q327&amp;$B327,'PNC Exon. &amp; no Exon.'!$A:$AL,'P.N.C. x Comp. x Ramos'!N$66,0)</f>
        <v>937342.69</v>
      </c>
      <c r="O327" s="56">
        <f t="shared" si="32"/>
        <v>0.58682537753709818</v>
      </c>
      <c r="Q327" s="136" t="s">
        <v>4</v>
      </c>
    </row>
    <row r="328" spans="1:17" ht="15.95" customHeight="1" x14ac:dyDescent="0.4">
      <c r="A328" s="46">
        <f t="shared" si="30"/>
        <v>18</v>
      </c>
      <c r="B328" s="50" t="s">
        <v>102</v>
      </c>
      <c r="C328" s="88">
        <f t="shared" si="33"/>
        <v>37338721.560000002</v>
      </c>
      <c r="D328" s="47">
        <f>VLOOKUP($Q328&amp;$B328,'PNC Exon. &amp; no Exon.'!$A:$AL,'P.N.C. x Comp. x Ramos'!D$66,0)</f>
        <v>0</v>
      </c>
      <c r="E328" s="47">
        <f>VLOOKUP($Q328&amp;$B328,'PNC Exon. &amp; no Exon.'!$A:$AL,'P.N.C. x Comp. x Ramos'!E$66,0)</f>
        <v>37219343.82</v>
      </c>
      <c r="F328" s="47">
        <f>VLOOKUP($Q328&amp;$B328,'PNC Exon. &amp; no Exon.'!$A:$AL,'P.N.C. x Comp. x Ramos'!F$66,0)</f>
        <v>0</v>
      </c>
      <c r="G328" s="47">
        <f>VLOOKUP($Q328&amp;$B328,'PNC Exon. &amp; no Exon.'!$A:$AL,'P.N.C. x Comp. x Ramos'!G$66,0)</f>
        <v>0</v>
      </c>
      <c r="H328" s="47">
        <f>VLOOKUP($Q328&amp;$B328,'PNC Exon. &amp; no Exon.'!$A:$AL,'P.N.C. x Comp. x Ramos'!H$66,0)</f>
        <v>0</v>
      </c>
      <c r="I328" s="47">
        <f>VLOOKUP($Q328&amp;$B328,'PNC Exon. &amp; no Exon.'!$A:$AL,'P.N.C. x Comp. x Ramos'!I$66,0)</f>
        <v>0</v>
      </c>
      <c r="J328" s="47">
        <f>VLOOKUP($Q328&amp;$B328,'PNC Exon. &amp; no Exon.'!$A:$AL,'P.N.C. x Comp. x Ramos'!J$66,0)</f>
        <v>0</v>
      </c>
      <c r="K328" s="47">
        <f>VLOOKUP($Q328&amp;$B328,'PNC Exon. &amp; no Exon.'!$A:$AL,'P.N.C. x Comp. x Ramos'!K$66,0)</f>
        <v>0</v>
      </c>
      <c r="L328" s="47">
        <f>VLOOKUP($Q328&amp;$B328,'PNC Exon. &amp; no Exon.'!$A:$AL,'P.N.C. x Comp. x Ramos'!L$66,0)</f>
        <v>0</v>
      </c>
      <c r="M328" s="47">
        <f>VLOOKUP($Q328&amp;$B328,'PNC Exon. &amp; no Exon.'!$A:$AL,'P.N.C. x Comp. x Ramos'!M$66,0)</f>
        <v>119377.74</v>
      </c>
      <c r="N328" s="47">
        <f>VLOOKUP($Q328&amp;$B328,'PNC Exon. &amp; no Exon.'!$A:$AL,'P.N.C. x Comp. x Ramos'!N$66,0)</f>
        <v>0</v>
      </c>
      <c r="O328" s="56">
        <f t="shared" si="32"/>
        <v>0.56595430393562329</v>
      </c>
      <c r="Q328" s="136" t="s">
        <v>4</v>
      </c>
    </row>
    <row r="329" spans="1:17" ht="15.95" customHeight="1" x14ac:dyDescent="0.4">
      <c r="A329" s="46">
        <f t="shared" si="30"/>
        <v>19</v>
      </c>
      <c r="B329" s="50" t="s">
        <v>82</v>
      </c>
      <c r="C329" s="88">
        <f t="shared" si="33"/>
        <v>36894528.710000001</v>
      </c>
      <c r="D329" s="47">
        <f>VLOOKUP($Q329&amp;$B329,'PNC Exon. &amp; no Exon.'!$A:$AL,'P.N.C. x Comp. x Ramos'!D$66,0)</f>
        <v>0</v>
      </c>
      <c r="E329" s="47">
        <f>VLOOKUP($Q329&amp;$B329,'PNC Exon. &amp; no Exon.'!$A:$AL,'P.N.C. x Comp. x Ramos'!E$66,0)</f>
        <v>0</v>
      </c>
      <c r="F329" s="47">
        <f>VLOOKUP($Q329&amp;$B329,'PNC Exon. &amp; no Exon.'!$A:$AL,'P.N.C. x Comp. x Ramos'!F$66,0)</f>
        <v>0</v>
      </c>
      <c r="G329" s="47">
        <f>VLOOKUP($Q329&amp;$B329,'PNC Exon. &amp; no Exon.'!$A:$AL,'P.N.C. x Comp. x Ramos'!G$66,0)</f>
        <v>0</v>
      </c>
      <c r="H329" s="47">
        <f>VLOOKUP($Q329&amp;$B329,'PNC Exon. &amp; no Exon.'!$A:$AL,'P.N.C. x Comp. x Ramos'!H$66,0)</f>
        <v>0</v>
      </c>
      <c r="I329" s="47">
        <f>VLOOKUP($Q329&amp;$B329,'PNC Exon. &amp; no Exon.'!$A:$AL,'P.N.C. x Comp. x Ramos'!I$66,0)</f>
        <v>0</v>
      </c>
      <c r="J329" s="47">
        <f>VLOOKUP($Q329&amp;$B329,'PNC Exon. &amp; no Exon.'!$A:$AL,'P.N.C. x Comp. x Ramos'!J$66,0)</f>
        <v>0</v>
      </c>
      <c r="K329" s="47">
        <f>VLOOKUP($Q329&amp;$B329,'PNC Exon. &amp; no Exon.'!$A:$AL,'P.N.C. x Comp. x Ramos'!K$66,0)</f>
        <v>36894528.710000001</v>
      </c>
      <c r="L329" s="47">
        <f>VLOOKUP($Q329&amp;$B329,'PNC Exon. &amp; no Exon.'!$A:$AL,'P.N.C. x Comp. x Ramos'!L$66,0)</f>
        <v>0</v>
      </c>
      <c r="M329" s="47">
        <f>VLOOKUP($Q329&amp;$B329,'PNC Exon. &amp; no Exon.'!$A:$AL,'P.N.C. x Comp. x Ramos'!M$66,0)</f>
        <v>0</v>
      </c>
      <c r="N329" s="47">
        <f>VLOOKUP($Q329&amp;$B329,'PNC Exon. &amp; no Exon.'!$A:$AL,'P.N.C. x Comp. x Ramos'!N$66,0)</f>
        <v>0</v>
      </c>
      <c r="O329" s="56">
        <f t="shared" si="32"/>
        <v>0.55922153846503897</v>
      </c>
      <c r="Q329" s="136" t="s">
        <v>4</v>
      </c>
    </row>
    <row r="330" spans="1:17" ht="15.95" customHeight="1" x14ac:dyDescent="0.4">
      <c r="A330" s="46">
        <f t="shared" si="30"/>
        <v>20</v>
      </c>
      <c r="B330" s="50" t="s">
        <v>98</v>
      </c>
      <c r="C330" s="88">
        <f t="shared" si="33"/>
        <v>36304486.100000001</v>
      </c>
      <c r="D330" s="47">
        <f>VLOOKUP($Q330&amp;$B330,'PNC Exon. &amp; no Exon.'!$A:$AL,'P.N.C. x Comp. x Ramos'!D$66,0)</f>
        <v>0</v>
      </c>
      <c r="E330" s="47">
        <f>VLOOKUP($Q330&amp;$B330,'PNC Exon. &amp; no Exon.'!$A:$AL,'P.N.C. x Comp. x Ramos'!E$66,0)</f>
        <v>2905166.63</v>
      </c>
      <c r="F330" s="47">
        <f>VLOOKUP($Q330&amp;$B330,'PNC Exon. &amp; no Exon.'!$A:$AL,'P.N.C. x Comp. x Ramos'!F$66,0)</f>
        <v>0</v>
      </c>
      <c r="G330" s="47">
        <f>VLOOKUP($Q330&amp;$B330,'PNC Exon. &amp; no Exon.'!$A:$AL,'P.N.C. x Comp. x Ramos'!G$66,0)</f>
        <v>0</v>
      </c>
      <c r="H330" s="47">
        <f>VLOOKUP($Q330&amp;$B330,'PNC Exon. &amp; no Exon.'!$A:$AL,'P.N.C. x Comp. x Ramos'!H$66,0)</f>
        <v>0</v>
      </c>
      <c r="I330" s="47">
        <f>VLOOKUP($Q330&amp;$B330,'PNC Exon. &amp; no Exon.'!$A:$AL,'P.N.C. x Comp. x Ramos'!I$66,0)</f>
        <v>0</v>
      </c>
      <c r="J330" s="47">
        <f>VLOOKUP($Q330&amp;$B330,'PNC Exon. &amp; no Exon.'!$A:$AL,'P.N.C. x Comp. x Ramos'!J$66,0)</f>
        <v>0</v>
      </c>
      <c r="K330" s="47">
        <f>VLOOKUP($Q330&amp;$B330,'PNC Exon. &amp; no Exon.'!$A:$AL,'P.N.C. x Comp. x Ramos'!K$66,0)</f>
        <v>0</v>
      </c>
      <c r="L330" s="47">
        <f>VLOOKUP($Q330&amp;$B330,'PNC Exon. &amp; no Exon.'!$A:$AL,'P.N.C. x Comp. x Ramos'!L$66,0)</f>
        <v>33376986.140000001</v>
      </c>
      <c r="M330" s="47">
        <f>VLOOKUP($Q330&amp;$B330,'PNC Exon. &amp; no Exon.'!$A:$AL,'P.N.C. x Comp. x Ramos'!M$66,0)</f>
        <v>0</v>
      </c>
      <c r="N330" s="47">
        <f>VLOOKUP($Q330&amp;$B330,'PNC Exon. &amp; no Exon.'!$A:$AL,'P.N.C. x Comp. x Ramos'!N$66,0)</f>
        <v>22333.33</v>
      </c>
      <c r="O330" s="56">
        <f t="shared" si="32"/>
        <v>0.55027808403802281</v>
      </c>
      <c r="Q330" s="136" t="s">
        <v>4</v>
      </c>
    </row>
    <row r="331" spans="1:17" ht="15.95" customHeight="1" x14ac:dyDescent="0.4">
      <c r="A331" s="46">
        <f t="shared" si="30"/>
        <v>21</v>
      </c>
      <c r="B331" s="49" t="s">
        <v>101</v>
      </c>
      <c r="C331" s="88">
        <f t="shared" si="33"/>
        <v>31518417.57</v>
      </c>
      <c r="D331" s="47">
        <f>VLOOKUP($Q331&amp;$B331,'PNC Exon. &amp; no Exon.'!$A:$AL,'P.N.C. x Comp. x Ramos'!D$66,0)</f>
        <v>0</v>
      </c>
      <c r="E331" s="47">
        <f>VLOOKUP($Q331&amp;$B331,'PNC Exon. &amp; no Exon.'!$A:$AL,'P.N.C. x Comp. x Ramos'!E$66,0)</f>
        <v>0</v>
      </c>
      <c r="F331" s="47">
        <f>VLOOKUP($Q331&amp;$B331,'PNC Exon. &amp; no Exon.'!$A:$AL,'P.N.C. x Comp. x Ramos'!F$66,0)</f>
        <v>31518417.57</v>
      </c>
      <c r="G331" s="47">
        <f>VLOOKUP($Q331&amp;$B331,'PNC Exon. &amp; no Exon.'!$A:$AL,'P.N.C. x Comp. x Ramos'!G$66,0)</f>
        <v>0</v>
      </c>
      <c r="H331" s="47">
        <f>VLOOKUP($Q331&amp;$B331,'PNC Exon. &amp; no Exon.'!$A:$AL,'P.N.C. x Comp. x Ramos'!H$66,0)</f>
        <v>0</v>
      </c>
      <c r="I331" s="47">
        <f>VLOOKUP($Q331&amp;$B331,'PNC Exon. &amp; no Exon.'!$A:$AL,'P.N.C. x Comp. x Ramos'!I$66,0)</f>
        <v>0</v>
      </c>
      <c r="J331" s="47">
        <f>VLOOKUP($Q331&amp;$B331,'PNC Exon. &amp; no Exon.'!$A:$AL,'P.N.C. x Comp. x Ramos'!J$66,0)</f>
        <v>0</v>
      </c>
      <c r="K331" s="47">
        <f>VLOOKUP($Q331&amp;$B331,'PNC Exon. &amp; no Exon.'!$A:$AL,'P.N.C. x Comp. x Ramos'!K$66,0)</f>
        <v>0</v>
      </c>
      <c r="L331" s="47">
        <f>VLOOKUP($Q331&amp;$B331,'PNC Exon. &amp; no Exon.'!$A:$AL,'P.N.C. x Comp. x Ramos'!L$66,0)</f>
        <v>0</v>
      </c>
      <c r="M331" s="47">
        <f>VLOOKUP($Q331&amp;$B331,'PNC Exon. &amp; no Exon.'!$A:$AL,'P.N.C. x Comp. x Ramos'!M$66,0)</f>
        <v>0</v>
      </c>
      <c r="N331" s="47">
        <f>VLOOKUP($Q331&amp;$B331,'PNC Exon. &amp; no Exon.'!$A:$AL,'P.N.C. x Comp. x Ramos'!N$66,0)</f>
        <v>0</v>
      </c>
      <c r="O331" s="56">
        <f t="shared" si="32"/>
        <v>0.47773419473716094</v>
      </c>
      <c r="Q331" s="136" t="s">
        <v>4</v>
      </c>
    </row>
    <row r="332" spans="1:17" ht="15.95" customHeight="1" x14ac:dyDescent="0.4">
      <c r="A332" s="46">
        <f t="shared" si="30"/>
        <v>22</v>
      </c>
      <c r="B332" s="50" t="s">
        <v>114</v>
      </c>
      <c r="C332" s="88">
        <f t="shared" si="33"/>
        <v>29055844.559999999</v>
      </c>
      <c r="D332" s="47">
        <f>VLOOKUP($Q332&amp;$B332,'PNC Exon. &amp; no Exon.'!$A:$AL,'P.N.C. x Comp. x Ramos'!D$66,0)</f>
        <v>0</v>
      </c>
      <c r="E332" s="47">
        <f>VLOOKUP($Q332&amp;$B332,'PNC Exon. &amp; no Exon.'!$A:$AL,'P.N.C. x Comp. x Ramos'!E$66,0)</f>
        <v>910156.65</v>
      </c>
      <c r="F332" s="47">
        <f>VLOOKUP($Q332&amp;$B332,'PNC Exon. &amp; no Exon.'!$A:$AL,'P.N.C. x Comp. x Ramos'!F$66,0)</f>
        <v>383842.95</v>
      </c>
      <c r="G332" s="47">
        <f>VLOOKUP($Q332&amp;$B332,'PNC Exon. &amp; no Exon.'!$A:$AL,'P.N.C. x Comp. x Ramos'!G$66,0)</f>
        <v>0</v>
      </c>
      <c r="H332" s="47">
        <f>VLOOKUP($Q332&amp;$B332,'PNC Exon. &amp; no Exon.'!$A:$AL,'P.N.C. x Comp. x Ramos'!H$66,0)</f>
        <v>1922762.29</v>
      </c>
      <c r="I332" s="47">
        <f>VLOOKUP($Q332&amp;$B332,'PNC Exon. &amp; no Exon.'!$A:$AL,'P.N.C. x Comp. x Ramos'!I$66,0)</f>
        <v>520015.67</v>
      </c>
      <c r="J332" s="47">
        <f>VLOOKUP($Q332&amp;$B332,'PNC Exon. &amp; no Exon.'!$A:$AL,'P.N.C. x Comp. x Ramos'!J$66,0)</f>
        <v>195939.26</v>
      </c>
      <c r="K332" s="47">
        <f>VLOOKUP($Q332&amp;$B332,'PNC Exon. &amp; no Exon.'!$A:$AL,'P.N.C. x Comp. x Ramos'!K$66,0)</f>
        <v>11334306.84</v>
      </c>
      <c r="L332" s="47">
        <f>VLOOKUP($Q332&amp;$B332,'PNC Exon. &amp; no Exon.'!$A:$AL,'P.N.C. x Comp. x Ramos'!L$66,0)</f>
        <v>0</v>
      </c>
      <c r="M332" s="47">
        <f>VLOOKUP($Q332&amp;$B332,'PNC Exon. &amp; no Exon.'!$A:$AL,'P.N.C. x Comp. x Ramos'!M$66,0)</f>
        <v>13230963.16</v>
      </c>
      <c r="N332" s="47">
        <f>VLOOKUP($Q332&amp;$B332,'PNC Exon. &amp; no Exon.'!$A:$AL,'P.N.C. x Comp. x Ramos'!N$66,0)</f>
        <v>557857.74</v>
      </c>
      <c r="O332" s="56">
        <f t="shared" si="32"/>
        <v>0.44040823028158504</v>
      </c>
      <c r="Q332" s="136" t="s">
        <v>4</v>
      </c>
    </row>
    <row r="333" spans="1:17" ht="15.95" customHeight="1" x14ac:dyDescent="0.4">
      <c r="A333" s="46">
        <f t="shared" si="30"/>
        <v>23</v>
      </c>
      <c r="B333" s="50" t="s">
        <v>95</v>
      </c>
      <c r="C333" s="88">
        <f t="shared" si="33"/>
        <v>28508590.039999999</v>
      </c>
      <c r="D333" s="47">
        <f>VLOOKUP($Q333&amp;$B333,'PNC Exon. &amp; no Exon.'!$A:$AL,'P.N.C. x Comp. x Ramos'!D$66,0)</f>
        <v>0</v>
      </c>
      <c r="E333" s="47">
        <f>VLOOKUP($Q333&amp;$B333,'PNC Exon. &amp; no Exon.'!$A:$AL,'P.N.C. x Comp. x Ramos'!E$66,0)</f>
        <v>1524688</v>
      </c>
      <c r="F333" s="47">
        <f>VLOOKUP($Q333&amp;$B333,'PNC Exon. &amp; no Exon.'!$A:$AL,'P.N.C. x Comp. x Ramos'!F$66,0)</f>
        <v>26983902.039999999</v>
      </c>
      <c r="G333" s="47">
        <f>VLOOKUP($Q333&amp;$B333,'PNC Exon. &amp; no Exon.'!$A:$AL,'P.N.C. x Comp. x Ramos'!G$66,0)</f>
        <v>0</v>
      </c>
      <c r="H333" s="47">
        <f>VLOOKUP($Q333&amp;$B333,'PNC Exon. &amp; no Exon.'!$A:$AL,'P.N.C. x Comp. x Ramos'!H$66,0)</f>
        <v>0</v>
      </c>
      <c r="I333" s="47">
        <f>VLOOKUP($Q333&amp;$B333,'PNC Exon. &amp; no Exon.'!$A:$AL,'P.N.C. x Comp. x Ramos'!I$66,0)</f>
        <v>0</v>
      </c>
      <c r="J333" s="47">
        <f>VLOOKUP($Q333&amp;$B333,'PNC Exon. &amp; no Exon.'!$A:$AL,'P.N.C. x Comp. x Ramos'!J$66,0)</f>
        <v>0</v>
      </c>
      <c r="K333" s="47">
        <f>VLOOKUP($Q333&amp;$B333,'PNC Exon. &amp; no Exon.'!$A:$AL,'P.N.C. x Comp. x Ramos'!K$66,0)</f>
        <v>0</v>
      </c>
      <c r="L333" s="47">
        <f>VLOOKUP($Q333&amp;$B333,'PNC Exon. &amp; no Exon.'!$A:$AL,'P.N.C. x Comp. x Ramos'!L$66,0)</f>
        <v>0</v>
      </c>
      <c r="M333" s="47">
        <f>VLOOKUP($Q333&amp;$B333,'PNC Exon. &amp; no Exon.'!$A:$AL,'P.N.C. x Comp. x Ramos'!M$66,0)</f>
        <v>0</v>
      </c>
      <c r="N333" s="47">
        <f>VLOOKUP($Q333&amp;$B333,'PNC Exon. &amp; no Exon.'!$A:$AL,'P.N.C. x Comp. x Ramos'!N$66,0)</f>
        <v>0</v>
      </c>
      <c r="O333" s="56">
        <f t="shared" si="32"/>
        <v>0.43211332788530116</v>
      </c>
      <c r="Q333" s="136" t="s">
        <v>4</v>
      </c>
    </row>
    <row r="334" spans="1:17" ht="15.95" customHeight="1" x14ac:dyDescent="0.4">
      <c r="A334" s="46">
        <f t="shared" si="30"/>
        <v>24</v>
      </c>
      <c r="B334" s="50" t="s">
        <v>79</v>
      </c>
      <c r="C334" s="88">
        <f t="shared" si="33"/>
        <v>27322015.530000001</v>
      </c>
      <c r="D334" s="47">
        <f>VLOOKUP($Q334&amp;$B334,'PNC Exon. &amp; no Exon.'!$A:$AL,'P.N.C. x Comp. x Ramos'!D$66,0)</f>
        <v>2327.5700000000002</v>
      </c>
      <c r="E334" s="47">
        <f>VLOOKUP($Q334&amp;$B334,'PNC Exon. &amp; no Exon.'!$A:$AL,'P.N.C. x Comp. x Ramos'!E$66,0)</f>
        <v>1198450.6499999999</v>
      </c>
      <c r="F334" s="47">
        <f>VLOOKUP($Q334&amp;$B334,'PNC Exon. &amp; no Exon.'!$A:$AL,'P.N.C. x Comp. x Ramos'!F$66,0)</f>
        <v>0</v>
      </c>
      <c r="G334" s="47">
        <f>VLOOKUP($Q334&amp;$B334,'PNC Exon. &amp; no Exon.'!$A:$AL,'P.N.C. x Comp. x Ramos'!G$66,0)</f>
        <v>0</v>
      </c>
      <c r="H334" s="47">
        <f>VLOOKUP($Q334&amp;$B334,'PNC Exon. &amp; no Exon.'!$A:$AL,'P.N.C. x Comp. x Ramos'!H$66,0)</f>
        <v>3164979.37</v>
      </c>
      <c r="I334" s="47">
        <f>VLOOKUP($Q334&amp;$B334,'PNC Exon. &amp; no Exon.'!$A:$AL,'P.N.C. x Comp. x Ramos'!I$66,0)</f>
        <v>152786.70000000001</v>
      </c>
      <c r="J334" s="47">
        <f>VLOOKUP($Q334&amp;$B334,'PNC Exon. &amp; no Exon.'!$A:$AL,'P.N.C. x Comp. x Ramos'!J$66,0)</f>
        <v>23567.74</v>
      </c>
      <c r="K334" s="47">
        <f>VLOOKUP($Q334&amp;$B334,'PNC Exon. &amp; no Exon.'!$A:$AL,'P.N.C. x Comp. x Ramos'!K$66,0)</f>
        <v>17566469.350000001</v>
      </c>
      <c r="L334" s="47">
        <f>VLOOKUP($Q334&amp;$B334,'PNC Exon. &amp; no Exon.'!$A:$AL,'P.N.C. x Comp. x Ramos'!L$66,0)</f>
        <v>0</v>
      </c>
      <c r="M334" s="47">
        <f>VLOOKUP($Q334&amp;$B334,'PNC Exon. &amp; no Exon.'!$A:$AL,'P.N.C. x Comp. x Ramos'!M$66,0)</f>
        <v>734259.09</v>
      </c>
      <c r="N334" s="47">
        <f>VLOOKUP($Q334&amp;$B334,'PNC Exon. &amp; no Exon.'!$A:$AL,'P.N.C. x Comp. x Ramos'!N$66,0)</f>
        <v>4479175.0599999996</v>
      </c>
      <c r="O334" s="56">
        <f t="shared" si="32"/>
        <v>0.4141280588986358</v>
      </c>
      <c r="Q334" s="136" t="s">
        <v>4</v>
      </c>
    </row>
    <row r="335" spans="1:17" ht="15.95" customHeight="1" x14ac:dyDescent="0.4">
      <c r="A335" s="46">
        <f t="shared" si="30"/>
        <v>25</v>
      </c>
      <c r="B335" s="50" t="s">
        <v>113</v>
      </c>
      <c r="C335" s="88">
        <f t="shared" si="33"/>
        <v>20397013.349999998</v>
      </c>
      <c r="D335" s="47">
        <f>VLOOKUP($Q335&amp;$B335,'PNC Exon. &amp; no Exon.'!$A:$AL,'P.N.C. x Comp. x Ramos'!D$66,0)</f>
        <v>11619.4</v>
      </c>
      <c r="E335" s="47">
        <f>VLOOKUP($Q335&amp;$B335,'PNC Exon. &amp; no Exon.'!$A:$AL,'P.N.C. x Comp. x Ramos'!E$66,0)</f>
        <v>493410.67</v>
      </c>
      <c r="F335" s="47">
        <f>VLOOKUP($Q335&amp;$B335,'PNC Exon. &amp; no Exon.'!$A:$AL,'P.N.C. x Comp. x Ramos'!F$66,0)</f>
        <v>0</v>
      </c>
      <c r="G335" s="47">
        <f>VLOOKUP($Q335&amp;$B335,'PNC Exon. &amp; no Exon.'!$A:$AL,'P.N.C. x Comp. x Ramos'!G$66,0)</f>
        <v>0</v>
      </c>
      <c r="H335" s="47">
        <f>VLOOKUP($Q335&amp;$B335,'PNC Exon. &amp; no Exon.'!$A:$AL,'P.N.C. x Comp. x Ramos'!H$66,0)</f>
        <v>1495057.23</v>
      </c>
      <c r="I335" s="47">
        <f>VLOOKUP($Q335&amp;$B335,'PNC Exon. &amp; no Exon.'!$A:$AL,'P.N.C. x Comp. x Ramos'!I$66,0)</f>
        <v>100609.22</v>
      </c>
      <c r="J335" s="47">
        <f>VLOOKUP($Q335&amp;$B335,'PNC Exon. &amp; no Exon.'!$A:$AL,'P.N.C. x Comp. x Ramos'!J$66,0)</f>
        <v>29588.15</v>
      </c>
      <c r="K335" s="47">
        <f>VLOOKUP($Q335&amp;$B335,'PNC Exon. &amp; no Exon.'!$A:$AL,'P.N.C. x Comp. x Ramos'!K$66,0)</f>
        <v>15286565.59</v>
      </c>
      <c r="L335" s="47">
        <f>VLOOKUP($Q335&amp;$B335,'PNC Exon. &amp; no Exon.'!$A:$AL,'P.N.C. x Comp. x Ramos'!L$66,0)</f>
        <v>0</v>
      </c>
      <c r="M335" s="47">
        <f>VLOOKUP($Q335&amp;$B335,'PNC Exon. &amp; no Exon.'!$A:$AL,'P.N.C. x Comp. x Ramos'!M$66,0)</f>
        <v>1965035.9</v>
      </c>
      <c r="N335" s="47">
        <f>VLOOKUP($Q335&amp;$B335,'PNC Exon. &amp; no Exon.'!$A:$AL,'P.N.C. x Comp. x Ramos'!N$66,0)</f>
        <v>1015127.19</v>
      </c>
      <c r="O335" s="56">
        <f t="shared" si="32"/>
        <v>0.3091637048771218</v>
      </c>
      <c r="Q335" s="136" t="s">
        <v>4</v>
      </c>
    </row>
    <row r="336" spans="1:17" ht="15.95" customHeight="1" x14ac:dyDescent="0.4">
      <c r="A336" s="46">
        <f t="shared" si="30"/>
        <v>26</v>
      </c>
      <c r="B336" s="50" t="s">
        <v>109</v>
      </c>
      <c r="C336" s="88">
        <f t="shared" si="33"/>
        <v>14248777.509999998</v>
      </c>
      <c r="D336" s="47">
        <f>VLOOKUP($Q336&amp;$B336,'PNC Exon. &amp; no Exon.'!$A:$AL,'P.N.C. x Comp. x Ramos'!D$66,0)</f>
        <v>0</v>
      </c>
      <c r="E336" s="47">
        <f>VLOOKUP($Q336&amp;$B336,'PNC Exon. &amp; no Exon.'!$A:$AL,'P.N.C. x Comp. x Ramos'!E$66,0)</f>
        <v>8682236.0199999996</v>
      </c>
      <c r="F336" s="47">
        <f>VLOOKUP($Q336&amp;$B336,'PNC Exon. &amp; no Exon.'!$A:$AL,'P.N.C. x Comp. x Ramos'!F$66,0)</f>
        <v>0</v>
      </c>
      <c r="G336" s="47">
        <f>VLOOKUP($Q336&amp;$B336,'PNC Exon. &amp; no Exon.'!$A:$AL,'P.N.C. x Comp. x Ramos'!G$66,0)</f>
        <v>0</v>
      </c>
      <c r="H336" s="47">
        <f>VLOOKUP($Q336&amp;$B336,'PNC Exon. &amp; no Exon.'!$A:$AL,'P.N.C. x Comp. x Ramos'!H$66,0)</f>
        <v>2883608.27</v>
      </c>
      <c r="I336" s="47">
        <f>VLOOKUP($Q336&amp;$B336,'PNC Exon. &amp; no Exon.'!$A:$AL,'P.N.C. x Comp. x Ramos'!I$66,0)</f>
        <v>0</v>
      </c>
      <c r="J336" s="47">
        <f>VLOOKUP($Q336&amp;$B336,'PNC Exon. &amp; no Exon.'!$A:$AL,'P.N.C. x Comp. x Ramos'!J$66,0)</f>
        <v>0</v>
      </c>
      <c r="K336" s="47">
        <f>VLOOKUP($Q336&amp;$B336,'PNC Exon. &amp; no Exon.'!$A:$AL,'P.N.C. x Comp. x Ramos'!K$66,0)</f>
        <v>81981</v>
      </c>
      <c r="L336" s="47">
        <f>VLOOKUP($Q336&amp;$B336,'PNC Exon. &amp; no Exon.'!$A:$AL,'P.N.C. x Comp. x Ramos'!L$66,0)</f>
        <v>0</v>
      </c>
      <c r="M336" s="47">
        <f>VLOOKUP($Q336&amp;$B336,'PNC Exon. &amp; no Exon.'!$A:$AL,'P.N.C. x Comp. x Ramos'!M$66,0)</f>
        <v>84812.76</v>
      </c>
      <c r="N336" s="47">
        <f>VLOOKUP($Q336&amp;$B336,'PNC Exon. &amp; no Exon.'!$A:$AL,'P.N.C. x Comp. x Ramos'!N$66,0)</f>
        <v>2516139.46</v>
      </c>
      <c r="O336" s="56">
        <f t="shared" si="32"/>
        <v>0.21597303337360468</v>
      </c>
      <c r="Q336" s="136" t="s">
        <v>4</v>
      </c>
    </row>
    <row r="337" spans="1:17" ht="15.95" customHeight="1" x14ac:dyDescent="0.4">
      <c r="A337" s="46">
        <f t="shared" si="30"/>
        <v>27</v>
      </c>
      <c r="B337" s="50" t="s">
        <v>93</v>
      </c>
      <c r="C337" s="88">
        <f t="shared" si="33"/>
        <v>10066641.82</v>
      </c>
      <c r="D337" s="47">
        <f>VLOOKUP($Q337&amp;$B337,'PNC Exon. &amp; no Exon.'!$A:$AL,'P.N.C. x Comp. x Ramos'!D$66,0)</f>
        <v>62170.16</v>
      </c>
      <c r="E337" s="47">
        <f>VLOOKUP($Q337&amp;$B337,'PNC Exon. &amp; no Exon.'!$A:$AL,'P.N.C. x Comp. x Ramos'!E$66,0)</f>
        <v>38567.769999999997</v>
      </c>
      <c r="F337" s="47">
        <f>VLOOKUP($Q337&amp;$B337,'PNC Exon. &amp; no Exon.'!$A:$AL,'P.N.C. x Comp. x Ramos'!F$66,0)</f>
        <v>0</v>
      </c>
      <c r="G337" s="47">
        <f>VLOOKUP($Q337&amp;$B337,'PNC Exon. &amp; no Exon.'!$A:$AL,'P.N.C. x Comp. x Ramos'!G$66,0)</f>
        <v>9231.0400000000009</v>
      </c>
      <c r="H337" s="47">
        <f>VLOOKUP($Q337&amp;$B337,'PNC Exon. &amp; no Exon.'!$A:$AL,'P.N.C. x Comp. x Ramos'!H$66,0)</f>
        <v>4080559.29</v>
      </c>
      <c r="I337" s="47">
        <f>VLOOKUP($Q337&amp;$B337,'PNC Exon. &amp; no Exon.'!$A:$AL,'P.N.C. x Comp. x Ramos'!I$66,0)</f>
        <v>0</v>
      </c>
      <c r="J337" s="47">
        <f>VLOOKUP($Q337&amp;$B337,'PNC Exon. &amp; no Exon.'!$A:$AL,'P.N.C. x Comp. x Ramos'!J$66,0)</f>
        <v>258327.08</v>
      </c>
      <c r="K337" s="47">
        <f>VLOOKUP($Q337&amp;$B337,'PNC Exon. &amp; no Exon.'!$A:$AL,'P.N.C. x Comp. x Ramos'!K$66,0)</f>
        <v>4020999.75</v>
      </c>
      <c r="L337" s="47">
        <f>VLOOKUP($Q337&amp;$B337,'PNC Exon. &amp; no Exon.'!$A:$AL,'P.N.C. x Comp. x Ramos'!L$66,0)</f>
        <v>0</v>
      </c>
      <c r="M337" s="47">
        <f>VLOOKUP($Q337&amp;$B337,'PNC Exon. &amp; no Exon.'!$A:$AL,'P.N.C. x Comp. x Ramos'!M$66,0)</f>
        <v>115872.8</v>
      </c>
      <c r="N337" s="47">
        <f>VLOOKUP($Q337&amp;$B337,'PNC Exon. &amp; no Exon.'!$A:$AL,'P.N.C. x Comp. x Ramos'!N$66,0)</f>
        <v>1480913.93</v>
      </c>
      <c r="O337" s="56">
        <f t="shared" si="32"/>
        <v>0.15258313692000269</v>
      </c>
      <c r="Q337" s="136" t="s">
        <v>4</v>
      </c>
    </row>
    <row r="338" spans="1:17" ht="15.95" customHeight="1" x14ac:dyDescent="0.4">
      <c r="A338" s="46">
        <f t="shared" si="30"/>
        <v>28</v>
      </c>
      <c r="B338" s="50" t="s">
        <v>88</v>
      </c>
      <c r="C338" s="88">
        <f t="shared" si="33"/>
        <v>7756161.8599999994</v>
      </c>
      <c r="D338" s="47">
        <f>VLOOKUP($Q338&amp;$B338,'PNC Exon. &amp; no Exon.'!$A:$AL,'P.N.C. x Comp. x Ramos'!D$66,0)</f>
        <v>104217.24</v>
      </c>
      <c r="E338" s="47">
        <f>VLOOKUP($Q338&amp;$B338,'PNC Exon. &amp; no Exon.'!$A:$AL,'P.N.C. x Comp. x Ramos'!E$66,0)</f>
        <v>550275.41</v>
      </c>
      <c r="F338" s="47">
        <f>VLOOKUP($Q338&amp;$B338,'PNC Exon. &amp; no Exon.'!$A:$AL,'P.N.C. x Comp. x Ramos'!F$66,0)</f>
        <v>22230</v>
      </c>
      <c r="G338" s="47">
        <f>VLOOKUP($Q338&amp;$B338,'PNC Exon. &amp; no Exon.'!$A:$AL,'P.N.C. x Comp. x Ramos'!G$66,0)</f>
        <v>0</v>
      </c>
      <c r="H338" s="47">
        <f>VLOOKUP($Q338&amp;$B338,'PNC Exon. &amp; no Exon.'!$A:$AL,'P.N.C. x Comp. x Ramos'!H$66,0)</f>
        <v>104369.99</v>
      </c>
      <c r="I338" s="47">
        <f>VLOOKUP($Q338&amp;$B338,'PNC Exon. &amp; no Exon.'!$A:$AL,'P.N.C. x Comp. x Ramos'!I$66,0)</f>
        <v>0</v>
      </c>
      <c r="J338" s="47">
        <f>VLOOKUP($Q338&amp;$B338,'PNC Exon. &amp; no Exon.'!$A:$AL,'P.N.C. x Comp. x Ramos'!J$66,0)</f>
        <v>0</v>
      </c>
      <c r="K338" s="47">
        <f>VLOOKUP($Q338&amp;$B338,'PNC Exon. &amp; no Exon.'!$A:$AL,'P.N.C. x Comp. x Ramos'!K$66,0)</f>
        <v>6824088.2699999996</v>
      </c>
      <c r="L338" s="47">
        <f>VLOOKUP($Q338&amp;$B338,'PNC Exon. &amp; no Exon.'!$A:$AL,'P.N.C. x Comp. x Ramos'!L$66,0)</f>
        <v>0</v>
      </c>
      <c r="M338" s="47">
        <f>VLOOKUP($Q338&amp;$B338,'PNC Exon. &amp; no Exon.'!$A:$AL,'P.N.C. x Comp. x Ramos'!M$66,0)</f>
        <v>89402.87</v>
      </c>
      <c r="N338" s="47">
        <f>VLOOKUP($Q338&amp;$B338,'PNC Exon. &amp; no Exon.'!$A:$AL,'P.N.C. x Comp. x Ramos'!N$66,0)</f>
        <v>61578.080000000002</v>
      </c>
      <c r="O338" s="56">
        <f t="shared" si="32"/>
        <v>0.11756249285703527</v>
      </c>
      <c r="Q338" s="136" t="s">
        <v>4</v>
      </c>
    </row>
    <row r="339" spans="1:17" ht="15.95" customHeight="1" x14ac:dyDescent="0.4">
      <c r="A339" s="46">
        <f t="shared" si="30"/>
        <v>29</v>
      </c>
      <c r="B339" s="50" t="s">
        <v>81</v>
      </c>
      <c r="C339" s="88">
        <f t="shared" si="33"/>
        <v>3513846.41</v>
      </c>
      <c r="D339" s="47">
        <f>VLOOKUP($Q339&amp;$B339,'PNC Exon. &amp; no Exon.'!$A:$AL,'P.N.C. x Comp. x Ramos'!D$66,0)</f>
        <v>0</v>
      </c>
      <c r="E339" s="47">
        <f>VLOOKUP($Q339&amp;$B339,'PNC Exon. &amp; no Exon.'!$A:$AL,'P.N.C. x Comp. x Ramos'!E$66,0)</f>
        <v>0</v>
      </c>
      <c r="F339" s="47">
        <f>VLOOKUP($Q339&amp;$B339,'PNC Exon. &amp; no Exon.'!$A:$AL,'P.N.C. x Comp. x Ramos'!F$66,0)</f>
        <v>0</v>
      </c>
      <c r="G339" s="47">
        <f>VLOOKUP($Q339&amp;$B339,'PNC Exon. &amp; no Exon.'!$A:$AL,'P.N.C. x Comp. x Ramos'!G$66,0)</f>
        <v>0</v>
      </c>
      <c r="H339" s="47">
        <f>VLOOKUP($Q339&amp;$B339,'PNC Exon. &amp; no Exon.'!$A:$AL,'P.N.C. x Comp. x Ramos'!H$66,0)</f>
        <v>0</v>
      </c>
      <c r="I339" s="47">
        <f>VLOOKUP($Q339&amp;$B339,'PNC Exon. &amp; no Exon.'!$A:$AL,'P.N.C. x Comp. x Ramos'!I$66,0)</f>
        <v>0</v>
      </c>
      <c r="J339" s="47">
        <f>VLOOKUP($Q339&amp;$B339,'PNC Exon. &amp; no Exon.'!$A:$AL,'P.N.C. x Comp. x Ramos'!J$66,0)</f>
        <v>0</v>
      </c>
      <c r="K339" s="47">
        <f>VLOOKUP($Q339&amp;$B339,'PNC Exon. &amp; no Exon.'!$A:$AL,'P.N.C. x Comp. x Ramos'!K$66,0)</f>
        <v>3513846.41</v>
      </c>
      <c r="L339" s="47">
        <f>VLOOKUP($Q339&amp;$B339,'PNC Exon. &amp; no Exon.'!$A:$AL,'P.N.C. x Comp. x Ramos'!L$66,0)</f>
        <v>0</v>
      </c>
      <c r="M339" s="47">
        <f>VLOOKUP($Q339&amp;$B339,'PNC Exon. &amp; no Exon.'!$A:$AL,'P.N.C. x Comp. x Ramos'!M$66,0)</f>
        <v>0</v>
      </c>
      <c r="N339" s="47">
        <f>VLOOKUP($Q339&amp;$B339,'PNC Exon. &amp; no Exon.'!$A:$AL,'P.N.C. x Comp. x Ramos'!N$66,0)</f>
        <v>0</v>
      </c>
      <c r="O339" s="56">
        <f t="shared" si="32"/>
        <v>5.326043356660224E-2</v>
      </c>
      <c r="Q339" s="136" t="s">
        <v>4</v>
      </c>
    </row>
    <row r="340" spans="1:17" ht="15.95" customHeight="1" x14ac:dyDescent="0.4">
      <c r="A340" s="46">
        <f t="shared" si="30"/>
        <v>30</v>
      </c>
      <c r="B340" s="50" t="s">
        <v>119</v>
      </c>
      <c r="C340" s="88">
        <f t="shared" si="33"/>
        <v>1727746.8200000003</v>
      </c>
      <c r="D340" s="47">
        <f>VLOOKUP($Q340&amp;$B340,'PNC Exon. &amp; no Exon.'!$A:$AL,'P.N.C. x Comp. x Ramos'!D$66,0)</f>
        <v>0</v>
      </c>
      <c r="E340" s="47">
        <f>VLOOKUP($Q340&amp;$B340,'PNC Exon. &amp; no Exon.'!$A:$AL,'P.N.C. x Comp. x Ramos'!E$66,0)</f>
        <v>559.82000000000005</v>
      </c>
      <c r="F340" s="47">
        <f>VLOOKUP($Q340&amp;$B340,'PNC Exon. &amp; no Exon.'!$A:$AL,'P.N.C. x Comp. x Ramos'!F$66,0)</f>
        <v>1724953.33</v>
      </c>
      <c r="G340" s="47">
        <f>VLOOKUP($Q340&amp;$B340,'PNC Exon. &amp; no Exon.'!$A:$AL,'P.N.C. x Comp. x Ramos'!G$66,0)</f>
        <v>171.82</v>
      </c>
      <c r="H340" s="47">
        <f>VLOOKUP($Q340&amp;$B340,'PNC Exon. &amp; no Exon.'!$A:$AL,'P.N.C. x Comp. x Ramos'!H$66,0)</f>
        <v>0</v>
      </c>
      <c r="I340" s="47">
        <f>VLOOKUP($Q340&amp;$B340,'PNC Exon. &amp; no Exon.'!$A:$AL,'P.N.C. x Comp. x Ramos'!I$66,0)</f>
        <v>0</v>
      </c>
      <c r="J340" s="47">
        <f>VLOOKUP($Q340&amp;$B340,'PNC Exon. &amp; no Exon.'!$A:$AL,'P.N.C. x Comp. x Ramos'!J$66,0)</f>
        <v>0</v>
      </c>
      <c r="K340" s="47">
        <f>VLOOKUP($Q340&amp;$B340,'PNC Exon. &amp; no Exon.'!$A:$AL,'P.N.C. x Comp. x Ramos'!K$66,0)</f>
        <v>0</v>
      </c>
      <c r="L340" s="47">
        <f>VLOOKUP($Q340&amp;$B340,'PNC Exon. &amp; no Exon.'!$A:$AL,'P.N.C. x Comp. x Ramos'!L$66,0)</f>
        <v>0</v>
      </c>
      <c r="M340" s="47">
        <f>VLOOKUP($Q340&amp;$B340,'PNC Exon. &amp; no Exon.'!$A:$AL,'P.N.C. x Comp. x Ramos'!M$66,0)</f>
        <v>0</v>
      </c>
      <c r="N340" s="47">
        <f>VLOOKUP($Q340&amp;$B340,'PNC Exon. &amp; no Exon.'!$A:$AL,'P.N.C. x Comp. x Ramos'!N$66,0)</f>
        <v>2061.85</v>
      </c>
      <c r="O340" s="56">
        <f t="shared" si="32"/>
        <v>2.6187981485086682E-2</v>
      </c>
      <c r="Q340" s="136" t="s">
        <v>4</v>
      </c>
    </row>
    <row r="341" spans="1:17" ht="15.95" customHeight="1" x14ac:dyDescent="0.4">
      <c r="A341" s="46">
        <f t="shared" si="30"/>
        <v>31</v>
      </c>
      <c r="B341" s="50" t="s">
        <v>115</v>
      </c>
      <c r="C341" s="88">
        <f t="shared" si="33"/>
        <v>833379.83</v>
      </c>
      <c r="D341" s="47">
        <f>VLOOKUP($Q341&amp;$B341,'PNC Exon. &amp; no Exon.'!$A:$AL,'P.N.C. x Comp. x Ramos'!D$66,0)</f>
        <v>0</v>
      </c>
      <c r="E341" s="47">
        <f>VLOOKUP($Q341&amp;$B341,'PNC Exon. &amp; no Exon.'!$A:$AL,'P.N.C. x Comp. x Ramos'!E$66,0)</f>
        <v>0</v>
      </c>
      <c r="F341" s="47">
        <f>VLOOKUP($Q341&amp;$B341,'PNC Exon. &amp; no Exon.'!$A:$AL,'P.N.C. x Comp. x Ramos'!F$66,0)</f>
        <v>0</v>
      </c>
      <c r="G341" s="47">
        <f>VLOOKUP($Q341&amp;$B341,'PNC Exon. &amp; no Exon.'!$A:$AL,'P.N.C. x Comp. x Ramos'!G$66,0)</f>
        <v>0</v>
      </c>
      <c r="H341" s="47">
        <f>VLOOKUP($Q341&amp;$B341,'PNC Exon. &amp; no Exon.'!$A:$AL,'P.N.C. x Comp. x Ramos'!H$66,0)</f>
        <v>0</v>
      </c>
      <c r="I341" s="47">
        <f>VLOOKUP($Q341&amp;$B341,'PNC Exon. &amp; no Exon.'!$A:$AL,'P.N.C. x Comp. x Ramos'!I$66,0)</f>
        <v>0</v>
      </c>
      <c r="J341" s="47">
        <f>VLOOKUP($Q341&amp;$B341,'PNC Exon. &amp; no Exon.'!$A:$AL,'P.N.C. x Comp. x Ramos'!J$66,0)</f>
        <v>0</v>
      </c>
      <c r="K341" s="47">
        <f>VLOOKUP($Q341&amp;$B341,'PNC Exon. &amp; no Exon.'!$A:$AL,'P.N.C. x Comp. x Ramos'!K$66,0)</f>
        <v>830379.21</v>
      </c>
      <c r="L341" s="47">
        <f>VLOOKUP($Q341&amp;$B341,'PNC Exon. &amp; no Exon.'!$A:$AL,'P.N.C. x Comp. x Ramos'!L$66,0)</f>
        <v>0</v>
      </c>
      <c r="M341" s="47">
        <f>VLOOKUP($Q341&amp;$B341,'PNC Exon. &amp; no Exon.'!$A:$AL,'P.N.C. x Comp. x Ramos'!M$66,0)</f>
        <v>3000</v>
      </c>
      <c r="N341" s="47">
        <f>VLOOKUP($Q341&amp;$B341,'PNC Exon. &amp; no Exon.'!$A:$AL,'P.N.C. x Comp. x Ramos'!N$66,0)</f>
        <v>0.62</v>
      </c>
      <c r="O341" s="56">
        <f t="shared" si="32"/>
        <v>1.2631790321040602E-2</v>
      </c>
      <c r="Q341" s="136" t="s">
        <v>4</v>
      </c>
    </row>
    <row r="342" spans="1:17" ht="15.95" customHeight="1" x14ac:dyDescent="0.4">
      <c r="A342" s="46">
        <f t="shared" si="30"/>
        <v>32</v>
      </c>
      <c r="B342" s="50" t="s">
        <v>117</v>
      </c>
      <c r="C342" s="88">
        <f t="shared" si="33"/>
        <v>720560.97</v>
      </c>
      <c r="D342" s="47">
        <f>VLOOKUP($Q342&amp;$B342,'PNC Exon. &amp; no Exon.'!$A:$AL,'P.N.C. x Comp. x Ramos'!D$66,0)</f>
        <v>0</v>
      </c>
      <c r="E342" s="47">
        <f>VLOOKUP($Q342&amp;$B342,'PNC Exon. &amp; no Exon.'!$A:$AL,'P.N.C. x Comp. x Ramos'!E$66,0)</f>
        <v>0</v>
      </c>
      <c r="F342" s="47">
        <f>VLOOKUP($Q342&amp;$B342,'PNC Exon. &amp; no Exon.'!$A:$AL,'P.N.C. x Comp. x Ramos'!F$66,0)</f>
        <v>0</v>
      </c>
      <c r="G342" s="47">
        <f>VLOOKUP($Q342&amp;$B342,'PNC Exon. &amp; no Exon.'!$A:$AL,'P.N.C. x Comp. x Ramos'!G$66,0)</f>
        <v>0</v>
      </c>
      <c r="H342" s="47">
        <f>VLOOKUP($Q342&amp;$B342,'PNC Exon. &amp; no Exon.'!$A:$AL,'P.N.C. x Comp. x Ramos'!H$66,0)</f>
        <v>0</v>
      </c>
      <c r="I342" s="47">
        <f>VLOOKUP($Q342&amp;$B342,'PNC Exon. &amp; no Exon.'!$A:$AL,'P.N.C. x Comp. x Ramos'!I$66,0)</f>
        <v>0</v>
      </c>
      <c r="J342" s="47">
        <f>VLOOKUP($Q342&amp;$B342,'PNC Exon. &amp; no Exon.'!$A:$AL,'P.N.C. x Comp. x Ramos'!J$66,0)</f>
        <v>0</v>
      </c>
      <c r="K342" s="47">
        <f>VLOOKUP($Q342&amp;$B342,'PNC Exon. &amp; no Exon.'!$A:$AL,'P.N.C. x Comp. x Ramos'!K$66,0)</f>
        <v>618446.66</v>
      </c>
      <c r="L342" s="47">
        <f>VLOOKUP($Q342&amp;$B342,'PNC Exon. &amp; no Exon.'!$A:$AL,'P.N.C. x Comp. x Ramos'!L$66,0)</f>
        <v>0</v>
      </c>
      <c r="M342" s="47">
        <f>VLOOKUP($Q342&amp;$B342,'PNC Exon. &amp; no Exon.'!$A:$AL,'P.N.C. x Comp. x Ramos'!M$66,0)</f>
        <v>81114.31</v>
      </c>
      <c r="N342" s="47">
        <f>VLOOKUP($Q342&amp;$B342,'PNC Exon. &amp; no Exon.'!$A:$AL,'P.N.C. x Comp. x Ramos'!N$66,0)</f>
        <v>21000</v>
      </c>
      <c r="O342" s="56">
        <f t="shared" si="32"/>
        <v>1.0921760713317994E-2</v>
      </c>
      <c r="Q342" s="136" t="s">
        <v>4</v>
      </c>
    </row>
    <row r="343" spans="1:17" ht="15.95" customHeight="1" x14ac:dyDescent="0.4">
      <c r="A343" s="46">
        <f t="shared" si="30"/>
        <v>33</v>
      </c>
      <c r="B343" s="50" t="s">
        <v>118</v>
      </c>
      <c r="C343" s="88">
        <f t="shared" si="33"/>
        <v>619015.68000000005</v>
      </c>
      <c r="D343" s="47">
        <f>VLOOKUP($Q343&amp;$B343,'PNC Exon. &amp; no Exon.'!$A:$AL,'P.N.C. x Comp. x Ramos'!D$66,0)</f>
        <v>22710.36</v>
      </c>
      <c r="E343" s="47">
        <f>VLOOKUP($Q343&amp;$B343,'PNC Exon. &amp; no Exon.'!$A:$AL,'P.N.C. x Comp. x Ramos'!E$66,0)</f>
        <v>0</v>
      </c>
      <c r="F343" s="47">
        <f>VLOOKUP($Q343&amp;$B343,'PNC Exon. &amp; no Exon.'!$A:$AL,'P.N.C. x Comp. x Ramos'!F$66,0)</f>
        <v>52935.7</v>
      </c>
      <c r="G343" s="47">
        <f>VLOOKUP($Q343&amp;$B343,'PNC Exon. &amp; no Exon.'!$A:$AL,'P.N.C. x Comp. x Ramos'!G$66,0)</f>
        <v>543.1</v>
      </c>
      <c r="H343" s="47">
        <f>VLOOKUP($Q343&amp;$B343,'PNC Exon. &amp; no Exon.'!$A:$AL,'P.N.C. x Comp. x Ramos'!H$66,0)</f>
        <v>0</v>
      </c>
      <c r="I343" s="47">
        <f>VLOOKUP($Q343&amp;$B343,'PNC Exon. &amp; no Exon.'!$A:$AL,'P.N.C. x Comp. x Ramos'!I$66,0)</f>
        <v>0</v>
      </c>
      <c r="J343" s="47">
        <f>VLOOKUP($Q343&amp;$B343,'PNC Exon. &amp; no Exon.'!$A:$AL,'P.N.C. x Comp. x Ramos'!J$66,0)</f>
        <v>0</v>
      </c>
      <c r="K343" s="47">
        <f>VLOOKUP($Q343&amp;$B343,'PNC Exon. &amp; no Exon.'!$A:$AL,'P.N.C. x Comp. x Ramos'!K$66,0)</f>
        <v>7361.21</v>
      </c>
      <c r="L343" s="47">
        <f>VLOOKUP($Q343&amp;$B343,'PNC Exon. &amp; no Exon.'!$A:$AL,'P.N.C. x Comp. x Ramos'!L$66,0)</f>
        <v>0</v>
      </c>
      <c r="M343" s="47">
        <f>VLOOKUP($Q343&amp;$B343,'PNC Exon. &amp; no Exon.'!$A:$AL,'P.N.C. x Comp. x Ramos'!M$66,0)</f>
        <v>0</v>
      </c>
      <c r="N343" s="47">
        <f>VLOOKUP($Q343&amp;$B343,'PNC Exon. &amp; no Exon.'!$A:$AL,'P.N.C. x Comp. x Ramos'!N$66,0)</f>
        <v>535465.31000000006</v>
      </c>
      <c r="O343" s="56">
        <f t="shared" si="32"/>
        <v>9.382608018238656E-3</v>
      </c>
      <c r="Q343" s="136" t="s">
        <v>4</v>
      </c>
    </row>
    <row r="344" spans="1:17" x14ac:dyDescent="0.4">
      <c r="A344" s="69" t="s">
        <v>171</v>
      </c>
      <c r="B344" s="3"/>
      <c r="C344" s="9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10"/>
    </row>
    <row r="345" spans="1:17" x14ac:dyDescent="0.4">
      <c r="A345" s="11"/>
      <c r="B345" s="3"/>
      <c r="C345" s="9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10"/>
    </row>
    <row r="346" spans="1:17" x14ac:dyDescent="0.4">
      <c r="A346" s="11"/>
      <c r="B346" s="3"/>
      <c r="C346" s="9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10"/>
    </row>
    <row r="347" spans="1:17" x14ac:dyDescent="0.4">
      <c r="A347" s="11"/>
      <c r="B347" s="3"/>
      <c r="C347" s="9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10"/>
    </row>
    <row r="348" spans="1:17" x14ac:dyDescent="0.4">
      <c r="A348" s="11"/>
      <c r="B348" s="3"/>
      <c r="C348" s="9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10"/>
    </row>
    <row r="349" spans="1:17" x14ac:dyDescent="0.4">
      <c r="A349" s="11"/>
      <c r="B349" s="3"/>
      <c r="C349" s="9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10"/>
    </row>
    <row r="350" spans="1:17" x14ac:dyDescent="0.4">
      <c r="A350" s="11"/>
      <c r="B350" s="3"/>
      <c r="C350" s="9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10"/>
    </row>
    <row r="351" spans="1:17" x14ac:dyDescent="0.4">
      <c r="A351" s="11"/>
      <c r="B351" s="3"/>
      <c r="C351" s="9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10"/>
    </row>
    <row r="352" spans="1:17" x14ac:dyDescent="0.4">
      <c r="A352" s="11"/>
      <c r="B352" s="3"/>
      <c r="C352" s="9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10"/>
    </row>
    <row r="353" spans="1:15" x14ac:dyDescent="0.4">
      <c r="A353" s="11"/>
      <c r="B353" s="3"/>
      <c r="C353" s="9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10"/>
    </row>
    <row r="354" spans="1:15" x14ac:dyDescent="0.4">
      <c r="A354" s="11"/>
      <c r="B354" s="3"/>
      <c r="C354" s="9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10"/>
    </row>
    <row r="355" spans="1:15" x14ac:dyDescent="0.4">
      <c r="A355" s="11"/>
      <c r="B355" s="3"/>
      <c r="C355" s="9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10"/>
    </row>
    <row r="356" spans="1:15" x14ac:dyDescent="0.4">
      <c r="A356" s="11"/>
      <c r="B356" s="3"/>
      <c r="C356" s="9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10"/>
    </row>
    <row r="357" spans="1:15" x14ac:dyDescent="0.4">
      <c r="A357" s="11"/>
      <c r="B357" s="3"/>
      <c r="C357" s="9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10"/>
    </row>
    <row r="358" spans="1:15" x14ac:dyDescent="0.4">
      <c r="A358" s="11"/>
      <c r="B358" s="3"/>
      <c r="C358" s="9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10"/>
    </row>
    <row r="359" spans="1:15" x14ac:dyDescent="0.4">
      <c r="A359" s="11"/>
      <c r="B359" s="3"/>
      <c r="C359" s="9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10"/>
    </row>
    <row r="360" spans="1:15" x14ac:dyDescent="0.4">
      <c r="A360" s="11"/>
      <c r="B360" s="3"/>
      <c r="C360" s="9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10"/>
    </row>
    <row r="361" spans="1:15" x14ac:dyDescent="0.4">
      <c r="A361" s="11"/>
      <c r="B361" s="3"/>
      <c r="C361" s="9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10"/>
    </row>
    <row r="362" spans="1:15" x14ac:dyDescent="0.4">
      <c r="A362" s="11"/>
      <c r="B362" s="3"/>
      <c r="C362" s="9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10"/>
    </row>
    <row r="363" spans="1:15" x14ac:dyDescent="0.4">
      <c r="A363" s="11"/>
      <c r="B363" s="3"/>
      <c r="C363" s="9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10"/>
    </row>
    <row r="364" spans="1:15" ht="20" x14ac:dyDescent="0.6">
      <c r="A364" s="173" t="s">
        <v>42</v>
      </c>
      <c r="B364" s="173"/>
      <c r="C364" s="173"/>
      <c r="D364" s="173"/>
      <c r="E364" s="173"/>
      <c r="F364" s="173"/>
      <c r="G364" s="173"/>
      <c r="H364" s="173"/>
      <c r="I364" s="173"/>
      <c r="J364" s="173"/>
      <c r="K364" s="173"/>
      <c r="L364" s="173"/>
      <c r="M364" s="173"/>
      <c r="N364" s="173"/>
      <c r="O364" s="173"/>
    </row>
    <row r="365" spans="1:15" ht="12.75" customHeight="1" x14ac:dyDescent="0.4">
      <c r="A365" s="172" t="s">
        <v>56</v>
      </c>
      <c r="B365" s="172"/>
      <c r="C365" s="172"/>
      <c r="D365" s="172"/>
      <c r="E365" s="172"/>
      <c r="F365" s="172"/>
      <c r="G365" s="172"/>
      <c r="H365" s="172"/>
      <c r="I365" s="172"/>
      <c r="J365" s="172"/>
      <c r="K365" s="172"/>
      <c r="L365" s="172"/>
      <c r="M365" s="172"/>
      <c r="N365" s="172"/>
      <c r="O365" s="172"/>
    </row>
    <row r="366" spans="1:15" ht="12.75" customHeight="1" x14ac:dyDescent="0.4">
      <c r="A366" s="174" t="s">
        <v>151</v>
      </c>
      <c r="B366" s="175"/>
      <c r="C366" s="175"/>
      <c r="D366" s="175"/>
      <c r="E366" s="175"/>
      <c r="F366" s="175"/>
      <c r="G366" s="175"/>
      <c r="H366" s="175"/>
      <c r="I366" s="175"/>
      <c r="J366" s="175"/>
      <c r="K366" s="175"/>
      <c r="L366" s="175"/>
      <c r="M366" s="175"/>
      <c r="N366" s="175"/>
      <c r="O366" s="175"/>
    </row>
    <row r="367" spans="1:15" ht="12.75" customHeight="1" x14ac:dyDescent="0.4">
      <c r="A367" s="172" t="s">
        <v>105</v>
      </c>
      <c r="B367" s="172"/>
      <c r="C367" s="172"/>
      <c r="D367" s="172"/>
      <c r="E367" s="172"/>
      <c r="F367" s="172"/>
      <c r="G367" s="172"/>
      <c r="H367" s="172"/>
      <c r="I367" s="172"/>
      <c r="J367" s="172"/>
      <c r="K367" s="172"/>
      <c r="L367" s="172"/>
      <c r="M367" s="172"/>
      <c r="N367" s="172"/>
      <c r="O367" s="172"/>
    </row>
    <row r="368" spans="1:15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4">
      <c r="A369" s="108" t="s">
        <v>32</v>
      </c>
      <c r="B369" s="68" t="s">
        <v>100</v>
      </c>
      <c r="C369" s="108" t="s">
        <v>0</v>
      </c>
      <c r="D369" s="108" t="s">
        <v>43</v>
      </c>
      <c r="E369" s="108" t="s">
        <v>13</v>
      </c>
      <c r="F369" s="108" t="s">
        <v>44</v>
      </c>
      <c r="G369" s="108" t="s">
        <v>15</v>
      </c>
      <c r="H369" s="108" t="s">
        <v>45</v>
      </c>
      <c r="I369" s="108" t="s">
        <v>104</v>
      </c>
      <c r="J369" s="108" t="s">
        <v>46</v>
      </c>
      <c r="K369" s="108" t="s">
        <v>36</v>
      </c>
      <c r="L369" s="108" t="s">
        <v>47</v>
      </c>
      <c r="M369" s="108" t="s">
        <v>48</v>
      </c>
      <c r="N369" s="108" t="s">
        <v>49</v>
      </c>
      <c r="O369" s="108" t="s">
        <v>61</v>
      </c>
    </row>
    <row r="370" spans="1:17" ht="15.95" customHeight="1" x14ac:dyDescent="0.4">
      <c r="A370" s="65"/>
      <c r="B370" s="65" t="s">
        <v>21</v>
      </c>
      <c r="C370" s="75">
        <f t="shared" ref="C370:N370" si="34">SUM(C371:C403)</f>
        <v>7233763154.9799995</v>
      </c>
      <c r="D370" s="75">
        <f t="shared" si="34"/>
        <v>25734501.739999995</v>
      </c>
      <c r="E370" s="75">
        <f t="shared" si="34"/>
        <v>1133571623.3499999</v>
      </c>
      <c r="F370" s="75">
        <f t="shared" si="34"/>
        <v>1614920255.0200005</v>
      </c>
      <c r="G370" s="75">
        <f t="shared" si="34"/>
        <v>51403186.57</v>
      </c>
      <c r="H370" s="75">
        <f t="shared" si="34"/>
        <v>1924856459.1600003</v>
      </c>
      <c r="I370" s="75">
        <f t="shared" si="34"/>
        <v>88916789.049999997</v>
      </c>
      <c r="J370" s="75">
        <f t="shared" si="34"/>
        <v>89698879.780000016</v>
      </c>
      <c r="K370" s="75">
        <f t="shared" si="34"/>
        <v>1523486146.1500006</v>
      </c>
      <c r="L370" s="75">
        <f t="shared" si="34"/>
        <v>131261066.31</v>
      </c>
      <c r="M370" s="75">
        <f t="shared" si="34"/>
        <v>93849074.739999995</v>
      </c>
      <c r="N370" s="75">
        <f t="shared" si="34"/>
        <v>556065173.11000001</v>
      </c>
      <c r="O370" s="94">
        <f>SUM(O371:O403,0)</f>
        <v>100.00000000000001</v>
      </c>
      <c r="Q370" s="136" t="s">
        <v>5</v>
      </c>
    </row>
    <row r="371" spans="1:17" ht="15.95" customHeight="1" x14ac:dyDescent="0.4">
      <c r="A371" s="46">
        <f t="shared" ref="A371:A403" si="35">RANK(C371,$C$371:$C$403,0)</f>
        <v>1</v>
      </c>
      <c r="B371" s="86" t="s">
        <v>86</v>
      </c>
      <c r="C371" s="75">
        <f t="shared" ref="C371" si="36">SUM(D371:N371)</f>
        <v>1810211285.8999999</v>
      </c>
      <c r="D371" s="47">
        <f>VLOOKUP($Q371&amp;$B371,'PNC Exon. &amp; no Exon.'!$A:$AL,'P.N.C. x Comp. x Ramos'!D$66,0)</f>
        <v>6103475.5599999996</v>
      </c>
      <c r="E371" s="47">
        <f>VLOOKUP($Q371&amp;$B371,'PNC Exon. &amp; no Exon.'!$A:$AL,'P.N.C. x Comp. x Ramos'!E$66,0)</f>
        <v>230634658.35999998</v>
      </c>
      <c r="F371" s="47">
        <f>VLOOKUP($Q371&amp;$B371,'PNC Exon. &amp; no Exon.'!$A:$AL,'P.N.C. x Comp. x Ramos'!F$66,0)</f>
        <v>319850124.19999999</v>
      </c>
      <c r="G371" s="47">
        <f>VLOOKUP($Q371&amp;$B371,'PNC Exon. &amp; no Exon.'!$A:$AL,'P.N.C. x Comp. x Ramos'!G$66,0)</f>
        <v>25135063.050000001</v>
      </c>
      <c r="H371" s="47">
        <f>VLOOKUP($Q371&amp;$B371,'PNC Exon. &amp; no Exon.'!$A:$AL,'P.N.C. x Comp. x Ramos'!H$66,0)</f>
        <v>709842629.42999995</v>
      </c>
      <c r="I371" s="47">
        <f>VLOOKUP($Q371&amp;$B371,'PNC Exon. &amp; no Exon.'!$A:$AL,'P.N.C. x Comp. x Ramos'!I$66,0)</f>
        <v>5253834.7699999996</v>
      </c>
      <c r="J371" s="47">
        <f>VLOOKUP($Q371&amp;$B371,'PNC Exon. &amp; no Exon.'!$A:$AL,'P.N.C. x Comp. x Ramos'!J$66,0)</f>
        <v>35813498.049999997</v>
      </c>
      <c r="K371" s="47">
        <f>VLOOKUP($Q371&amp;$B371,'PNC Exon. &amp; no Exon.'!$A:$AL,'P.N.C. x Comp. x Ramos'!K$66,0)</f>
        <v>200167620.26999998</v>
      </c>
      <c r="L371" s="47">
        <f>VLOOKUP($Q371&amp;$B371,'PNC Exon. &amp; no Exon.'!$A:$AL,'P.N.C. x Comp. x Ramos'!L$66,0)</f>
        <v>0</v>
      </c>
      <c r="M371" s="47">
        <f>VLOOKUP($Q371&amp;$B371,'PNC Exon. &amp; no Exon.'!$A:$AL,'P.N.C. x Comp. x Ramos'!M$66,0)</f>
        <v>10894096.24</v>
      </c>
      <c r="N371" s="47">
        <f>VLOOKUP($Q371&amp;$B371,'PNC Exon. &amp; no Exon.'!$A:$AL,'P.N.C. x Comp. x Ramos'!N$66,0)</f>
        <v>266516285.97</v>
      </c>
      <c r="O371" s="56">
        <f t="shared" ref="O371:O403" si="37">IFERROR(C371/$C$370*100,0)</f>
        <v>25.024475464803974</v>
      </c>
      <c r="Q371" s="136" t="s">
        <v>5</v>
      </c>
    </row>
    <row r="372" spans="1:17" ht="15.95" customHeight="1" x14ac:dyDescent="0.4">
      <c r="A372" s="46">
        <f t="shared" si="35"/>
        <v>2</v>
      </c>
      <c r="B372" s="50" t="s">
        <v>108</v>
      </c>
      <c r="C372" s="75">
        <f t="shared" ref="C372:C403" si="38">SUM(D372:N372)</f>
        <v>1064615378.2900001</v>
      </c>
      <c r="D372" s="47">
        <f>VLOOKUP($Q372&amp;$B372,'PNC Exon. &amp; no Exon.'!$A:$AL,'P.N.C. x Comp. x Ramos'!D$66,0)</f>
        <v>3363465.58</v>
      </c>
      <c r="E372" s="47">
        <f>VLOOKUP($Q372&amp;$B372,'PNC Exon. &amp; no Exon.'!$A:$AL,'P.N.C. x Comp. x Ramos'!E$66,0)</f>
        <v>21810958.759999998</v>
      </c>
      <c r="F372" s="47">
        <f>VLOOKUP($Q372&amp;$B372,'PNC Exon. &amp; no Exon.'!$A:$AL,'P.N.C. x Comp. x Ramos'!F$66,0)</f>
        <v>941323992.05999994</v>
      </c>
      <c r="G372" s="47">
        <f>VLOOKUP($Q372&amp;$B372,'PNC Exon. &amp; no Exon.'!$A:$AL,'P.N.C. x Comp. x Ramos'!G$66,0)</f>
        <v>1802169.3699999999</v>
      </c>
      <c r="H372" s="47">
        <f>VLOOKUP($Q372&amp;$B372,'PNC Exon. &amp; no Exon.'!$A:$AL,'P.N.C. x Comp. x Ramos'!H$66,0)</f>
        <v>26798823.210000001</v>
      </c>
      <c r="I372" s="47">
        <f>VLOOKUP($Q372&amp;$B372,'PNC Exon. &amp; no Exon.'!$A:$AL,'P.N.C. x Comp. x Ramos'!I$66,0)</f>
        <v>179300.49000000002</v>
      </c>
      <c r="J372" s="47">
        <f>VLOOKUP($Q372&amp;$B372,'PNC Exon. &amp; no Exon.'!$A:$AL,'P.N.C. x Comp. x Ramos'!J$66,0)</f>
        <v>620541.52</v>
      </c>
      <c r="K372" s="47">
        <f>VLOOKUP($Q372&amp;$B372,'PNC Exon. &amp; no Exon.'!$A:$AL,'P.N.C. x Comp. x Ramos'!K$66,0)</f>
        <v>57097625.390000001</v>
      </c>
      <c r="L372" s="47">
        <f>VLOOKUP($Q372&amp;$B372,'PNC Exon. &amp; no Exon.'!$A:$AL,'P.N.C. x Comp. x Ramos'!L$66,0)</f>
        <v>0</v>
      </c>
      <c r="M372" s="47">
        <f>VLOOKUP($Q372&amp;$B372,'PNC Exon. &amp; no Exon.'!$A:$AL,'P.N.C. x Comp. x Ramos'!M$66,0)</f>
        <v>987149.95000000007</v>
      </c>
      <c r="N372" s="47">
        <f>VLOOKUP($Q372&amp;$B372,'PNC Exon. &amp; no Exon.'!$A:$AL,'P.N.C. x Comp. x Ramos'!N$66,0)</f>
        <v>10631351.960000001</v>
      </c>
      <c r="O372" s="56">
        <f t="shared" si="37"/>
        <v>14.717310416184667</v>
      </c>
      <c r="Q372" s="136" t="s">
        <v>5</v>
      </c>
    </row>
    <row r="373" spans="1:17" ht="15.95" customHeight="1" x14ac:dyDescent="0.4">
      <c r="A373" s="46">
        <f t="shared" si="35"/>
        <v>3</v>
      </c>
      <c r="B373" s="50" t="s">
        <v>112</v>
      </c>
      <c r="C373" s="75">
        <f t="shared" si="38"/>
        <v>986850324.66999984</v>
      </c>
      <c r="D373" s="47">
        <f>VLOOKUP($Q373&amp;$B373,'PNC Exon. &amp; no Exon.'!$A:$AL,'P.N.C. x Comp. x Ramos'!D$66,0)</f>
        <v>4706030.2300000004</v>
      </c>
      <c r="E373" s="47">
        <f>VLOOKUP($Q373&amp;$B373,'PNC Exon. &amp; no Exon.'!$A:$AL,'P.N.C. x Comp. x Ramos'!E$66,0)</f>
        <v>303076445.5</v>
      </c>
      <c r="F373" s="47">
        <f>VLOOKUP($Q373&amp;$B373,'PNC Exon. &amp; no Exon.'!$A:$AL,'P.N.C. x Comp. x Ramos'!F$66,0)</f>
        <v>10096163.73</v>
      </c>
      <c r="G373" s="47">
        <f>VLOOKUP($Q373&amp;$B373,'PNC Exon. &amp; no Exon.'!$A:$AL,'P.N.C. x Comp. x Ramos'!G$66,0)</f>
        <v>3122754.87</v>
      </c>
      <c r="H373" s="47">
        <f>VLOOKUP($Q373&amp;$B373,'PNC Exon. &amp; no Exon.'!$A:$AL,'P.N.C. x Comp. x Ramos'!H$66,0)</f>
        <v>308390642.5</v>
      </c>
      <c r="I373" s="47">
        <f>VLOOKUP($Q373&amp;$B373,'PNC Exon. &amp; no Exon.'!$A:$AL,'P.N.C. x Comp. x Ramos'!I$66,0)</f>
        <v>55061283.659999996</v>
      </c>
      <c r="J373" s="47">
        <f>VLOOKUP($Q373&amp;$B373,'PNC Exon. &amp; no Exon.'!$A:$AL,'P.N.C. x Comp. x Ramos'!J$66,0)</f>
        <v>10370262.399999999</v>
      </c>
      <c r="K373" s="47">
        <f>VLOOKUP($Q373&amp;$B373,'PNC Exon. &amp; no Exon.'!$A:$AL,'P.N.C. x Comp. x Ramos'!K$66,0)</f>
        <v>225604412.44999999</v>
      </c>
      <c r="L373" s="47">
        <f>VLOOKUP($Q373&amp;$B373,'PNC Exon. &amp; no Exon.'!$A:$AL,'P.N.C. x Comp. x Ramos'!L$66,0)</f>
        <v>0</v>
      </c>
      <c r="M373" s="47">
        <f>VLOOKUP($Q373&amp;$B373,'PNC Exon. &amp; no Exon.'!$A:$AL,'P.N.C. x Comp. x Ramos'!M$66,0)</f>
        <v>3982566.66</v>
      </c>
      <c r="N373" s="47">
        <f>VLOOKUP($Q373&amp;$B373,'PNC Exon. &amp; no Exon.'!$A:$AL,'P.N.C. x Comp. x Ramos'!N$66,0)</f>
        <v>62439762.670000002</v>
      </c>
      <c r="O373" s="56">
        <f t="shared" si="37"/>
        <v>13.642281389744069</v>
      </c>
      <c r="Q373" s="136" t="s">
        <v>5</v>
      </c>
    </row>
    <row r="374" spans="1:17" ht="15.95" customHeight="1" x14ac:dyDescent="0.4">
      <c r="A374" s="46">
        <f t="shared" si="35"/>
        <v>4</v>
      </c>
      <c r="B374" s="50" t="s">
        <v>94</v>
      </c>
      <c r="C374" s="75">
        <f t="shared" si="38"/>
        <v>895010120.43000007</v>
      </c>
      <c r="D374" s="47">
        <f>VLOOKUP($Q374&amp;$B374,'PNC Exon. &amp; no Exon.'!$A:$AL,'P.N.C. x Comp. x Ramos'!D$66,0)</f>
        <v>2128372.4500000002</v>
      </c>
      <c r="E374" s="47">
        <f>VLOOKUP($Q374&amp;$B374,'PNC Exon. &amp; no Exon.'!$A:$AL,'P.N.C. x Comp. x Ramos'!E$66,0)</f>
        <v>164831170.37</v>
      </c>
      <c r="F374" s="47">
        <f>VLOOKUP($Q374&amp;$B374,'PNC Exon. &amp; no Exon.'!$A:$AL,'P.N.C. x Comp. x Ramos'!F$66,0)</f>
        <v>22149540.969999999</v>
      </c>
      <c r="G374" s="47">
        <f>VLOOKUP($Q374&amp;$B374,'PNC Exon. &amp; no Exon.'!$A:$AL,'P.N.C. x Comp. x Ramos'!G$66,0)</f>
        <v>11920302.82</v>
      </c>
      <c r="H374" s="47">
        <f>VLOOKUP($Q374&amp;$B374,'PNC Exon. &amp; no Exon.'!$A:$AL,'P.N.C. x Comp. x Ramos'!H$66,0)</f>
        <v>402270562.26999998</v>
      </c>
      <c r="I374" s="47">
        <f>VLOOKUP($Q374&amp;$B374,'PNC Exon. &amp; no Exon.'!$A:$AL,'P.N.C. x Comp. x Ramos'!I$66,0)</f>
        <v>1677201.14</v>
      </c>
      <c r="J374" s="47">
        <f>VLOOKUP($Q374&amp;$B374,'PNC Exon. &amp; no Exon.'!$A:$AL,'P.N.C. x Comp. x Ramos'!J$66,0)</f>
        <v>7976389.1900000004</v>
      </c>
      <c r="K374" s="47">
        <f>VLOOKUP($Q374&amp;$B374,'PNC Exon. &amp; no Exon.'!$A:$AL,'P.N.C. x Comp. x Ramos'!K$66,0)</f>
        <v>224332395.99000001</v>
      </c>
      <c r="L374" s="47">
        <f>VLOOKUP($Q374&amp;$B374,'PNC Exon. &amp; no Exon.'!$A:$AL,'P.N.C. x Comp. x Ramos'!L$66,0)</f>
        <v>0</v>
      </c>
      <c r="M374" s="47">
        <f>VLOOKUP($Q374&amp;$B374,'PNC Exon. &amp; no Exon.'!$A:$AL,'P.N.C. x Comp. x Ramos'!M$66,0)</f>
        <v>9886286.5700000003</v>
      </c>
      <c r="N374" s="47">
        <f>VLOOKUP($Q374&amp;$B374,'PNC Exon. &amp; no Exon.'!$A:$AL,'P.N.C. x Comp. x Ramos'!N$66,0)</f>
        <v>47837898.659999996</v>
      </c>
      <c r="O374" s="56">
        <f t="shared" si="37"/>
        <v>12.372676589692334</v>
      </c>
      <c r="Q374" s="136" t="s">
        <v>5</v>
      </c>
    </row>
    <row r="375" spans="1:17" ht="15.95" customHeight="1" x14ac:dyDescent="0.4">
      <c r="A375" s="46">
        <f t="shared" si="35"/>
        <v>5</v>
      </c>
      <c r="B375" s="50" t="s">
        <v>87</v>
      </c>
      <c r="C375" s="75">
        <f t="shared" si="38"/>
        <v>572305641.08000004</v>
      </c>
      <c r="D375" s="47">
        <f>VLOOKUP($Q375&amp;$B375,'PNC Exon. &amp; no Exon.'!$A:$AL,'P.N.C. x Comp. x Ramos'!D$66,0)</f>
        <v>93285.94</v>
      </c>
      <c r="E375" s="47">
        <f>VLOOKUP($Q375&amp;$B375,'PNC Exon. &amp; no Exon.'!$A:$AL,'P.N.C. x Comp. x Ramos'!E$66,0)</f>
        <v>14562594.6</v>
      </c>
      <c r="F375" s="47">
        <f>VLOOKUP($Q375&amp;$B375,'PNC Exon. &amp; no Exon.'!$A:$AL,'P.N.C. x Comp. x Ramos'!F$66,0)</f>
        <v>44797412.199999996</v>
      </c>
      <c r="G375" s="47">
        <f>VLOOKUP($Q375&amp;$B375,'PNC Exon. &amp; no Exon.'!$A:$AL,'P.N.C. x Comp. x Ramos'!G$66,0)</f>
        <v>2102111.37</v>
      </c>
      <c r="H375" s="47">
        <f>VLOOKUP($Q375&amp;$B375,'PNC Exon. &amp; no Exon.'!$A:$AL,'P.N.C. x Comp. x Ramos'!H$66,0)</f>
        <v>256187688.44999999</v>
      </c>
      <c r="I375" s="47">
        <f>VLOOKUP($Q375&amp;$B375,'PNC Exon. &amp; no Exon.'!$A:$AL,'P.N.C. x Comp. x Ramos'!I$66,0)</f>
        <v>7455675.6399999997</v>
      </c>
      <c r="J375" s="47">
        <f>VLOOKUP($Q375&amp;$B375,'PNC Exon. &amp; no Exon.'!$A:$AL,'P.N.C. x Comp. x Ramos'!J$66,0)</f>
        <v>13285626.43</v>
      </c>
      <c r="K375" s="47">
        <f>VLOOKUP($Q375&amp;$B375,'PNC Exon. &amp; no Exon.'!$A:$AL,'P.N.C. x Comp. x Ramos'!K$66,0)</f>
        <v>162940990.51000002</v>
      </c>
      <c r="L375" s="47">
        <f>VLOOKUP($Q375&amp;$B375,'PNC Exon. &amp; no Exon.'!$A:$AL,'P.N.C. x Comp. x Ramos'!L$66,0)</f>
        <v>0</v>
      </c>
      <c r="M375" s="47">
        <f>VLOOKUP($Q375&amp;$B375,'PNC Exon. &amp; no Exon.'!$A:$AL,'P.N.C. x Comp. x Ramos'!M$66,0)</f>
        <v>5734233.6600000001</v>
      </c>
      <c r="N375" s="47">
        <f>VLOOKUP($Q375&amp;$B375,'PNC Exon. &amp; no Exon.'!$A:$AL,'P.N.C. x Comp. x Ramos'!N$66,0)</f>
        <v>65146022.280000001</v>
      </c>
      <c r="O375" s="56">
        <f t="shared" si="37"/>
        <v>7.9115894288853363</v>
      </c>
      <c r="Q375" s="136" t="s">
        <v>5</v>
      </c>
    </row>
    <row r="376" spans="1:17" ht="15.95" customHeight="1" x14ac:dyDescent="0.4">
      <c r="A376" s="46">
        <f t="shared" si="35"/>
        <v>6</v>
      </c>
      <c r="B376" s="50" t="s">
        <v>92</v>
      </c>
      <c r="C376" s="75">
        <f t="shared" si="38"/>
        <v>414833765.36000001</v>
      </c>
      <c r="D376" s="47">
        <f>VLOOKUP($Q376&amp;$B376,'PNC Exon. &amp; no Exon.'!$A:$AL,'P.N.C. x Comp. x Ramos'!D$66,0)</f>
        <v>1149569.79</v>
      </c>
      <c r="E376" s="47">
        <f>VLOOKUP($Q376&amp;$B376,'PNC Exon. &amp; no Exon.'!$A:$AL,'P.N.C. x Comp. x Ramos'!E$66,0)</f>
        <v>19341064.079999998</v>
      </c>
      <c r="F376" s="47">
        <f>VLOOKUP($Q376&amp;$B376,'PNC Exon. &amp; no Exon.'!$A:$AL,'P.N.C. x Comp. x Ramos'!F$66,0)</f>
        <v>10532092.989999998</v>
      </c>
      <c r="G376" s="47">
        <f>VLOOKUP($Q376&amp;$B376,'PNC Exon. &amp; no Exon.'!$A:$AL,'P.N.C. x Comp. x Ramos'!G$66,0)</f>
        <v>4384148.2</v>
      </c>
      <c r="H376" s="47">
        <f>VLOOKUP($Q376&amp;$B376,'PNC Exon. &amp; no Exon.'!$A:$AL,'P.N.C. x Comp. x Ramos'!H$66,0)</f>
        <v>143370406.95000002</v>
      </c>
      <c r="I376" s="47">
        <f>VLOOKUP($Q376&amp;$B376,'PNC Exon. &amp; no Exon.'!$A:$AL,'P.N.C. x Comp. x Ramos'!I$66,0)</f>
        <v>9918752.7100000009</v>
      </c>
      <c r="J376" s="47">
        <f>VLOOKUP($Q376&amp;$B376,'PNC Exon. &amp; no Exon.'!$A:$AL,'P.N.C. x Comp. x Ramos'!J$66,0)</f>
        <v>15681218.869999999</v>
      </c>
      <c r="K376" s="47">
        <f>VLOOKUP($Q376&amp;$B376,'PNC Exon. &amp; no Exon.'!$A:$AL,'P.N.C. x Comp. x Ramos'!K$66,0)</f>
        <v>134044527.72</v>
      </c>
      <c r="L376" s="47">
        <f>VLOOKUP($Q376&amp;$B376,'PNC Exon. &amp; no Exon.'!$A:$AL,'P.N.C. x Comp. x Ramos'!L$66,0)</f>
        <v>0</v>
      </c>
      <c r="M376" s="47">
        <f>VLOOKUP($Q376&amp;$B376,'PNC Exon. &amp; no Exon.'!$A:$AL,'P.N.C. x Comp. x Ramos'!M$66,0)</f>
        <v>16043095.4</v>
      </c>
      <c r="N376" s="47">
        <f>VLOOKUP($Q376&amp;$B376,'PNC Exon. &amp; no Exon.'!$A:$AL,'P.N.C. x Comp. x Ramos'!N$66,0)</f>
        <v>60368888.650000006</v>
      </c>
      <c r="O376" s="56">
        <f t="shared" si="37"/>
        <v>5.7346882455560158</v>
      </c>
      <c r="Q376" s="136" t="s">
        <v>5</v>
      </c>
    </row>
    <row r="377" spans="1:17" ht="15.95" customHeight="1" x14ac:dyDescent="0.4">
      <c r="A377" s="46">
        <f t="shared" si="35"/>
        <v>7</v>
      </c>
      <c r="B377" s="50" t="s">
        <v>116</v>
      </c>
      <c r="C377" s="75">
        <f t="shared" si="38"/>
        <v>240689510.34</v>
      </c>
      <c r="D377" s="47">
        <f>VLOOKUP($Q377&amp;$B377,'PNC Exon. &amp; no Exon.'!$A:$AL,'P.N.C. x Comp. x Ramos'!D$66,0)</f>
        <v>0</v>
      </c>
      <c r="E377" s="47">
        <f>VLOOKUP($Q377&amp;$B377,'PNC Exon. &amp; no Exon.'!$A:$AL,'P.N.C. x Comp. x Ramos'!E$66,0)</f>
        <v>204808355.76000002</v>
      </c>
      <c r="F377" s="47">
        <f>VLOOKUP($Q377&amp;$B377,'PNC Exon. &amp; no Exon.'!$A:$AL,'P.N.C. x Comp. x Ramos'!F$66,0)</f>
        <v>0</v>
      </c>
      <c r="G377" s="47">
        <f>VLOOKUP($Q377&amp;$B377,'PNC Exon. &amp; no Exon.'!$A:$AL,'P.N.C. x Comp. x Ramos'!G$66,0)</f>
        <v>1507663.22</v>
      </c>
      <c r="H377" s="47">
        <f>VLOOKUP($Q377&amp;$B377,'PNC Exon. &amp; no Exon.'!$A:$AL,'P.N.C. x Comp. x Ramos'!H$66,0)</f>
        <v>22196230.16</v>
      </c>
      <c r="I377" s="47">
        <f>VLOOKUP($Q377&amp;$B377,'PNC Exon. &amp; no Exon.'!$A:$AL,'P.N.C. x Comp. x Ramos'!I$66,0)</f>
        <v>546876.18999999994</v>
      </c>
      <c r="J377" s="47">
        <f>VLOOKUP($Q377&amp;$B377,'PNC Exon. &amp; no Exon.'!$A:$AL,'P.N.C. x Comp. x Ramos'!J$66,0)</f>
        <v>27198.79</v>
      </c>
      <c r="K377" s="47">
        <f>VLOOKUP($Q377&amp;$B377,'PNC Exon. &amp; no Exon.'!$A:$AL,'P.N.C. x Comp. x Ramos'!K$66,0)</f>
        <v>0</v>
      </c>
      <c r="L377" s="47">
        <f>VLOOKUP($Q377&amp;$B377,'PNC Exon. &amp; no Exon.'!$A:$AL,'P.N.C. x Comp. x Ramos'!L$66,0)</f>
        <v>0</v>
      </c>
      <c r="M377" s="47">
        <f>VLOOKUP($Q377&amp;$B377,'PNC Exon. &amp; no Exon.'!$A:$AL,'P.N.C. x Comp. x Ramos'!M$66,0)</f>
        <v>207500</v>
      </c>
      <c r="N377" s="47">
        <f>VLOOKUP($Q377&amp;$B377,'PNC Exon. &amp; no Exon.'!$A:$AL,'P.N.C. x Comp. x Ramos'!N$66,0)</f>
        <v>11395686.219999999</v>
      </c>
      <c r="O377" s="56">
        <f t="shared" si="37"/>
        <v>3.3273070348494906</v>
      </c>
      <c r="Q377" s="136" t="s">
        <v>5</v>
      </c>
    </row>
    <row r="378" spans="1:17" ht="15.95" customHeight="1" x14ac:dyDescent="0.4">
      <c r="A378" s="46">
        <f t="shared" si="35"/>
        <v>8</v>
      </c>
      <c r="B378" s="50" t="s">
        <v>91</v>
      </c>
      <c r="C378" s="75">
        <f t="shared" si="38"/>
        <v>203262331.5</v>
      </c>
      <c r="D378" s="47">
        <f>VLOOKUP($Q378&amp;$B378,'PNC Exon. &amp; no Exon.'!$A:$AL,'P.N.C. x Comp. x Ramos'!D$66,0)</f>
        <v>7192323.9199999999</v>
      </c>
      <c r="E378" s="47">
        <f>VLOOKUP($Q378&amp;$B378,'PNC Exon. &amp; no Exon.'!$A:$AL,'P.N.C. x Comp. x Ramos'!E$66,0)</f>
        <v>1419999.51</v>
      </c>
      <c r="F378" s="47">
        <f>VLOOKUP($Q378&amp;$B378,'PNC Exon. &amp; no Exon.'!$A:$AL,'P.N.C. x Comp. x Ramos'!F$66,0)</f>
        <v>194650008.06999999</v>
      </c>
      <c r="G378" s="47">
        <f>VLOOKUP($Q378&amp;$B378,'PNC Exon. &amp; no Exon.'!$A:$AL,'P.N.C. x Comp. x Ramos'!G$66,0)</f>
        <v>0</v>
      </c>
      <c r="H378" s="47">
        <f>VLOOKUP($Q378&amp;$B378,'PNC Exon. &amp; no Exon.'!$A:$AL,'P.N.C. x Comp. x Ramos'!H$66,0)</f>
        <v>0</v>
      </c>
      <c r="I378" s="47">
        <f>VLOOKUP($Q378&amp;$B378,'PNC Exon. &amp; no Exon.'!$A:$AL,'P.N.C. x Comp. x Ramos'!I$66,0)</f>
        <v>0</v>
      </c>
      <c r="J378" s="47">
        <f>VLOOKUP($Q378&amp;$B378,'PNC Exon. &amp; no Exon.'!$A:$AL,'P.N.C. x Comp. x Ramos'!J$66,0)</f>
        <v>0</v>
      </c>
      <c r="K378" s="47">
        <f>VLOOKUP($Q378&amp;$B378,'PNC Exon. &amp; no Exon.'!$A:$AL,'P.N.C. x Comp. x Ramos'!K$66,0)</f>
        <v>0</v>
      </c>
      <c r="L378" s="47">
        <f>VLOOKUP($Q378&amp;$B378,'PNC Exon. &amp; no Exon.'!$A:$AL,'P.N.C. x Comp. x Ramos'!L$66,0)</f>
        <v>0</v>
      </c>
      <c r="M378" s="47">
        <f>VLOOKUP($Q378&amp;$B378,'PNC Exon. &amp; no Exon.'!$A:$AL,'P.N.C. x Comp. x Ramos'!M$66,0)</f>
        <v>0</v>
      </c>
      <c r="N378" s="47">
        <f>VLOOKUP($Q378&amp;$B378,'PNC Exon. &amp; no Exon.'!$A:$AL,'P.N.C. x Comp. x Ramos'!N$66,0)</f>
        <v>0</v>
      </c>
      <c r="O378" s="56">
        <f t="shared" si="37"/>
        <v>2.8099113441399646</v>
      </c>
      <c r="Q378" s="136" t="s">
        <v>5</v>
      </c>
    </row>
    <row r="379" spans="1:17" ht="15.95" customHeight="1" x14ac:dyDescent="0.4">
      <c r="A379" s="46">
        <f t="shared" si="35"/>
        <v>9</v>
      </c>
      <c r="B379" s="50" t="s">
        <v>98</v>
      </c>
      <c r="C379" s="75">
        <f t="shared" si="38"/>
        <v>133459254.10000001</v>
      </c>
      <c r="D379" s="47">
        <f>VLOOKUP($Q379&amp;$B379,'PNC Exon. &amp; no Exon.'!$A:$AL,'P.N.C. x Comp. x Ramos'!D$66,0)</f>
        <v>0</v>
      </c>
      <c r="E379" s="47">
        <f>VLOOKUP($Q379&amp;$B379,'PNC Exon. &amp; no Exon.'!$A:$AL,'P.N.C. x Comp. x Ramos'!E$66,0)</f>
        <v>2146605.12</v>
      </c>
      <c r="F379" s="47">
        <f>VLOOKUP($Q379&amp;$B379,'PNC Exon. &amp; no Exon.'!$A:$AL,'P.N.C. x Comp. x Ramos'!F$66,0)</f>
        <v>0</v>
      </c>
      <c r="G379" s="47">
        <f>VLOOKUP($Q379&amp;$B379,'PNC Exon. &amp; no Exon.'!$A:$AL,'P.N.C. x Comp. x Ramos'!G$66,0)</f>
        <v>0</v>
      </c>
      <c r="H379" s="47">
        <f>VLOOKUP($Q379&amp;$B379,'PNC Exon. &amp; no Exon.'!$A:$AL,'P.N.C. x Comp. x Ramos'!H$66,0)</f>
        <v>0</v>
      </c>
      <c r="I379" s="47">
        <f>VLOOKUP($Q379&amp;$B379,'PNC Exon. &amp; no Exon.'!$A:$AL,'P.N.C. x Comp. x Ramos'!I$66,0)</f>
        <v>0</v>
      </c>
      <c r="J379" s="47">
        <f>VLOOKUP($Q379&amp;$B379,'PNC Exon. &amp; no Exon.'!$A:$AL,'P.N.C. x Comp. x Ramos'!J$66,0)</f>
        <v>0</v>
      </c>
      <c r="K379" s="47">
        <f>VLOOKUP($Q379&amp;$B379,'PNC Exon. &amp; no Exon.'!$A:$AL,'P.N.C. x Comp. x Ramos'!K$66,0)</f>
        <v>0</v>
      </c>
      <c r="L379" s="47">
        <f>VLOOKUP($Q379&amp;$B379,'PNC Exon. &amp; no Exon.'!$A:$AL,'P.N.C. x Comp. x Ramos'!L$66,0)</f>
        <v>131261066.31</v>
      </c>
      <c r="M379" s="47">
        <f>VLOOKUP($Q379&amp;$B379,'PNC Exon. &amp; no Exon.'!$A:$AL,'P.N.C. x Comp. x Ramos'!M$66,0)</f>
        <v>0</v>
      </c>
      <c r="N379" s="47">
        <f>VLOOKUP($Q379&amp;$B379,'PNC Exon. &amp; no Exon.'!$A:$AL,'P.N.C. x Comp. x Ramos'!N$66,0)</f>
        <v>51582.67</v>
      </c>
      <c r="O379" s="56">
        <f t="shared" si="37"/>
        <v>1.8449491812310932</v>
      </c>
      <c r="Q379" s="136" t="s">
        <v>5</v>
      </c>
    </row>
    <row r="380" spans="1:17" ht="15.95" customHeight="1" x14ac:dyDescent="0.4">
      <c r="A380" s="46">
        <f t="shared" si="35"/>
        <v>10</v>
      </c>
      <c r="B380" s="50" t="s">
        <v>78</v>
      </c>
      <c r="C380" s="75">
        <f t="shared" si="38"/>
        <v>129617037.83000001</v>
      </c>
      <c r="D380" s="47">
        <f>VLOOKUP($Q380&amp;$B380,'PNC Exon. &amp; no Exon.'!$A:$AL,'P.N.C. x Comp. x Ramos'!D$66,0)</f>
        <v>392193.78</v>
      </c>
      <c r="E380" s="47">
        <f>VLOOKUP($Q380&amp;$B380,'PNC Exon. &amp; no Exon.'!$A:$AL,'P.N.C. x Comp. x Ramos'!E$66,0)</f>
        <v>93189719.769999996</v>
      </c>
      <c r="F380" s="47">
        <f>VLOOKUP($Q380&amp;$B380,'PNC Exon. &amp; no Exon.'!$A:$AL,'P.N.C. x Comp. x Ramos'!F$66,0)</f>
        <v>535104.92000000004</v>
      </c>
      <c r="G380" s="47">
        <f>VLOOKUP($Q380&amp;$B380,'PNC Exon. &amp; no Exon.'!$A:$AL,'P.N.C. x Comp. x Ramos'!G$66,0)</f>
        <v>122030.87</v>
      </c>
      <c r="H380" s="47">
        <f>VLOOKUP($Q380&amp;$B380,'PNC Exon. &amp; no Exon.'!$A:$AL,'P.N.C. x Comp. x Ramos'!H$66,0)</f>
        <v>4465384.17</v>
      </c>
      <c r="I380" s="47">
        <f>VLOOKUP($Q380&amp;$B380,'PNC Exon. &amp; no Exon.'!$A:$AL,'P.N.C. x Comp. x Ramos'!I$66,0)</f>
        <v>5049937.79</v>
      </c>
      <c r="J380" s="47">
        <f>VLOOKUP($Q380&amp;$B380,'PNC Exon. &amp; no Exon.'!$A:$AL,'P.N.C. x Comp. x Ramos'!J$66,0)</f>
        <v>136651.84</v>
      </c>
      <c r="K380" s="47">
        <f>VLOOKUP($Q380&amp;$B380,'PNC Exon. &amp; no Exon.'!$A:$AL,'P.N.C. x Comp. x Ramos'!K$66,0)</f>
        <v>18899627.52</v>
      </c>
      <c r="L380" s="47">
        <f>VLOOKUP($Q380&amp;$B380,'PNC Exon. &amp; no Exon.'!$A:$AL,'P.N.C. x Comp. x Ramos'!L$66,0)</f>
        <v>0</v>
      </c>
      <c r="M380" s="47">
        <f>VLOOKUP($Q380&amp;$B380,'PNC Exon. &amp; no Exon.'!$A:$AL,'P.N.C. x Comp. x Ramos'!M$66,0)</f>
        <v>3693341.41</v>
      </c>
      <c r="N380" s="47">
        <f>VLOOKUP($Q380&amp;$B380,'PNC Exon. &amp; no Exon.'!$A:$AL,'P.N.C. x Comp. x Ramos'!N$66,0)</f>
        <v>3133045.76</v>
      </c>
      <c r="O380" s="56">
        <f t="shared" si="37"/>
        <v>1.791834140170413</v>
      </c>
      <c r="Q380" s="136" t="s">
        <v>5</v>
      </c>
    </row>
    <row r="381" spans="1:17" ht="15.95" customHeight="1" x14ac:dyDescent="0.4">
      <c r="A381" s="46">
        <f t="shared" si="35"/>
        <v>11</v>
      </c>
      <c r="B381" s="50" t="s">
        <v>77</v>
      </c>
      <c r="C381" s="75">
        <f t="shared" si="38"/>
        <v>103146304.54000001</v>
      </c>
      <c r="D381" s="47">
        <f>VLOOKUP($Q381&amp;$B381,'PNC Exon. &amp; no Exon.'!$A:$AL,'P.N.C. x Comp. x Ramos'!D$66,0)</f>
        <v>0</v>
      </c>
      <c r="E381" s="47">
        <f>VLOOKUP($Q381&amp;$B381,'PNC Exon. &amp; no Exon.'!$A:$AL,'P.N.C. x Comp. x Ramos'!E$66,0)</f>
        <v>33223.949999999997</v>
      </c>
      <c r="F381" s="47">
        <f>VLOOKUP($Q381&amp;$B381,'PNC Exon. &amp; no Exon.'!$A:$AL,'P.N.C. x Comp. x Ramos'!F$66,0)</f>
        <v>0</v>
      </c>
      <c r="G381" s="47">
        <f>VLOOKUP($Q381&amp;$B381,'PNC Exon. &amp; no Exon.'!$A:$AL,'P.N.C. x Comp. x Ramos'!G$66,0)</f>
        <v>0</v>
      </c>
      <c r="H381" s="47">
        <f>VLOOKUP($Q381&amp;$B381,'PNC Exon. &amp; no Exon.'!$A:$AL,'P.N.C. x Comp. x Ramos'!H$66,0)</f>
        <v>150578.32</v>
      </c>
      <c r="I381" s="47">
        <f>VLOOKUP($Q381&amp;$B381,'PNC Exon. &amp; no Exon.'!$A:$AL,'P.N.C. x Comp. x Ramos'!I$66,0)</f>
        <v>52543.1</v>
      </c>
      <c r="J381" s="47">
        <f>VLOOKUP($Q381&amp;$B381,'PNC Exon. &amp; no Exon.'!$A:$AL,'P.N.C. x Comp. x Ramos'!J$66,0)</f>
        <v>3849786.86</v>
      </c>
      <c r="K381" s="47">
        <f>VLOOKUP($Q381&amp;$B381,'PNC Exon. &amp; no Exon.'!$A:$AL,'P.N.C. x Comp. x Ramos'!K$66,0)</f>
        <v>98383414.560000002</v>
      </c>
      <c r="L381" s="47">
        <f>VLOOKUP($Q381&amp;$B381,'PNC Exon. &amp; no Exon.'!$A:$AL,'P.N.C. x Comp. x Ramos'!L$66,0)</f>
        <v>0</v>
      </c>
      <c r="M381" s="47">
        <f>VLOOKUP($Q381&amp;$B381,'PNC Exon. &amp; no Exon.'!$A:$AL,'P.N.C. x Comp. x Ramos'!M$66,0)</f>
        <v>600832.82999999996</v>
      </c>
      <c r="N381" s="47">
        <f>VLOOKUP($Q381&amp;$B381,'PNC Exon. &amp; no Exon.'!$A:$AL,'P.N.C. x Comp. x Ramos'!N$66,0)</f>
        <v>75924.92</v>
      </c>
      <c r="O381" s="56">
        <f t="shared" si="37"/>
        <v>1.4259010466632451</v>
      </c>
      <c r="Q381" s="136" t="s">
        <v>5</v>
      </c>
    </row>
    <row r="382" spans="1:17" ht="15.95" customHeight="1" x14ac:dyDescent="0.4">
      <c r="A382" s="46">
        <f t="shared" si="35"/>
        <v>12</v>
      </c>
      <c r="B382" s="50" t="s">
        <v>89</v>
      </c>
      <c r="C382" s="75">
        <f t="shared" si="38"/>
        <v>99962473.170000002</v>
      </c>
      <c r="D382" s="47">
        <f>VLOOKUP($Q382&amp;$B382,'PNC Exon. &amp; no Exon.'!$A:$AL,'P.N.C. x Comp. x Ramos'!D$66,0)</f>
        <v>0</v>
      </c>
      <c r="E382" s="47">
        <f>VLOOKUP($Q382&amp;$B382,'PNC Exon. &amp; no Exon.'!$A:$AL,'P.N.C. x Comp. x Ramos'!E$66,0)</f>
        <v>9534.59</v>
      </c>
      <c r="F382" s="47">
        <f>VLOOKUP($Q382&amp;$B382,'PNC Exon. &amp; no Exon.'!$A:$AL,'P.N.C. x Comp. x Ramos'!F$66,0)</f>
        <v>0</v>
      </c>
      <c r="G382" s="47">
        <f>VLOOKUP($Q382&amp;$B382,'PNC Exon. &amp; no Exon.'!$A:$AL,'P.N.C. x Comp. x Ramos'!G$66,0)</f>
        <v>0</v>
      </c>
      <c r="H382" s="47">
        <f>VLOOKUP($Q382&amp;$B382,'PNC Exon. &amp; no Exon.'!$A:$AL,'P.N.C. x Comp. x Ramos'!H$66,0)</f>
        <v>9617959.1800000016</v>
      </c>
      <c r="I382" s="47">
        <f>VLOOKUP($Q382&amp;$B382,'PNC Exon. &amp; no Exon.'!$A:$AL,'P.N.C. x Comp. x Ramos'!I$66,0)</f>
        <v>105552.16</v>
      </c>
      <c r="J382" s="47">
        <f>VLOOKUP($Q382&amp;$B382,'PNC Exon. &amp; no Exon.'!$A:$AL,'P.N.C. x Comp. x Ramos'!J$66,0)</f>
        <v>38607.599999999999</v>
      </c>
      <c r="K382" s="47">
        <f>VLOOKUP($Q382&amp;$B382,'PNC Exon. &amp; no Exon.'!$A:$AL,'P.N.C. x Comp. x Ramos'!K$66,0)</f>
        <v>83487919.609999999</v>
      </c>
      <c r="L382" s="47">
        <f>VLOOKUP($Q382&amp;$B382,'PNC Exon. &amp; no Exon.'!$A:$AL,'P.N.C. x Comp. x Ramos'!L$66,0)</f>
        <v>0</v>
      </c>
      <c r="M382" s="47">
        <f>VLOOKUP($Q382&amp;$B382,'PNC Exon. &amp; no Exon.'!$A:$AL,'P.N.C. x Comp. x Ramos'!M$66,0)</f>
        <v>1201701.2</v>
      </c>
      <c r="N382" s="47">
        <f>VLOOKUP($Q382&amp;$B382,'PNC Exon. &amp; no Exon.'!$A:$AL,'P.N.C. x Comp. x Ramos'!N$66,0)</f>
        <v>5501198.8300000001</v>
      </c>
      <c r="O382" s="56">
        <f t="shared" si="37"/>
        <v>1.3818875601585325</v>
      </c>
      <c r="Q382" s="136" t="s">
        <v>5</v>
      </c>
    </row>
    <row r="383" spans="1:17" ht="15.95" customHeight="1" x14ac:dyDescent="0.4">
      <c r="A383" s="46">
        <f t="shared" si="35"/>
        <v>13</v>
      </c>
      <c r="B383" s="50" t="s">
        <v>96</v>
      </c>
      <c r="C383" s="75">
        <f t="shared" si="38"/>
        <v>77184109.530000001</v>
      </c>
      <c r="D383" s="47">
        <f>VLOOKUP($Q383&amp;$B383,'PNC Exon. &amp; no Exon.'!$A:$AL,'P.N.C. x Comp. x Ramos'!D$66,0)</f>
        <v>393828.22</v>
      </c>
      <c r="E383" s="47">
        <f>VLOOKUP($Q383&amp;$B383,'PNC Exon. &amp; no Exon.'!$A:$AL,'P.N.C. x Comp. x Ramos'!E$66,0)</f>
        <v>10972.76</v>
      </c>
      <c r="F383" s="47">
        <f>VLOOKUP($Q383&amp;$B383,'PNC Exon. &amp; no Exon.'!$A:$AL,'P.N.C. x Comp. x Ramos'!F$66,0)</f>
        <v>0</v>
      </c>
      <c r="G383" s="47">
        <f>VLOOKUP($Q383&amp;$B383,'PNC Exon. &amp; no Exon.'!$A:$AL,'P.N.C. x Comp. x Ramos'!G$66,0)</f>
        <v>36185.51</v>
      </c>
      <c r="H383" s="47">
        <f>VLOOKUP($Q383&amp;$B383,'PNC Exon. &amp; no Exon.'!$A:$AL,'P.N.C. x Comp. x Ramos'!H$66,0)</f>
        <v>440576.3</v>
      </c>
      <c r="I383" s="47">
        <f>VLOOKUP($Q383&amp;$B383,'PNC Exon. &amp; no Exon.'!$A:$AL,'P.N.C. x Comp. x Ramos'!I$66,0)</f>
        <v>148928.69</v>
      </c>
      <c r="J383" s="47">
        <f>VLOOKUP($Q383&amp;$B383,'PNC Exon. &amp; no Exon.'!$A:$AL,'P.N.C. x Comp. x Ramos'!J$66,0)</f>
        <v>19149.849999999999</v>
      </c>
      <c r="K383" s="47">
        <f>VLOOKUP($Q383&amp;$B383,'PNC Exon. &amp; no Exon.'!$A:$AL,'P.N.C. x Comp. x Ramos'!K$66,0)</f>
        <v>51803643.420000002</v>
      </c>
      <c r="L383" s="47">
        <f>VLOOKUP($Q383&amp;$B383,'PNC Exon. &amp; no Exon.'!$A:$AL,'P.N.C. x Comp. x Ramos'!L$66,0)</f>
        <v>0</v>
      </c>
      <c r="M383" s="47">
        <f>VLOOKUP($Q383&amp;$B383,'PNC Exon. &amp; no Exon.'!$A:$AL,'P.N.C. x Comp. x Ramos'!M$66,0)</f>
        <v>23342972.720000003</v>
      </c>
      <c r="N383" s="47">
        <f>VLOOKUP($Q383&amp;$B383,'PNC Exon. &amp; no Exon.'!$A:$AL,'P.N.C. x Comp. x Ramos'!N$66,0)</f>
        <v>987852.06</v>
      </c>
      <c r="O383" s="56">
        <f t="shared" si="37"/>
        <v>1.0669980185467298</v>
      </c>
      <c r="Q383" s="136" t="s">
        <v>5</v>
      </c>
    </row>
    <row r="384" spans="1:17" ht="15.95" customHeight="1" x14ac:dyDescent="0.4">
      <c r="A384" s="46">
        <f t="shared" si="35"/>
        <v>14</v>
      </c>
      <c r="B384" s="50" t="s">
        <v>99</v>
      </c>
      <c r="C384" s="75">
        <f t="shared" si="38"/>
        <v>57799235.279999994</v>
      </c>
      <c r="D384" s="47">
        <f>VLOOKUP($Q384&amp;$B384,'PNC Exon. &amp; no Exon.'!$A:$AL,'P.N.C. x Comp. x Ramos'!D$66,0)</f>
        <v>0</v>
      </c>
      <c r="E384" s="47">
        <f>VLOOKUP($Q384&amp;$B384,'PNC Exon. &amp; no Exon.'!$A:$AL,'P.N.C. x Comp. x Ramos'!E$66,0)</f>
        <v>14032.75</v>
      </c>
      <c r="F384" s="47">
        <f>VLOOKUP($Q384&amp;$B384,'PNC Exon. &amp; no Exon.'!$A:$AL,'P.N.C. x Comp. x Ramos'!F$66,0)</f>
        <v>0</v>
      </c>
      <c r="G384" s="47">
        <f>VLOOKUP($Q384&amp;$B384,'PNC Exon. &amp; no Exon.'!$A:$AL,'P.N.C. x Comp. x Ramos'!G$66,0)</f>
        <v>0</v>
      </c>
      <c r="H384" s="47">
        <f>VLOOKUP($Q384&amp;$B384,'PNC Exon. &amp; no Exon.'!$A:$AL,'P.N.C. x Comp. x Ramos'!H$66,0)</f>
        <v>105718.14</v>
      </c>
      <c r="I384" s="47">
        <f>VLOOKUP($Q384&amp;$B384,'PNC Exon. &amp; no Exon.'!$A:$AL,'P.N.C. x Comp. x Ramos'!I$66,0)</f>
        <v>0</v>
      </c>
      <c r="J384" s="47">
        <f>VLOOKUP($Q384&amp;$B384,'PNC Exon. &amp; no Exon.'!$A:$AL,'P.N.C. x Comp. x Ramos'!J$66,0)</f>
        <v>484945.98</v>
      </c>
      <c r="K384" s="47">
        <f>VLOOKUP($Q384&amp;$B384,'PNC Exon. &amp; no Exon.'!$A:$AL,'P.N.C. x Comp. x Ramos'!K$66,0)</f>
        <v>55267796.219999999</v>
      </c>
      <c r="L384" s="47">
        <f>VLOOKUP($Q384&amp;$B384,'PNC Exon. &amp; no Exon.'!$A:$AL,'P.N.C. x Comp. x Ramos'!L$66,0)</f>
        <v>0</v>
      </c>
      <c r="M384" s="47">
        <f>VLOOKUP($Q384&amp;$B384,'PNC Exon. &amp; no Exon.'!$A:$AL,'P.N.C. x Comp. x Ramos'!M$66,0)</f>
        <v>1841297.78</v>
      </c>
      <c r="N384" s="47">
        <f>VLOOKUP($Q384&amp;$B384,'PNC Exon. &amp; no Exon.'!$A:$AL,'P.N.C. x Comp. x Ramos'!N$66,0)</f>
        <v>85444.41</v>
      </c>
      <c r="O384" s="56">
        <f t="shared" si="37"/>
        <v>0.79902028918667023</v>
      </c>
      <c r="Q384" s="136" t="s">
        <v>5</v>
      </c>
    </row>
    <row r="385" spans="1:17" ht="15.95" customHeight="1" x14ac:dyDescent="0.4">
      <c r="A385" s="46">
        <f t="shared" si="35"/>
        <v>15</v>
      </c>
      <c r="B385" s="50" t="s">
        <v>106</v>
      </c>
      <c r="C385" s="75">
        <f t="shared" si="38"/>
        <v>55567937.509999998</v>
      </c>
      <c r="D385" s="47">
        <f>VLOOKUP($Q385&amp;$B385,'PNC Exon. &amp; no Exon.'!$A:$AL,'P.N.C. x Comp. x Ramos'!D$66,0)</f>
        <v>55854.06</v>
      </c>
      <c r="E385" s="47">
        <f>VLOOKUP($Q385&amp;$B385,'PNC Exon. &amp; no Exon.'!$A:$AL,'P.N.C. x Comp. x Ramos'!E$66,0)</f>
        <v>2971639.88</v>
      </c>
      <c r="F385" s="47">
        <f>VLOOKUP($Q385&amp;$B385,'PNC Exon. &amp; no Exon.'!$A:$AL,'P.N.C. x Comp. x Ramos'!F$66,0)</f>
        <v>0</v>
      </c>
      <c r="G385" s="47">
        <f>VLOOKUP($Q385&amp;$B385,'PNC Exon. &amp; no Exon.'!$A:$AL,'P.N.C. x Comp. x Ramos'!G$66,0)</f>
        <v>1203066.02</v>
      </c>
      <c r="H385" s="47">
        <f>VLOOKUP($Q385&amp;$B385,'PNC Exon. &amp; no Exon.'!$A:$AL,'P.N.C. x Comp. x Ramos'!H$66,0)</f>
        <v>19367680.609999999</v>
      </c>
      <c r="I385" s="47">
        <f>VLOOKUP($Q385&amp;$B385,'PNC Exon. &amp; no Exon.'!$A:$AL,'P.N.C. x Comp. x Ramos'!I$66,0)</f>
        <v>592343.75</v>
      </c>
      <c r="J385" s="47">
        <f>VLOOKUP($Q385&amp;$B385,'PNC Exon. &amp; no Exon.'!$A:$AL,'P.N.C. x Comp. x Ramos'!J$66,0)</f>
        <v>790406.5</v>
      </c>
      <c r="K385" s="47">
        <f>VLOOKUP($Q385&amp;$B385,'PNC Exon. &amp; no Exon.'!$A:$AL,'P.N.C. x Comp. x Ramos'!K$66,0)</f>
        <v>25825062.260000002</v>
      </c>
      <c r="L385" s="47">
        <f>VLOOKUP($Q385&amp;$B385,'PNC Exon. &amp; no Exon.'!$A:$AL,'P.N.C. x Comp. x Ramos'!L$66,0)</f>
        <v>0</v>
      </c>
      <c r="M385" s="47">
        <f>VLOOKUP($Q385&amp;$B385,'PNC Exon. &amp; no Exon.'!$A:$AL,'P.N.C. x Comp. x Ramos'!M$66,0)</f>
        <v>970999.68</v>
      </c>
      <c r="N385" s="47">
        <f>VLOOKUP($Q385&amp;$B385,'PNC Exon. &amp; no Exon.'!$A:$AL,'P.N.C. x Comp. x Ramos'!N$66,0)</f>
        <v>3790884.75</v>
      </c>
      <c r="O385" s="56">
        <f t="shared" si="37"/>
        <v>0.7681746874964368</v>
      </c>
      <c r="Q385" s="136" t="s">
        <v>5</v>
      </c>
    </row>
    <row r="386" spans="1:17" ht="15.95" customHeight="1" x14ac:dyDescent="0.4">
      <c r="A386" s="46">
        <f t="shared" si="35"/>
        <v>16</v>
      </c>
      <c r="B386" s="49" t="s">
        <v>107</v>
      </c>
      <c r="C386" s="75">
        <f t="shared" si="38"/>
        <v>52606447.810000002</v>
      </c>
      <c r="D386" s="47">
        <f>VLOOKUP($Q386&amp;$B386,'PNC Exon. &amp; no Exon.'!$A:$AL,'P.N.C. x Comp. x Ramos'!D$66,0)</f>
        <v>13467.73</v>
      </c>
      <c r="E386" s="47">
        <f>VLOOKUP($Q386&amp;$B386,'PNC Exon. &amp; no Exon.'!$A:$AL,'P.N.C. x Comp. x Ramos'!E$66,0)</f>
        <v>172992.61</v>
      </c>
      <c r="F386" s="47">
        <f>VLOOKUP($Q386&amp;$B386,'PNC Exon. &amp; no Exon.'!$A:$AL,'P.N.C. x Comp. x Ramos'!F$66,0)</f>
        <v>0</v>
      </c>
      <c r="G386" s="47">
        <f>VLOOKUP($Q386&amp;$B386,'PNC Exon. &amp; no Exon.'!$A:$AL,'P.N.C. x Comp. x Ramos'!G$66,0)</f>
        <v>0</v>
      </c>
      <c r="H386" s="47">
        <f>VLOOKUP($Q386&amp;$B386,'PNC Exon. &amp; no Exon.'!$A:$AL,'P.N.C. x Comp. x Ramos'!H$66,0)</f>
        <v>362158.91</v>
      </c>
      <c r="I386" s="47">
        <f>VLOOKUP($Q386&amp;$B386,'PNC Exon. &amp; no Exon.'!$A:$AL,'P.N.C. x Comp. x Ramos'!I$66,0)</f>
        <v>29787.19</v>
      </c>
      <c r="J386" s="47">
        <f>VLOOKUP($Q386&amp;$B386,'PNC Exon. &amp; no Exon.'!$A:$AL,'P.N.C. x Comp. x Ramos'!J$66,0)</f>
        <v>0</v>
      </c>
      <c r="K386" s="47">
        <f>VLOOKUP($Q386&amp;$B386,'PNC Exon. &amp; no Exon.'!$A:$AL,'P.N.C. x Comp. x Ramos'!K$66,0)</f>
        <v>51852905.130000003</v>
      </c>
      <c r="L386" s="47">
        <f>VLOOKUP($Q386&amp;$B386,'PNC Exon. &amp; no Exon.'!$A:$AL,'P.N.C. x Comp. x Ramos'!L$66,0)</f>
        <v>0</v>
      </c>
      <c r="M386" s="47">
        <f>VLOOKUP($Q386&amp;$B386,'PNC Exon. &amp; no Exon.'!$A:$AL,'P.N.C. x Comp. x Ramos'!M$66,0)</f>
        <v>39800</v>
      </c>
      <c r="N386" s="47">
        <f>VLOOKUP($Q386&amp;$B386,'PNC Exon. &amp; no Exon.'!$A:$AL,'P.N.C. x Comp. x Ramos'!N$66,0)</f>
        <v>135336.24</v>
      </c>
      <c r="O386" s="56">
        <f t="shared" si="37"/>
        <v>0.72723486631966527</v>
      </c>
      <c r="Q386" s="136" t="s">
        <v>5</v>
      </c>
    </row>
    <row r="387" spans="1:17" ht="15.95" customHeight="1" x14ac:dyDescent="0.4">
      <c r="A387" s="46">
        <f t="shared" si="35"/>
        <v>17</v>
      </c>
      <c r="B387" s="50" t="s">
        <v>110</v>
      </c>
      <c r="C387" s="75">
        <f t="shared" si="38"/>
        <v>45031932.120000005</v>
      </c>
      <c r="D387" s="47">
        <f>VLOOKUP($Q387&amp;$B387,'PNC Exon. &amp; no Exon.'!$A:$AL,'P.N.C. x Comp. x Ramos'!D$66,0)</f>
        <v>0</v>
      </c>
      <c r="E387" s="47">
        <f>VLOOKUP($Q387&amp;$B387,'PNC Exon. &amp; no Exon.'!$A:$AL,'P.N.C. x Comp. x Ramos'!E$66,0)</f>
        <v>12832313.040000001</v>
      </c>
      <c r="F387" s="47">
        <f>VLOOKUP($Q387&amp;$B387,'PNC Exon. &amp; no Exon.'!$A:$AL,'P.N.C. x Comp. x Ramos'!F$66,0)</f>
        <v>3004468.41</v>
      </c>
      <c r="G387" s="47">
        <f>VLOOKUP($Q387&amp;$B387,'PNC Exon. &amp; no Exon.'!$A:$AL,'P.N.C. x Comp. x Ramos'!G$66,0)</f>
        <v>9253.56</v>
      </c>
      <c r="H387" s="47">
        <f>VLOOKUP($Q387&amp;$B387,'PNC Exon. &amp; no Exon.'!$A:$AL,'P.N.C. x Comp. x Ramos'!H$66,0)</f>
        <v>2518245.38</v>
      </c>
      <c r="I387" s="47">
        <f>VLOOKUP($Q387&amp;$B387,'PNC Exon. &amp; no Exon.'!$A:$AL,'P.N.C. x Comp. x Ramos'!I$66,0)</f>
        <v>2090144.12</v>
      </c>
      <c r="J387" s="47">
        <f>VLOOKUP($Q387&amp;$B387,'PNC Exon. &amp; no Exon.'!$A:$AL,'P.N.C. x Comp. x Ramos'!J$66,0)</f>
        <v>110463.64</v>
      </c>
      <c r="K387" s="47">
        <f>VLOOKUP($Q387&amp;$B387,'PNC Exon. &amp; no Exon.'!$A:$AL,'P.N.C. x Comp. x Ramos'!K$66,0)</f>
        <v>16608544.99</v>
      </c>
      <c r="L387" s="47">
        <f>VLOOKUP($Q387&amp;$B387,'PNC Exon. &amp; no Exon.'!$A:$AL,'P.N.C. x Comp. x Ramos'!L$66,0)</f>
        <v>0</v>
      </c>
      <c r="M387" s="47">
        <f>VLOOKUP($Q387&amp;$B387,'PNC Exon. &amp; no Exon.'!$A:$AL,'P.N.C. x Comp. x Ramos'!M$66,0)</f>
        <v>1470862.39</v>
      </c>
      <c r="N387" s="47">
        <f>VLOOKUP($Q387&amp;$B387,'PNC Exon. &amp; no Exon.'!$A:$AL,'P.N.C. x Comp. x Ramos'!N$66,0)</f>
        <v>6387636.5899999999</v>
      </c>
      <c r="O387" s="56">
        <f t="shared" si="37"/>
        <v>0.6225242816942147</v>
      </c>
      <c r="Q387" s="136" t="s">
        <v>5</v>
      </c>
    </row>
    <row r="388" spans="1:17" ht="15.95" customHeight="1" x14ac:dyDescent="0.4">
      <c r="A388" s="46">
        <f t="shared" si="35"/>
        <v>18</v>
      </c>
      <c r="B388" s="50" t="s">
        <v>82</v>
      </c>
      <c r="C388" s="75">
        <f t="shared" si="38"/>
        <v>36942138.950000003</v>
      </c>
      <c r="D388" s="47">
        <f>VLOOKUP($Q388&amp;$B388,'PNC Exon. &amp; no Exon.'!$A:$AL,'P.N.C. x Comp. x Ramos'!D$66,0)</f>
        <v>0</v>
      </c>
      <c r="E388" s="47">
        <f>VLOOKUP($Q388&amp;$B388,'PNC Exon. &amp; no Exon.'!$A:$AL,'P.N.C. x Comp. x Ramos'!E$66,0)</f>
        <v>0</v>
      </c>
      <c r="F388" s="47">
        <f>VLOOKUP($Q388&amp;$B388,'PNC Exon. &amp; no Exon.'!$A:$AL,'P.N.C. x Comp. x Ramos'!F$66,0)</f>
        <v>0</v>
      </c>
      <c r="G388" s="47">
        <f>VLOOKUP($Q388&amp;$B388,'PNC Exon. &amp; no Exon.'!$A:$AL,'P.N.C. x Comp. x Ramos'!G$66,0)</f>
        <v>22500</v>
      </c>
      <c r="H388" s="47">
        <f>VLOOKUP($Q388&amp;$B388,'PNC Exon. &amp; no Exon.'!$A:$AL,'P.N.C. x Comp. x Ramos'!H$66,0)</f>
        <v>0</v>
      </c>
      <c r="I388" s="47">
        <f>VLOOKUP($Q388&amp;$B388,'PNC Exon. &amp; no Exon.'!$A:$AL,'P.N.C. x Comp. x Ramos'!I$66,0)</f>
        <v>0</v>
      </c>
      <c r="J388" s="47">
        <f>VLOOKUP($Q388&amp;$B388,'PNC Exon. &amp; no Exon.'!$A:$AL,'P.N.C. x Comp. x Ramos'!J$66,0)</f>
        <v>0</v>
      </c>
      <c r="K388" s="47">
        <f>VLOOKUP($Q388&amp;$B388,'PNC Exon. &amp; no Exon.'!$A:$AL,'P.N.C. x Comp. x Ramos'!K$66,0)</f>
        <v>36919638.950000003</v>
      </c>
      <c r="L388" s="47">
        <f>VLOOKUP($Q388&amp;$B388,'PNC Exon. &amp; no Exon.'!$A:$AL,'P.N.C. x Comp. x Ramos'!L$66,0)</f>
        <v>0</v>
      </c>
      <c r="M388" s="47">
        <f>VLOOKUP($Q388&amp;$B388,'PNC Exon. &amp; no Exon.'!$A:$AL,'P.N.C. x Comp. x Ramos'!M$66,0)</f>
        <v>0</v>
      </c>
      <c r="N388" s="47">
        <f>VLOOKUP($Q388&amp;$B388,'PNC Exon. &amp; no Exon.'!$A:$AL,'P.N.C. x Comp. x Ramos'!N$66,0)</f>
        <v>0</v>
      </c>
      <c r="O388" s="56">
        <f t="shared" si="37"/>
        <v>0.51069046855048916</v>
      </c>
      <c r="Q388" s="136" t="s">
        <v>5</v>
      </c>
    </row>
    <row r="389" spans="1:17" ht="15.95" customHeight="1" x14ac:dyDescent="0.4">
      <c r="A389" s="46">
        <f t="shared" si="35"/>
        <v>19</v>
      </c>
      <c r="B389" s="50" t="s">
        <v>80</v>
      </c>
      <c r="C389" s="75">
        <f t="shared" si="38"/>
        <v>36135368.079999998</v>
      </c>
      <c r="D389" s="47">
        <f>VLOOKUP($Q389&amp;$B389,'PNC Exon. &amp; no Exon.'!$A:$AL,'P.N.C. x Comp. x Ramos'!D$66,0)</f>
        <v>0</v>
      </c>
      <c r="E389" s="47">
        <f>VLOOKUP($Q389&amp;$B389,'PNC Exon. &amp; no Exon.'!$A:$AL,'P.N.C. x Comp. x Ramos'!E$66,0)</f>
        <v>12637924.560000001</v>
      </c>
      <c r="F389" s="47">
        <f>VLOOKUP($Q389&amp;$B389,'PNC Exon. &amp; no Exon.'!$A:$AL,'P.N.C. x Comp. x Ramos'!F$66,0)</f>
        <v>0</v>
      </c>
      <c r="G389" s="47">
        <f>VLOOKUP($Q389&amp;$B389,'PNC Exon. &amp; no Exon.'!$A:$AL,'P.N.C. x Comp. x Ramos'!G$66,0)</f>
        <v>0</v>
      </c>
      <c r="H389" s="47">
        <f>VLOOKUP($Q389&amp;$B389,'PNC Exon. &amp; no Exon.'!$A:$AL,'P.N.C. x Comp. x Ramos'!H$66,0)</f>
        <v>4657023.75</v>
      </c>
      <c r="I389" s="47">
        <f>VLOOKUP($Q389&amp;$B389,'PNC Exon. &amp; no Exon.'!$A:$AL,'P.N.C. x Comp. x Ramos'!I$66,0)</f>
        <v>0</v>
      </c>
      <c r="J389" s="47">
        <f>VLOOKUP($Q389&amp;$B389,'PNC Exon. &amp; no Exon.'!$A:$AL,'P.N.C. x Comp. x Ramos'!J$66,0)</f>
        <v>27707.78</v>
      </c>
      <c r="K389" s="47">
        <f>VLOOKUP($Q389&amp;$B389,'PNC Exon. &amp; no Exon.'!$A:$AL,'P.N.C. x Comp. x Ramos'!K$66,0)</f>
        <v>17655905.780000001</v>
      </c>
      <c r="L389" s="47">
        <f>VLOOKUP($Q389&amp;$B389,'PNC Exon. &amp; no Exon.'!$A:$AL,'P.N.C. x Comp. x Ramos'!L$66,0)</f>
        <v>0</v>
      </c>
      <c r="M389" s="47">
        <f>VLOOKUP($Q389&amp;$B389,'PNC Exon. &amp; no Exon.'!$A:$AL,'P.N.C. x Comp. x Ramos'!M$66,0)</f>
        <v>476399.48</v>
      </c>
      <c r="N389" s="47">
        <f>VLOOKUP($Q389&amp;$B389,'PNC Exon. &amp; no Exon.'!$A:$AL,'P.N.C. x Comp. x Ramos'!N$66,0)</f>
        <v>680406.73</v>
      </c>
      <c r="O389" s="56">
        <f t="shared" si="37"/>
        <v>0.49953761694731502</v>
      </c>
      <c r="Q389" s="136" t="s">
        <v>5</v>
      </c>
    </row>
    <row r="390" spans="1:17" ht="15.95" customHeight="1" x14ac:dyDescent="0.4">
      <c r="A390" s="46">
        <f t="shared" si="35"/>
        <v>20</v>
      </c>
      <c r="B390" s="50" t="s">
        <v>95</v>
      </c>
      <c r="C390" s="75">
        <f t="shared" si="38"/>
        <v>34738778.369999997</v>
      </c>
      <c r="D390" s="47">
        <f>VLOOKUP($Q390&amp;$B390,'PNC Exon. &amp; no Exon.'!$A:$AL,'P.N.C. x Comp. x Ramos'!D$66,0)</f>
        <v>0</v>
      </c>
      <c r="E390" s="47">
        <f>VLOOKUP($Q390&amp;$B390,'PNC Exon. &amp; no Exon.'!$A:$AL,'P.N.C. x Comp. x Ramos'!E$66,0)</f>
        <v>1179521.94</v>
      </c>
      <c r="F390" s="47">
        <f>VLOOKUP($Q390&amp;$B390,'PNC Exon. &amp; no Exon.'!$A:$AL,'P.N.C. x Comp. x Ramos'!F$66,0)</f>
        <v>33559256.43</v>
      </c>
      <c r="G390" s="47">
        <f>VLOOKUP($Q390&amp;$B390,'PNC Exon. &amp; no Exon.'!$A:$AL,'P.N.C. x Comp. x Ramos'!G$66,0)</f>
        <v>0</v>
      </c>
      <c r="H390" s="47">
        <f>VLOOKUP($Q390&amp;$B390,'PNC Exon. &amp; no Exon.'!$A:$AL,'P.N.C. x Comp. x Ramos'!H$66,0)</f>
        <v>0</v>
      </c>
      <c r="I390" s="47">
        <f>VLOOKUP($Q390&amp;$B390,'PNC Exon. &amp; no Exon.'!$A:$AL,'P.N.C. x Comp. x Ramos'!I$66,0)</f>
        <v>0</v>
      </c>
      <c r="J390" s="47">
        <f>VLOOKUP($Q390&amp;$B390,'PNC Exon. &amp; no Exon.'!$A:$AL,'P.N.C. x Comp. x Ramos'!J$66,0)</f>
        <v>0</v>
      </c>
      <c r="K390" s="47">
        <f>VLOOKUP($Q390&amp;$B390,'PNC Exon. &amp; no Exon.'!$A:$AL,'P.N.C. x Comp. x Ramos'!K$66,0)</f>
        <v>0</v>
      </c>
      <c r="L390" s="47">
        <f>VLOOKUP($Q390&amp;$B390,'PNC Exon. &amp; no Exon.'!$A:$AL,'P.N.C. x Comp. x Ramos'!L$66,0)</f>
        <v>0</v>
      </c>
      <c r="M390" s="47">
        <f>VLOOKUP($Q390&amp;$B390,'PNC Exon. &amp; no Exon.'!$A:$AL,'P.N.C. x Comp. x Ramos'!M$66,0)</f>
        <v>0</v>
      </c>
      <c r="N390" s="47">
        <f>VLOOKUP($Q390&amp;$B390,'PNC Exon. &amp; no Exon.'!$A:$AL,'P.N.C. x Comp. x Ramos'!N$66,0)</f>
        <v>0</v>
      </c>
      <c r="O390" s="56">
        <f t="shared" si="37"/>
        <v>0.48023107234419876</v>
      </c>
      <c r="Q390" s="136" t="s">
        <v>5</v>
      </c>
    </row>
    <row r="391" spans="1:17" ht="15.95" customHeight="1" x14ac:dyDescent="0.4">
      <c r="A391" s="46">
        <f t="shared" si="35"/>
        <v>21</v>
      </c>
      <c r="B391" s="50" t="s">
        <v>102</v>
      </c>
      <c r="C391" s="75">
        <f t="shared" si="38"/>
        <v>33214433.530000001</v>
      </c>
      <c r="D391" s="47">
        <f>VLOOKUP($Q391&amp;$B391,'PNC Exon. &amp; no Exon.'!$A:$AL,'P.N.C. x Comp. x Ramos'!D$66,0)</f>
        <v>0</v>
      </c>
      <c r="E391" s="47">
        <f>VLOOKUP($Q391&amp;$B391,'PNC Exon. &amp; no Exon.'!$A:$AL,'P.N.C. x Comp. x Ramos'!E$66,0)</f>
        <v>33103676.5</v>
      </c>
      <c r="F391" s="47">
        <f>VLOOKUP($Q391&amp;$B391,'PNC Exon. &amp; no Exon.'!$A:$AL,'P.N.C. x Comp. x Ramos'!F$66,0)</f>
        <v>0</v>
      </c>
      <c r="G391" s="47">
        <f>VLOOKUP($Q391&amp;$B391,'PNC Exon. &amp; no Exon.'!$A:$AL,'P.N.C. x Comp. x Ramos'!G$66,0)</f>
        <v>0</v>
      </c>
      <c r="H391" s="47">
        <f>VLOOKUP($Q391&amp;$B391,'PNC Exon. &amp; no Exon.'!$A:$AL,'P.N.C. x Comp. x Ramos'!H$66,0)</f>
        <v>0</v>
      </c>
      <c r="I391" s="47">
        <f>VLOOKUP($Q391&amp;$B391,'PNC Exon. &amp; no Exon.'!$A:$AL,'P.N.C. x Comp. x Ramos'!I$66,0)</f>
        <v>0</v>
      </c>
      <c r="J391" s="47">
        <f>VLOOKUP($Q391&amp;$B391,'PNC Exon. &amp; no Exon.'!$A:$AL,'P.N.C. x Comp. x Ramos'!J$66,0)</f>
        <v>0</v>
      </c>
      <c r="K391" s="47">
        <f>VLOOKUP($Q391&amp;$B391,'PNC Exon. &amp; no Exon.'!$A:$AL,'P.N.C. x Comp. x Ramos'!K$66,0)</f>
        <v>0</v>
      </c>
      <c r="L391" s="47">
        <f>VLOOKUP($Q391&amp;$B391,'PNC Exon. &amp; no Exon.'!$A:$AL,'P.N.C. x Comp. x Ramos'!L$66,0)</f>
        <v>0</v>
      </c>
      <c r="M391" s="47">
        <f>VLOOKUP($Q391&amp;$B391,'PNC Exon. &amp; no Exon.'!$A:$AL,'P.N.C. x Comp. x Ramos'!M$66,0)</f>
        <v>110757.03</v>
      </c>
      <c r="N391" s="47">
        <f>VLOOKUP($Q391&amp;$B391,'PNC Exon. &amp; no Exon.'!$A:$AL,'P.N.C. x Comp. x Ramos'!N$66,0)</f>
        <v>0</v>
      </c>
      <c r="O391" s="56">
        <f t="shared" si="37"/>
        <v>0.45915843273267681</v>
      </c>
      <c r="Q391" s="136" t="s">
        <v>5</v>
      </c>
    </row>
    <row r="392" spans="1:17" ht="15.95" customHeight="1" x14ac:dyDescent="0.4">
      <c r="A392" s="46">
        <f t="shared" si="35"/>
        <v>22</v>
      </c>
      <c r="B392" s="49" t="s">
        <v>101</v>
      </c>
      <c r="C392" s="75">
        <f t="shared" si="38"/>
        <v>31288144.18</v>
      </c>
      <c r="D392" s="47">
        <f>VLOOKUP($Q392&amp;$B392,'PNC Exon. &amp; no Exon.'!$A:$AL,'P.N.C. x Comp. x Ramos'!D$66,0)</f>
        <v>0</v>
      </c>
      <c r="E392" s="47">
        <f>VLOOKUP($Q392&amp;$B392,'PNC Exon. &amp; no Exon.'!$A:$AL,'P.N.C. x Comp. x Ramos'!E$66,0)</f>
        <v>0</v>
      </c>
      <c r="F392" s="47">
        <f>VLOOKUP($Q392&amp;$B392,'PNC Exon. &amp; no Exon.'!$A:$AL,'P.N.C. x Comp. x Ramos'!F$66,0)</f>
        <v>31288144.18</v>
      </c>
      <c r="G392" s="47">
        <f>VLOOKUP($Q392&amp;$B392,'PNC Exon. &amp; no Exon.'!$A:$AL,'P.N.C. x Comp. x Ramos'!G$66,0)</f>
        <v>0</v>
      </c>
      <c r="H392" s="47">
        <f>VLOOKUP($Q392&amp;$B392,'PNC Exon. &amp; no Exon.'!$A:$AL,'P.N.C. x Comp. x Ramos'!H$66,0)</f>
        <v>0</v>
      </c>
      <c r="I392" s="47">
        <f>VLOOKUP($Q392&amp;$B392,'PNC Exon. &amp; no Exon.'!$A:$AL,'P.N.C. x Comp. x Ramos'!I$66,0)</f>
        <v>0</v>
      </c>
      <c r="J392" s="47">
        <f>VLOOKUP($Q392&amp;$B392,'PNC Exon. &amp; no Exon.'!$A:$AL,'P.N.C. x Comp. x Ramos'!J$66,0)</f>
        <v>0</v>
      </c>
      <c r="K392" s="47">
        <f>VLOOKUP($Q392&amp;$B392,'PNC Exon. &amp; no Exon.'!$A:$AL,'P.N.C. x Comp. x Ramos'!K$66,0)</f>
        <v>0</v>
      </c>
      <c r="L392" s="47">
        <f>VLOOKUP($Q392&amp;$B392,'PNC Exon. &amp; no Exon.'!$A:$AL,'P.N.C. x Comp. x Ramos'!L$66,0)</f>
        <v>0</v>
      </c>
      <c r="M392" s="47">
        <f>VLOOKUP($Q392&amp;$B392,'PNC Exon. &amp; no Exon.'!$A:$AL,'P.N.C. x Comp. x Ramos'!M$66,0)</f>
        <v>0</v>
      </c>
      <c r="N392" s="47">
        <f>VLOOKUP($Q392&amp;$B392,'PNC Exon. &amp; no Exon.'!$A:$AL,'P.N.C. x Comp. x Ramos'!N$66,0)</f>
        <v>0</v>
      </c>
      <c r="O392" s="56">
        <f t="shared" si="37"/>
        <v>0.43252928675802782</v>
      </c>
      <c r="Q392" s="136" t="s">
        <v>5</v>
      </c>
    </row>
    <row r="393" spans="1:17" ht="15.95" customHeight="1" x14ac:dyDescent="0.4">
      <c r="A393" s="46">
        <f t="shared" si="35"/>
        <v>23</v>
      </c>
      <c r="B393" s="50" t="s">
        <v>79</v>
      </c>
      <c r="C393" s="75">
        <f t="shared" si="38"/>
        <v>29971141.32</v>
      </c>
      <c r="D393" s="47">
        <f>VLOOKUP($Q393&amp;$B393,'PNC Exon. &amp; no Exon.'!$A:$AL,'P.N.C. x Comp. x Ramos'!D$66,0)</f>
        <v>810.33</v>
      </c>
      <c r="E393" s="47">
        <f>VLOOKUP($Q393&amp;$B393,'PNC Exon. &amp; no Exon.'!$A:$AL,'P.N.C. x Comp. x Ramos'!E$66,0)</f>
        <v>2207311.7799999998</v>
      </c>
      <c r="F393" s="47">
        <f>VLOOKUP($Q393&amp;$B393,'PNC Exon. &amp; no Exon.'!$A:$AL,'P.N.C. x Comp. x Ramos'!F$66,0)</f>
        <v>0</v>
      </c>
      <c r="G393" s="47">
        <f>VLOOKUP($Q393&amp;$B393,'PNC Exon. &amp; no Exon.'!$A:$AL,'P.N.C. x Comp. x Ramos'!G$66,0)</f>
        <v>0</v>
      </c>
      <c r="H393" s="47">
        <f>VLOOKUP($Q393&amp;$B393,'PNC Exon. &amp; no Exon.'!$A:$AL,'P.N.C. x Comp. x Ramos'!H$66,0)</f>
        <v>3649642.4200000004</v>
      </c>
      <c r="I393" s="47">
        <f>VLOOKUP($Q393&amp;$B393,'PNC Exon. &amp; no Exon.'!$A:$AL,'P.N.C. x Comp. x Ramos'!I$66,0)</f>
        <v>294584.55</v>
      </c>
      <c r="J393" s="47">
        <f>VLOOKUP($Q393&amp;$B393,'PNC Exon. &amp; no Exon.'!$A:$AL,'P.N.C. x Comp. x Ramos'!J$66,0)</f>
        <v>192613.16</v>
      </c>
      <c r="K393" s="47">
        <f>VLOOKUP($Q393&amp;$B393,'PNC Exon. &amp; no Exon.'!$A:$AL,'P.N.C. x Comp. x Ramos'!K$66,0)</f>
        <v>18679434.68</v>
      </c>
      <c r="L393" s="47">
        <f>VLOOKUP($Q393&amp;$B393,'PNC Exon. &amp; no Exon.'!$A:$AL,'P.N.C. x Comp. x Ramos'!L$66,0)</f>
        <v>0</v>
      </c>
      <c r="M393" s="47">
        <f>VLOOKUP($Q393&amp;$B393,'PNC Exon. &amp; no Exon.'!$A:$AL,'P.N.C. x Comp. x Ramos'!M$66,0)</f>
        <v>730290.73</v>
      </c>
      <c r="N393" s="47">
        <f>VLOOKUP($Q393&amp;$B393,'PNC Exon. &amp; no Exon.'!$A:$AL,'P.N.C. x Comp. x Ramos'!N$66,0)</f>
        <v>4216453.67</v>
      </c>
      <c r="O393" s="56">
        <f t="shared" si="37"/>
        <v>0.41432295580989154</v>
      </c>
      <c r="Q393" s="136" t="s">
        <v>5</v>
      </c>
    </row>
    <row r="394" spans="1:17" ht="15.95" customHeight="1" x14ac:dyDescent="0.4">
      <c r="A394" s="46">
        <f t="shared" si="35"/>
        <v>24</v>
      </c>
      <c r="B394" s="50" t="s">
        <v>114</v>
      </c>
      <c r="C394" s="75">
        <f t="shared" si="38"/>
        <v>22788064.230000004</v>
      </c>
      <c r="D394" s="47">
        <f>VLOOKUP($Q394&amp;$B394,'PNC Exon. &amp; no Exon.'!$A:$AL,'P.N.C. x Comp. x Ramos'!D$66,0)</f>
        <v>0</v>
      </c>
      <c r="E394" s="47">
        <f>VLOOKUP($Q394&amp;$B394,'PNC Exon. &amp; no Exon.'!$A:$AL,'P.N.C. x Comp. x Ramos'!E$66,0)</f>
        <v>1499518.06</v>
      </c>
      <c r="F394" s="47">
        <f>VLOOKUP($Q394&amp;$B394,'PNC Exon. &amp; no Exon.'!$A:$AL,'P.N.C. x Comp. x Ramos'!F$66,0)</f>
        <v>252675</v>
      </c>
      <c r="G394" s="47">
        <f>VLOOKUP($Q394&amp;$B394,'PNC Exon. &amp; no Exon.'!$A:$AL,'P.N.C. x Comp. x Ramos'!G$66,0)</f>
        <v>0</v>
      </c>
      <c r="H394" s="47">
        <f>VLOOKUP($Q394&amp;$B394,'PNC Exon. &amp; no Exon.'!$A:$AL,'P.N.C. x Comp. x Ramos'!H$66,0)</f>
        <v>225126.92</v>
      </c>
      <c r="I394" s="47">
        <f>VLOOKUP($Q394&amp;$B394,'PNC Exon. &amp; no Exon.'!$A:$AL,'P.N.C. x Comp. x Ramos'!I$66,0)</f>
        <v>171534.84</v>
      </c>
      <c r="J394" s="47">
        <f>VLOOKUP($Q394&amp;$B394,'PNC Exon. &amp; no Exon.'!$A:$AL,'P.N.C. x Comp. x Ramos'!J$66,0)</f>
        <v>85777.06</v>
      </c>
      <c r="K394" s="47">
        <f>VLOOKUP($Q394&amp;$B394,'PNC Exon. &amp; no Exon.'!$A:$AL,'P.N.C. x Comp. x Ramos'!K$66,0)</f>
        <v>10766309.9</v>
      </c>
      <c r="L394" s="47">
        <f>VLOOKUP($Q394&amp;$B394,'PNC Exon. &amp; no Exon.'!$A:$AL,'P.N.C. x Comp. x Ramos'!L$66,0)</f>
        <v>0</v>
      </c>
      <c r="M394" s="47">
        <f>VLOOKUP($Q394&amp;$B394,'PNC Exon. &amp; no Exon.'!$A:$AL,'P.N.C. x Comp. x Ramos'!M$66,0)</f>
        <v>9114423.3499999996</v>
      </c>
      <c r="N394" s="47">
        <f>VLOOKUP($Q394&amp;$B394,'PNC Exon. &amp; no Exon.'!$A:$AL,'P.N.C. x Comp. x Ramos'!N$66,0)</f>
        <v>672699.1</v>
      </c>
      <c r="O394" s="56">
        <f t="shared" si="37"/>
        <v>0.31502364318234322</v>
      </c>
      <c r="Q394" s="136" t="s">
        <v>5</v>
      </c>
    </row>
    <row r="395" spans="1:17" ht="15.95" customHeight="1" x14ac:dyDescent="0.4">
      <c r="A395" s="46">
        <f t="shared" si="35"/>
        <v>25</v>
      </c>
      <c r="B395" s="50" t="s">
        <v>113</v>
      </c>
      <c r="C395" s="75">
        <f t="shared" si="38"/>
        <v>19972994.469999999</v>
      </c>
      <c r="D395" s="47">
        <f>VLOOKUP($Q395&amp;$B395,'PNC Exon. &amp; no Exon.'!$A:$AL,'P.N.C. x Comp. x Ramos'!D$66,0)</f>
        <v>0</v>
      </c>
      <c r="E395" s="47">
        <f>VLOOKUP($Q395&amp;$B395,'PNC Exon. &amp; no Exon.'!$A:$AL,'P.N.C. x Comp. x Ramos'!E$66,0)</f>
        <v>1028140.66</v>
      </c>
      <c r="F395" s="47">
        <f>VLOOKUP($Q395&amp;$B395,'PNC Exon. &amp; no Exon.'!$A:$AL,'P.N.C. x Comp. x Ramos'!F$66,0)</f>
        <v>0</v>
      </c>
      <c r="G395" s="47">
        <f>VLOOKUP($Q395&amp;$B395,'PNC Exon. &amp; no Exon.'!$A:$AL,'P.N.C. x Comp. x Ramos'!G$66,0)</f>
        <v>0</v>
      </c>
      <c r="H395" s="47">
        <f>VLOOKUP($Q395&amp;$B395,'PNC Exon. &amp; no Exon.'!$A:$AL,'P.N.C. x Comp. x Ramos'!H$66,0)</f>
        <v>1711839.9500000002</v>
      </c>
      <c r="I395" s="47">
        <f>VLOOKUP($Q395&amp;$B395,'PNC Exon. &amp; no Exon.'!$A:$AL,'P.N.C. x Comp. x Ramos'!I$66,0)</f>
        <v>166051.18</v>
      </c>
      <c r="J395" s="47">
        <f>VLOOKUP($Q395&amp;$B395,'PNC Exon. &amp; no Exon.'!$A:$AL,'P.N.C. x Comp. x Ramos'!J$66,0)</f>
        <v>84307.81</v>
      </c>
      <c r="K395" s="47">
        <f>VLOOKUP($Q395&amp;$B395,'PNC Exon. &amp; no Exon.'!$A:$AL,'P.N.C. x Comp. x Ramos'!K$66,0)</f>
        <v>14041874.67</v>
      </c>
      <c r="L395" s="47">
        <f>VLOOKUP($Q395&amp;$B395,'PNC Exon. &amp; no Exon.'!$A:$AL,'P.N.C. x Comp. x Ramos'!L$66,0)</f>
        <v>0</v>
      </c>
      <c r="M395" s="47">
        <f>VLOOKUP($Q395&amp;$B395,'PNC Exon. &amp; no Exon.'!$A:$AL,'P.N.C. x Comp. x Ramos'!M$66,0)</f>
        <v>2176901.81</v>
      </c>
      <c r="N395" s="47">
        <f>VLOOKUP($Q395&amp;$B395,'PNC Exon. &amp; no Exon.'!$A:$AL,'P.N.C. x Comp. x Ramos'!N$66,0)</f>
        <v>763878.39</v>
      </c>
      <c r="O395" s="56">
        <f t="shared" si="37"/>
        <v>0.27610794052954063</v>
      </c>
      <c r="Q395" s="136" t="s">
        <v>5</v>
      </c>
    </row>
    <row r="396" spans="1:17" ht="15.95" customHeight="1" x14ac:dyDescent="0.4">
      <c r="A396" s="46">
        <f t="shared" si="35"/>
        <v>26</v>
      </c>
      <c r="B396" s="50" t="s">
        <v>109</v>
      </c>
      <c r="C396" s="75">
        <f t="shared" si="38"/>
        <v>16894504.080000002</v>
      </c>
      <c r="D396" s="47">
        <f>VLOOKUP($Q396&amp;$B396,'PNC Exon. &amp; no Exon.'!$A:$AL,'P.N.C. x Comp. x Ramos'!D$66,0)</f>
        <v>0</v>
      </c>
      <c r="E396" s="47">
        <f>VLOOKUP($Q396&amp;$B396,'PNC Exon. &amp; no Exon.'!$A:$AL,'P.N.C. x Comp. x Ramos'!E$66,0)</f>
        <v>9114790.75</v>
      </c>
      <c r="F396" s="47">
        <f>VLOOKUP($Q396&amp;$B396,'PNC Exon. &amp; no Exon.'!$A:$AL,'P.N.C. x Comp. x Ramos'!F$66,0)</f>
        <v>0</v>
      </c>
      <c r="G396" s="47">
        <f>VLOOKUP($Q396&amp;$B396,'PNC Exon. &amp; no Exon.'!$A:$AL,'P.N.C. x Comp. x Ramos'!G$66,0)</f>
        <v>1011</v>
      </c>
      <c r="H396" s="47">
        <f>VLOOKUP($Q396&amp;$B396,'PNC Exon. &amp; no Exon.'!$A:$AL,'P.N.C. x Comp. x Ramos'!H$66,0)</f>
        <v>5533779.2599999998</v>
      </c>
      <c r="I396" s="47">
        <f>VLOOKUP($Q396&amp;$B396,'PNC Exon. &amp; no Exon.'!$A:$AL,'P.N.C. x Comp. x Ramos'!I$66,0)</f>
        <v>0</v>
      </c>
      <c r="J396" s="47">
        <f>VLOOKUP($Q396&amp;$B396,'PNC Exon. &amp; no Exon.'!$A:$AL,'P.N.C. x Comp. x Ramos'!J$66,0)</f>
        <v>2196.66</v>
      </c>
      <c r="K396" s="47">
        <f>VLOOKUP($Q396&amp;$B396,'PNC Exon. &amp; no Exon.'!$A:$AL,'P.N.C. x Comp. x Ramos'!K$66,0)</f>
        <v>15022.5</v>
      </c>
      <c r="L396" s="47">
        <f>VLOOKUP($Q396&amp;$B396,'PNC Exon. &amp; no Exon.'!$A:$AL,'P.N.C. x Comp. x Ramos'!L$66,0)</f>
        <v>0</v>
      </c>
      <c r="M396" s="47">
        <f>VLOOKUP($Q396&amp;$B396,'PNC Exon. &amp; no Exon.'!$A:$AL,'P.N.C. x Comp. x Ramos'!M$66,0)</f>
        <v>68567.460000000006</v>
      </c>
      <c r="N396" s="47">
        <f>VLOOKUP($Q396&amp;$B396,'PNC Exon. &amp; no Exon.'!$A:$AL,'P.N.C. x Comp. x Ramos'!N$66,0)</f>
        <v>2159136.4500000002</v>
      </c>
      <c r="O396" s="56">
        <f t="shared" si="37"/>
        <v>0.23355069440404858</v>
      </c>
      <c r="Q396" s="136" t="s">
        <v>5</v>
      </c>
    </row>
    <row r="397" spans="1:17" ht="15.95" customHeight="1" x14ac:dyDescent="0.4">
      <c r="A397" s="46">
        <f t="shared" si="35"/>
        <v>27</v>
      </c>
      <c r="B397" s="50" t="s">
        <v>93</v>
      </c>
      <c r="C397" s="75">
        <f t="shared" si="38"/>
        <v>9786286.1799999997</v>
      </c>
      <c r="D397" s="47">
        <f>VLOOKUP($Q397&amp;$B397,'PNC Exon. &amp; no Exon.'!$A:$AL,'P.N.C. x Comp. x Ramos'!D$66,0)</f>
        <v>5946.56</v>
      </c>
      <c r="E397" s="47">
        <f>VLOOKUP($Q397&amp;$B397,'PNC Exon. &amp; no Exon.'!$A:$AL,'P.N.C. x Comp. x Ramos'!E$66,0)</f>
        <v>34513.5</v>
      </c>
      <c r="F397" s="47">
        <f>VLOOKUP($Q397&amp;$B397,'PNC Exon. &amp; no Exon.'!$A:$AL,'P.N.C. x Comp. x Ramos'!F$66,0)</f>
        <v>0</v>
      </c>
      <c r="G397" s="47">
        <f>VLOOKUP($Q397&amp;$B397,'PNC Exon. &amp; no Exon.'!$A:$AL,'P.N.C. x Comp. x Ramos'!G$66,0)</f>
        <v>31806.01</v>
      </c>
      <c r="H397" s="47">
        <f>VLOOKUP($Q397&amp;$B397,'PNC Exon. &amp; no Exon.'!$A:$AL,'P.N.C. x Comp. x Ramos'!H$66,0)</f>
        <v>2912091.04</v>
      </c>
      <c r="I397" s="47">
        <f>VLOOKUP($Q397&amp;$B397,'PNC Exon. &amp; no Exon.'!$A:$AL,'P.N.C. x Comp. x Ramos'!I$66,0)</f>
        <v>0</v>
      </c>
      <c r="J397" s="47">
        <f>VLOOKUP($Q397&amp;$B397,'PNC Exon. &amp; no Exon.'!$A:$AL,'P.N.C. x Comp. x Ramos'!J$66,0)</f>
        <v>101529.79</v>
      </c>
      <c r="K397" s="47">
        <f>VLOOKUP($Q397&amp;$B397,'PNC Exon. &amp; no Exon.'!$A:$AL,'P.N.C. x Comp. x Ramos'!K$66,0)</f>
        <v>4368752.92</v>
      </c>
      <c r="L397" s="47">
        <f>VLOOKUP($Q397&amp;$B397,'PNC Exon. &amp; no Exon.'!$A:$AL,'P.N.C. x Comp. x Ramos'!L$66,0)</f>
        <v>0</v>
      </c>
      <c r="M397" s="47">
        <f>VLOOKUP($Q397&amp;$B397,'PNC Exon. &amp; no Exon.'!$A:$AL,'P.N.C. x Comp. x Ramos'!M$66,0)</f>
        <v>225198.8</v>
      </c>
      <c r="N397" s="47">
        <f>VLOOKUP($Q397&amp;$B397,'PNC Exon. &amp; no Exon.'!$A:$AL,'P.N.C. x Comp. x Ramos'!N$66,0)</f>
        <v>2106447.56</v>
      </c>
      <c r="O397" s="56">
        <f t="shared" si="37"/>
        <v>0.13528623996021691</v>
      </c>
      <c r="Q397" s="136" t="s">
        <v>5</v>
      </c>
    </row>
    <row r="398" spans="1:17" ht="15.95" customHeight="1" x14ac:dyDescent="0.4">
      <c r="A398" s="46">
        <f t="shared" si="35"/>
        <v>28</v>
      </c>
      <c r="B398" s="50" t="s">
        <v>88</v>
      </c>
      <c r="C398" s="75">
        <f t="shared" si="38"/>
        <v>9597222.1500000004</v>
      </c>
      <c r="D398" s="47">
        <f>VLOOKUP($Q398&amp;$B398,'PNC Exon. &amp; no Exon.'!$A:$AL,'P.N.C. x Comp. x Ramos'!D$66,0)</f>
        <v>102771.54</v>
      </c>
      <c r="E398" s="47">
        <f>VLOOKUP($Q398&amp;$B398,'PNC Exon. &amp; no Exon.'!$A:$AL,'P.N.C. x Comp. x Ramos'!E$66,0)</f>
        <v>388899.12</v>
      </c>
      <c r="F398" s="47">
        <f>VLOOKUP($Q398&amp;$B398,'PNC Exon. &amp; no Exon.'!$A:$AL,'P.N.C. x Comp. x Ramos'!F$66,0)</f>
        <v>0</v>
      </c>
      <c r="G398" s="47">
        <f>VLOOKUP($Q398&amp;$B398,'PNC Exon. &amp; no Exon.'!$A:$AL,'P.N.C. x Comp. x Ramos'!G$66,0)</f>
        <v>0</v>
      </c>
      <c r="H398" s="47">
        <f>VLOOKUP($Q398&amp;$B398,'PNC Exon. &amp; no Exon.'!$A:$AL,'P.N.C. x Comp. x Ramos'!H$66,0)</f>
        <v>81671.839999999997</v>
      </c>
      <c r="I398" s="47">
        <f>VLOOKUP($Q398&amp;$B398,'PNC Exon. &amp; no Exon.'!$A:$AL,'P.N.C. x Comp. x Ramos'!I$66,0)</f>
        <v>122457.08</v>
      </c>
      <c r="J398" s="47">
        <f>VLOOKUP($Q398&amp;$B398,'PNC Exon. &amp; no Exon.'!$A:$AL,'P.N.C. x Comp. x Ramos'!J$66,0)</f>
        <v>0</v>
      </c>
      <c r="K398" s="47">
        <f>VLOOKUP($Q398&amp;$B398,'PNC Exon. &amp; no Exon.'!$A:$AL,'P.N.C. x Comp. x Ramos'!K$66,0)</f>
        <v>8495681.1300000008</v>
      </c>
      <c r="L398" s="47">
        <f>VLOOKUP($Q398&amp;$B398,'PNC Exon. &amp; no Exon.'!$A:$AL,'P.N.C. x Comp. x Ramos'!L$66,0)</f>
        <v>0</v>
      </c>
      <c r="M398" s="47">
        <f>VLOOKUP($Q398&amp;$B398,'PNC Exon. &amp; no Exon.'!$A:$AL,'P.N.C. x Comp. x Ramos'!M$66,0)</f>
        <v>33296.269999999997</v>
      </c>
      <c r="N398" s="47">
        <f>VLOOKUP($Q398&amp;$B398,'PNC Exon. &amp; no Exon.'!$A:$AL,'P.N.C. x Comp. x Ramos'!N$66,0)</f>
        <v>372445.17</v>
      </c>
      <c r="O398" s="56">
        <f t="shared" si="37"/>
        <v>0.13267260683525289</v>
      </c>
      <c r="Q398" s="136" t="s">
        <v>5</v>
      </c>
    </row>
    <row r="399" spans="1:17" ht="15.95" customHeight="1" x14ac:dyDescent="0.4">
      <c r="A399" s="46">
        <f t="shared" si="35"/>
        <v>29</v>
      </c>
      <c r="B399" s="50" t="s">
        <v>81</v>
      </c>
      <c r="C399" s="75">
        <f t="shared" si="38"/>
        <v>4818714.38</v>
      </c>
      <c r="D399" s="47">
        <f>VLOOKUP($Q399&amp;$B399,'PNC Exon. &amp; no Exon.'!$A:$AL,'P.N.C. x Comp. x Ramos'!D$66,0)</f>
        <v>0</v>
      </c>
      <c r="E399" s="47">
        <f>VLOOKUP($Q399&amp;$B399,'PNC Exon. &amp; no Exon.'!$A:$AL,'P.N.C. x Comp. x Ramos'!E$66,0)</f>
        <v>0</v>
      </c>
      <c r="F399" s="47">
        <f>VLOOKUP($Q399&amp;$B399,'PNC Exon. &amp; no Exon.'!$A:$AL,'P.N.C. x Comp. x Ramos'!F$66,0)</f>
        <v>0</v>
      </c>
      <c r="G399" s="47">
        <f>VLOOKUP($Q399&amp;$B399,'PNC Exon. &amp; no Exon.'!$A:$AL,'P.N.C. x Comp. x Ramos'!G$66,0)</f>
        <v>0</v>
      </c>
      <c r="H399" s="47">
        <f>VLOOKUP($Q399&amp;$B399,'PNC Exon. &amp; no Exon.'!$A:$AL,'P.N.C. x Comp. x Ramos'!H$66,0)</f>
        <v>0</v>
      </c>
      <c r="I399" s="47">
        <f>VLOOKUP($Q399&amp;$B399,'PNC Exon. &amp; no Exon.'!$A:$AL,'P.N.C. x Comp. x Ramos'!I$66,0)</f>
        <v>0</v>
      </c>
      <c r="J399" s="47">
        <f>VLOOKUP($Q399&amp;$B399,'PNC Exon. &amp; no Exon.'!$A:$AL,'P.N.C. x Comp. x Ramos'!J$66,0)</f>
        <v>0</v>
      </c>
      <c r="K399" s="47">
        <f>VLOOKUP($Q399&amp;$B399,'PNC Exon. &amp; no Exon.'!$A:$AL,'P.N.C. x Comp. x Ramos'!K$66,0)</f>
        <v>4818714.38</v>
      </c>
      <c r="L399" s="47">
        <f>VLOOKUP($Q399&amp;$B399,'PNC Exon. &amp; no Exon.'!$A:$AL,'P.N.C. x Comp. x Ramos'!L$66,0)</f>
        <v>0</v>
      </c>
      <c r="M399" s="47">
        <f>VLOOKUP($Q399&amp;$B399,'PNC Exon. &amp; no Exon.'!$A:$AL,'P.N.C. x Comp. x Ramos'!M$66,0)</f>
        <v>0</v>
      </c>
      <c r="N399" s="47">
        <f>VLOOKUP($Q399&amp;$B399,'PNC Exon. &amp; no Exon.'!$A:$AL,'P.N.C. x Comp. x Ramos'!N$66,0)</f>
        <v>0</v>
      </c>
      <c r="O399" s="56">
        <f t="shared" si="37"/>
        <v>6.6614212779175841E-2</v>
      </c>
      <c r="Q399" s="136" t="s">
        <v>5</v>
      </c>
    </row>
    <row r="400" spans="1:17" ht="15.95" customHeight="1" x14ac:dyDescent="0.4">
      <c r="A400" s="46">
        <f t="shared" si="35"/>
        <v>30</v>
      </c>
      <c r="B400" s="50" t="s">
        <v>119</v>
      </c>
      <c r="C400" s="75">
        <f t="shared" si="38"/>
        <v>2831872.2399999998</v>
      </c>
      <c r="D400" s="47">
        <f>VLOOKUP($Q400&amp;$B400,'PNC Exon. &amp; no Exon.'!$A:$AL,'P.N.C. x Comp. x Ramos'!D$66,0)</f>
        <v>0</v>
      </c>
      <c r="E400" s="47">
        <f>VLOOKUP($Q400&amp;$B400,'PNC Exon. &amp; no Exon.'!$A:$AL,'P.N.C. x Comp. x Ramos'!E$66,0)</f>
        <v>4795.07</v>
      </c>
      <c r="F400" s="47">
        <f>VLOOKUP($Q400&amp;$B400,'PNC Exon. &amp; no Exon.'!$A:$AL,'P.N.C. x Comp. x Ramos'!F$66,0)</f>
        <v>2821130.19</v>
      </c>
      <c r="G400" s="47">
        <f>VLOOKUP($Q400&amp;$B400,'PNC Exon. &amp; no Exon.'!$A:$AL,'P.N.C. x Comp. x Ramos'!G$66,0)</f>
        <v>2577.6</v>
      </c>
      <c r="H400" s="47">
        <f>VLOOKUP($Q400&amp;$B400,'PNC Exon. &amp; no Exon.'!$A:$AL,'P.N.C. x Comp. x Ramos'!H$66,0)</f>
        <v>0</v>
      </c>
      <c r="I400" s="47">
        <f>VLOOKUP($Q400&amp;$B400,'PNC Exon. &amp; no Exon.'!$A:$AL,'P.N.C. x Comp. x Ramos'!I$66,0)</f>
        <v>0</v>
      </c>
      <c r="J400" s="47">
        <f>VLOOKUP($Q400&amp;$B400,'PNC Exon. &amp; no Exon.'!$A:$AL,'P.N.C. x Comp. x Ramos'!J$66,0)</f>
        <v>0</v>
      </c>
      <c r="K400" s="47">
        <f>VLOOKUP($Q400&amp;$B400,'PNC Exon. &amp; no Exon.'!$A:$AL,'P.N.C. x Comp. x Ramos'!K$66,0)</f>
        <v>0</v>
      </c>
      <c r="L400" s="47">
        <f>VLOOKUP($Q400&amp;$B400,'PNC Exon. &amp; no Exon.'!$A:$AL,'P.N.C. x Comp. x Ramos'!L$66,0)</f>
        <v>0</v>
      </c>
      <c r="M400" s="47">
        <f>VLOOKUP($Q400&amp;$B400,'PNC Exon. &amp; no Exon.'!$A:$AL,'P.N.C. x Comp. x Ramos'!M$66,0)</f>
        <v>0</v>
      </c>
      <c r="N400" s="47">
        <f>VLOOKUP($Q400&amp;$B400,'PNC Exon. &amp; no Exon.'!$A:$AL,'P.N.C. x Comp. x Ramos'!N$66,0)</f>
        <v>3369.38</v>
      </c>
      <c r="O400" s="56">
        <f t="shared" si="37"/>
        <v>3.9147981200496319E-2</v>
      </c>
      <c r="Q400" s="136" t="s">
        <v>5</v>
      </c>
    </row>
    <row r="401" spans="1:17" ht="15.95" customHeight="1" x14ac:dyDescent="0.4">
      <c r="A401" s="46">
        <f t="shared" si="35"/>
        <v>31</v>
      </c>
      <c r="B401" s="50" t="s">
        <v>117</v>
      </c>
      <c r="C401" s="75">
        <f t="shared" si="38"/>
        <v>1210254.27</v>
      </c>
      <c r="D401" s="47">
        <f>VLOOKUP($Q401&amp;$B401,'PNC Exon. &amp; no Exon.'!$A:$AL,'P.N.C. x Comp. x Ramos'!D$66,0)</f>
        <v>0</v>
      </c>
      <c r="E401" s="47">
        <f>VLOOKUP($Q401&amp;$B401,'PNC Exon. &amp; no Exon.'!$A:$AL,'P.N.C. x Comp. x Ramos'!E$66,0)</f>
        <v>0</v>
      </c>
      <c r="F401" s="47">
        <f>VLOOKUP($Q401&amp;$B401,'PNC Exon. &amp; no Exon.'!$A:$AL,'P.N.C. x Comp. x Ramos'!F$66,0)</f>
        <v>0</v>
      </c>
      <c r="G401" s="47">
        <f>VLOOKUP($Q401&amp;$B401,'PNC Exon. &amp; no Exon.'!$A:$AL,'P.N.C. x Comp. x Ramos'!G$66,0)</f>
        <v>0</v>
      </c>
      <c r="H401" s="47">
        <f>VLOOKUP($Q401&amp;$B401,'PNC Exon. &amp; no Exon.'!$A:$AL,'P.N.C. x Comp. x Ramos'!H$66,0)</f>
        <v>0</v>
      </c>
      <c r="I401" s="47">
        <f>VLOOKUP($Q401&amp;$B401,'PNC Exon. &amp; no Exon.'!$A:$AL,'P.N.C. x Comp. x Ramos'!I$66,0)</f>
        <v>0</v>
      </c>
      <c r="J401" s="47">
        <f>VLOOKUP($Q401&amp;$B401,'PNC Exon. &amp; no Exon.'!$A:$AL,'P.N.C. x Comp. x Ramos'!J$66,0)</f>
        <v>0</v>
      </c>
      <c r="K401" s="47">
        <f>VLOOKUP($Q401&amp;$B401,'PNC Exon. &amp; no Exon.'!$A:$AL,'P.N.C. x Comp. x Ramos'!K$66,0)</f>
        <v>1201202.55</v>
      </c>
      <c r="L401" s="47">
        <f>VLOOKUP($Q401&amp;$B401,'PNC Exon. &amp; no Exon.'!$A:$AL,'P.N.C. x Comp. x Ramos'!L$66,0)</f>
        <v>0</v>
      </c>
      <c r="M401" s="47">
        <f>VLOOKUP($Q401&amp;$B401,'PNC Exon. &amp; no Exon.'!$A:$AL,'P.N.C. x Comp. x Ramos'!M$66,0)</f>
        <v>9051.7199999999993</v>
      </c>
      <c r="N401" s="47">
        <f>VLOOKUP($Q401&amp;$B401,'PNC Exon. &amp; no Exon.'!$A:$AL,'P.N.C. x Comp. x Ramos'!N$66,0)</f>
        <v>0</v>
      </c>
      <c r="O401" s="56">
        <f t="shared" si="37"/>
        <v>1.6730631679125613E-2</v>
      </c>
      <c r="Q401" s="136" t="s">
        <v>5</v>
      </c>
    </row>
    <row r="402" spans="1:17" ht="15.95" customHeight="1" x14ac:dyDescent="0.4">
      <c r="A402" s="46">
        <f t="shared" si="35"/>
        <v>32</v>
      </c>
      <c r="B402" s="50" t="s">
        <v>115</v>
      </c>
      <c r="C402" s="75">
        <f t="shared" si="38"/>
        <v>759941.79</v>
      </c>
      <c r="D402" s="47">
        <f>VLOOKUP($Q402&amp;$B402,'PNC Exon. &amp; no Exon.'!$A:$AL,'P.N.C. x Comp. x Ramos'!D$66,0)</f>
        <v>0</v>
      </c>
      <c r="E402" s="47">
        <f>VLOOKUP($Q402&amp;$B402,'PNC Exon. &amp; no Exon.'!$A:$AL,'P.N.C. x Comp. x Ramos'!E$66,0)</f>
        <v>506250</v>
      </c>
      <c r="F402" s="47">
        <f>VLOOKUP($Q402&amp;$B402,'PNC Exon. &amp; no Exon.'!$A:$AL,'P.N.C. x Comp. x Ramos'!F$66,0)</f>
        <v>0</v>
      </c>
      <c r="G402" s="47">
        <f>VLOOKUP($Q402&amp;$B402,'PNC Exon. &amp; no Exon.'!$A:$AL,'P.N.C. x Comp. x Ramos'!G$66,0)</f>
        <v>0</v>
      </c>
      <c r="H402" s="47">
        <f>VLOOKUP($Q402&amp;$B402,'PNC Exon. &amp; no Exon.'!$A:$AL,'P.N.C. x Comp. x Ramos'!H$66,0)</f>
        <v>0</v>
      </c>
      <c r="I402" s="47">
        <f>VLOOKUP($Q402&amp;$B402,'PNC Exon. &amp; no Exon.'!$A:$AL,'P.N.C. x Comp. x Ramos'!I$66,0)</f>
        <v>0</v>
      </c>
      <c r="J402" s="47">
        <f>VLOOKUP($Q402&amp;$B402,'PNC Exon. &amp; no Exon.'!$A:$AL,'P.N.C. x Comp. x Ramos'!J$66,0)</f>
        <v>0</v>
      </c>
      <c r="K402" s="47">
        <f>VLOOKUP($Q402&amp;$B402,'PNC Exon. &amp; no Exon.'!$A:$AL,'P.N.C. x Comp. x Ramos'!K$66,0)</f>
        <v>203115.75</v>
      </c>
      <c r="L402" s="47">
        <f>VLOOKUP($Q402&amp;$B402,'PNC Exon. &amp; no Exon.'!$A:$AL,'P.N.C. x Comp. x Ramos'!L$66,0)</f>
        <v>0</v>
      </c>
      <c r="M402" s="47">
        <f>VLOOKUP($Q402&amp;$B402,'PNC Exon. &amp; no Exon.'!$A:$AL,'P.N.C. x Comp. x Ramos'!M$66,0)</f>
        <v>7451.6</v>
      </c>
      <c r="N402" s="47">
        <f>VLOOKUP($Q402&amp;$B402,'PNC Exon. &amp; no Exon.'!$A:$AL,'P.N.C. x Comp. x Ramos'!N$66,0)</f>
        <v>43124.44</v>
      </c>
      <c r="O402" s="56">
        <f t="shared" si="37"/>
        <v>1.0505483435365547E-2</v>
      </c>
      <c r="Q402" s="136" t="s">
        <v>5</v>
      </c>
    </row>
    <row r="403" spans="1:17" ht="15.95" customHeight="1" x14ac:dyDescent="0.4">
      <c r="A403" s="46">
        <f t="shared" si="35"/>
        <v>33</v>
      </c>
      <c r="B403" s="50" t="s">
        <v>118</v>
      </c>
      <c r="C403" s="75">
        <f t="shared" si="38"/>
        <v>660207.29999999993</v>
      </c>
      <c r="D403" s="47">
        <f>VLOOKUP($Q403&amp;$B403,'PNC Exon. &amp; no Exon.'!$A:$AL,'P.N.C. x Comp. x Ramos'!D$66,0)</f>
        <v>33106.050000000003</v>
      </c>
      <c r="E403" s="47">
        <f>VLOOKUP($Q403&amp;$B403,'PNC Exon. &amp; no Exon.'!$A:$AL,'P.N.C. x Comp. x Ramos'!E$66,0)</f>
        <v>0</v>
      </c>
      <c r="F403" s="47">
        <f>VLOOKUP($Q403&amp;$B403,'PNC Exon. &amp; no Exon.'!$A:$AL,'P.N.C. x Comp. x Ramos'!F$66,0)</f>
        <v>60141.67</v>
      </c>
      <c r="G403" s="47">
        <f>VLOOKUP($Q403&amp;$B403,'PNC Exon. &amp; no Exon.'!$A:$AL,'P.N.C. x Comp. x Ramos'!G$66,0)</f>
        <v>543.1</v>
      </c>
      <c r="H403" s="47">
        <f>VLOOKUP($Q403&amp;$B403,'PNC Exon. &amp; no Exon.'!$A:$AL,'P.N.C. x Comp. x Ramos'!H$66,0)</f>
        <v>0</v>
      </c>
      <c r="I403" s="47">
        <f>VLOOKUP($Q403&amp;$B403,'PNC Exon. &amp; no Exon.'!$A:$AL,'P.N.C. x Comp. x Ramos'!I$66,0)</f>
        <v>0</v>
      </c>
      <c r="J403" s="47">
        <f>VLOOKUP($Q403&amp;$B403,'PNC Exon. &amp; no Exon.'!$A:$AL,'P.N.C. x Comp. x Ramos'!J$66,0)</f>
        <v>0</v>
      </c>
      <c r="K403" s="47">
        <f>VLOOKUP($Q403&amp;$B403,'PNC Exon. &amp; no Exon.'!$A:$AL,'P.N.C. x Comp. x Ramos'!K$66,0)</f>
        <v>4006.9</v>
      </c>
      <c r="L403" s="47">
        <f>VLOOKUP($Q403&amp;$B403,'PNC Exon. &amp; no Exon.'!$A:$AL,'P.N.C. x Comp. x Ramos'!L$66,0)</f>
        <v>0</v>
      </c>
      <c r="M403" s="47">
        <f>VLOOKUP($Q403&amp;$B403,'PNC Exon. &amp; no Exon.'!$A:$AL,'P.N.C. x Comp. x Ramos'!M$66,0)</f>
        <v>0</v>
      </c>
      <c r="N403" s="47">
        <f>VLOOKUP($Q403&amp;$B403,'PNC Exon. &amp; no Exon.'!$A:$AL,'P.N.C. x Comp. x Ramos'!N$66,0)</f>
        <v>562409.57999999996</v>
      </c>
      <c r="O403" s="56">
        <f t="shared" si="37"/>
        <v>9.1267475289882535E-3</v>
      </c>
      <c r="Q403" s="136" t="s">
        <v>5</v>
      </c>
    </row>
    <row r="404" spans="1:17" x14ac:dyDescent="0.4">
      <c r="A404" s="69" t="s">
        <v>171</v>
      </c>
      <c r="B404" s="3"/>
    </row>
    <row r="425" spans="1:17" ht="20" x14ac:dyDescent="0.6">
      <c r="A425" s="173" t="s">
        <v>42</v>
      </c>
      <c r="B425" s="173"/>
      <c r="C425" s="173"/>
      <c r="D425" s="173"/>
      <c r="E425" s="173"/>
      <c r="F425" s="173"/>
      <c r="G425" s="173"/>
      <c r="H425" s="173"/>
      <c r="I425" s="173"/>
      <c r="J425" s="173"/>
      <c r="K425" s="173"/>
      <c r="L425" s="173"/>
      <c r="M425" s="173"/>
      <c r="N425" s="173"/>
      <c r="O425" s="173"/>
    </row>
    <row r="426" spans="1:17" ht="12.75" customHeight="1" x14ac:dyDescent="0.4">
      <c r="A426" s="172" t="s">
        <v>56</v>
      </c>
      <c r="B426" s="172"/>
      <c r="C426" s="172"/>
      <c r="D426" s="172"/>
      <c r="E426" s="172"/>
      <c r="F426" s="172"/>
      <c r="G426" s="172"/>
      <c r="H426" s="172"/>
      <c r="I426" s="172"/>
      <c r="J426" s="172"/>
      <c r="K426" s="172"/>
      <c r="L426" s="172"/>
      <c r="M426" s="172"/>
      <c r="N426" s="172"/>
      <c r="O426" s="172"/>
    </row>
    <row r="427" spans="1:17" ht="12.75" customHeight="1" x14ac:dyDescent="0.4">
      <c r="A427" s="174" t="s">
        <v>152</v>
      </c>
      <c r="B427" s="175"/>
      <c r="C427" s="175"/>
      <c r="D427" s="175"/>
      <c r="E427" s="175"/>
      <c r="F427" s="175"/>
      <c r="G427" s="175"/>
      <c r="H427" s="175"/>
      <c r="I427" s="175"/>
      <c r="J427" s="175"/>
      <c r="K427" s="175"/>
      <c r="L427" s="175"/>
      <c r="M427" s="175"/>
      <c r="N427" s="175"/>
      <c r="O427" s="175"/>
    </row>
    <row r="428" spans="1:17" ht="12.75" customHeight="1" x14ac:dyDescent="0.4">
      <c r="A428" s="172" t="s">
        <v>105</v>
      </c>
      <c r="B428" s="172"/>
      <c r="C428" s="172"/>
      <c r="D428" s="172"/>
      <c r="E428" s="172"/>
      <c r="F428" s="172"/>
      <c r="G428" s="172"/>
      <c r="H428" s="172"/>
      <c r="I428" s="172"/>
      <c r="J428" s="172"/>
      <c r="K428" s="172"/>
      <c r="L428" s="172"/>
      <c r="M428" s="172"/>
      <c r="N428" s="172"/>
      <c r="O428" s="172"/>
    </row>
    <row r="429" spans="1:17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4">
      <c r="A430" s="108" t="s">
        <v>32</v>
      </c>
      <c r="B430" s="68" t="s">
        <v>100</v>
      </c>
      <c r="C430" s="108" t="s">
        <v>0</v>
      </c>
      <c r="D430" s="108" t="s">
        <v>43</v>
      </c>
      <c r="E430" s="108" t="s">
        <v>13</v>
      </c>
      <c r="F430" s="108" t="s">
        <v>44</v>
      </c>
      <c r="G430" s="108" t="s">
        <v>15</v>
      </c>
      <c r="H430" s="108" t="s">
        <v>45</v>
      </c>
      <c r="I430" s="108" t="s">
        <v>104</v>
      </c>
      <c r="J430" s="108" t="s">
        <v>46</v>
      </c>
      <c r="K430" s="108" t="s">
        <v>36</v>
      </c>
      <c r="L430" s="108" t="s">
        <v>47</v>
      </c>
      <c r="M430" s="108" t="s">
        <v>48</v>
      </c>
      <c r="N430" s="108" t="s">
        <v>49</v>
      </c>
      <c r="O430" s="108" t="s">
        <v>61</v>
      </c>
    </row>
    <row r="431" spans="1:17" ht="15.95" customHeight="1" x14ac:dyDescent="0.4">
      <c r="A431" s="65"/>
      <c r="B431" s="65" t="s">
        <v>21</v>
      </c>
      <c r="C431" s="75">
        <f t="shared" ref="C431:N431" si="39">SUM(C432:C464)</f>
        <v>7706918888.1799984</v>
      </c>
      <c r="D431" s="74">
        <f t="shared" si="39"/>
        <v>28211756.870000001</v>
      </c>
      <c r="E431" s="74">
        <f t="shared" si="39"/>
        <v>1070276436.5100002</v>
      </c>
      <c r="F431" s="74">
        <f t="shared" si="39"/>
        <v>1973527394.9099998</v>
      </c>
      <c r="G431" s="74">
        <f t="shared" si="39"/>
        <v>39727397.650000006</v>
      </c>
      <c r="H431" s="74">
        <f t="shared" si="39"/>
        <v>2063174251.9400001</v>
      </c>
      <c r="I431" s="74">
        <f t="shared" si="39"/>
        <v>50956127.839999996</v>
      </c>
      <c r="J431" s="74">
        <f t="shared" si="39"/>
        <v>109960450.53</v>
      </c>
      <c r="K431" s="74">
        <f t="shared" si="39"/>
        <v>1742797813.8700001</v>
      </c>
      <c r="L431" s="74">
        <f t="shared" si="39"/>
        <v>114881455.83</v>
      </c>
      <c r="M431" s="74">
        <f t="shared" si="39"/>
        <v>134434100.31999999</v>
      </c>
      <c r="N431" s="74">
        <f t="shared" si="39"/>
        <v>378971701.90999979</v>
      </c>
      <c r="O431" s="59">
        <f>SUM(O432:O464,0)</f>
        <v>100.00000000000001</v>
      </c>
      <c r="Q431" s="136" t="s">
        <v>6</v>
      </c>
    </row>
    <row r="432" spans="1:17" ht="15.95" customHeight="1" x14ac:dyDescent="0.4">
      <c r="A432" s="46">
        <f t="shared" ref="A432:A464" si="40">RANK(C432,$C$432:$C$464,0)</f>
        <v>1</v>
      </c>
      <c r="B432" s="86" t="s">
        <v>86</v>
      </c>
      <c r="C432" s="75">
        <f t="shared" ref="C432" si="41">SUM(D432:N432)</f>
        <v>1802767582.5700002</v>
      </c>
      <c r="D432" s="47">
        <f>VLOOKUP($Q432&amp;$B432,'PNC Exon. &amp; no Exon.'!$A:$AL,'P.N.C. x Comp. x Ramos'!D$66,0)</f>
        <v>4905157.2699999996</v>
      </c>
      <c r="E432" s="47">
        <f>VLOOKUP($Q432&amp;$B432,'PNC Exon. &amp; no Exon.'!$A:$AL,'P.N.C. x Comp. x Ramos'!E$66,0)</f>
        <v>234048081.57999998</v>
      </c>
      <c r="F432" s="47">
        <f>VLOOKUP($Q432&amp;$B432,'PNC Exon. &amp; no Exon.'!$A:$AL,'P.N.C. x Comp. x Ramos'!F$66,0)</f>
        <v>415399906.83999997</v>
      </c>
      <c r="G432" s="47">
        <f>VLOOKUP($Q432&amp;$B432,'PNC Exon. &amp; no Exon.'!$A:$AL,'P.N.C. x Comp. x Ramos'!G$66,0)</f>
        <v>21222386.469999999</v>
      </c>
      <c r="H432" s="47">
        <f>VLOOKUP($Q432&amp;$B432,'PNC Exon. &amp; no Exon.'!$A:$AL,'P.N.C. x Comp. x Ramos'!H$66,0)</f>
        <v>718445581.82000005</v>
      </c>
      <c r="I432" s="47">
        <f>VLOOKUP($Q432&amp;$B432,'PNC Exon. &amp; no Exon.'!$A:$AL,'P.N.C. x Comp. x Ramos'!I$66,0)</f>
        <v>3200761.44</v>
      </c>
      <c r="J432" s="47">
        <f>VLOOKUP($Q432&amp;$B432,'PNC Exon. &amp; no Exon.'!$A:$AL,'P.N.C. x Comp. x Ramos'!J$66,0)</f>
        <v>53042962.039999999</v>
      </c>
      <c r="K432" s="47">
        <f>VLOOKUP($Q432&amp;$B432,'PNC Exon. &amp; no Exon.'!$A:$AL,'P.N.C. x Comp. x Ramos'!K$66,0)</f>
        <v>201246057.72</v>
      </c>
      <c r="L432" s="47">
        <f>VLOOKUP($Q432&amp;$B432,'PNC Exon. &amp; no Exon.'!$A:$AL,'P.N.C. x Comp. x Ramos'!L$66,0)</f>
        <v>0</v>
      </c>
      <c r="M432" s="47">
        <f>VLOOKUP($Q432&amp;$B432,'PNC Exon. &amp; no Exon.'!$A:$AL,'P.N.C. x Comp. x Ramos'!M$66,0)</f>
        <v>53291238.769999996</v>
      </c>
      <c r="N432" s="47">
        <f>VLOOKUP($Q432&amp;$B432,'PNC Exon. &amp; no Exon.'!$A:$AL,'P.N.C. x Comp. x Ramos'!N$66,0)</f>
        <v>97965448.620000005</v>
      </c>
      <c r="O432" s="56">
        <f t="shared" ref="O432:O464" si="42">IFERROR(C432/$C$431*100,0)</f>
        <v>23.391547370958861</v>
      </c>
      <c r="Q432" s="136" t="s">
        <v>6</v>
      </c>
    </row>
    <row r="433" spans="1:17" ht="15.95" customHeight="1" x14ac:dyDescent="0.4">
      <c r="A433" s="46">
        <f t="shared" si="40"/>
        <v>2</v>
      </c>
      <c r="B433" s="50" t="s">
        <v>108</v>
      </c>
      <c r="C433" s="75">
        <f t="shared" ref="C433:C464" si="43">SUM(D433:N433)</f>
        <v>1219885309.3400002</v>
      </c>
      <c r="D433" s="47">
        <f>VLOOKUP($Q433&amp;$B433,'PNC Exon. &amp; no Exon.'!$A:$AL,'P.N.C. x Comp. x Ramos'!D$66,0)</f>
        <v>3823448.62</v>
      </c>
      <c r="E433" s="47">
        <f>VLOOKUP($Q433&amp;$B433,'PNC Exon. &amp; no Exon.'!$A:$AL,'P.N.C. x Comp. x Ramos'!E$66,0)</f>
        <v>26348176.329999998</v>
      </c>
      <c r="F433" s="47">
        <f>VLOOKUP($Q433&amp;$B433,'PNC Exon. &amp; no Exon.'!$A:$AL,'P.N.C. x Comp. x Ramos'!F$66,0)</f>
        <v>1093983717.02</v>
      </c>
      <c r="G433" s="47">
        <f>VLOOKUP($Q433&amp;$B433,'PNC Exon. &amp; no Exon.'!$A:$AL,'P.N.C. x Comp. x Ramos'!G$66,0)</f>
        <v>456983.67</v>
      </c>
      <c r="H433" s="47">
        <f>VLOOKUP($Q433&amp;$B433,'PNC Exon. &amp; no Exon.'!$A:$AL,'P.N.C. x Comp. x Ramos'!H$66,0)</f>
        <v>28036355.350000001</v>
      </c>
      <c r="I433" s="47">
        <f>VLOOKUP($Q433&amp;$B433,'PNC Exon. &amp; no Exon.'!$A:$AL,'P.N.C. x Comp. x Ramos'!I$66,0)</f>
        <v>495188.01</v>
      </c>
      <c r="J433" s="47">
        <f>VLOOKUP($Q433&amp;$B433,'PNC Exon. &amp; no Exon.'!$A:$AL,'P.N.C. x Comp. x Ramos'!J$66,0)</f>
        <v>1196696.4099999999</v>
      </c>
      <c r="K433" s="47">
        <f>VLOOKUP($Q433&amp;$B433,'PNC Exon. &amp; no Exon.'!$A:$AL,'P.N.C. x Comp. x Ramos'!K$66,0)</f>
        <v>55419267.920000002</v>
      </c>
      <c r="L433" s="47">
        <f>VLOOKUP($Q433&amp;$B433,'PNC Exon. &amp; no Exon.'!$A:$AL,'P.N.C. x Comp. x Ramos'!L$66,0)</f>
        <v>0</v>
      </c>
      <c r="M433" s="47">
        <f>VLOOKUP($Q433&amp;$B433,'PNC Exon. &amp; no Exon.'!$A:$AL,'P.N.C. x Comp. x Ramos'!M$66,0)</f>
        <v>1027392.8200000001</v>
      </c>
      <c r="N433" s="47">
        <f>VLOOKUP($Q433&amp;$B433,'PNC Exon. &amp; no Exon.'!$A:$AL,'P.N.C. x Comp. x Ramos'!N$66,0)</f>
        <v>9098083.1899999995</v>
      </c>
      <c r="O433" s="56">
        <f t="shared" si="42"/>
        <v>15.828443597751138</v>
      </c>
      <c r="Q433" s="136" t="s">
        <v>6</v>
      </c>
    </row>
    <row r="434" spans="1:17" ht="15.95" customHeight="1" x14ac:dyDescent="0.4">
      <c r="A434" s="46">
        <f t="shared" si="40"/>
        <v>3</v>
      </c>
      <c r="B434" s="50" t="s">
        <v>112</v>
      </c>
      <c r="C434" s="75">
        <f t="shared" si="43"/>
        <v>1013301231.0000001</v>
      </c>
      <c r="D434" s="47">
        <f>VLOOKUP($Q434&amp;$B434,'PNC Exon. &amp; no Exon.'!$A:$AL,'P.N.C. x Comp. x Ramos'!D$66,0)</f>
        <v>5277037.9800000004</v>
      </c>
      <c r="E434" s="47">
        <f>VLOOKUP($Q434&amp;$B434,'PNC Exon. &amp; no Exon.'!$A:$AL,'P.N.C. x Comp. x Ramos'!E$66,0)</f>
        <v>174353207.09</v>
      </c>
      <c r="F434" s="47">
        <f>VLOOKUP($Q434&amp;$B434,'PNC Exon. &amp; no Exon.'!$A:$AL,'P.N.C. x Comp. x Ramos'!F$66,0)</f>
        <v>88059642.25</v>
      </c>
      <c r="G434" s="47">
        <f>VLOOKUP($Q434&amp;$B434,'PNC Exon. &amp; no Exon.'!$A:$AL,'P.N.C. x Comp. x Ramos'!G$66,0)</f>
        <v>399720.55</v>
      </c>
      <c r="H434" s="47">
        <f>VLOOKUP($Q434&amp;$B434,'PNC Exon. &amp; no Exon.'!$A:$AL,'P.N.C. x Comp. x Ramos'!H$66,0)</f>
        <v>247098015.91</v>
      </c>
      <c r="I434" s="47">
        <f>VLOOKUP($Q434&amp;$B434,'PNC Exon. &amp; no Exon.'!$A:$AL,'P.N.C. x Comp. x Ramos'!I$66,0)</f>
        <v>9752782.2799999993</v>
      </c>
      <c r="J434" s="47">
        <f>VLOOKUP($Q434&amp;$B434,'PNC Exon. &amp; no Exon.'!$A:$AL,'P.N.C. x Comp. x Ramos'!J$66,0)</f>
        <v>6013185.4100000001</v>
      </c>
      <c r="K434" s="47">
        <f>VLOOKUP($Q434&amp;$B434,'PNC Exon. &amp; no Exon.'!$A:$AL,'P.N.C. x Comp. x Ramos'!K$66,0)</f>
        <v>376940515.98000002</v>
      </c>
      <c r="L434" s="47">
        <f>VLOOKUP($Q434&amp;$B434,'PNC Exon. &amp; no Exon.'!$A:$AL,'P.N.C. x Comp. x Ramos'!L$66,0)</f>
        <v>0</v>
      </c>
      <c r="M434" s="47">
        <f>VLOOKUP($Q434&amp;$B434,'PNC Exon. &amp; no Exon.'!$A:$AL,'P.N.C. x Comp. x Ramos'!M$66,0)</f>
        <v>3380167.2</v>
      </c>
      <c r="N434" s="47">
        <f>VLOOKUP($Q434&amp;$B434,'PNC Exon. &amp; no Exon.'!$A:$AL,'P.N.C. x Comp. x Ramos'!N$66,0)</f>
        <v>102026956.34999999</v>
      </c>
      <c r="O434" s="56">
        <f t="shared" si="42"/>
        <v>13.147942072597743</v>
      </c>
      <c r="Q434" s="136" t="s">
        <v>6</v>
      </c>
    </row>
    <row r="435" spans="1:17" ht="15.95" customHeight="1" x14ac:dyDescent="0.4">
      <c r="A435" s="46">
        <f t="shared" si="40"/>
        <v>4</v>
      </c>
      <c r="B435" s="50" t="s">
        <v>87</v>
      </c>
      <c r="C435" s="75">
        <f t="shared" si="43"/>
        <v>868485650.88999999</v>
      </c>
      <c r="D435" s="47">
        <f>VLOOKUP($Q435&amp;$B435,'PNC Exon. &amp; no Exon.'!$A:$AL,'P.N.C. x Comp. x Ramos'!D$66,0)</f>
        <v>126463.81</v>
      </c>
      <c r="E435" s="47">
        <f>VLOOKUP($Q435&amp;$B435,'PNC Exon. &amp; no Exon.'!$A:$AL,'P.N.C. x Comp. x Ramos'!E$66,0)</f>
        <v>19124880.210000001</v>
      </c>
      <c r="F435" s="47">
        <f>VLOOKUP($Q435&amp;$B435,'PNC Exon. &amp; no Exon.'!$A:$AL,'P.N.C. x Comp. x Ramos'!F$66,0)</f>
        <v>57279361.18</v>
      </c>
      <c r="G435" s="47">
        <f>VLOOKUP($Q435&amp;$B435,'PNC Exon. &amp; no Exon.'!$A:$AL,'P.N.C. x Comp. x Ramos'!G$66,0)</f>
        <v>2477513.0699999998</v>
      </c>
      <c r="H435" s="47">
        <f>VLOOKUP($Q435&amp;$B435,'PNC Exon. &amp; no Exon.'!$A:$AL,'P.N.C. x Comp. x Ramos'!H$66,0)</f>
        <v>487028352.59000003</v>
      </c>
      <c r="I435" s="47">
        <f>VLOOKUP($Q435&amp;$B435,'PNC Exon. &amp; no Exon.'!$A:$AL,'P.N.C. x Comp. x Ramos'!I$66,0)</f>
        <v>20672990.879999999</v>
      </c>
      <c r="J435" s="47">
        <f>VLOOKUP($Q435&amp;$B435,'PNC Exon. &amp; no Exon.'!$A:$AL,'P.N.C. x Comp. x Ramos'!J$66,0)</f>
        <v>22447977.330000002</v>
      </c>
      <c r="K435" s="47">
        <f>VLOOKUP($Q435&amp;$B435,'PNC Exon. &amp; no Exon.'!$A:$AL,'P.N.C. x Comp. x Ramos'!K$66,0)</f>
        <v>203617377.66</v>
      </c>
      <c r="L435" s="47">
        <f>VLOOKUP($Q435&amp;$B435,'PNC Exon. &amp; no Exon.'!$A:$AL,'P.N.C. x Comp. x Ramos'!L$66,0)</f>
        <v>0</v>
      </c>
      <c r="M435" s="47">
        <f>VLOOKUP($Q435&amp;$B435,'PNC Exon. &amp; no Exon.'!$A:$AL,'P.N.C. x Comp. x Ramos'!M$66,0)</f>
        <v>6424845.1300000008</v>
      </c>
      <c r="N435" s="47">
        <f>VLOOKUP($Q435&amp;$B435,'PNC Exon. &amp; no Exon.'!$A:$AL,'P.N.C. x Comp. x Ramos'!N$66,0)</f>
        <v>49285889.029999994</v>
      </c>
      <c r="O435" s="56">
        <f t="shared" si="42"/>
        <v>11.268908671427504</v>
      </c>
      <c r="Q435" s="136" t="s">
        <v>6</v>
      </c>
    </row>
    <row r="436" spans="1:17" ht="15.95" customHeight="1" x14ac:dyDescent="0.4">
      <c r="A436" s="46">
        <f t="shared" si="40"/>
        <v>5</v>
      </c>
      <c r="B436" s="50" t="s">
        <v>94</v>
      </c>
      <c r="C436" s="75">
        <f t="shared" si="43"/>
        <v>739523368.36000001</v>
      </c>
      <c r="D436" s="47">
        <f>VLOOKUP($Q436&amp;$B436,'PNC Exon. &amp; no Exon.'!$A:$AL,'P.N.C. x Comp. x Ramos'!D$66,0)</f>
        <v>2045994.56</v>
      </c>
      <c r="E436" s="47">
        <f>VLOOKUP($Q436&amp;$B436,'PNC Exon. &amp; no Exon.'!$A:$AL,'P.N.C. x Comp. x Ramos'!E$66,0)</f>
        <v>178312119.17000002</v>
      </c>
      <c r="F436" s="47">
        <f>VLOOKUP($Q436&amp;$B436,'PNC Exon. &amp; no Exon.'!$A:$AL,'P.N.C. x Comp. x Ramos'!F$66,0)</f>
        <v>28788864.960000001</v>
      </c>
      <c r="G436" s="47">
        <f>VLOOKUP($Q436&amp;$B436,'PNC Exon. &amp; no Exon.'!$A:$AL,'P.N.C. x Comp. x Ramos'!G$66,0)</f>
        <v>12503585.02</v>
      </c>
      <c r="H436" s="47">
        <f>VLOOKUP($Q436&amp;$B436,'PNC Exon. &amp; no Exon.'!$A:$AL,'P.N.C. x Comp. x Ramos'!H$66,0)</f>
        <v>269734114.37</v>
      </c>
      <c r="I436" s="47">
        <f>VLOOKUP($Q436&amp;$B436,'PNC Exon. &amp; no Exon.'!$A:$AL,'P.N.C. x Comp. x Ramos'!I$66,0)</f>
        <v>1663233.46</v>
      </c>
      <c r="J436" s="47">
        <f>VLOOKUP($Q436&amp;$B436,'PNC Exon. &amp; no Exon.'!$A:$AL,'P.N.C. x Comp. x Ramos'!J$66,0)</f>
        <v>9528541.0500000007</v>
      </c>
      <c r="K436" s="47">
        <f>VLOOKUP($Q436&amp;$B436,'PNC Exon. &amp; no Exon.'!$A:$AL,'P.N.C. x Comp. x Ramos'!K$66,0)</f>
        <v>206710257.27000001</v>
      </c>
      <c r="L436" s="47">
        <f>VLOOKUP($Q436&amp;$B436,'PNC Exon. &amp; no Exon.'!$A:$AL,'P.N.C. x Comp. x Ramos'!L$66,0)</f>
        <v>0</v>
      </c>
      <c r="M436" s="47">
        <f>VLOOKUP($Q436&amp;$B436,'PNC Exon. &amp; no Exon.'!$A:$AL,'P.N.C. x Comp. x Ramos'!M$66,0)</f>
        <v>8025640.5999999996</v>
      </c>
      <c r="N436" s="47">
        <f>VLOOKUP($Q436&amp;$B436,'PNC Exon. &amp; no Exon.'!$A:$AL,'P.N.C. x Comp. x Ramos'!N$66,0)</f>
        <v>22211017.899999999</v>
      </c>
      <c r="O436" s="56">
        <f t="shared" si="42"/>
        <v>9.5955774167313148</v>
      </c>
      <c r="Q436" s="136" t="s">
        <v>6</v>
      </c>
    </row>
    <row r="437" spans="1:17" ht="15.95" customHeight="1" x14ac:dyDescent="0.4">
      <c r="A437" s="46">
        <f t="shared" si="40"/>
        <v>6</v>
      </c>
      <c r="B437" s="50" t="s">
        <v>92</v>
      </c>
      <c r="C437" s="75">
        <f t="shared" si="43"/>
        <v>504277109.76000011</v>
      </c>
      <c r="D437" s="47">
        <f>VLOOKUP($Q437&amp;$B437,'PNC Exon. &amp; no Exon.'!$A:$AL,'P.N.C. x Comp. x Ramos'!D$66,0)</f>
        <v>1264754.52</v>
      </c>
      <c r="E437" s="47">
        <f>VLOOKUP($Q437&amp;$B437,'PNC Exon. &amp; no Exon.'!$A:$AL,'P.N.C. x Comp. x Ramos'!E$66,0)</f>
        <v>16218478.890000001</v>
      </c>
      <c r="F437" s="47">
        <f>VLOOKUP($Q437&amp;$B437,'PNC Exon. &amp; no Exon.'!$A:$AL,'P.N.C. x Comp. x Ramos'!F$66,0)</f>
        <v>21443127.100000001</v>
      </c>
      <c r="G437" s="47">
        <f>VLOOKUP($Q437&amp;$B437,'PNC Exon. &amp; no Exon.'!$A:$AL,'P.N.C. x Comp. x Ramos'!G$66,0)</f>
        <v>708340.66</v>
      </c>
      <c r="H437" s="47">
        <f>VLOOKUP($Q437&amp;$B437,'PNC Exon. &amp; no Exon.'!$A:$AL,'P.N.C. x Comp. x Ramos'!H$66,0)</f>
        <v>232754326.30000001</v>
      </c>
      <c r="I437" s="47">
        <f>VLOOKUP($Q437&amp;$B437,'PNC Exon. &amp; no Exon.'!$A:$AL,'P.N.C. x Comp. x Ramos'!I$66,0)</f>
        <v>7899276.3499999996</v>
      </c>
      <c r="J437" s="47">
        <f>VLOOKUP($Q437&amp;$B437,'PNC Exon. &amp; no Exon.'!$A:$AL,'P.N.C. x Comp. x Ramos'!J$66,0)</f>
        <v>13357639.299999999</v>
      </c>
      <c r="K437" s="47">
        <f>VLOOKUP($Q437&amp;$B437,'PNC Exon. &amp; no Exon.'!$A:$AL,'P.N.C. x Comp. x Ramos'!K$66,0)</f>
        <v>135548799.76000002</v>
      </c>
      <c r="L437" s="47">
        <f>VLOOKUP($Q437&amp;$B437,'PNC Exon. &amp; no Exon.'!$A:$AL,'P.N.C. x Comp. x Ramos'!L$66,0)</f>
        <v>0</v>
      </c>
      <c r="M437" s="47">
        <f>VLOOKUP($Q437&amp;$B437,'PNC Exon. &amp; no Exon.'!$A:$AL,'P.N.C. x Comp. x Ramos'!M$66,0)</f>
        <v>17391031.780000001</v>
      </c>
      <c r="N437" s="47">
        <f>VLOOKUP($Q437&amp;$B437,'PNC Exon. &amp; no Exon.'!$A:$AL,'P.N.C. x Comp. x Ramos'!N$66,0)</f>
        <v>57691335.099999994</v>
      </c>
      <c r="O437" s="56">
        <f t="shared" si="42"/>
        <v>6.5431739593549292</v>
      </c>
      <c r="Q437" s="136" t="s">
        <v>6</v>
      </c>
    </row>
    <row r="438" spans="1:17" ht="15.95" customHeight="1" x14ac:dyDescent="0.4">
      <c r="A438" s="46">
        <f t="shared" si="40"/>
        <v>7</v>
      </c>
      <c r="B438" s="50" t="s">
        <v>116</v>
      </c>
      <c r="C438" s="75">
        <f t="shared" si="43"/>
        <v>264783595.28999996</v>
      </c>
      <c r="D438" s="47">
        <f>VLOOKUP($Q438&amp;$B438,'PNC Exon. &amp; no Exon.'!$A:$AL,'P.N.C. x Comp. x Ramos'!D$66,0)</f>
        <v>0</v>
      </c>
      <c r="E438" s="47">
        <f>VLOOKUP($Q438&amp;$B438,'PNC Exon. &amp; no Exon.'!$A:$AL,'P.N.C. x Comp. x Ramos'!E$66,0)</f>
        <v>235945337.25999999</v>
      </c>
      <c r="F438" s="47">
        <f>VLOOKUP($Q438&amp;$B438,'PNC Exon. &amp; no Exon.'!$A:$AL,'P.N.C. x Comp. x Ramos'!F$66,0)</f>
        <v>0</v>
      </c>
      <c r="G438" s="47">
        <f>VLOOKUP($Q438&amp;$B438,'PNC Exon. &amp; no Exon.'!$A:$AL,'P.N.C. x Comp. x Ramos'!G$66,0)</f>
        <v>244668.12</v>
      </c>
      <c r="H438" s="47">
        <f>VLOOKUP($Q438&amp;$B438,'PNC Exon. &amp; no Exon.'!$A:$AL,'P.N.C. x Comp. x Ramos'!H$66,0)</f>
        <v>15461343.449999999</v>
      </c>
      <c r="I438" s="47">
        <f>VLOOKUP($Q438&amp;$B438,'PNC Exon. &amp; no Exon.'!$A:$AL,'P.N.C. x Comp. x Ramos'!I$66,0)</f>
        <v>1222057.42</v>
      </c>
      <c r="J438" s="47">
        <f>VLOOKUP($Q438&amp;$B438,'PNC Exon. &amp; no Exon.'!$A:$AL,'P.N.C. x Comp. x Ramos'!J$66,0)</f>
        <v>24107.15</v>
      </c>
      <c r="K438" s="47">
        <f>VLOOKUP($Q438&amp;$B438,'PNC Exon. &amp; no Exon.'!$A:$AL,'P.N.C. x Comp. x Ramos'!K$66,0)</f>
        <v>0</v>
      </c>
      <c r="L438" s="47">
        <f>VLOOKUP($Q438&amp;$B438,'PNC Exon. &amp; no Exon.'!$A:$AL,'P.N.C. x Comp. x Ramos'!L$66,0)</f>
        <v>0</v>
      </c>
      <c r="M438" s="47">
        <f>VLOOKUP($Q438&amp;$B438,'PNC Exon. &amp; no Exon.'!$A:$AL,'P.N.C. x Comp. x Ramos'!M$66,0)</f>
        <v>15724.01</v>
      </c>
      <c r="N438" s="47">
        <f>VLOOKUP($Q438&amp;$B438,'PNC Exon. &amp; no Exon.'!$A:$AL,'P.N.C. x Comp. x Ramos'!N$66,0)</f>
        <v>11870357.880000001</v>
      </c>
      <c r="O438" s="56">
        <f t="shared" si="42"/>
        <v>3.4356608539904987</v>
      </c>
      <c r="Q438" s="136" t="s">
        <v>6</v>
      </c>
    </row>
    <row r="439" spans="1:17" ht="15.95" customHeight="1" x14ac:dyDescent="0.4">
      <c r="A439" s="46">
        <f t="shared" si="40"/>
        <v>8</v>
      </c>
      <c r="B439" s="50" t="s">
        <v>91</v>
      </c>
      <c r="C439" s="75">
        <f t="shared" si="43"/>
        <v>205833461.04000002</v>
      </c>
      <c r="D439" s="47">
        <f>VLOOKUP($Q439&amp;$B439,'PNC Exon. &amp; no Exon.'!$A:$AL,'P.N.C. x Comp. x Ramos'!D$66,0)</f>
        <v>9604275.0899999999</v>
      </c>
      <c r="E439" s="47">
        <f>VLOOKUP($Q439&amp;$B439,'PNC Exon. &amp; no Exon.'!$A:$AL,'P.N.C. x Comp. x Ramos'!E$66,0)</f>
        <v>3846954.27</v>
      </c>
      <c r="F439" s="47">
        <f>VLOOKUP($Q439&amp;$B439,'PNC Exon. &amp; no Exon.'!$A:$AL,'P.N.C. x Comp. x Ramos'!F$66,0)</f>
        <v>192382231.68000001</v>
      </c>
      <c r="G439" s="47">
        <f>VLOOKUP($Q439&amp;$B439,'PNC Exon. &amp; no Exon.'!$A:$AL,'P.N.C. x Comp. x Ramos'!G$66,0)</f>
        <v>0</v>
      </c>
      <c r="H439" s="47">
        <f>VLOOKUP($Q439&amp;$B439,'PNC Exon. &amp; no Exon.'!$A:$AL,'P.N.C. x Comp. x Ramos'!H$66,0)</f>
        <v>0</v>
      </c>
      <c r="I439" s="47">
        <f>VLOOKUP($Q439&amp;$B439,'PNC Exon. &amp; no Exon.'!$A:$AL,'P.N.C. x Comp. x Ramos'!I$66,0)</f>
        <v>0</v>
      </c>
      <c r="J439" s="47">
        <f>VLOOKUP($Q439&amp;$B439,'PNC Exon. &amp; no Exon.'!$A:$AL,'P.N.C. x Comp. x Ramos'!J$66,0)</f>
        <v>0</v>
      </c>
      <c r="K439" s="47">
        <f>VLOOKUP($Q439&amp;$B439,'PNC Exon. &amp; no Exon.'!$A:$AL,'P.N.C. x Comp. x Ramos'!K$66,0)</f>
        <v>0</v>
      </c>
      <c r="L439" s="47">
        <f>VLOOKUP($Q439&amp;$B439,'PNC Exon. &amp; no Exon.'!$A:$AL,'P.N.C. x Comp. x Ramos'!L$66,0)</f>
        <v>0</v>
      </c>
      <c r="M439" s="47">
        <f>VLOOKUP($Q439&amp;$B439,'PNC Exon. &amp; no Exon.'!$A:$AL,'P.N.C. x Comp. x Ramos'!M$66,0)</f>
        <v>0</v>
      </c>
      <c r="N439" s="47">
        <f>VLOOKUP($Q439&amp;$B439,'PNC Exon. &amp; no Exon.'!$A:$AL,'P.N.C. x Comp. x Ramos'!N$66,0)</f>
        <v>0</v>
      </c>
      <c r="O439" s="56">
        <f t="shared" si="42"/>
        <v>2.6707620000475694</v>
      </c>
      <c r="Q439" s="136" t="s">
        <v>6</v>
      </c>
    </row>
    <row r="440" spans="1:17" ht="15.95" customHeight="1" x14ac:dyDescent="0.4">
      <c r="A440" s="46">
        <f t="shared" si="40"/>
        <v>9</v>
      </c>
      <c r="B440" s="50" t="s">
        <v>78</v>
      </c>
      <c r="C440" s="75">
        <f t="shared" si="43"/>
        <v>134148300.03999999</v>
      </c>
      <c r="D440" s="47">
        <f>VLOOKUP($Q440&amp;$B440,'PNC Exon. &amp; no Exon.'!$A:$AL,'P.N.C. x Comp. x Ramos'!D$66,0)</f>
        <v>231028.08</v>
      </c>
      <c r="E440" s="47">
        <f>VLOOKUP($Q440&amp;$B440,'PNC Exon. &amp; no Exon.'!$A:$AL,'P.N.C. x Comp. x Ramos'!E$66,0)</f>
        <v>91247841.719999999</v>
      </c>
      <c r="F440" s="47">
        <f>VLOOKUP($Q440&amp;$B440,'PNC Exon. &amp; no Exon.'!$A:$AL,'P.N.C. x Comp. x Ramos'!F$66,0)</f>
        <v>450391.81</v>
      </c>
      <c r="G440" s="47">
        <f>VLOOKUP($Q440&amp;$B440,'PNC Exon. &amp; no Exon.'!$A:$AL,'P.N.C. x Comp. x Ramos'!G$66,0)</f>
        <v>114047.13</v>
      </c>
      <c r="H440" s="47">
        <f>VLOOKUP($Q440&amp;$B440,'PNC Exon. &amp; no Exon.'!$A:$AL,'P.N.C. x Comp. x Ramos'!H$66,0)</f>
        <v>8753605.2600000016</v>
      </c>
      <c r="I440" s="47">
        <f>VLOOKUP($Q440&amp;$B440,'PNC Exon. &amp; no Exon.'!$A:$AL,'P.N.C. x Comp. x Ramos'!I$66,0)</f>
        <v>4162325.16</v>
      </c>
      <c r="J440" s="47">
        <f>VLOOKUP($Q440&amp;$B440,'PNC Exon. &amp; no Exon.'!$A:$AL,'P.N.C. x Comp. x Ramos'!J$66,0)</f>
        <v>19654.72</v>
      </c>
      <c r="K440" s="47">
        <f>VLOOKUP($Q440&amp;$B440,'PNC Exon. &amp; no Exon.'!$A:$AL,'P.N.C. x Comp. x Ramos'!K$66,0)</f>
        <v>22199236.73</v>
      </c>
      <c r="L440" s="47">
        <f>VLOOKUP($Q440&amp;$B440,'PNC Exon. &amp; no Exon.'!$A:$AL,'P.N.C. x Comp. x Ramos'!L$66,0)</f>
        <v>0</v>
      </c>
      <c r="M440" s="47">
        <f>VLOOKUP($Q440&amp;$B440,'PNC Exon. &amp; no Exon.'!$A:$AL,'P.N.C. x Comp. x Ramos'!M$66,0)</f>
        <v>2873211.27</v>
      </c>
      <c r="N440" s="47">
        <f>VLOOKUP($Q440&amp;$B440,'PNC Exon. &amp; no Exon.'!$A:$AL,'P.N.C. x Comp. x Ramos'!N$66,0)</f>
        <v>4096958.16</v>
      </c>
      <c r="O440" s="56">
        <f t="shared" si="42"/>
        <v>1.740621667184554</v>
      </c>
      <c r="Q440" s="136" t="s">
        <v>6</v>
      </c>
    </row>
    <row r="441" spans="1:17" ht="15.95" customHeight="1" x14ac:dyDescent="0.4">
      <c r="A441" s="46">
        <f t="shared" si="40"/>
        <v>10</v>
      </c>
      <c r="B441" s="50" t="s">
        <v>98</v>
      </c>
      <c r="C441" s="75">
        <f t="shared" si="43"/>
        <v>117354814.22999999</v>
      </c>
      <c r="D441" s="47">
        <f>VLOOKUP($Q441&amp;$B441,'PNC Exon. &amp; no Exon.'!$A:$AL,'P.N.C. x Comp. x Ramos'!D$66,0)</f>
        <v>0</v>
      </c>
      <c r="E441" s="47">
        <f>VLOOKUP($Q441&amp;$B441,'PNC Exon. &amp; no Exon.'!$A:$AL,'P.N.C. x Comp. x Ramos'!E$66,0)</f>
        <v>2306651.35</v>
      </c>
      <c r="F441" s="47">
        <f>VLOOKUP($Q441&amp;$B441,'PNC Exon. &amp; no Exon.'!$A:$AL,'P.N.C. x Comp. x Ramos'!F$66,0)</f>
        <v>0</v>
      </c>
      <c r="G441" s="47">
        <f>VLOOKUP($Q441&amp;$B441,'PNC Exon. &amp; no Exon.'!$A:$AL,'P.N.C. x Comp. x Ramos'!G$66,0)</f>
        <v>0</v>
      </c>
      <c r="H441" s="47">
        <f>VLOOKUP($Q441&amp;$B441,'PNC Exon. &amp; no Exon.'!$A:$AL,'P.N.C. x Comp. x Ramos'!H$66,0)</f>
        <v>0</v>
      </c>
      <c r="I441" s="47">
        <f>VLOOKUP($Q441&amp;$B441,'PNC Exon. &amp; no Exon.'!$A:$AL,'P.N.C. x Comp. x Ramos'!I$66,0)</f>
        <v>0</v>
      </c>
      <c r="J441" s="47">
        <f>VLOOKUP($Q441&amp;$B441,'PNC Exon. &amp; no Exon.'!$A:$AL,'P.N.C. x Comp. x Ramos'!J$66,0)</f>
        <v>0</v>
      </c>
      <c r="K441" s="47">
        <f>VLOOKUP($Q441&amp;$B441,'PNC Exon. &amp; no Exon.'!$A:$AL,'P.N.C. x Comp. x Ramos'!K$66,0)</f>
        <v>0</v>
      </c>
      <c r="L441" s="47">
        <f>VLOOKUP($Q441&amp;$B441,'PNC Exon. &amp; no Exon.'!$A:$AL,'P.N.C. x Comp. x Ramos'!L$66,0)</f>
        <v>114881455.83</v>
      </c>
      <c r="M441" s="47">
        <f>VLOOKUP($Q441&amp;$B441,'PNC Exon. &amp; no Exon.'!$A:$AL,'P.N.C. x Comp. x Ramos'!M$66,0)</f>
        <v>0</v>
      </c>
      <c r="N441" s="47">
        <f>VLOOKUP($Q441&amp;$B441,'PNC Exon. &amp; no Exon.'!$A:$AL,'P.N.C. x Comp. x Ramos'!N$66,0)</f>
        <v>166707.04999999999</v>
      </c>
      <c r="O441" s="56">
        <f t="shared" si="42"/>
        <v>1.5227202457000755</v>
      </c>
      <c r="Q441" s="136" t="s">
        <v>6</v>
      </c>
    </row>
    <row r="442" spans="1:17" ht="15.95" customHeight="1" x14ac:dyDescent="0.4">
      <c r="A442" s="46">
        <f t="shared" si="40"/>
        <v>11</v>
      </c>
      <c r="B442" s="50" t="s">
        <v>89</v>
      </c>
      <c r="C442" s="75">
        <f t="shared" si="43"/>
        <v>110652832.81</v>
      </c>
      <c r="D442" s="47">
        <f>VLOOKUP($Q442&amp;$B442,'PNC Exon. &amp; no Exon.'!$A:$AL,'P.N.C. x Comp. x Ramos'!D$66,0)</f>
        <v>0</v>
      </c>
      <c r="E442" s="47">
        <f>VLOOKUP($Q442&amp;$B442,'PNC Exon. &amp; no Exon.'!$A:$AL,'P.N.C. x Comp. x Ramos'!E$66,0)</f>
        <v>75824.12</v>
      </c>
      <c r="F442" s="47">
        <f>VLOOKUP($Q442&amp;$B442,'PNC Exon. &amp; no Exon.'!$A:$AL,'P.N.C. x Comp. x Ramos'!F$66,0)</f>
        <v>0</v>
      </c>
      <c r="G442" s="47">
        <f>VLOOKUP($Q442&amp;$B442,'PNC Exon. &amp; no Exon.'!$A:$AL,'P.N.C. x Comp. x Ramos'!G$66,0)</f>
        <v>42999.3</v>
      </c>
      <c r="H442" s="47">
        <f>VLOOKUP($Q442&amp;$B442,'PNC Exon. &amp; no Exon.'!$A:$AL,'P.N.C. x Comp. x Ramos'!H$66,0)</f>
        <v>13488043.27</v>
      </c>
      <c r="I442" s="47">
        <f>VLOOKUP($Q442&amp;$B442,'PNC Exon. &amp; no Exon.'!$A:$AL,'P.N.C. x Comp. x Ramos'!I$66,0)</f>
        <v>179178</v>
      </c>
      <c r="J442" s="47">
        <f>VLOOKUP($Q442&amp;$B442,'PNC Exon. &amp; no Exon.'!$A:$AL,'P.N.C. x Comp. x Ramos'!J$66,0)</f>
        <v>78462.97</v>
      </c>
      <c r="K442" s="47">
        <f>VLOOKUP($Q442&amp;$B442,'PNC Exon. &amp; no Exon.'!$A:$AL,'P.N.C. x Comp. x Ramos'!K$66,0)</f>
        <v>88469162.459999993</v>
      </c>
      <c r="L442" s="47">
        <f>VLOOKUP($Q442&amp;$B442,'PNC Exon. &amp; no Exon.'!$A:$AL,'P.N.C. x Comp. x Ramos'!L$66,0)</f>
        <v>0</v>
      </c>
      <c r="M442" s="47">
        <f>VLOOKUP($Q442&amp;$B442,'PNC Exon. &amp; no Exon.'!$A:$AL,'P.N.C. x Comp. x Ramos'!M$66,0)</f>
        <v>677854.79</v>
      </c>
      <c r="N442" s="47">
        <f>VLOOKUP($Q442&amp;$B442,'PNC Exon. &amp; no Exon.'!$A:$AL,'P.N.C. x Comp. x Ramos'!N$66,0)</f>
        <v>7641307.9000000004</v>
      </c>
      <c r="O442" s="56">
        <f t="shared" si="42"/>
        <v>1.4357596649902054</v>
      </c>
      <c r="Q442" s="136" t="s">
        <v>6</v>
      </c>
    </row>
    <row r="443" spans="1:17" ht="15.95" customHeight="1" x14ac:dyDescent="0.4">
      <c r="A443" s="46">
        <f t="shared" si="40"/>
        <v>12</v>
      </c>
      <c r="B443" s="50" t="s">
        <v>77</v>
      </c>
      <c r="C443" s="75">
        <f t="shared" si="43"/>
        <v>110064499.89</v>
      </c>
      <c r="D443" s="47">
        <f>VLOOKUP($Q443&amp;$B443,'PNC Exon. &amp; no Exon.'!$A:$AL,'P.N.C. x Comp. x Ramos'!D$66,0)</f>
        <v>0</v>
      </c>
      <c r="E443" s="47">
        <f>VLOOKUP($Q443&amp;$B443,'PNC Exon. &amp; no Exon.'!$A:$AL,'P.N.C. x Comp. x Ramos'!E$66,0)</f>
        <v>33326.69</v>
      </c>
      <c r="F443" s="47">
        <f>VLOOKUP($Q443&amp;$B443,'PNC Exon. &amp; no Exon.'!$A:$AL,'P.N.C. x Comp. x Ramos'!F$66,0)</f>
        <v>0</v>
      </c>
      <c r="G443" s="47">
        <f>VLOOKUP($Q443&amp;$B443,'PNC Exon. &amp; no Exon.'!$A:$AL,'P.N.C. x Comp. x Ramos'!G$66,0)</f>
        <v>343.78</v>
      </c>
      <c r="H443" s="47">
        <f>VLOOKUP($Q443&amp;$B443,'PNC Exon. &amp; no Exon.'!$A:$AL,'P.N.C. x Comp. x Ramos'!H$66,0)</f>
        <v>223586.28</v>
      </c>
      <c r="I443" s="47">
        <f>VLOOKUP($Q443&amp;$B443,'PNC Exon. &amp; no Exon.'!$A:$AL,'P.N.C. x Comp. x Ramos'!I$66,0)</f>
        <v>20933.2</v>
      </c>
      <c r="J443" s="47">
        <f>VLOOKUP($Q443&amp;$B443,'PNC Exon. &amp; no Exon.'!$A:$AL,'P.N.C. x Comp. x Ramos'!J$66,0)</f>
        <v>1934777.35</v>
      </c>
      <c r="K443" s="47">
        <f>VLOOKUP($Q443&amp;$B443,'PNC Exon. &amp; no Exon.'!$A:$AL,'P.N.C. x Comp. x Ramos'!K$66,0)</f>
        <v>107357791.36</v>
      </c>
      <c r="L443" s="47">
        <f>VLOOKUP($Q443&amp;$B443,'PNC Exon. &amp; no Exon.'!$A:$AL,'P.N.C. x Comp. x Ramos'!L$66,0)</f>
        <v>0</v>
      </c>
      <c r="M443" s="47">
        <f>VLOOKUP($Q443&amp;$B443,'PNC Exon. &amp; no Exon.'!$A:$AL,'P.N.C. x Comp. x Ramos'!M$66,0)</f>
        <v>470134.33</v>
      </c>
      <c r="N443" s="47">
        <f>VLOOKUP($Q443&amp;$B443,'PNC Exon. &amp; no Exon.'!$A:$AL,'P.N.C. x Comp. x Ramos'!N$66,0)</f>
        <v>23606.9</v>
      </c>
      <c r="O443" s="56">
        <f t="shared" si="42"/>
        <v>1.4281258371462102</v>
      </c>
      <c r="Q443" s="136" t="s">
        <v>6</v>
      </c>
    </row>
    <row r="444" spans="1:17" ht="15.95" customHeight="1" x14ac:dyDescent="0.4">
      <c r="A444" s="46">
        <f t="shared" si="40"/>
        <v>13</v>
      </c>
      <c r="B444" s="50" t="s">
        <v>96</v>
      </c>
      <c r="C444" s="75">
        <f t="shared" si="43"/>
        <v>80448078.700000003</v>
      </c>
      <c r="D444" s="47">
        <f>VLOOKUP($Q444&amp;$B444,'PNC Exon. &amp; no Exon.'!$A:$AL,'P.N.C. x Comp. x Ramos'!D$66,0)</f>
        <v>344839.96</v>
      </c>
      <c r="E444" s="47">
        <f>VLOOKUP($Q444&amp;$B444,'PNC Exon. &amp; no Exon.'!$A:$AL,'P.N.C. x Comp. x Ramos'!E$66,0)</f>
        <v>10779.94</v>
      </c>
      <c r="F444" s="47">
        <f>VLOOKUP($Q444&amp;$B444,'PNC Exon. &amp; no Exon.'!$A:$AL,'P.N.C. x Comp. x Ramos'!F$66,0)</f>
        <v>0</v>
      </c>
      <c r="G444" s="47">
        <f>VLOOKUP($Q444&amp;$B444,'PNC Exon. &amp; no Exon.'!$A:$AL,'P.N.C. x Comp. x Ramos'!G$66,0)</f>
        <v>8723.74</v>
      </c>
      <c r="H444" s="47">
        <f>VLOOKUP($Q444&amp;$B444,'PNC Exon. &amp; no Exon.'!$A:$AL,'P.N.C. x Comp. x Ramos'!H$66,0)</f>
        <v>1016483.88</v>
      </c>
      <c r="I444" s="47">
        <f>VLOOKUP($Q444&amp;$B444,'PNC Exon. &amp; no Exon.'!$A:$AL,'P.N.C. x Comp. x Ramos'!I$66,0)</f>
        <v>294699.65999999997</v>
      </c>
      <c r="J444" s="47">
        <f>VLOOKUP($Q444&amp;$B444,'PNC Exon. &amp; no Exon.'!$A:$AL,'P.N.C. x Comp. x Ramos'!J$66,0)</f>
        <v>3004.31</v>
      </c>
      <c r="K444" s="47">
        <f>VLOOKUP($Q444&amp;$B444,'PNC Exon. &amp; no Exon.'!$A:$AL,'P.N.C. x Comp. x Ramos'!K$66,0)</f>
        <v>54456725.839999996</v>
      </c>
      <c r="L444" s="47">
        <f>VLOOKUP($Q444&amp;$B444,'PNC Exon. &amp; no Exon.'!$A:$AL,'P.N.C. x Comp. x Ramos'!L$66,0)</f>
        <v>0</v>
      </c>
      <c r="M444" s="47">
        <f>VLOOKUP($Q444&amp;$B444,'PNC Exon. &amp; no Exon.'!$A:$AL,'P.N.C. x Comp. x Ramos'!M$66,0)</f>
        <v>23832182.09</v>
      </c>
      <c r="N444" s="47">
        <f>VLOOKUP($Q444&amp;$B444,'PNC Exon. &amp; no Exon.'!$A:$AL,'P.N.C. x Comp. x Ramos'!N$66,0)</f>
        <v>480639.28</v>
      </c>
      <c r="O444" s="56">
        <f t="shared" si="42"/>
        <v>1.0438422911571339</v>
      </c>
      <c r="Q444" s="136" t="s">
        <v>6</v>
      </c>
    </row>
    <row r="445" spans="1:17" ht="15.95" customHeight="1" x14ac:dyDescent="0.4">
      <c r="A445" s="46">
        <f t="shared" si="40"/>
        <v>14</v>
      </c>
      <c r="B445" s="50" t="s">
        <v>99</v>
      </c>
      <c r="C445" s="75">
        <f t="shared" si="43"/>
        <v>62740150.010000005</v>
      </c>
      <c r="D445" s="47">
        <f>VLOOKUP($Q445&amp;$B445,'PNC Exon. &amp; no Exon.'!$A:$AL,'P.N.C. x Comp. x Ramos'!D$66,0)</f>
        <v>0</v>
      </c>
      <c r="E445" s="47">
        <f>VLOOKUP($Q445&amp;$B445,'PNC Exon. &amp; no Exon.'!$A:$AL,'P.N.C. x Comp. x Ramos'!E$66,0)</f>
        <v>27060.2</v>
      </c>
      <c r="F445" s="47">
        <f>VLOOKUP($Q445&amp;$B445,'PNC Exon. &amp; no Exon.'!$A:$AL,'P.N.C. x Comp. x Ramos'!F$66,0)</f>
        <v>0</v>
      </c>
      <c r="G445" s="47">
        <f>VLOOKUP($Q445&amp;$B445,'PNC Exon. &amp; no Exon.'!$A:$AL,'P.N.C. x Comp. x Ramos'!G$66,0)</f>
        <v>0</v>
      </c>
      <c r="H445" s="47">
        <f>VLOOKUP($Q445&amp;$B445,'PNC Exon. &amp; no Exon.'!$A:$AL,'P.N.C. x Comp. x Ramos'!H$66,0)</f>
        <v>25692.05</v>
      </c>
      <c r="I445" s="47">
        <f>VLOOKUP($Q445&amp;$B445,'PNC Exon. &amp; no Exon.'!$A:$AL,'P.N.C. x Comp. x Ramos'!I$66,0)</f>
        <v>13645.68</v>
      </c>
      <c r="J445" s="47">
        <f>VLOOKUP($Q445&amp;$B445,'PNC Exon. &amp; no Exon.'!$A:$AL,'P.N.C. x Comp. x Ramos'!J$66,0)</f>
        <v>529053.44999999995</v>
      </c>
      <c r="K445" s="47">
        <f>VLOOKUP($Q445&amp;$B445,'PNC Exon. &amp; no Exon.'!$A:$AL,'P.N.C. x Comp. x Ramos'!K$66,0)</f>
        <v>60042920.840000004</v>
      </c>
      <c r="L445" s="47">
        <f>VLOOKUP($Q445&amp;$B445,'PNC Exon. &amp; no Exon.'!$A:$AL,'P.N.C. x Comp. x Ramos'!L$66,0)</f>
        <v>0</v>
      </c>
      <c r="M445" s="47">
        <f>VLOOKUP($Q445&amp;$B445,'PNC Exon. &amp; no Exon.'!$A:$AL,'P.N.C. x Comp. x Ramos'!M$66,0)</f>
        <v>1999350.91</v>
      </c>
      <c r="N445" s="47">
        <f>VLOOKUP($Q445&amp;$B445,'PNC Exon. &amp; no Exon.'!$A:$AL,'P.N.C. x Comp. x Ramos'!N$66,0)</f>
        <v>102426.88</v>
      </c>
      <c r="O445" s="56">
        <f t="shared" si="42"/>
        <v>0.81407564968957646</v>
      </c>
      <c r="Q445" s="136" t="s">
        <v>6</v>
      </c>
    </row>
    <row r="446" spans="1:17" ht="15.95" customHeight="1" x14ac:dyDescent="0.4">
      <c r="A446" s="46">
        <f t="shared" si="40"/>
        <v>15</v>
      </c>
      <c r="B446" s="49" t="s">
        <v>107</v>
      </c>
      <c r="C446" s="75">
        <f t="shared" si="43"/>
        <v>56850636.07</v>
      </c>
      <c r="D446" s="47">
        <f>VLOOKUP($Q446&amp;$B446,'PNC Exon. &amp; no Exon.'!$A:$AL,'P.N.C. x Comp. x Ramos'!D$66,0)</f>
        <v>43212.58</v>
      </c>
      <c r="E446" s="47">
        <f>VLOOKUP($Q446&amp;$B446,'PNC Exon. &amp; no Exon.'!$A:$AL,'P.N.C. x Comp. x Ramos'!E$66,0)</f>
        <v>532279.31000000006</v>
      </c>
      <c r="F446" s="47">
        <f>VLOOKUP($Q446&amp;$B446,'PNC Exon. &amp; no Exon.'!$A:$AL,'P.N.C. x Comp. x Ramos'!F$66,0)</f>
        <v>0</v>
      </c>
      <c r="G446" s="47">
        <f>VLOOKUP($Q446&amp;$B446,'PNC Exon. &amp; no Exon.'!$A:$AL,'P.N.C. x Comp. x Ramos'!G$66,0)</f>
        <v>0</v>
      </c>
      <c r="H446" s="47">
        <f>VLOOKUP($Q446&amp;$B446,'PNC Exon. &amp; no Exon.'!$A:$AL,'P.N.C. x Comp. x Ramos'!H$66,0)</f>
        <v>1175428.8799999999</v>
      </c>
      <c r="I446" s="47">
        <f>VLOOKUP($Q446&amp;$B446,'PNC Exon. &amp; no Exon.'!$A:$AL,'P.N.C. x Comp. x Ramos'!I$66,0)</f>
        <v>49602.87</v>
      </c>
      <c r="J446" s="47">
        <f>VLOOKUP($Q446&amp;$B446,'PNC Exon. &amp; no Exon.'!$A:$AL,'P.N.C. x Comp. x Ramos'!J$66,0)</f>
        <v>0</v>
      </c>
      <c r="K446" s="47">
        <f>VLOOKUP($Q446&amp;$B446,'PNC Exon. &amp; no Exon.'!$A:$AL,'P.N.C. x Comp. x Ramos'!K$66,0)</f>
        <v>54943429.219999999</v>
      </c>
      <c r="L446" s="47">
        <f>VLOOKUP($Q446&amp;$B446,'PNC Exon. &amp; no Exon.'!$A:$AL,'P.N.C. x Comp. x Ramos'!L$66,0)</f>
        <v>0</v>
      </c>
      <c r="M446" s="47">
        <f>VLOOKUP($Q446&amp;$B446,'PNC Exon. &amp; no Exon.'!$A:$AL,'P.N.C. x Comp. x Ramos'!M$66,0)</f>
        <v>25939.22</v>
      </c>
      <c r="N446" s="47">
        <f>VLOOKUP($Q446&amp;$B446,'PNC Exon. &amp; no Exon.'!$A:$AL,'P.N.C. x Comp. x Ramos'!N$66,0)</f>
        <v>80743.990000000005</v>
      </c>
      <c r="O446" s="56">
        <f t="shared" si="42"/>
        <v>0.73765712205938849</v>
      </c>
      <c r="Q446" s="136" t="s">
        <v>6</v>
      </c>
    </row>
    <row r="447" spans="1:17" ht="15.95" customHeight="1" x14ac:dyDescent="0.4">
      <c r="A447" s="46">
        <f t="shared" si="40"/>
        <v>16</v>
      </c>
      <c r="B447" s="50" t="s">
        <v>106</v>
      </c>
      <c r="C447" s="75">
        <f t="shared" si="43"/>
        <v>54086561.330000006</v>
      </c>
      <c r="D447" s="47">
        <f>VLOOKUP($Q447&amp;$B447,'PNC Exon. &amp; no Exon.'!$A:$AL,'P.N.C. x Comp. x Ramos'!D$66,0)</f>
        <v>378951.19</v>
      </c>
      <c r="E447" s="47">
        <f>VLOOKUP($Q447&amp;$B447,'PNC Exon. &amp; no Exon.'!$A:$AL,'P.N.C. x Comp. x Ramos'!E$66,0)</f>
        <v>2718559.13</v>
      </c>
      <c r="F447" s="47">
        <f>VLOOKUP($Q447&amp;$B447,'PNC Exon. &amp; no Exon.'!$A:$AL,'P.N.C. x Comp. x Ramos'!F$66,0)</f>
        <v>0</v>
      </c>
      <c r="G447" s="47">
        <f>VLOOKUP($Q447&amp;$B447,'PNC Exon. &amp; no Exon.'!$A:$AL,'P.N.C. x Comp. x Ramos'!G$66,0)</f>
        <v>1465114.38</v>
      </c>
      <c r="H447" s="47">
        <f>VLOOKUP($Q447&amp;$B447,'PNC Exon. &amp; no Exon.'!$A:$AL,'P.N.C. x Comp. x Ramos'!H$66,0)</f>
        <v>17489387</v>
      </c>
      <c r="I447" s="47">
        <f>VLOOKUP($Q447&amp;$B447,'PNC Exon. &amp; no Exon.'!$A:$AL,'P.N.C. x Comp. x Ramos'!I$66,0)</f>
        <v>78850.44</v>
      </c>
      <c r="J447" s="47">
        <f>VLOOKUP($Q447&amp;$B447,'PNC Exon. &amp; no Exon.'!$A:$AL,'P.N.C. x Comp. x Ramos'!J$66,0)</f>
        <v>860485.75</v>
      </c>
      <c r="K447" s="47">
        <f>VLOOKUP($Q447&amp;$B447,'PNC Exon. &amp; no Exon.'!$A:$AL,'P.N.C. x Comp. x Ramos'!K$66,0)</f>
        <v>27641078.670000002</v>
      </c>
      <c r="L447" s="47">
        <f>VLOOKUP($Q447&amp;$B447,'PNC Exon. &amp; no Exon.'!$A:$AL,'P.N.C. x Comp. x Ramos'!L$66,0)</f>
        <v>0</v>
      </c>
      <c r="M447" s="47">
        <f>VLOOKUP($Q447&amp;$B447,'PNC Exon. &amp; no Exon.'!$A:$AL,'P.N.C. x Comp. x Ramos'!M$66,0)</f>
        <v>198031.57</v>
      </c>
      <c r="N447" s="47">
        <f>VLOOKUP($Q447&amp;$B447,'PNC Exon. &amp; no Exon.'!$A:$AL,'P.N.C. x Comp. x Ramos'!N$66,0)</f>
        <v>3256103.2</v>
      </c>
      <c r="O447" s="56">
        <f t="shared" si="42"/>
        <v>0.70179227412074963</v>
      </c>
      <c r="Q447" s="136" t="s">
        <v>6</v>
      </c>
    </row>
    <row r="448" spans="1:17" ht="15.95" customHeight="1" x14ac:dyDescent="0.4">
      <c r="A448" s="46">
        <f t="shared" si="40"/>
        <v>17</v>
      </c>
      <c r="B448" s="50" t="s">
        <v>80</v>
      </c>
      <c r="C448" s="75">
        <f t="shared" si="43"/>
        <v>47280062.649999999</v>
      </c>
      <c r="D448" s="47">
        <f>VLOOKUP($Q448&amp;$B448,'PNC Exon. &amp; no Exon.'!$A:$AL,'P.N.C. x Comp. x Ramos'!D$66,0)</f>
        <v>0</v>
      </c>
      <c r="E448" s="47">
        <f>VLOOKUP($Q448&amp;$B448,'PNC Exon. &amp; no Exon.'!$A:$AL,'P.N.C. x Comp. x Ramos'!E$66,0)</f>
        <v>14743454.07</v>
      </c>
      <c r="F448" s="47">
        <f>VLOOKUP($Q448&amp;$B448,'PNC Exon. &amp; no Exon.'!$A:$AL,'P.N.C. x Comp. x Ramos'!F$66,0)</f>
        <v>0</v>
      </c>
      <c r="G448" s="47">
        <f>VLOOKUP($Q448&amp;$B448,'PNC Exon. &amp; no Exon.'!$A:$AL,'P.N.C. x Comp. x Ramos'!G$66,0)</f>
        <v>0</v>
      </c>
      <c r="H448" s="47">
        <f>VLOOKUP($Q448&amp;$B448,'PNC Exon. &amp; no Exon.'!$A:$AL,'P.N.C. x Comp. x Ramos'!H$66,0)</f>
        <v>9905251.5600000005</v>
      </c>
      <c r="I448" s="47">
        <f>VLOOKUP($Q448&amp;$B448,'PNC Exon. &amp; no Exon.'!$A:$AL,'P.N.C. x Comp. x Ramos'!I$66,0)</f>
        <v>0</v>
      </c>
      <c r="J448" s="47">
        <f>VLOOKUP($Q448&amp;$B448,'PNC Exon. &amp; no Exon.'!$A:$AL,'P.N.C. x Comp. x Ramos'!J$66,0)</f>
        <v>180154.2</v>
      </c>
      <c r="K448" s="47">
        <f>VLOOKUP($Q448&amp;$B448,'PNC Exon. &amp; no Exon.'!$A:$AL,'P.N.C. x Comp. x Ramos'!K$66,0)</f>
        <v>19321400.27</v>
      </c>
      <c r="L448" s="47">
        <f>VLOOKUP($Q448&amp;$B448,'PNC Exon. &amp; no Exon.'!$A:$AL,'P.N.C. x Comp. x Ramos'!L$66,0)</f>
        <v>0</v>
      </c>
      <c r="M448" s="47">
        <f>VLOOKUP($Q448&amp;$B448,'PNC Exon. &amp; no Exon.'!$A:$AL,'P.N.C. x Comp. x Ramos'!M$66,0)</f>
        <v>1997673.91</v>
      </c>
      <c r="N448" s="47">
        <f>VLOOKUP($Q448&amp;$B448,'PNC Exon. &amp; no Exon.'!$A:$AL,'P.N.C. x Comp. x Ramos'!N$66,0)</f>
        <v>1132128.6400000001</v>
      </c>
      <c r="O448" s="56">
        <f t="shared" si="42"/>
        <v>0.61347554497443613</v>
      </c>
      <c r="Q448" s="136" t="s">
        <v>6</v>
      </c>
    </row>
    <row r="449" spans="1:17" ht="15.95" customHeight="1" x14ac:dyDescent="0.4">
      <c r="A449" s="46">
        <f t="shared" si="40"/>
        <v>18</v>
      </c>
      <c r="B449" s="50" t="s">
        <v>82</v>
      </c>
      <c r="C449" s="75">
        <f t="shared" si="43"/>
        <v>43158685.670000002</v>
      </c>
      <c r="D449" s="47">
        <f>VLOOKUP($Q449&amp;$B449,'PNC Exon. &amp; no Exon.'!$A:$AL,'P.N.C. x Comp. x Ramos'!D$66,0)</f>
        <v>0</v>
      </c>
      <c r="E449" s="47">
        <f>VLOOKUP($Q449&amp;$B449,'PNC Exon. &amp; no Exon.'!$A:$AL,'P.N.C. x Comp. x Ramos'!E$66,0)</f>
        <v>0</v>
      </c>
      <c r="F449" s="47">
        <f>VLOOKUP($Q449&amp;$B449,'PNC Exon. &amp; no Exon.'!$A:$AL,'P.N.C. x Comp. x Ramos'!F$66,0)</f>
        <v>0</v>
      </c>
      <c r="G449" s="47">
        <f>VLOOKUP($Q449&amp;$B449,'PNC Exon. &amp; no Exon.'!$A:$AL,'P.N.C. x Comp. x Ramos'!G$66,0)</f>
        <v>0</v>
      </c>
      <c r="H449" s="47">
        <f>VLOOKUP($Q449&amp;$B449,'PNC Exon. &amp; no Exon.'!$A:$AL,'P.N.C. x Comp. x Ramos'!H$66,0)</f>
        <v>0</v>
      </c>
      <c r="I449" s="47">
        <f>VLOOKUP($Q449&amp;$B449,'PNC Exon. &amp; no Exon.'!$A:$AL,'P.N.C. x Comp. x Ramos'!I$66,0)</f>
        <v>0</v>
      </c>
      <c r="J449" s="47">
        <f>VLOOKUP($Q449&amp;$B449,'PNC Exon. &amp; no Exon.'!$A:$AL,'P.N.C. x Comp. x Ramos'!J$66,0)</f>
        <v>0</v>
      </c>
      <c r="K449" s="47">
        <f>VLOOKUP($Q449&amp;$B449,'PNC Exon. &amp; no Exon.'!$A:$AL,'P.N.C. x Comp. x Ramos'!K$66,0)</f>
        <v>43150317.57</v>
      </c>
      <c r="L449" s="47">
        <f>VLOOKUP($Q449&amp;$B449,'PNC Exon. &amp; no Exon.'!$A:$AL,'P.N.C. x Comp. x Ramos'!L$66,0)</f>
        <v>0</v>
      </c>
      <c r="M449" s="47">
        <f>VLOOKUP($Q449&amp;$B449,'PNC Exon. &amp; no Exon.'!$A:$AL,'P.N.C. x Comp. x Ramos'!M$66,0)</f>
        <v>8368.1</v>
      </c>
      <c r="N449" s="47">
        <f>VLOOKUP($Q449&amp;$B449,'PNC Exon. &amp; no Exon.'!$A:$AL,'P.N.C. x Comp. x Ramos'!N$66,0)</f>
        <v>0</v>
      </c>
      <c r="O449" s="56">
        <f t="shared" si="42"/>
        <v>0.55999922013182102</v>
      </c>
      <c r="Q449" s="136" t="s">
        <v>6</v>
      </c>
    </row>
    <row r="450" spans="1:17" ht="15.95" customHeight="1" x14ac:dyDescent="0.4">
      <c r="A450" s="46">
        <f t="shared" si="40"/>
        <v>19</v>
      </c>
      <c r="B450" s="50" t="s">
        <v>95</v>
      </c>
      <c r="C450" s="75">
        <f t="shared" si="43"/>
        <v>41496025.350000001</v>
      </c>
      <c r="D450" s="47">
        <f>VLOOKUP($Q450&amp;$B450,'PNC Exon. &amp; no Exon.'!$A:$AL,'P.N.C. x Comp. x Ramos'!D$66,0)</f>
        <v>0</v>
      </c>
      <c r="E450" s="47">
        <f>VLOOKUP($Q450&amp;$B450,'PNC Exon. &amp; no Exon.'!$A:$AL,'P.N.C. x Comp. x Ramos'!E$66,0)</f>
        <v>1652483.53</v>
      </c>
      <c r="F450" s="47">
        <f>VLOOKUP($Q450&amp;$B450,'PNC Exon. &amp; no Exon.'!$A:$AL,'P.N.C. x Comp. x Ramos'!F$66,0)</f>
        <v>39843541.82</v>
      </c>
      <c r="G450" s="47">
        <f>VLOOKUP($Q450&amp;$B450,'PNC Exon. &amp; no Exon.'!$A:$AL,'P.N.C. x Comp. x Ramos'!G$66,0)</f>
        <v>0</v>
      </c>
      <c r="H450" s="47">
        <f>VLOOKUP($Q450&amp;$B450,'PNC Exon. &amp; no Exon.'!$A:$AL,'P.N.C. x Comp. x Ramos'!H$66,0)</f>
        <v>0</v>
      </c>
      <c r="I450" s="47">
        <f>VLOOKUP($Q450&amp;$B450,'PNC Exon. &amp; no Exon.'!$A:$AL,'P.N.C. x Comp. x Ramos'!I$66,0)</f>
        <v>0</v>
      </c>
      <c r="J450" s="47">
        <f>VLOOKUP($Q450&amp;$B450,'PNC Exon. &amp; no Exon.'!$A:$AL,'P.N.C. x Comp. x Ramos'!J$66,0)</f>
        <v>0</v>
      </c>
      <c r="K450" s="47">
        <f>VLOOKUP($Q450&amp;$B450,'PNC Exon. &amp; no Exon.'!$A:$AL,'P.N.C. x Comp. x Ramos'!K$66,0)</f>
        <v>0</v>
      </c>
      <c r="L450" s="47">
        <f>VLOOKUP($Q450&amp;$B450,'PNC Exon. &amp; no Exon.'!$A:$AL,'P.N.C. x Comp. x Ramos'!L$66,0)</f>
        <v>0</v>
      </c>
      <c r="M450" s="47">
        <f>VLOOKUP($Q450&amp;$B450,'PNC Exon. &amp; no Exon.'!$A:$AL,'P.N.C. x Comp. x Ramos'!M$66,0)</f>
        <v>0</v>
      </c>
      <c r="N450" s="47">
        <f>VLOOKUP($Q450&amp;$B450,'PNC Exon. &amp; no Exon.'!$A:$AL,'P.N.C. x Comp. x Ramos'!N$66,0)</f>
        <v>0</v>
      </c>
      <c r="O450" s="56">
        <f t="shared" si="42"/>
        <v>0.53842561407570955</v>
      </c>
      <c r="Q450" s="136" t="s">
        <v>6</v>
      </c>
    </row>
    <row r="451" spans="1:17" ht="15.95" customHeight="1" x14ac:dyDescent="0.4">
      <c r="A451" s="46">
        <f t="shared" si="40"/>
        <v>20</v>
      </c>
      <c r="B451" s="50" t="s">
        <v>102</v>
      </c>
      <c r="C451" s="75">
        <f t="shared" si="43"/>
        <v>40641058.210000001</v>
      </c>
      <c r="D451" s="47">
        <f>VLOOKUP($Q451&amp;$B451,'PNC Exon. &amp; no Exon.'!$A:$AL,'P.N.C. x Comp. x Ramos'!D$66,0)</f>
        <v>0</v>
      </c>
      <c r="E451" s="47">
        <f>VLOOKUP($Q451&amp;$B451,'PNC Exon. &amp; no Exon.'!$A:$AL,'P.N.C. x Comp. x Ramos'!E$66,0)</f>
        <v>40609555.770000003</v>
      </c>
      <c r="F451" s="47">
        <f>VLOOKUP($Q451&amp;$B451,'PNC Exon. &amp; no Exon.'!$A:$AL,'P.N.C. x Comp. x Ramos'!F$66,0)</f>
        <v>0</v>
      </c>
      <c r="G451" s="47">
        <f>VLOOKUP($Q451&amp;$B451,'PNC Exon. &amp; no Exon.'!$A:$AL,'P.N.C. x Comp. x Ramos'!G$66,0)</f>
        <v>0</v>
      </c>
      <c r="H451" s="47">
        <f>VLOOKUP($Q451&amp;$B451,'PNC Exon. &amp; no Exon.'!$A:$AL,'P.N.C. x Comp. x Ramos'!H$66,0)</f>
        <v>0</v>
      </c>
      <c r="I451" s="47">
        <f>VLOOKUP($Q451&amp;$B451,'PNC Exon. &amp; no Exon.'!$A:$AL,'P.N.C. x Comp. x Ramos'!I$66,0)</f>
        <v>0</v>
      </c>
      <c r="J451" s="47">
        <f>VLOOKUP($Q451&amp;$B451,'PNC Exon. &amp; no Exon.'!$A:$AL,'P.N.C. x Comp. x Ramos'!J$66,0)</f>
        <v>0</v>
      </c>
      <c r="K451" s="47">
        <f>VLOOKUP($Q451&amp;$B451,'PNC Exon. &amp; no Exon.'!$A:$AL,'P.N.C. x Comp. x Ramos'!K$66,0)</f>
        <v>0</v>
      </c>
      <c r="L451" s="47">
        <f>VLOOKUP($Q451&amp;$B451,'PNC Exon. &amp; no Exon.'!$A:$AL,'P.N.C. x Comp. x Ramos'!L$66,0)</f>
        <v>0</v>
      </c>
      <c r="M451" s="47">
        <f>VLOOKUP($Q451&amp;$B451,'PNC Exon. &amp; no Exon.'!$A:$AL,'P.N.C. x Comp. x Ramos'!M$66,0)</f>
        <v>31502.44</v>
      </c>
      <c r="N451" s="47">
        <f>VLOOKUP($Q451&amp;$B451,'PNC Exon. &amp; no Exon.'!$A:$AL,'P.N.C. x Comp. x Ramos'!N$66,0)</f>
        <v>0</v>
      </c>
      <c r="O451" s="56">
        <f t="shared" si="42"/>
        <v>0.52733211286718829</v>
      </c>
      <c r="Q451" s="136" t="s">
        <v>6</v>
      </c>
    </row>
    <row r="452" spans="1:17" ht="15.95" customHeight="1" x14ac:dyDescent="0.4">
      <c r="A452" s="46">
        <f t="shared" si="40"/>
        <v>21</v>
      </c>
      <c r="B452" s="50" t="s">
        <v>110</v>
      </c>
      <c r="C452" s="75">
        <f t="shared" si="43"/>
        <v>38653545.57</v>
      </c>
      <c r="D452" s="47">
        <f>VLOOKUP($Q452&amp;$B452,'PNC Exon. &amp; no Exon.'!$A:$AL,'P.N.C. x Comp. x Ramos'!D$66,0)</f>
        <v>3017.96</v>
      </c>
      <c r="E452" s="47">
        <f>VLOOKUP($Q452&amp;$B452,'PNC Exon. &amp; no Exon.'!$A:$AL,'P.N.C. x Comp. x Ramos'!E$66,0)</f>
        <v>12722765.590000002</v>
      </c>
      <c r="F452" s="47">
        <f>VLOOKUP($Q452&amp;$B452,'PNC Exon. &amp; no Exon.'!$A:$AL,'P.N.C. x Comp. x Ramos'!F$66,0)</f>
        <v>1943954.42</v>
      </c>
      <c r="G452" s="47">
        <f>VLOOKUP($Q452&amp;$B452,'PNC Exon. &amp; no Exon.'!$A:$AL,'P.N.C. x Comp. x Ramos'!G$66,0)</f>
        <v>21232.079999999998</v>
      </c>
      <c r="H452" s="47">
        <f>VLOOKUP($Q452&amp;$B452,'PNC Exon. &amp; no Exon.'!$A:$AL,'P.N.C. x Comp. x Ramos'!H$66,0)</f>
        <v>2394783.33</v>
      </c>
      <c r="I452" s="47">
        <f>VLOOKUP($Q452&amp;$B452,'PNC Exon. &amp; no Exon.'!$A:$AL,'P.N.C. x Comp. x Ramos'!I$66,0)</f>
        <v>211643.31</v>
      </c>
      <c r="J452" s="47">
        <f>VLOOKUP($Q452&amp;$B452,'PNC Exon. &amp; no Exon.'!$A:$AL,'P.N.C. x Comp. x Ramos'!J$66,0)</f>
        <v>189312.49</v>
      </c>
      <c r="K452" s="47">
        <f>VLOOKUP($Q452&amp;$B452,'PNC Exon. &amp; no Exon.'!$A:$AL,'P.N.C. x Comp. x Ramos'!K$66,0)</f>
        <v>19042790.960000001</v>
      </c>
      <c r="L452" s="47">
        <f>VLOOKUP($Q452&amp;$B452,'PNC Exon. &amp; no Exon.'!$A:$AL,'P.N.C. x Comp. x Ramos'!L$66,0)</f>
        <v>0</v>
      </c>
      <c r="M452" s="47">
        <f>VLOOKUP($Q452&amp;$B452,'PNC Exon. &amp; no Exon.'!$A:$AL,'P.N.C. x Comp. x Ramos'!M$66,0)</f>
        <v>1230916.68</v>
      </c>
      <c r="N452" s="47">
        <f>VLOOKUP($Q452&amp;$B452,'PNC Exon. &amp; no Exon.'!$A:$AL,'P.N.C. x Comp. x Ramos'!N$66,0)</f>
        <v>893128.75</v>
      </c>
      <c r="O452" s="56">
        <f t="shared" si="42"/>
        <v>0.5015434329960633</v>
      </c>
      <c r="Q452" s="136" t="s">
        <v>6</v>
      </c>
    </row>
    <row r="453" spans="1:17" ht="15.95" customHeight="1" x14ac:dyDescent="0.4">
      <c r="A453" s="46">
        <f t="shared" si="40"/>
        <v>22</v>
      </c>
      <c r="B453" s="49" t="s">
        <v>101</v>
      </c>
      <c r="C453" s="75">
        <f t="shared" si="43"/>
        <v>31805673.949999999</v>
      </c>
      <c r="D453" s="47">
        <f>VLOOKUP($Q453&amp;$B453,'PNC Exon. &amp; no Exon.'!$A:$AL,'P.N.C. x Comp. x Ramos'!D$66,0)</f>
        <v>0</v>
      </c>
      <c r="E453" s="47">
        <f>VLOOKUP($Q453&amp;$B453,'PNC Exon. &amp; no Exon.'!$A:$AL,'P.N.C. x Comp. x Ramos'!E$66,0)</f>
        <v>0</v>
      </c>
      <c r="F453" s="47">
        <f>VLOOKUP($Q453&amp;$B453,'PNC Exon. &amp; no Exon.'!$A:$AL,'P.N.C. x Comp. x Ramos'!F$66,0)</f>
        <v>31805673.949999999</v>
      </c>
      <c r="G453" s="47">
        <f>VLOOKUP($Q453&amp;$B453,'PNC Exon. &amp; no Exon.'!$A:$AL,'P.N.C. x Comp. x Ramos'!G$66,0)</f>
        <v>0</v>
      </c>
      <c r="H453" s="47">
        <f>VLOOKUP($Q453&amp;$B453,'PNC Exon. &amp; no Exon.'!$A:$AL,'P.N.C. x Comp. x Ramos'!H$66,0)</f>
        <v>0</v>
      </c>
      <c r="I453" s="47">
        <f>VLOOKUP($Q453&amp;$B453,'PNC Exon. &amp; no Exon.'!$A:$AL,'P.N.C. x Comp. x Ramos'!I$66,0)</f>
        <v>0</v>
      </c>
      <c r="J453" s="47">
        <f>VLOOKUP($Q453&amp;$B453,'PNC Exon. &amp; no Exon.'!$A:$AL,'P.N.C. x Comp. x Ramos'!J$66,0)</f>
        <v>0</v>
      </c>
      <c r="K453" s="47">
        <f>VLOOKUP($Q453&amp;$B453,'PNC Exon. &amp; no Exon.'!$A:$AL,'P.N.C. x Comp. x Ramos'!K$66,0)</f>
        <v>0</v>
      </c>
      <c r="L453" s="47">
        <f>VLOOKUP($Q453&amp;$B453,'PNC Exon. &amp; no Exon.'!$A:$AL,'P.N.C. x Comp. x Ramos'!L$66,0)</f>
        <v>0</v>
      </c>
      <c r="M453" s="47">
        <f>VLOOKUP($Q453&amp;$B453,'PNC Exon. &amp; no Exon.'!$A:$AL,'P.N.C. x Comp. x Ramos'!M$66,0)</f>
        <v>0</v>
      </c>
      <c r="N453" s="47">
        <f>VLOOKUP($Q453&amp;$B453,'PNC Exon. &amp; no Exon.'!$A:$AL,'P.N.C. x Comp. x Ramos'!N$66,0)</f>
        <v>0</v>
      </c>
      <c r="O453" s="56">
        <f t="shared" si="42"/>
        <v>0.41268987531164947</v>
      </c>
      <c r="Q453" s="136" t="s">
        <v>6</v>
      </c>
    </row>
    <row r="454" spans="1:17" ht="15.95" customHeight="1" x14ac:dyDescent="0.4">
      <c r="A454" s="46">
        <f t="shared" si="40"/>
        <v>23</v>
      </c>
      <c r="B454" s="50" t="s">
        <v>79</v>
      </c>
      <c r="C454" s="75">
        <f t="shared" si="43"/>
        <v>31517187.960000001</v>
      </c>
      <c r="D454" s="47">
        <f>VLOOKUP($Q454&amp;$B454,'PNC Exon. &amp; no Exon.'!$A:$AL,'P.N.C. x Comp. x Ramos'!D$66,0)</f>
        <v>1068.97</v>
      </c>
      <c r="E454" s="47">
        <f>VLOOKUP($Q454&amp;$B454,'PNC Exon. &amp; no Exon.'!$A:$AL,'P.N.C. x Comp. x Ramos'!E$66,0)</f>
        <v>2838699.26</v>
      </c>
      <c r="F454" s="47">
        <f>VLOOKUP($Q454&amp;$B454,'PNC Exon. &amp; no Exon.'!$A:$AL,'P.N.C. x Comp. x Ramos'!F$66,0)</f>
        <v>0</v>
      </c>
      <c r="G454" s="47">
        <f>VLOOKUP($Q454&amp;$B454,'PNC Exon. &amp; no Exon.'!$A:$AL,'P.N.C. x Comp. x Ramos'!G$66,0)</f>
        <v>0</v>
      </c>
      <c r="H454" s="47">
        <f>VLOOKUP($Q454&amp;$B454,'PNC Exon. &amp; no Exon.'!$A:$AL,'P.N.C. x Comp. x Ramos'!H$66,0)</f>
        <v>2381384.14</v>
      </c>
      <c r="I454" s="47">
        <f>VLOOKUP($Q454&amp;$B454,'PNC Exon. &amp; no Exon.'!$A:$AL,'P.N.C. x Comp. x Ramos'!I$66,0)</f>
        <v>160155.9</v>
      </c>
      <c r="J454" s="47">
        <f>VLOOKUP($Q454&amp;$B454,'PNC Exon. &amp; no Exon.'!$A:$AL,'P.N.C. x Comp. x Ramos'!J$66,0)</f>
        <v>66206.75</v>
      </c>
      <c r="K454" s="47">
        <f>VLOOKUP($Q454&amp;$B454,'PNC Exon. &amp; no Exon.'!$A:$AL,'P.N.C. x Comp. x Ramos'!K$66,0)</f>
        <v>19125410.469999999</v>
      </c>
      <c r="L454" s="47">
        <f>VLOOKUP($Q454&amp;$B454,'PNC Exon. &amp; no Exon.'!$A:$AL,'P.N.C. x Comp. x Ramos'!L$66,0)</f>
        <v>0</v>
      </c>
      <c r="M454" s="47">
        <f>VLOOKUP($Q454&amp;$B454,'PNC Exon. &amp; no Exon.'!$A:$AL,'P.N.C. x Comp. x Ramos'!M$66,0)</f>
        <v>3486815.69</v>
      </c>
      <c r="N454" s="47">
        <f>VLOOKUP($Q454&amp;$B454,'PNC Exon. &amp; no Exon.'!$A:$AL,'P.N.C. x Comp. x Ramos'!N$66,0)</f>
        <v>3457446.78</v>
      </c>
      <c r="O454" s="56">
        <f t="shared" si="42"/>
        <v>0.40894666749818143</v>
      </c>
      <c r="Q454" s="136" t="s">
        <v>6</v>
      </c>
    </row>
    <row r="455" spans="1:17" ht="15.95" customHeight="1" x14ac:dyDescent="0.4">
      <c r="A455" s="46">
        <f t="shared" si="40"/>
        <v>24</v>
      </c>
      <c r="B455" s="50" t="s">
        <v>114</v>
      </c>
      <c r="C455" s="75">
        <f t="shared" si="43"/>
        <v>22714695.939999998</v>
      </c>
      <c r="D455" s="47">
        <f>VLOOKUP($Q455&amp;$B455,'PNC Exon. &amp; no Exon.'!$A:$AL,'P.N.C. x Comp. x Ramos'!D$66,0)</f>
        <v>0</v>
      </c>
      <c r="E455" s="47">
        <f>VLOOKUP($Q455&amp;$B455,'PNC Exon. &amp; no Exon.'!$A:$AL,'P.N.C. x Comp. x Ramos'!E$66,0)</f>
        <v>1309645.3799999999</v>
      </c>
      <c r="F455" s="47">
        <f>VLOOKUP($Q455&amp;$B455,'PNC Exon. &amp; no Exon.'!$A:$AL,'P.N.C. x Comp. x Ramos'!F$66,0)</f>
        <v>762015</v>
      </c>
      <c r="G455" s="47">
        <f>VLOOKUP($Q455&amp;$B455,'PNC Exon. &amp; no Exon.'!$A:$AL,'P.N.C. x Comp. x Ramos'!G$66,0)</f>
        <v>37030</v>
      </c>
      <c r="H455" s="47">
        <f>VLOOKUP($Q455&amp;$B455,'PNC Exon. &amp; no Exon.'!$A:$AL,'P.N.C. x Comp. x Ramos'!H$66,0)</f>
        <v>646264.06999999995</v>
      </c>
      <c r="I455" s="47">
        <f>VLOOKUP($Q455&amp;$B455,'PNC Exon. &amp; no Exon.'!$A:$AL,'P.N.C. x Comp. x Ramos'!I$66,0)</f>
        <v>591338.56999999995</v>
      </c>
      <c r="J455" s="47">
        <f>VLOOKUP($Q455&amp;$B455,'PNC Exon. &amp; no Exon.'!$A:$AL,'P.N.C. x Comp. x Ramos'!J$66,0)</f>
        <v>231355.84</v>
      </c>
      <c r="K455" s="47">
        <f>VLOOKUP($Q455&amp;$B455,'PNC Exon. &amp; no Exon.'!$A:$AL,'P.N.C. x Comp. x Ramos'!K$66,0)</f>
        <v>11234813.34</v>
      </c>
      <c r="L455" s="47">
        <f>VLOOKUP($Q455&amp;$B455,'PNC Exon. &amp; no Exon.'!$A:$AL,'P.N.C. x Comp. x Ramos'!L$66,0)</f>
        <v>0</v>
      </c>
      <c r="M455" s="47">
        <f>VLOOKUP($Q455&amp;$B455,'PNC Exon. &amp; no Exon.'!$A:$AL,'P.N.C. x Comp. x Ramos'!M$66,0)</f>
        <v>6627666.4100000001</v>
      </c>
      <c r="N455" s="47">
        <f>VLOOKUP($Q455&amp;$B455,'PNC Exon. &amp; no Exon.'!$A:$AL,'P.N.C. x Comp. x Ramos'!N$66,0)</f>
        <v>1274567.33</v>
      </c>
      <c r="O455" s="56">
        <f t="shared" si="42"/>
        <v>0.29473121839698135</v>
      </c>
      <c r="Q455" s="136" t="s">
        <v>6</v>
      </c>
    </row>
    <row r="456" spans="1:17" ht="15.95" customHeight="1" x14ac:dyDescent="0.4">
      <c r="A456" s="46">
        <f t="shared" si="40"/>
        <v>25</v>
      </c>
      <c r="B456" s="50" t="s">
        <v>113</v>
      </c>
      <c r="C456" s="75">
        <f t="shared" si="43"/>
        <v>21688528.359999996</v>
      </c>
      <c r="D456" s="47">
        <f>VLOOKUP($Q456&amp;$B456,'PNC Exon. &amp; no Exon.'!$A:$AL,'P.N.C. x Comp. x Ramos'!D$66,0)</f>
        <v>0</v>
      </c>
      <c r="E456" s="47">
        <f>VLOOKUP($Q456&amp;$B456,'PNC Exon. &amp; no Exon.'!$A:$AL,'P.N.C. x Comp. x Ramos'!E$66,0)</f>
        <v>742254.34</v>
      </c>
      <c r="F456" s="47">
        <f>VLOOKUP($Q456&amp;$B456,'PNC Exon. &amp; no Exon.'!$A:$AL,'P.N.C. x Comp. x Ramos'!F$66,0)</f>
        <v>0</v>
      </c>
      <c r="G456" s="47">
        <f>VLOOKUP($Q456&amp;$B456,'PNC Exon. &amp; no Exon.'!$A:$AL,'P.N.C. x Comp. x Ramos'!G$66,0)</f>
        <v>0</v>
      </c>
      <c r="H456" s="47">
        <f>VLOOKUP($Q456&amp;$B456,'PNC Exon. &amp; no Exon.'!$A:$AL,'P.N.C. x Comp. x Ramos'!H$66,0)</f>
        <v>761573.83</v>
      </c>
      <c r="I456" s="47">
        <f>VLOOKUP($Q456&amp;$B456,'PNC Exon. &amp; no Exon.'!$A:$AL,'P.N.C. x Comp. x Ramos'!I$66,0)</f>
        <v>204000.1</v>
      </c>
      <c r="J456" s="47">
        <f>VLOOKUP($Q456&amp;$B456,'PNC Exon. &amp; no Exon.'!$A:$AL,'P.N.C. x Comp. x Ramos'!J$66,0)</f>
        <v>59053.7</v>
      </c>
      <c r="K456" s="47">
        <f>VLOOKUP($Q456&amp;$B456,'PNC Exon. &amp; no Exon.'!$A:$AL,'P.N.C. x Comp. x Ramos'!K$66,0)</f>
        <v>17124403.399999999</v>
      </c>
      <c r="L456" s="47">
        <f>VLOOKUP($Q456&amp;$B456,'PNC Exon. &amp; no Exon.'!$A:$AL,'P.N.C. x Comp. x Ramos'!L$66,0)</f>
        <v>0</v>
      </c>
      <c r="M456" s="47">
        <f>VLOOKUP($Q456&amp;$B456,'PNC Exon. &amp; no Exon.'!$A:$AL,'P.N.C. x Comp. x Ramos'!M$66,0)</f>
        <v>1061933.7</v>
      </c>
      <c r="N456" s="47">
        <f>VLOOKUP($Q456&amp;$B456,'PNC Exon. &amp; no Exon.'!$A:$AL,'P.N.C. x Comp. x Ramos'!N$66,0)</f>
        <v>1735309.29</v>
      </c>
      <c r="O456" s="56">
        <f t="shared" si="42"/>
        <v>0.28141633089279572</v>
      </c>
      <c r="Q456" s="136" t="s">
        <v>6</v>
      </c>
    </row>
    <row r="457" spans="1:17" ht="15.95" customHeight="1" x14ac:dyDescent="0.4">
      <c r="A457" s="46">
        <f t="shared" si="40"/>
        <v>26</v>
      </c>
      <c r="B457" s="50" t="s">
        <v>109</v>
      </c>
      <c r="C457" s="75">
        <f t="shared" si="43"/>
        <v>14359938.76</v>
      </c>
      <c r="D457" s="47">
        <f>VLOOKUP($Q457&amp;$B457,'PNC Exon. &amp; no Exon.'!$A:$AL,'P.N.C. x Comp. x Ramos'!D$66,0)</f>
        <v>0</v>
      </c>
      <c r="E457" s="47">
        <f>VLOOKUP($Q457&amp;$B457,'PNC Exon. &amp; no Exon.'!$A:$AL,'P.N.C. x Comp. x Ramos'!E$66,0)</f>
        <v>8992700.7300000004</v>
      </c>
      <c r="F457" s="47">
        <f>VLOOKUP($Q457&amp;$B457,'PNC Exon. &amp; no Exon.'!$A:$AL,'P.N.C. x Comp. x Ramos'!F$66,0)</f>
        <v>0</v>
      </c>
      <c r="G457" s="47">
        <f>VLOOKUP($Q457&amp;$B457,'PNC Exon. &amp; no Exon.'!$A:$AL,'P.N.C. x Comp. x Ramos'!G$66,0)</f>
        <v>0</v>
      </c>
      <c r="H457" s="47">
        <f>VLOOKUP($Q457&amp;$B457,'PNC Exon. &amp; no Exon.'!$A:$AL,'P.N.C. x Comp. x Ramos'!H$66,0)</f>
        <v>3442003.9899999998</v>
      </c>
      <c r="I457" s="47">
        <f>VLOOKUP($Q457&amp;$B457,'PNC Exon. &amp; no Exon.'!$A:$AL,'P.N.C. x Comp. x Ramos'!I$66,0)</f>
        <v>0</v>
      </c>
      <c r="J457" s="47">
        <f>VLOOKUP($Q457&amp;$B457,'PNC Exon. &amp; no Exon.'!$A:$AL,'P.N.C. x Comp. x Ramos'!J$66,0)</f>
        <v>937.41</v>
      </c>
      <c r="K457" s="47">
        <f>VLOOKUP($Q457&amp;$B457,'PNC Exon. &amp; no Exon.'!$A:$AL,'P.N.C. x Comp. x Ramos'!K$66,0)</f>
        <v>7503.18</v>
      </c>
      <c r="L457" s="47">
        <f>VLOOKUP($Q457&amp;$B457,'PNC Exon. &amp; no Exon.'!$A:$AL,'P.N.C. x Comp. x Ramos'!L$66,0)</f>
        <v>0</v>
      </c>
      <c r="M457" s="47">
        <f>VLOOKUP($Q457&amp;$B457,'PNC Exon. &amp; no Exon.'!$A:$AL,'P.N.C. x Comp. x Ramos'!M$66,0)</f>
        <v>20524.87</v>
      </c>
      <c r="N457" s="47">
        <f>VLOOKUP($Q457&amp;$B457,'PNC Exon. &amp; no Exon.'!$A:$AL,'P.N.C. x Comp. x Ramos'!N$66,0)</f>
        <v>1896268.58</v>
      </c>
      <c r="O457" s="56">
        <f t="shared" si="42"/>
        <v>0.18632528729507783</v>
      </c>
      <c r="Q457" s="136" t="s">
        <v>6</v>
      </c>
    </row>
    <row r="458" spans="1:17" ht="15.95" customHeight="1" x14ac:dyDescent="0.4">
      <c r="A458" s="46">
        <f t="shared" si="40"/>
        <v>27</v>
      </c>
      <c r="B458" s="50" t="s">
        <v>88</v>
      </c>
      <c r="C458" s="75">
        <f t="shared" si="43"/>
        <v>10993096.360000001</v>
      </c>
      <c r="D458" s="47">
        <f>VLOOKUP($Q458&amp;$B458,'PNC Exon. &amp; no Exon.'!$A:$AL,'P.N.C. x Comp. x Ramos'!D$66,0)</f>
        <v>104784.48</v>
      </c>
      <c r="E458" s="47">
        <f>VLOOKUP($Q458&amp;$B458,'PNC Exon. &amp; no Exon.'!$A:$AL,'P.N.C. x Comp. x Ramos'!E$66,0)</f>
        <v>457166.11</v>
      </c>
      <c r="F458" s="47">
        <f>VLOOKUP($Q458&amp;$B458,'PNC Exon. &amp; no Exon.'!$A:$AL,'P.N.C. x Comp. x Ramos'!F$66,0)</f>
        <v>0</v>
      </c>
      <c r="G458" s="47">
        <f>VLOOKUP($Q458&amp;$B458,'PNC Exon. &amp; no Exon.'!$A:$AL,'P.N.C. x Comp. x Ramos'!G$66,0)</f>
        <v>0</v>
      </c>
      <c r="H458" s="47">
        <f>VLOOKUP($Q458&amp;$B458,'PNC Exon. &amp; no Exon.'!$A:$AL,'P.N.C. x Comp. x Ramos'!H$66,0)</f>
        <v>129626.71</v>
      </c>
      <c r="I458" s="47">
        <f>VLOOKUP($Q458&amp;$B458,'PNC Exon. &amp; no Exon.'!$A:$AL,'P.N.C. x Comp. x Ramos'!I$66,0)</f>
        <v>83465.11</v>
      </c>
      <c r="J458" s="47">
        <f>VLOOKUP($Q458&amp;$B458,'PNC Exon. &amp; no Exon.'!$A:$AL,'P.N.C. x Comp. x Ramos'!J$66,0)</f>
        <v>0</v>
      </c>
      <c r="K458" s="47">
        <f>VLOOKUP($Q458&amp;$B458,'PNC Exon. &amp; no Exon.'!$A:$AL,'P.N.C. x Comp. x Ramos'!K$66,0)</f>
        <v>10064286.91</v>
      </c>
      <c r="L458" s="47">
        <f>VLOOKUP($Q458&amp;$B458,'PNC Exon. &amp; no Exon.'!$A:$AL,'P.N.C. x Comp. x Ramos'!L$66,0)</f>
        <v>0</v>
      </c>
      <c r="M458" s="47">
        <f>VLOOKUP($Q458&amp;$B458,'PNC Exon. &amp; no Exon.'!$A:$AL,'P.N.C. x Comp. x Ramos'!M$66,0)</f>
        <v>79601.72</v>
      </c>
      <c r="N458" s="47">
        <f>VLOOKUP($Q458&amp;$B458,'PNC Exon. &amp; no Exon.'!$A:$AL,'P.N.C. x Comp. x Ramos'!N$66,0)</f>
        <v>74165.320000000007</v>
      </c>
      <c r="O458" s="56">
        <f t="shared" si="42"/>
        <v>0.14263931565258811</v>
      </c>
      <c r="Q458" s="136" t="s">
        <v>6</v>
      </c>
    </row>
    <row r="459" spans="1:17" ht="15.95" customHeight="1" x14ac:dyDescent="0.4">
      <c r="A459" s="46">
        <f t="shared" si="40"/>
        <v>28</v>
      </c>
      <c r="B459" s="50" t="s">
        <v>93</v>
      </c>
      <c r="C459" s="75">
        <f t="shared" si="43"/>
        <v>9294143.7699999996</v>
      </c>
      <c r="D459" s="47">
        <f>VLOOKUP($Q459&amp;$B459,'PNC Exon. &amp; no Exon.'!$A:$AL,'P.N.C. x Comp. x Ramos'!D$66,0)</f>
        <v>32951.089999999997</v>
      </c>
      <c r="E459" s="47">
        <f>VLOOKUP($Q459&amp;$B459,'PNC Exon. &amp; no Exon.'!$A:$AL,'P.N.C. x Comp. x Ramos'!E$66,0)</f>
        <v>34784.9</v>
      </c>
      <c r="F459" s="47">
        <f>VLOOKUP($Q459&amp;$B459,'PNC Exon. &amp; no Exon.'!$A:$AL,'P.N.C. x Comp. x Ramos'!F$66,0)</f>
        <v>0</v>
      </c>
      <c r="G459" s="47">
        <f>VLOOKUP($Q459&amp;$B459,'PNC Exon. &amp; no Exon.'!$A:$AL,'P.N.C. x Comp. x Ramos'!G$66,0)</f>
        <v>18169.77</v>
      </c>
      <c r="H459" s="47">
        <f>VLOOKUP($Q459&amp;$B459,'PNC Exon. &amp; no Exon.'!$A:$AL,'P.N.C. x Comp. x Ramos'!H$66,0)</f>
        <v>2783047.9</v>
      </c>
      <c r="I459" s="47">
        <f>VLOOKUP($Q459&amp;$B459,'PNC Exon. &amp; no Exon.'!$A:$AL,'P.N.C. x Comp. x Ramos'!I$66,0)</f>
        <v>0</v>
      </c>
      <c r="J459" s="47">
        <f>VLOOKUP($Q459&amp;$B459,'PNC Exon. &amp; no Exon.'!$A:$AL,'P.N.C. x Comp. x Ramos'!J$66,0)</f>
        <v>196882.9</v>
      </c>
      <c r="K459" s="47">
        <f>VLOOKUP($Q459&amp;$B459,'PNC Exon. &amp; no Exon.'!$A:$AL,'P.N.C. x Comp. x Ramos'!K$66,0)</f>
        <v>4177673.99</v>
      </c>
      <c r="L459" s="47">
        <f>VLOOKUP($Q459&amp;$B459,'PNC Exon. &amp; no Exon.'!$A:$AL,'P.N.C. x Comp. x Ramos'!L$66,0)</f>
        <v>0</v>
      </c>
      <c r="M459" s="47">
        <f>VLOOKUP($Q459&amp;$B459,'PNC Exon. &amp; no Exon.'!$A:$AL,'P.N.C. x Comp. x Ramos'!M$66,0)</f>
        <v>176852.82</v>
      </c>
      <c r="N459" s="47">
        <f>VLOOKUP($Q459&amp;$B459,'PNC Exon. &amp; no Exon.'!$A:$AL,'P.N.C. x Comp. x Ramos'!N$66,0)</f>
        <v>1873780.4</v>
      </c>
      <c r="O459" s="56">
        <f t="shared" si="42"/>
        <v>0.12059480454964056</v>
      </c>
      <c r="Q459" s="136" t="s">
        <v>6</v>
      </c>
    </row>
    <row r="460" spans="1:17" ht="15.95" customHeight="1" x14ac:dyDescent="0.4">
      <c r="A460" s="46">
        <f t="shared" si="40"/>
        <v>29</v>
      </c>
      <c r="B460" s="50" t="s">
        <v>81</v>
      </c>
      <c r="C460" s="75">
        <f t="shared" si="43"/>
        <v>4000296.66</v>
      </c>
      <c r="D460" s="47">
        <f>VLOOKUP($Q460&amp;$B460,'PNC Exon. &amp; no Exon.'!$A:$AL,'P.N.C. x Comp. x Ramos'!D$66,0)</f>
        <v>0</v>
      </c>
      <c r="E460" s="47">
        <f>VLOOKUP($Q460&amp;$B460,'PNC Exon. &amp; no Exon.'!$A:$AL,'P.N.C. x Comp. x Ramos'!E$66,0)</f>
        <v>0</v>
      </c>
      <c r="F460" s="47">
        <f>VLOOKUP($Q460&amp;$B460,'PNC Exon. &amp; no Exon.'!$A:$AL,'P.N.C. x Comp. x Ramos'!F$66,0)</f>
        <v>0</v>
      </c>
      <c r="G460" s="47">
        <f>VLOOKUP($Q460&amp;$B460,'PNC Exon. &amp; no Exon.'!$A:$AL,'P.N.C. x Comp. x Ramos'!G$66,0)</f>
        <v>0</v>
      </c>
      <c r="H460" s="47">
        <f>VLOOKUP($Q460&amp;$B460,'PNC Exon. &amp; no Exon.'!$A:$AL,'P.N.C. x Comp. x Ramos'!H$66,0)</f>
        <v>0</v>
      </c>
      <c r="I460" s="47">
        <f>VLOOKUP($Q460&amp;$B460,'PNC Exon. &amp; no Exon.'!$A:$AL,'P.N.C. x Comp. x Ramos'!I$66,0)</f>
        <v>0</v>
      </c>
      <c r="J460" s="47">
        <f>VLOOKUP($Q460&amp;$B460,'PNC Exon. &amp; no Exon.'!$A:$AL,'P.N.C. x Comp. x Ramos'!J$66,0)</f>
        <v>0</v>
      </c>
      <c r="K460" s="47">
        <f>VLOOKUP($Q460&amp;$B460,'PNC Exon. &amp; no Exon.'!$A:$AL,'P.N.C. x Comp. x Ramos'!K$66,0)</f>
        <v>4000296.66</v>
      </c>
      <c r="L460" s="47">
        <f>VLOOKUP($Q460&amp;$B460,'PNC Exon. &amp; no Exon.'!$A:$AL,'P.N.C. x Comp. x Ramos'!L$66,0)</f>
        <v>0</v>
      </c>
      <c r="M460" s="47">
        <f>VLOOKUP($Q460&amp;$B460,'PNC Exon. &amp; no Exon.'!$A:$AL,'P.N.C. x Comp. x Ramos'!M$66,0)</f>
        <v>0</v>
      </c>
      <c r="N460" s="47">
        <f>VLOOKUP($Q460&amp;$B460,'PNC Exon. &amp; no Exon.'!$A:$AL,'P.N.C. x Comp. x Ramos'!N$66,0)</f>
        <v>0</v>
      </c>
      <c r="O460" s="56">
        <f t="shared" si="42"/>
        <v>5.1905264841118327E-2</v>
      </c>
      <c r="Q460" s="136" t="s">
        <v>6</v>
      </c>
    </row>
    <row r="461" spans="1:17" ht="15.95" customHeight="1" x14ac:dyDescent="0.4">
      <c r="A461" s="46">
        <f t="shared" si="40"/>
        <v>30</v>
      </c>
      <c r="B461" s="50" t="s">
        <v>119</v>
      </c>
      <c r="C461" s="75">
        <f t="shared" si="43"/>
        <v>1325198.4600000002</v>
      </c>
      <c r="D461" s="47">
        <f>VLOOKUP($Q461&amp;$B461,'PNC Exon. &amp; no Exon.'!$A:$AL,'P.N.C. x Comp. x Ramos'!D$66,0)</f>
        <v>0</v>
      </c>
      <c r="E461" s="47">
        <f>VLOOKUP($Q461&amp;$B461,'PNC Exon. &amp; no Exon.'!$A:$AL,'P.N.C. x Comp. x Ramos'!E$66,0)</f>
        <v>10869.57</v>
      </c>
      <c r="F461" s="47">
        <f>VLOOKUP($Q461&amp;$B461,'PNC Exon. &amp; no Exon.'!$A:$AL,'P.N.C. x Comp. x Ramos'!F$66,0)</f>
        <v>1298044.27</v>
      </c>
      <c r="G461" s="47">
        <f>VLOOKUP($Q461&amp;$B461,'PNC Exon. &amp; no Exon.'!$A:$AL,'P.N.C. x Comp. x Ramos'!G$66,0)</f>
        <v>5996.81</v>
      </c>
      <c r="H461" s="47">
        <f>VLOOKUP($Q461&amp;$B461,'PNC Exon. &amp; no Exon.'!$A:$AL,'P.N.C. x Comp. x Ramos'!H$66,0)</f>
        <v>0</v>
      </c>
      <c r="I461" s="47">
        <f>VLOOKUP($Q461&amp;$B461,'PNC Exon. &amp; no Exon.'!$A:$AL,'P.N.C. x Comp. x Ramos'!I$66,0)</f>
        <v>0</v>
      </c>
      <c r="J461" s="47">
        <f>VLOOKUP($Q461&amp;$B461,'PNC Exon. &amp; no Exon.'!$A:$AL,'P.N.C. x Comp. x Ramos'!J$66,0)</f>
        <v>0</v>
      </c>
      <c r="K461" s="47">
        <f>VLOOKUP($Q461&amp;$B461,'PNC Exon. &amp; no Exon.'!$A:$AL,'P.N.C. x Comp. x Ramos'!K$66,0)</f>
        <v>0</v>
      </c>
      <c r="L461" s="47">
        <f>VLOOKUP($Q461&amp;$B461,'PNC Exon. &amp; no Exon.'!$A:$AL,'P.N.C. x Comp. x Ramos'!L$66,0)</f>
        <v>0</v>
      </c>
      <c r="M461" s="47">
        <f>VLOOKUP($Q461&amp;$B461,'PNC Exon. &amp; no Exon.'!$A:$AL,'P.N.C. x Comp. x Ramos'!M$66,0)</f>
        <v>0</v>
      </c>
      <c r="N461" s="47">
        <f>VLOOKUP($Q461&amp;$B461,'PNC Exon. &amp; no Exon.'!$A:$AL,'P.N.C. x Comp. x Ramos'!N$66,0)</f>
        <v>10287.81</v>
      </c>
      <c r="O461" s="56">
        <f t="shared" si="42"/>
        <v>1.7194918997168115E-2</v>
      </c>
      <c r="Q461" s="136" t="s">
        <v>6</v>
      </c>
    </row>
    <row r="462" spans="1:17" ht="15.95" customHeight="1" x14ac:dyDescent="0.4">
      <c r="A462" s="46">
        <f t="shared" si="40"/>
        <v>31</v>
      </c>
      <c r="B462" s="50" t="s">
        <v>115</v>
      </c>
      <c r="C462" s="75">
        <f t="shared" si="43"/>
        <v>1230596.9099999999</v>
      </c>
      <c r="D462" s="47">
        <f>VLOOKUP($Q462&amp;$B462,'PNC Exon. &amp; no Exon.'!$A:$AL,'P.N.C. x Comp. x Ramos'!D$66,0)</f>
        <v>0</v>
      </c>
      <c r="E462" s="47">
        <f>VLOOKUP($Q462&amp;$B462,'PNC Exon. &amp; no Exon.'!$A:$AL,'P.N.C. x Comp. x Ramos'!E$66,0)</f>
        <v>1012500</v>
      </c>
      <c r="F462" s="47">
        <f>VLOOKUP($Q462&amp;$B462,'PNC Exon. &amp; no Exon.'!$A:$AL,'P.N.C. x Comp. x Ramos'!F$66,0)</f>
        <v>0</v>
      </c>
      <c r="G462" s="47">
        <f>VLOOKUP($Q462&amp;$B462,'PNC Exon. &amp; no Exon.'!$A:$AL,'P.N.C. x Comp. x Ramos'!G$66,0)</f>
        <v>0</v>
      </c>
      <c r="H462" s="47">
        <f>VLOOKUP($Q462&amp;$B462,'PNC Exon. &amp; no Exon.'!$A:$AL,'P.N.C. x Comp. x Ramos'!H$66,0)</f>
        <v>0</v>
      </c>
      <c r="I462" s="47">
        <f>VLOOKUP($Q462&amp;$B462,'PNC Exon. &amp; no Exon.'!$A:$AL,'P.N.C. x Comp. x Ramos'!I$66,0)</f>
        <v>0</v>
      </c>
      <c r="J462" s="47">
        <f>VLOOKUP($Q462&amp;$B462,'PNC Exon. &amp; no Exon.'!$A:$AL,'P.N.C. x Comp. x Ramos'!J$66,0)</f>
        <v>0</v>
      </c>
      <c r="K462" s="47">
        <f>VLOOKUP($Q462&amp;$B462,'PNC Exon. &amp; no Exon.'!$A:$AL,'P.N.C. x Comp. x Ramos'!K$66,0)</f>
        <v>170278.45</v>
      </c>
      <c r="L462" s="47">
        <f>VLOOKUP($Q462&amp;$B462,'PNC Exon. &amp; no Exon.'!$A:$AL,'P.N.C. x Comp. x Ramos'!L$66,0)</f>
        <v>0</v>
      </c>
      <c r="M462" s="47">
        <f>VLOOKUP($Q462&amp;$B462,'PNC Exon. &amp; no Exon.'!$A:$AL,'P.N.C. x Comp. x Ramos'!M$66,0)</f>
        <v>47818.46</v>
      </c>
      <c r="N462" s="47">
        <f>VLOOKUP($Q462&amp;$B462,'PNC Exon. &amp; no Exon.'!$A:$AL,'P.N.C. x Comp. x Ramos'!N$66,0)</f>
        <v>0</v>
      </c>
      <c r="O462" s="56">
        <f t="shared" si="42"/>
        <v>1.5967430407076821E-2</v>
      </c>
      <c r="Q462" s="136" t="s">
        <v>6</v>
      </c>
    </row>
    <row r="463" spans="1:17" ht="15.95" customHeight="1" x14ac:dyDescent="0.4">
      <c r="A463" s="46">
        <f t="shared" si="40"/>
        <v>32</v>
      </c>
      <c r="B463" s="50" t="s">
        <v>117</v>
      </c>
      <c r="C463" s="75">
        <f t="shared" si="43"/>
        <v>813691.37</v>
      </c>
      <c r="D463" s="47">
        <f>VLOOKUP($Q463&amp;$B463,'PNC Exon. &amp; no Exon.'!$A:$AL,'P.N.C. x Comp. x Ramos'!D$66,0)</f>
        <v>0</v>
      </c>
      <c r="E463" s="47">
        <f>VLOOKUP($Q463&amp;$B463,'PNC Exon. &amp; no Exon.'!$A:$AL,'P.N.C. x Comp. x Ramos'!E$66,0)</f>
        <v>0</v>
      </c>
      <c r="F463" s="47">
        <f>VLOOKUP($Q463&amp;$B463,'PNC Exon. &amp; no Exon.'!$A:$AL,'P.N.C. x Comp. x Ramos'!F$66,0)</f>
        <v>0</v>
      </c>
      <c r="G463" s="47">
        <f>VLOOKUP($Q463&amp;$B463,'PNC Exon. &amp; no Exon.'!$A:$AL,'P.N.C. x Comp. x Ramos'!G$66,0)</f>
        <v>0</v>
      </c>
      <c r="H463" s="47">
        <f>VLOOKUP($Q463&amp;$B463,'PNC Exon. &amp; no Exon.'!$A:$AL,'P.N.C. x Comp. x Ramos'!H$66,0)</f>
        <v>0</v>
      </c>
      <c r="I463" s="47">
        <f>VLOOKUP($Q463&amp;$B463,'PNC Exon. &amp; no Exon.'!$A:$AL,'P.N.C. x Comp. x Ramos'!I$66,0)</f>
        <v>0</v>
      </c>
      <c r="J463" s="47">
        <f>VLOOKUP($Q463&amp;$B463,'PNC Exon. &amp; no Exon.'!$A:$AL,'P.N.C. x Comp. x Ramos'!J$66,0)</f>
        <v>0</v>
      </c>
      <c r="K463" s="47">
        <f>VLOOKUP($Q463&amp;$B463,'PNC Exon. &amp; no Exon.'!$A:$AL,'P.N.C. x Comp. x Ramos'!K$66,0)</f>
        <v>782010.34</v>
      </c>
      <c r="L463" s="47">
        <f>VLOOKUP($Q463&amp;$B463,'PNC Exon. &amp; no Exon.'!$A:$AL,'P.N.C. x Comp. x Ramos'!L$66,0)</f>
        <v>0</v>
      </c>
      <c r="M463" s="47">
        <f>VLOOKUP($Q463&amp;$B463,'PNC Exon. &amp; no Exon.'!$A:$AL,'P.N.C. x Comp. x Ramos'!M$66,0)</f>
        <v>31681.03</v>
      </c>
      <c r="N463" s="47">
        <f>VLOOKUP($Q463&amp;$B463,'PNC Exon. &amp; no Exon.'!$A:$AL,'P.N.C. x Comp. x Ramos'!N$66,0)</f>
        <v>0</v>
      </c>
      <c r="O463" s="56">
        <f t="shared" si="42"/>
        <v>1.0557933485558644E-2</v>
      </c>
      <c r="Q463" s="136" t="s">
        <v>6</v>
      </c>
    </row>
    <row r="464" spans="1:17" ht="15.95" customHeight="1" x14ac:dyDescent="0.4">
      <c r="A464" s="46">
        <f t="shared" si="40"/>
        <v>33</v>
      </c>
      <c r="B464" s="50" t="s">
        <v>118</v>
      </c>
      <c r="C464" s="75">
        <f t="shared" si="43"/>
        <v>743280.89999999991</v>
      </c>
      <c r="D464" s="47">
        <f>VLOOKUP($Q464&amp;$B464,'PNC Exon. &amp; no Exon.'!$A:$AL,'P.N.C. x Comp. x Ramos'!D$66,0)</f>
        <v>24770.71</v>
      </c>
      <c r="E464" s="47">
        <f>VLOOKUP($Q464&amp;$B464,'PNC Exon. &amp; no Exon.'!$A:$AL,'P.N.C. x Comp. x Ramos'!E$66,0)</f>
        <v>0</v>
      </c>
      <c r="F464" s="47">
        <f>VLOOKUP($Q464&amp;$B464,'PNC Exon. &amp; no Exon.'!$A:$AL,'P.N.C. x Comp. x Ramos'!F$66,0)</f>
        <v>86922.61</v>
      </c>
      <c r="G464" s="47">
        <f>VLOOKUP($Q464&amp;$B464,'PNC Exon. &amp; no Exon.'!$A:$AL,'P.N.C. x Comp. x Ramos'!G$66,0)</f>
        <v>543.1</v>
      </c>
      <c r="H464" s="47">
        <f>VLOOKUP($Q464&amp;$B464,'PNC Exon. &amp; no Exon.'!$A:$AL,'P.N.C. x Comp. x Ramos'!H$66,0)</f>
        <v>0</v>
      </c>
      <c r="I464" s="47">
        <f>VLOOKUP($Q464&amp;$B464,'PNC Exon. &amp; no Exon.'!$A:$AL,'P.N.C. x Comp. x Ramos'!I$66,0)</f>
        <v>0</v>
      </c>
      <c r="J464" s="47">
        <f>VLOOKUP($Q464&amp;$B464,'PNC Exon. &amp; no Exon.'!$A:$AL,'P.N.C. x Comp. x Ramos'!J$66,0)</f>
        <v>0</v>
      </c>
      <c r="K464" s="47">
        <f>VLOOKUP($Q464&amp;$B464,'PNC Exon. &amp; no Exon.'!$A:$AL,'P.N.C. x Comp. x Ramos'!K$66,0)</f>
        <v>4006.9</v>
      </c>
      <c r="L464" s="47">
        <f>VLOOKUP($Q464&amp;$B464,'PNC Exon. &amp; no Exon.'!$A:$AL,'P.N.C. x Comp. x Ramos'!L$66,0)</f>
        <v>0</v>
      </c>
      <c r="M464" s="47">
        <f>VLOOKUP($Q464&amp;$B464,'PNC Exon. &amp; no Exon.'!$A:$AL,'P.N.C. x Comp. x Ramos'!M$66,0)</f>
        <v>0</v>
      </c>
      <c r="N464" s="47">
        <f>VLOOKUP($Q464&amp;$B464,'PNC Exon. &amp; no Exon.'!$A:$AL,'P.N.C. x Comp. x Ramos'!N$66,0)</f>
        <v>627037.57999999996</v>
      </c>
      <c r="O464" s="56">
        <f t="shared" si="42"/>
        <v>9.6443327195250526E-3</v>
      </c>
      <c r="Q464" s="136" t="s">
        <v>6</v>
      </c>
    </row>
    <row r="465" spans="1:15" x14ac:dyDescent="0.4">
      <c r="A465" s="69" t="s">
        <v>171</v>
      </c>
      <c r="B465" s="3"/>
      <c r="C465" s="9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10"/>
    </row>
    <row r="466" spans="1:15" x14ac:dyDescent="0.4">
      <c r="B466" s="15"/>
    </row>
    <row r="486" spans="1:17" ht="17.25" customHeight="1" x14ac:dyDescent="0.6">
      <c r="A486" s="173" t="s">
        <v>42</v>
      </c>
      <c r="B486" s="173"/>
      <c r="C486" s="173"/>
      <c r="D486" s="173"/>
      <c r="E486" s="173"/>
      <c r="F486" s="173"/>
      <c r="G486" s="173"/>
      <c r="H486" s="173"/>
      <c r="I486" s="173"/>
      <c r="J486" s="173"/>
      <c r="K486" s="173"/>
      <c r="L486" s="173"/>
      <c r="M486" s="173"/>
      <c r="N486" s="173"/>
      <c r="O486" s="173"/>
    </row>
    <row r="487" spans="1:17" ht="12.75" customHeight="1" x14ac:dyDescent="0.4">
      <c r="A487" s="172" t="s">
        <v>56</v>
      </c>
      <c r="B487" s="172"/>
      <c r="C487" s="172"/>
      <c r="D487" s="172"/>
      <c r="E487" s="172"/>
      <c r="F487" s="172"/>
      <c r="G487" s="172"/>
      <c r="H487" s="172"/>
      <c r="I487" s="172"/>
      <c r="J487" s="172"/>
      <c r="K487" s="172"/>
      <c r="L487" s="172"/>
      <c r="M487" s="172"/>
      <c r="N487" s="172"/>
      <c r="O487" s="172"/>
    </row>
    <row r="488" spans="1:17" ht="12.75" customHeight="1" x14ac:dyDescent="0.4">
      <c r="A488" s="174" t="s">
        <v>153</v>
      </c>
      <c r="B488" s="175"/>
      <c r="C488" s="175"/>
      <c r="D488" s="175"/>
      <c r="E488" s="175"/>
      <c r="F488" s="175"/>
      <c r="G488" s="175"/>
      <c r="H488" s="175"/>
      <c r="I488" s="175"/>
      <c r="J488" s="175"/>
      <c r="K488" s="175"/>
      <c r="L488" s="175"/>
      <c r="M488" s="175"/>
      <c r="N488" s="175"/>
      <c r="O488" s="175"/>
    </row>
    <row r="489" spans="1:17" ht="12.75" customHeight="1" x14ac:dyDescent="0.4">
      <c r="A489" s="172" t="s">
        <v>105</v>
      </c>
      <c r="B489" s="172"/>
      <c r="C489" s="172"/>
      <c r="D489" s="172"/>
      <c r="E489" s="172"/>
      <c r="F489" s="172"/>
      <c r="G489" s="172"/>
      <c r="H489" s="172"/>
      <c r="I489" s="172"/>
      <c r="J489" s="172"/>
      <c r="K489" s="172"/>
      <c r="L489" s="172"/>
      <c r="M489" s="172"/>
      <c r="N489" s="172"/>
      <c r="O489" s="172"/>
    </row>
    <row r="490" spans="1:17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4">
      <c r="A491" s="108" t="s">
        <v>32</v>
      </c>
      <c r="B491" s="68" t="s">
        <v>100</v>
      </c>
      <c r="C491" s="108" t="s">
        <v>0</v>
      </c>
      <c r="D491" s="108" t="s">
        <v>43</v>
      </c>
      <c r="E491" s="108" t="s">
        <v>13</v>
      </c>
      <c r="F491" s="108" t="s">
        <v>44</v>
      </c>
      <c r="G491" s="108" t="s">
        <v>15</v>
      </c>
      <c r="H491" s="108" t="s">
        <v>45</v>
      </c>
      <c r="I491" s="108" t="s">
        <v>104</v>
      </c>
      <c r="J491" s="108" t="s">
        <v>46</v>
      </c>
      <c r="K491" s="108" t="s">
        <v>36</v>
      </c>
      <c r="L491" s="108" t="s">
        <v>47</v>
      </c>
      <c r="M491" s="108" t="s">
        <v>48</v>
      </c>
      <c r="N491" s="108" t="s">
        <v>49</v>
      </c>
      <c r="O491" s="108" t="s">
        <v>61</v>
      </c>
    </row>
    <row r="492" spans="1:17" ht="15.95" customHeight="1" x14ac:dyDescent="0.4">
      <c r="A492" s="46"/>
      <c r="B492" s="65" t="s">
        <v>21</v>
      </c>
      <c r="C492" s="75">
        <f t="shared" ref="C492:N492" si="44">SUM(C493:C525)</f>
        <v>7053638053.6400013</v>
      </c>
      <c r="D492" s="75">
        <f t="shared" si="44"/>
        <v>26386982.320000004</v>
      </c>
      <c r="E492" s="75">
        <f t="shared" si="44"/>
        <v>1073656112.9899999</v>
      </c>
      <c r="F492" s="75">
        <f t="shared" si="44"/>
        <v>1828889769.6400001</v>
      </c>
      <c r="G492" s="75">
        <f t="shared" si="44"/>
        <v>46991339.629999988</v>
      </c>
      <c r="H492" s="75">
        <f t="shared" si="44"/>
        <v>1908462353.2399998</v>
      </c>
      <c r="I492" s="75">
        <f t="shared" si="44"/>
        <v>109563768.51999998</v>
      </c>
      <c r="J492" s="75">
        <f t="shared" si="44"/>
        <v>85554742.730000004</v>
      </c>
      <c r="K492" s="75">
        <f t="shared" si="44"/>
        <v>1537401472.6199999</v>
      </c>
      <c r="L492" s="75">
        <f t="shared" si="44"/>
        <v>54269693.460000001</v>
      </c>
      <c r="M492" s="75">
        <f t="shared" si="44"/>
        <v>84763340.960000038</v>
      </c>
      <c r="N492" s="75">
        <f t="shared" si="44"/>
        <v>297698477.52999997</v>
      </c>
      <c r="O492" s="59">
        <f>SUM(O493:O525,0)</f>
        <v>100</v>
      </c>
      <c r="Q492" s="136" t="s">
        <v>7</v>
      </c>
    </row>
    <row r="493" spans="1:17" ht="15.95" customHeight="1" x14ac:dyDescent="0.4">
      <c r="A493" s="46">
        <f t="shared" ref="A493:A525" si="45">RANK(C493,$C$493:$C$525,0)</f>
        <v>1</v>
      </c>
      <c r="B493" s="86" t="s">
        <v>86</v>
      </c>
      <c r="C493" s="75">
        <f t="shared" ref="C493" si="46">SUM(D493:N493)</f>
        <v>1462740939.9199998</v>
      </c>
      <c r="D493" s="47">
        <f>VLOOKUP($Q493&amp;$B493,'PNC Exon. &amp; no Exon.'!$A:$AL,'P.N.C. x Comp. x Ramos'!D$66,0)</f>
        <v>5778614.7000000002</v>
      </c>
      <c r="E493" s="47">
        <f>VLOOKUP($Q493&amp;$B493,'PNC Exon. &amp; no Exon.'!$A:$AL,'P.N.C. x Comp. x Ramos'!E$66,0)</f>
        <v>238347568.91999999</v>
      </c>
      <c r="F493" s="47">
        <f>VLOOKUP($Q493&amp;$B493,'PNC Exon. &amp; no Exon.'!$A:$AL,'P.N.C. x Comp. x Ramos'!F$66,0)</f>
        <v>316590660.19</v>
      </c>
      <c r="G493" s="47">
        <f>VLOOKUP($Q493&amp;$B493,'PNC Exon. &amp; no Exon.'!$A:$AL,'P.N.C. x Comp. x Ramos'!G$66,0)</f>
        <v>23253186.059999999</v>
      </c>
      <c r="H493" s="47">
        <f>VLOOKUP($Q493&amp;$B493,'PNC Exon. &amp; no Exon.'!$A:$AL,'P.N.C. x Comp. x Ramos'!H$66,0)</f>
        <v>587692745.44999993</v>
      </c>
      <c r="I493" s="47">
        <f>VLOOKUP($Q493&amp;$B493,'PNC Exon. &amp; no Exon.'!$A:$AL,'P.N.C. x Comp. x Ramos'!I$66,0)</f>
        <v>5904588.1600000001</v>
      </c>
      <c r="J493" s="47">
        <f>VLOOKUP($Q493&amp;$B493,'PNC Exon. &amp; no Exon.'!$A:$AL,'P.N.C. x Comp. x Ramos'!J$66,0)</f>
        <v>27151045.77</v>
      </c>
      <c r="K493" s="47">
        <f>VLOOKUP($Q493&amp;$B493,'PNC Exon. &amp; no Exon.'!$A:$AL,'P.N.C. x Comp. x Ramos'!K$66,0)</f>
        <v>166952503.45000002</v>
      </c>
      <c r="L493" s="47">
        <f>VLOOKUP($Q493&amp;$B493,'PNC Exon. &amp; no Exon.'!$A:$AL,'P.N.C. x Comp. x Ramos'!L$66,0)</f>
        <v>0</v>
      </c>
      <c r="M493" s="47">
        <f>VLOOKUP($Q493&amp;$B493,'PNC Exon. &amp; no Exon.'!$A:$AL,'P.N.C. x Comp. x Ramos'!M$66,0)</f>
        <v>11842236.5</v>
      </c>
      <c r="N493" s="47">
        <f>VLOOKUP($Q493&amp;$B493,'PNC Exon. &amp; no Exon.'!$A:$AL,'P.N.C. x Comp. x Ramos'!N$66,0)</f>
        <v>79227790.719999999</v>
      </c>
      <c r="O493" s="56">
        <f t="shared" ref="O493:O525" si="47">IFERROR(C493/$C$492*100,0)</f>
        <v>20.737397195552987</v>
      </c>
      <c r="Q493" s="136" t="s">
        <v>7</v>
      </c>
    </row>
    <row r="494" spans="1:17" ht="15.95" customHeight="1" x14ac:dyDescent="0.4">
      <c r="A494" s="46">
        <f t="shared" si="45"/>
        <v>2</v>
      </c>
      <c r="B494" s="50" t="s">
        <v>108</v>
      </c>
      <c r="C494" s="75">
        <f t="shared" ref="C494:C525" si="48">SUM(D494:N494)</f>
        <v>1086895198.1199999</v>
      </c>
      <c r="D494" s="47">
        <f>VLOOKUP($Q494&amp;$B494,'PNC Exon. &amp; no Exon.'!$A:$AL,'P.N.C. x Comp. x Ramos'!D$66,0)</f>
        <v>4017188.21</v>
      </c>
      <c r="E494" s="47">
        <f>VLOOKUP($Q494&amp;$B494,'PNC Exon. &amp; no Exon.'!$A:$AL,'P.N.C. x Comp. x Ramos'!E$66,0)</f>
        <v>24415312.379999999</v>
      </c>
      <c r="F494" s="47">
        <f>VLOOKUP($Q494&amp;$B494,'PNC Exon. &amp; no Exon.'!$A:$AL,'P.N.C. x Comp. x Ramos'!F$66,0)</f>
        <v>952379221.13</v>
      </c>
      <c r="G494" s="47">
        <f>VLOOKUP($Q494&amp;$B494,'PNC Exon. &amp; no Exon.'!$A:$AL,'P.N.C. x Comp. x Ramos'!G$66,0)</f>
        <v>1543804.3900000001</v>
      </c>
      <c r="H494" s="47">
        <f>VLOOKUP($Q494&amp;$B494,'PNC Exon. &amp; no Exon.'!$A:$AL,'P.N.C. x Comp. x Ramos'!H$66,0)</f>
        <v>38249489.899999999</v>
      </c>
      <c r="I494" s="47">
        <f>VLOOKUP($Q494&amp;$B494,'PNC Exon. &amp; no Exon.'!$A:$AL,'P.N.C. x Comp. x Ramos'!I$66,0)</f>
        <v>212741.76000000001</v>
      </c>
      <c r="J494" s="47">
        <f>VLOOKUP($Q494&amp;$B494,'PNC Exon. &amp; no Exon.'!$A:$AL,'P.N.C. x Comp. x Ramos'!J$66,0)</f>
        <v>2207746.84</v>
      </c>
      <c r="K494" s="47">
        <f>VLOOKUP($Q494&amp;$B494,'PNC Exon. &amp; no Exon.'!$A:$AL,'P.N.C. x Comp. x Ramos'!K$66,0)</f>
        <v>55479571.420000002</v>
      </c>
      <c r="L494" s="47">
        <f>VLOOKUP($Q494&amp;$B494,'PNC Exon. &amp; no Exon.'!$A:$AL,'P.N.C. x Comp. x Ramos'!L$66,0)</f>
        <v>0</v>
      </c>
      <c r="M494" s="47">
        <f>VLOOKUP($Q494&amp;$B494,'PNC Exon. &amp; no Exon.'!$A:$AL,'P.N.C. x Comp. x Ramos'!M$66,0)</f>
        <v>1044293.27</v>
      </c>
      <c r="N494" s="47">
        <f>VLOOKUP($Q494&amp;$B494,'PNC Exon. &amp; no Exon.'!$A:$AL,'P.N.C. x Comp. x Ramos'!N$66,0)</f>
        <v>7345828.8200000003</v>
      </c>
      <c r="O494" s="56">
        <f t="shared" si="47"/>
        <v>15.409001565640471</v>
      </c>
      <c r="Q494" s="136" t="s">
        <v>7</v>
      </c>
    </row>
    <row r="495" spans="1:17" ht="15.95" customHeight="1" x14ac:dyDescent="0.4">
      <c r="A495" s="46">
        <f t="shared" si="45"/>
        <v>3</v>
      </c>
      <c r="B495" s="50" t="s">
        <v>112</v>
      </c>
      <c r="C495" s="75">
        <f t="shared" si="48"/>
        <v>926325595.5</v>
      </c>
      <c r="D495" s="47">
        <f>VLOOKUP($Q495&amp;$B495,'PNC Exon. &amp; no Exon.'!$A:$AL,'P.N.C. x Comp. x Ramos'!D$66,0)</f>
        <v>4795962.6500000004</v>
      </c>
      <c r="E495" s="47">
        <f>VLOOKUP($Q495&amp;$B495,'PNC Exon. &amp; no Exon.'!$A:$AL,'P.N.C. x Comp. x Ramos'!E$66,0)</f>
        <v>203027746.78999999</v>
      </c>
      <c r="F495" s="47">
        <f>VLOOKUP($Q495&amp;$B495,'PNC Exon. &amp; no Exon.'!$A:$AL,'P.N.C. x Comp. x Ramos'!F$66,0)</f>
        <v>37564932.780000001</v>
      </c>
      <c r="G495" s="47">
        <f>VLOOKUP($Q495&amp;$B495,'PNC Exon. &amp; no Exon.'!$A:$AL,'P.N.C. x Comp. x Ramos'!G$66,0)</f>
        <v>3622013.73</v>
      </c>
      <c r="H495" s="47">
        <f>VLOOKUP($Q495&amp;$B495,'PNC Exon. &amp; no Exon.'!$A:$AL,'P.N.C. x Comp. x Ramos'!H$66,0)</f>
        <v>269675694.88999999</v>
      </c>
      <c r="I495" s="47">
        <f>VLOOKUP($Q495&amp;$B495,'PNC Exon. &amp; no Exon.'!$A:$AL,'P.N.C. x Comp. x Ramos'!I$66,0)</f>
        <v>74206569.909999996</v>
      </c>
      <c r="J495" s="47">
        <f>VLOOKUP($Q495&amp;$B495,'PNC Exon. &amp; no Exon.'!$A:$AL,'P.N.C. x Comp. x Ramos'!J$66,0)</f>
        <v>6671188.0700000003</v>
      </c>
      <c r="K495" s="47">
        <f>VLOOKUP($Q495&amp;$B495,'PNC Exon. &amp; no Exon.'!$A:$AL,'P.N.C. x Comp. x Ramos'!K$66,0)</f>
        <v>257154405.34</v>
      </c>
      <c r="L495" s="47">
        <f>VLOOKUP($Q495&amp;$B495,'PNC Exon. &amp; no Exon.'!$A:$AL,'P.N.C. x Comp. x Ramos'!L$66,0)</f>
        <v>0</v>
      </c>
      <c r="M495" s="47">
        <f>VLOOKUP($Q495&amp;$B495,'PNC Exon. &amp; no Exon.'!$A:$AL,'P.N.C. x Comp. x Ramos'!M$66,0)</f>
        <v>12812310.43</v>
      </c>
      <c r="N495" s="47">
        <f>VLOOKUP($Q495&amp;$B495,'PNC Exon. &amp; no Exon.'!$A:$AL,'P.N.C. x Comp. x Ramos'!N$66,0)</f>
        <v>56794770.909999996</v>
      </c>
      <c r="O495" s="56">
        <f t="shared" si="47"/>
        <v>13.132593258339554</v>
      </c>
      <c r="Q495" s="136" t="s">
        <v>7</v>
      </c>
    </row>
    <row r="496" spans="1:17" ht="15.95" customHeight="1" x14ac:dyDescent="0.4">
      <c r="A496" s="46">
        <f t="shared" si="45"/>
        <v>4</v>
      </c>
      <c r="B496" s="50" t="s">
        <v>94</v>
      </c>
      <c r="C496" s="75">
        <f t="shared" si="48"/>
        <v>916173847.61000001</v>
      </c>
      <c r="D496" s="47">
        <f>VLOOKUP($Q496&amp;$B496,'PNC Exon. &amp; no Exon.'!$A:$AL,'P.N.C. x Comp. x Ramos'!D$66,0)</f>
        <v>2797929.25</v>
      </c>
      <c r="E496" s="47">
        <f>VLOOKUP($Q496&amp;$B496,'PNC Exon. &amp; no Exon.'!$A:$AL,'P.N.C. x Comp. x Ramos'!E$66,0)</f>
        <v>168031539.71000001</v>
      </c>
      <c r="F496" s="47">
        <f>VLOOKUP($Q496&amp;$B496,'PNC Exon. &amp; no Exon.'!$A:$AL,'P.N.C. x Comp. x Ramos'!F$66,0)</f>
        <v>19923818.129999999</v>
      </c>
      <c r="G496" s="47">
        <f>VLOOKUP($Q496&amp;$B496,'PNC Exon. &amp; no Exon.'!$A:$AL,'P.N.C. x Comp. x Ramos'!G$66,0)</f>
        <v>12078675.560000001</v>
      </c>
      <c r="H496" s="47">
        <f>VLOOKUP($Q496&amp;$B496,'PNC Exon. &amp; no Exon.'!$A:$AL,'P.N.C. x Comp. x Ramos'!H$66,0)</f>
        <v>445986037.57000005</v>
      </c>
      <c r="I496" s="47">
        <f>VLOOKUP($Q496&amp;$B496,'PNC Exon. &amp; no Exon.'!$A:$AL,'P.N.C. x Comp. x Ramos'!I$66,0)</f>
        <v>1260021.3899999999</v>
      </c>
      <c r="J496" s="47">
        <f>VLOOKUP($Q496&amp;$B496,'PNC Exon. &amp; no Exon.'!$A:$AL,'P.N.C. x Comp. x Ramos'!J$66,0)</f>
        <v>17068462.359999999</v>
      </c>
      <c r="K496" s="47">
        <f>VLOOKUP($Q496&amp;$B496,'PNC Exon. &amp; no Exon.'!$A:$AL,'P.N.C. x Comp. x Ramos'!K$66,0)</f>
        <v>214602213.74000001</v>
      </c>
      <c r="L496" s="47">
        <f>VLOOKUP($Q496&amp;$B496,'PNC Exon. &amp; no Exon.'!$A:$AL,'P.N.C. x Comp. x Ramos'!L$66,0)</f>
        <v>0</v>
      </c>
      <c r="M496" s="47">
        <f>VLOOKUP($Q496&amp;$B496,'PNC Exon. &amp; no Exon.'!$A:$AL,'P.N.C. x Comp. x Ramos'!M$66,0)</f>
        <v>6944901.3799999999</v>
      </c>
      <c r="N496" s="47">
        <f>VLOOKUP($Q496&amp;$B496,'PNC Exon. &amp; no Exon.'!$A:$AL,'P.N.C. x Comp. x Ramos'!N$66,0)</f>
        <v>27480248.52</v>
      </c>
      <c r="O496" s="56">
        <f t="shared" si="47"/>
        <v>12.988671103377813</v>
      </c>
      <c r="Q496" s="136" t="s">
        <v>7</v>
      </c>
    </row>
    <row r="497" spans="1:17" ht="15.95" customHeight="1" x14ac:dyDescent="0.4">
      <c r="A497" s="46">
        <f t="shared" si="45"/>
        <v>5</v>
      </c>
      <c r="B497" s="50" t="s">
        <v>87</v>
      </c>
      <c r="C497" s="75">
        <f t="shared" si="48"/>
        <v>692035828.76000011</v>
      </c>
      <c r="D497" s="47">
        <f>VLOOKUP($Q497&amp;$B497,'PNC Exon. &amp; no Exon.'!$A:$AL,'P.N.C. x Comp. x Ramos'!D$66,0)</f>
        <v>243152.77</v>
      </c>
      <c r="E497" s="47">
        <f>VLOOKUP($Q497&amp;$B497,'PNC Exon. &amp; no Exon.'!$A:$AL,'P.N.C. x Comp. x Ramos'!E$66,0)</f>
        <v>15147515.199999999</v>
      </c>
      <c r="F497" s="47">
        <f>VLOOKUP($Q497&amp;$B497,'PNC Exon. &amp; no Exon.'!$A:$AL,'P.N.C. x Comp. x Ramos'!F$66,0)</f>
        <v>212784668.63</v>
      </c>
      <c r="G497" s="47">
        <f>VLOOKUP($Q497&amp;$B497,'PNC Exon. &amp; no Exon.'!$A:$AL,'P.N.C. x Comp. x Ramos'!G$66,0)</f>
        <v>2369835.2200000002</v>
      </c>
      <c r="H497" s="47">
        <f>VLOOKUP($Q497&amp;$B497,'PNC Exon. &amp; no Exon.'!$A:$AL,'P.N.C. x Comp. x Ramos'!H$66,0)</f>
        <v>229920757.81</v>
      </c>
      <c r="I497" s="47">
        <f>VLOOKUP($Q497&amp;$B497,'PNC Exon. &amp; no Exon.'!$A:$AL,'P.N.C. x Comp. x Ramos'!I$66,0)</f>
        <v>6090987.3499999996</v>
      </c>
      <c r="J497" s="47">
        <f>VLOOKUP($Q497&amp;$B497,'PNC Exon. &amp; no Exon.'!$A:$AL,'P.N.C. x Comp. x Ramos'!J$66,0)</f>
        <v>15566376.560000001</v>
      </c>
      <c r="K497" s="47">
        <f>VLOOKUP($Q497&amp;$B497,'PNC Exon. &amp; no Exon.'!$A:$AL,'P.N.C. x Comp. x Ramos'!K$66,0)</f>
        <v>152814236.78999999</v>
      </c>
      <c r="L497" s="47">
        <f>VLOOKUP($Q497&amp;$B497,'PNC Exon. &amp; no Exon.'!$A:$AL,'P.N.C. x Comp. x Ramos'!L$66,0)</f>
        <v>0</v>
      </c>
      <c r="M497" s="47">
        <f>VLOOKUP($Q497&amp;$B497,'PNC Exon. &amp; no Exon.'!$A:$AL,'P.N.C. x Comp. x Ramos'!M$66,0)</f>
        <v>8604648.8599999994</v>
      </c>
      <c r="N497" s="47">
        <f>VLOOKUP($Q497&amp;$B497,'PNC Exon. &amp; no Exon.'!$A:$AL,'P.N.C. x Comp. x Ramos'!N$66,0)</f>
        <v>48493649.57</v>
      </c>
      <c r="O497" s="56">
        <f t="shared" si="47"/>
        <v>9.8110481923987845</v>
      </c>
      <c r="Q497" s="136" t="s">
        <v>7</v>
      </c>
    </row>
    <row r="498" spans="1:17" ht="15.95" customHeight="1" x14ac:dyDescent="0.4">
      <c r="A498" s="46">
        <f t="shared" si="45"/>
        <v>6</v>
      </c>
      <c r="B498" s="50" t="s">
        <v>92</v>
      </c>
      <c r="C498" s="75">
        <f t="shared" si="48"/>
        <v>501754031.81999999</v>
      </c>
      <c r="D498" s="47">
        <f>VLOOKUP($Q498&amp;$B498,'PNC Exon. &amp; no Exon.'!$A:$AL,'P.N.C. x Comp. x Ramos'!D$66,0)</f>
        <v>1284064.21</v>
      </c>
      <c r="E498" s="47">
        <f>VLOOKUP($Q498&amp;$B498,'PNC Exon. &amp; no Exon.'!$A:$AL,'P.N.C. x Comp. x Ramos'!E$66,0)</f>
        <v>13719872.459999999</v>
      </c>
      <c r="F498" s="47">
        <f>VLOOKUP($Q498&amp;$B498,'PNC Exon. &amp; no Exon.'!$A:$AL,'P.N.C. x Comp. x Ramos'!F$66,0)</f>
        <v>20188657.140000001</v>
      </c>
      <c r="G498" s="47">
        <f>VLOOKUP($Q498&amp;$B498,'PNC Exon. &amp; no Exon.'!$A:$AL,'P.N.C. x Comp. x Ramos'!G$66,0)</f>
        <v>1470787.3</v>
      </c>
      <c r="H498" s="47">
        <f>VLOOKUP($Q498&amp;$B498,'PNC Exon. &amp; no Exon.'!$A:$AL,'P.N.C. x Comp. x Ramos'!H$66,0)</f>
        <v>243724305.88</v>
      </c>
      <c r="I498" s="47">
        <f>VLOOKUP($Q498&amp;$B498,'PNC Exon. &amp; no Exon.'!$A:$AL,'P.N.C. x Comp. x Ramos'!I$66,0)</f>
        <v>10155867.26</v>
      </c>
      <c r="J498" s="47">
        <f>VLOOKUP($Q498&amp;$B498,'PNC Exon. &amp; no Exon.'!$A:$AL,'P.N.C. x Comp. x Ramos'!J$66,0)</f>
        <v>13263508.119999999</v>
      </c>
      <c r="K498" s="47">
        <f>VLOOKUP($Q498&amp;$B498,'PNC Exon. &amp; no Exon.'!$A:$AL,'P.N.C. x Comp. x Ramos'!K$66,0)</f>
        <v>139884253.98000002</v>
      </c>
      <c r="L498" s="47">
        <f>VLOOKUP($Q498&amp;$B498,'PNC Exon. &amp; no Exon.'!$A:$AL,'P.N.C. x Comp. x Ramos'!L$66,0)</f>
        <v>0</v>
      </c>
      <c r="M498" s="47">
        <f>VLOOKUP($Q498&amp;$B498,'PNC Exon. &amp; no Exon.'!$A:$AL,'P.N.C. x Comp. x Ramos'!M$66,0)</f>
        <v>13222203.030000001</v>
      </c>
      <c r="N498" s="47">
        <f>VLOOKUP($Q498&amp;$B498,'PNC Exon. &amp; no Exon.'!$A:$AL,'P.N.C. x Comp. x Ramos'!N$66,0)</f>
        <v>44840512.439999998</v>
      </c>
      <c r="O498" s="56">
        <f t="shared" si="47"/>
        <v>7.1134076912419948</v>
      </c>
      <c r="Q498" s="136" t="s">
        <v>7</v>
      </c>
    </row>
    <row r="499" spans="1:17" ht="15.95" customHeight="1" x14ac:dyDescent="0.4">
      <c r="A499" s="46">
        <f t="shared" si="45"/>
        <v>7</v>
      </c>
      <c r="B499" s="50" t="s">
        <v>116</v>
      </c>
      <c r="C499" s="75">
        <f t="shared" si="48"/>
        <v>287794188.24000001</v>
      </c>
      <c r="D499" s="47">
        <f>VLOOKUP($Q499&amp;$B499,'PNC Exon. &amp; no Exon.'!$A:$AL,'P.N.C. x Comp. x Ramos'!D$66,0)</f>
        <v>0</v>
      </c>
      <c r="E499" s="47">
        <f>VLOOKUP($Q499&amp;$B499,'PNC Exon. &amp; no Exon.'!$A:$AL,'P.N.C. x Comp. x Ramos'!E$66,0)</f>
        <v>235366759.26000002</v>
      </c>
      <c r="F499" s="47">
        <f>VLOOKUP($Q499&amp;$B499,'PNC Exon. &amp; no Exon.'!$A:$AL,'P.N.C. x Comp. x Ramos'!F$66,0)</f>
        <v>0</v>
      </c>
      <c r="G499" s="47">
        <f>VLOOKUP($Q499&amp;$B499,'PNC Exon. &amp; no Exon.'!$A:$AL,'P.N.C. x Comp. x Ramos'!G$66,0)</f>
        <v>875676.5</v>
      </c>
      <c r="H499" s="47">
        <f>VLOOKUP($Q499&amp;$B499,'PNC Exon. &amp; no Exon.'!$A:$AL,'P.N.C. x Comp. x Ramos'!H$66,0)</f>
        <v>40675662.850000001</v>
      </c>
      <c r="I499" s="47">
        <f>VLOOKUP($Q499&amp;$B499,'PNC Exon. &amp; no Exon.'!$A:$AL,'P.N.C. x Comp. x Ramos'!I$66,0)</f>
        <v>0</v>
      </c>
      <c r="J499" s="47">
        <f>VLOOKUP($Q499&amp;$B499,'PNC Exon. &amp; no Exon.'!$A:$AL,'P.N.C. x Comp. x Ramos'!J$66,0)</f>
        <v>5357.14</v>
      </c>
      <c r="K499" s="47">
        <f>VLOOKUP($Q499&amp;$B499,'PNC Exon. &amp; no Exon.'!$A:$AL,'P.N.C. x Comp. x Ramos'!K$66,0)</f>
        <v>0</v>
      </c>
      <c r="L499" s="47">
        <f>VLOOKUP($Q499&amp;$B499,'PNC Exon. &amp; no Exon.'!$A:$AL,'P.N.C. x Comp. x Ramos'!L$66,0)</f>
        <v>0</v>
      </c>
      <c r="M499" s="47">
        <f>VLOOKUP($Q499&amp;$B499,'PNC Exon. &amp; no Exon.'!$A:$AL,'P.N.C. x Comp. x Ramos'!M$66,0)</f>
        <v>2035964.24</v>
      </c>
      <c r="N499" s="47">
        <f>VLOOKUP($Q499&amp;$B499,'PNC Exon. &amp; no Exon.'!$A:$AL,'P.N.C. x Comp. x Ramos'!N$66,0)</f>
        <v>8834768.25</v>
      </c>
      <c r="O499" s="56">
        <f t="shared" si="47"/>
        <v>4.0800815983389587</v>
      </c>
      <c r="Q499" s="136" t="s">
        <v>7</v>
      </c>
    </row>
    <row r="500" spans="1:17" ht="15.95" customHeight="1" x14ac:dyDescent="0.4">
      <c r="A500" s="46">
        <f t="shared" si="45"/>
        <v>8</v>
      </c>
      <c r="B500" s="50" t="s">
        <v>91</v>
      </c>
      <c r="C500" s="75">
        <f t="shared" si="48"/>
        <v>199110877.77000001</v>
      </c>
      <c r="D500" s="47">
        <f>VLOOKUP($Q500&amp;$B500,'PNC Exon. &amp; no Exon.'!$A:$AL,'P.N.C. x Comp. x Ramos'!D$66,0)</f>
        <v>6658451.8399999999</v>
      </c>
      <c r="E500" s="47">
        <f>VLOOKUP($Q500&amp;$B500,'PNC Exon. &amp; no Exon.'!$A:$AL,'P.N.C. x Comp. x Ramos'!E$66,0)</f>
        <v>327603.99</v>
      </c>
      <c r="F500" s="47">
        <f>VLOOKUP($Q500&amp;$B500,'PNC Exon. &amp; no Exon.'!$A:$AL,'P.N.C. x Comp. x Ramos'!F$66,0)</f>
        <v>192124821.94</v>
      </c>
      <c r="G500" s="47">
        <f>VLOOKUP($Q500&amp;$B500,'PNC Exon. &amp; no Exon.'!$A:$AL,'P.N.C. x Comp. x Ramos'!G$66,0)</f>
        <v>0</v>
      </c>
      <c r="H500" s="47">
        <f>VLOOKUP($Q500&amp;$B500,'PNC Exon. &amp; no Exon.'!$A:$AL,'P.N.C. x Comp. x Ramos'!H$66,0)</f>
        <v>0</v>
      </c>
      <c r="I500" s="47">
        <f>VLOOKUP($Q500&amp;$B500,'PNC Exon. &amp; no Exon.'!$A:$AL,'P.N.C. x Comp. x Ramos'!I$66,0)</f>
        <v>0</v>
      </c>
      <c r="J500" s="47">
        <f>VLOOKUP($Q500&amp;$B500,'PNC Exon. &amp; no Exon.'!$A:$AL,'P.N.C. x Comp. x Ramos'!J$66,0)</f>
        <v>0</v>
      </c>
      <c r="K500" s="47">
        <f>VLOOKUP($Q500&amp;$B500,'PNC Exon. &amp; no Exon.'!$A:$AL,'P.N.C. x Comp. x Ramos'!K$66,0)</f>
        <v>0</v>
      </c>
      <c r="L500" s="47">
        <f>VLOOKUP($Q500&amp;$B500,'PNC Exon. &amp; no Exon.'!$A:$AL,'P.N.C. x Comp. x Ramos'!L$66,0)</f>
        <v>0</v>
      </c>
      <c r="M500" s="47">
        <f>VLOOKUP($Q500&amp;$B500,'PNC Exon. &amp; no Exon.'!$A:$AL,'P.N.C. x Comp. x Ramos'!M$66,0)</f>
        <v>0</v>
      </c>
      <c r="N500" s="47">
        <f>VLOOKUP($Q500&amp;$B500,'PNC Exon. &amp; no Exon.'!$A:$AL,'P.N.C. x Comp. x Ramos'!N$66,0)</f>
        <v>0</v>
      </c>
      <c r="O500" s="56">
        <f t="shared" si="47"/>
        <v>2.8228110977036827</v>
      </c>
      <c r="Q500" s="136" t="s">
        <v>7</v>
      </c>
    </row>
    <row r="501" spans="1:17" ht="15.95" customHeight="1" x14ac:dyDescent="0.4">
      <c r="A501" s="46">
        <f t="shared" si="45"/>
        <v>9</v>
      </c>
      <c r="B501" s="50" t="s">
        <v>78</v>
      </c>
      <c r="C501" s="75">
        <f t="shared" si="48"/>
        <v>131392252.08</v>
      </c>
      <c r="D501" s="47">
        <f>VLOOKUP($Q501&amp;$B501,'PNC Exon. &amp; no Exon.'!$A:$AL,'P.N.C. x Comp. x Ramos'!D$66,0)</f>
        <v>176023.8</v>
      </c>
      <c r="E501" s="47">
        <f>VLOOKUP($Q501&amp;$B501,'PNC Exon. &amp; no Exon.'!$A:$AL,'P.N.C. x Comp. x Ramos'!E$66,0)</f>
        <v>91774446.030000001</v>
      </c>
      <c r="F501" s="47">
        <f>VLOOKUP($Q501&amp;$B501,'PNC Exon. &amp; no Exon.'!$A:$AL,'P.N.C. x Comp. x Ramos'!F$66,0)</f>
        <v>479064.61</v>
      </c>
      <c r="G501" s="47">
        <f>VLOOKUP($Q501&amp;$B501,'PNC Exon. &amp; no Exon.'!$A:$AL,'P.N.C. x Comp. x Ramos'!G$66,0)</f>
        <v>117300.54000000001</v>
      </c>
      <c r="H501" s="47">
        <f>VLOOKUP($Q501&amp;$B501,'PNC Exon. &amp; no Exon.'!$A:$AL,'P.N.C. x Comp. x Ramos'!H$66,0)</f>
        <v>3634855.82</v>
      </c>
      <c r="I501" s="47">
        <f>VLOOKUP($Q501&amp;$B501,'PNC Exon. &amp; no Exon.'!$A:$AL,'P.N.C. x Comp. x Ramos'!I$66,0)</f>
        <v>7849565.1099999994</v>
      </c>
      <c r="J501" s="47">
        <f>VLOOKUP($Q501&amp;$B501,'PNC Exon. &amp; no Exon.'!$A:$AL,'P.N.C. x Comp. x Ramos'!J$66,0)</f>
        <v>117492.41</v>
      </c>
      <c r="K501" s="47">
        <f>VLOOKUP($Q501&amp;$B501,'PNC Exon. &amp; no Exon.'!$A:$AL,'P.N.C. x Comp. x Ramos'!K$66,0)</f>
        <v>19175091.239999998</v>
      </c>
      <c r="L501" s="47">
        <f>VLOOKUP($Q501&amp;$B501,'PNC Exon. &amp; no Exon.'!$A:$AL,'P.N.C. x Comp. x Ramos'!L$66,0)</f>
        <v>0</v>
      </c>
      <c r="M501" s="47">
        <f>VLOOKUP($Q501&amp;$B501,'PNC Exon. &amp; no Exon.'!$A:$AL,'P.N.C. x Comp. x Ramos'!M$66,0)</f>
        <v>4940560.12</v>
      </c>
      <c r="N501" s="47">
        <f>VLOOKUP($Q501&amp;$B501,'PNC Exon. &amp; no Exon.'!$A:$AL,'P.N.C. x Comp. x Ramos'!N$66,0)</f>
        <v>3127852.4</v>
      </c>
      <c r="O501" s="56">
        <f t="shared" si="47"/>
        <v>1.8627586371857507</v>
      </c>
      <c r="Q501" s="136" t="s">
        <v>7</v>
      </c>
    </row>
    <row r="502" spans="1:17" ht="15.95" customHeight="1" x14ac:dyDescent="0.4">
      <c r="A502" s="46">
        <f t="shared" si="45"/>
        <v>10</v>
      </c>
      <c r="B502" s="50" t="s">
        <v>77</v>
      </c>
      <c r="C502" s="75">
        <f t="shared" si="48"/>
        <v>107343817.88999999</v>
      </c>
      <c r="D502" s="47">
        <f>VLOOKUP($Q502&amp;$B502,'PNC Exon. &amp; no Exon.'!$A:$AL,'P.N.C. x Comp. x Ramos'!D$66,0)</f>
        <v>0</v>
      </c>
      <c r="E502" s="47">
        <f>VLOOKUP($Q502&amp;$B502,'PNC Exon. &amp; no Exon.'!$A:$AL,'P.N.C. x Comp. x Ramos'!E$66,0)</f>
        <v>30697.79</v>
      </c>
      <c r="F502" s="47">
        <f>VLOOKUP($Q502&amp;$B502,'PNC Exon. &amp; no Exon.'!$A:$AL,'P.N.C. x Comp. x Ramos'!F$66,0)</f>
        <v>0</v>
      </c>
      <c r="G502" s="47">
        <f>VLOOKUP($Q502&amp;$B502,'PNC Exon. &amp; no Exon.'!$A:$AL,'P.N.C. x Comp. x Ramos'!G$66,0)</f>
        <v>0</v>
      </c>
      <c r="H502" s="47">
        <f>VLOOKUP($Q502&amp;$B502,'PNC Exon. &amp; no Exon.'!$A:$AL,'P.N.C. x Comp. x Ramos'!H$66,0)</f>
        <v>114859.26</v>
      </c>
      <c r="I502" s="47">
        <f>VLOOKUP($Q502&amp;$B502,'PNC Exon. &amp; no Exon.'!$A:$AL,'P.N.C. x Comp. x Ramos'!I$66,0)</f>
        <v>5172.41</v>
      </c>
      <c r="J502" s="47">
        <f>VLOOKUP($Q502&amp;$B502,'PNC Exon. &amp; no Exon.'!$A:$AL,'P.N.C. x Comp. x Ramos'!J$66,0)</f>
        <v>1351761.53</v>
      </c>
      <c r="K502" s="47">
        <f>VLOOKUP($Q502&amp;$B502,'PNC Exon. &amp; no Exon.'!$A:$AL,'P.N.C. x Comp. x Ramos'!K$66,0)</f>
        <v>104994897.70999999</v>
      </c>
      <c r="L502" s="47">
        <f>VLOOKUP($Q502&amp;$B502,'PNC Exon. &amp; no Exon.'!$A:$AL,'P.N.C. x Comp. x Ramos'!L$66,0)</f>
        <v>0</v>
      </c>
      <c r="M502" s="47">
        <f>VLOOKUP($Q502&amp;$B502,'PNC Exon. &amp; no Exon.'!$A:$AL,'P.N.C. x Comp. x Ramos'!M$66,0)</f>
        <v>697543.85</v>
      </c>
      <c r="N502" s="47">
        <f>VLOOKUP($Q502&amp;$B502,'PNC Exon. &amp; no Exon.'!$A:$AL,'P.N.C. x Comp. x Ramos'!N$66,0)</f>
        <v>148885.34</v>
      </c>
      <c r="O502" s="56">
        <f t="shared" si="47"/>
        <v>1.5218220310383752</v>
      </c>
      <c r="Q502" s="136" t="s">
        <v>7</v>
      </c>
    </row>
    <row r="503" spans="1:17" ht="15.95" customHeight="1" x14ac:dyDescent="0.4">
      <c r="A503" s="46">
        <f t="shared" si="45"/>
        <v>11</v>
      </c>
      <c r="B503" s="50" t="s">
        <v>89</v>
      </c>
      <c r="C503" s="75">
        <f t="shared" si="48"/>
        <v>104000903.17999999</v>
      </c>
      <c r="D503" s="47">
        <f>VLOOKUP($Q503&amp;$B503,'PNC Exon. &amp; no Exon.'!$A:$AL,'P.N.C. x Comp. x Ramos'!D$66,0)</f>
        <v>0</v>
      </c>
      <c r="E503" s="47">
        <f>VLOOKUP($Q503&amp;$B503,'PNC Exon. &amp; no Exon.'!$A:$AL,'P.N.C. x Comp. x Ramos'!E$66,0)</f>
        <v>50027.03</v>
      </c>
      <c r="F503" s="47">
        <f>VLOOKUP($Q503&amp;$B503,'PNC Exon. &amp; no Exon.'!$A:$AL,'P.N.C. x Comp. x Ramos'!F$66,0)</f>
        <v>0</v>
      </c>
      <c r="G503" s="47">
        <f>VLOOKUP($Q503&amp;$B503,'PNC Exon. &amp; no Exon.'!$A:$AL,'P.N.C. x Comp. x Ramos'!G$66,0)</f>
        <v>0</v>
      </c>
      <c r="H503" s="47">
        <f>VLOOKUP($Q503&amp;$B503,'PNC Exon. &amp; no Exon.'!$A:$AL,'P.N.C. x Comp. x Ramos'!H$66,0)</f>
        <v>10919970.720000001</v>
      </c>
      <c r="I503" s="47">
        <f>VLOOKUP($Q503&amp;$B503,'PNC Exon. &amp; no Exon.'!$A:$AL,'P.N.C. x Comp. x Ramos'!I$66,0)</f>
        <v>91653.97</v>
      </c>
      <c r="J503" s="47">
        <f>VLOOKUP($Q503&amp;$B503,'PNC Exon. &amp; no Exon.'!$A:$AL,'P.N.C. x Comp. x Ramos'!J$66,0)</f>
        <v>35714.58</v>
      </c>
      <c r="K503" s="47">
        <f>VLOOKUP($Q503&amp;$B503,'PNC Exon. &amp; no Exon.'!$A:$AL,'P.N.C. x Comp. x Ramos'!K$66,0)</f>
        <v>86088276.140000001</v>
      </c>
      <c r="L503" s="47">
        <f>VLOOKUP($Q503&amp;$B503,'PNC Exon. &amp; no Exon.'!$A:$AL,'P.N.C. x Comp. x Ramos'!L$66,0)</f>
        <v>0</v>
      </c>
      <c r="M503" s="47">
        <f>VLOOKUP($Q503&amp;$B503,'PNC Exon. &amp; no Exon.'!$A:$AL,'P.N.C. x Comp. x Ramos'!M$66,0)</f>
        <v>1382655.75</v>
      </c>
      <c r="N503" s="47">
        <f>VLOOKUP($Q503&amp;$B503,'PNC Exon. &amp; no Exon.'!$A:$AL,'P.N.C. x Comp. x Ramos'!N$66,0)</f>
        <v>5432604.9900000002</v>
      </c>
      <c r="O503" s="56">
        <f t="shared" si="47"/>
        <v>1.4744292574855149</v>
      </c>
      <c r="Q503" s="136" t="s">
        <v>7</v>
      </c>
    </row>
    <row r="504" spans="1:17" ht="15.95" customHeight="1" x14ac:dyDescent="0.4">
      <c r="A504" s="46">
        <f t="shared" si="45"/>
        <v>12</v>
      </c>
      <c r="B504" s="50" t="s">
        <v>96</v>
      </c>
      <c r="C504" s="75">
        <f t="shared" si="48"/>
        <v>65496877.43</v>
      </c>
      <c r="D504" s="47">
        <f>VLOOKUP($Q504&amp;$B504,'PNC Exon. &amp; no Exon.'!$A:$AL,'P.N.C. x Comp. x Ramos'!D$66,0)</f>
        <v>417933.05</v>
      </c>
      <c r="E504" s="47">
        <f>VLOOKUP($Q504&amp;$B504,'PNC Exon. &amp; no Exon.'!$A:$AL,'P.N.C. x Comp. x Ramos'!E$66,0)</f>
        <v>11083.75</v>
      </c>
      <c r="F504" s="47">
        <f>VLOOKUP($Q504&amp;$B504,'PNC Exon. &amp; no Exon.'!$A:$AL,'P.N.C. x Comp. x Ramos'!F$66,0)</f>
        <v>0</v>
      </c>
      <c r="G504" s="47">
        <f>VLOOKUP($Q504&amp;$B504,'PNC Exon. &amp; no Exon.'!$A:$AL,'P.N.C. x Comp. x Ramos'!G$66,0)</f>
        <v>31941.57</v>
      </c>
      <c r="H504" s="47">
        <f>VLOOKUP($Q504&amp;$B504,'PNC Exon. &amp; no Exon.'!$A:$AL,'P.N.C. x Comp. x Ramos'!H$66,0)</f>
        <v>691836.23</v>
      </c>
      <c r="I504" s="47">
        <f>VLOOKUP($Q504&amp;$B504,'PNC Exon. &amp; no Exon.'!$A:$AL,'P.N.C. x Comp. x Ramos'!I$66,0)</f>
        <v>346083.19</v>
      </c>
      <c r="J504" s="47">
        <f>VLOOKUP($Q504&amp;$B504,'PNC Exon. &amp; no Exon.'!$A:$AL,'P.N.C. x Comp. x Ramos'!J$66,0)</f>
        <v>7696.93</v>
      </c>
      <c r="K504" s="47">
        <f>VLOOKUP($Q504&amp;$B504,'PNC Exon. &amp; no Exon.'!$A:$AL,'P.N.C. x Comp. x Ramos'!K$66,0)</f>
        <v>54040784.57</v>
      </c>
      <c r="L504" s="47">
        <f>VLOOKUP($Q504&amp;$B504,'PNC Exon. &amp; no Exon.'!$A:$AL,'P.N.C. x Comp. x Ramos'!L$66,0)</f>
        <v>0</v>
      </c>
      <c r="M504" s="47">
        <f>VLOOKUP($Q504&amp;$B504,'PNC Exon. &amp; no Exon.'!$A:$AL,'P.N.C. x Comp. x Ramos'!M$66,0)</f>
        <v>9248037.5099999998</v>
      </c>
      <c r="N504" s="47">
        <f>VLOOKUP($Q504&amp;$B504,'PNC Exon. &amp; no Exon.'!$A:$AL,'P.N.C. x Comp. x Ramos'!N$66,0)</f>
        <v>701480.63</v>
      </c>
      <c r="O504" s="56">
        <f t="shared" si="47"/>
        <v>0.92855455485415217</v>
      </c>
      <c r="Q504" s="136" t="s">
        <v>7</v>
      </c>
    </row>
    <row r="505" spans="1:17" ht="15.95" customHeight="1" x14ac:dyDescent="0.4">
      <c r="A505" s="46">
        <f t="shared" si="45"/>
        <v>13</v>
      </c>
      <c r="B505" s="50" t="s">
        <v>99</v>
      </c>
      <c r="C505" s="75">
        <f t="shared" si="48"/>
        <v>61185691.680000007</v>
      </c>
      <c r="D505" s="47">
        <f>VLOOKUP($Q505&amp;$B505,'PNC Exon. &amp; no Exon.'!$A:$AL,'P.N.C. x Comp. x Ramos'!D$66,0)</f>
        <v>0</v>
      </c>
      <c r="E505" s="47">
        <f>VLOOKUP($Q505&amp;$B505,'PNC Exon. &amp; no Exon.'!$A:$AL,'P.N.C. x Comp. x Ramos'!E$66,0)</f>
        <v>32566.63</v>
      </c>
      <c r="F505" s="47">
        <f>VLOOKUP($Q505&amp;$B505,'PNC Exon. &amp; no Exon.'!$A:$AL,'P.N.C. x Comp. x Ramos'!F$66,0)</f>
        <v>0</v>
      </c>
      <c r="G505" s="47">
        <f>VLOOKUP($Q505&amp;$B505,'PNC Exon. &amp; no Exon.'!$A:$AL,'P.N.C. x Comp. x Ramos'!G$66,0)</f>
        <v>0</v>
      </c>
      <c r="H505" s="47">
        <f>VLOOKUP($Q505&amp;$B505,'PNC Exon. &amp; no Exon.'!$A:$AL,'P.N.C. x Comp. x Ramos'!H$66,0)</f>
        <v>133180.10999999999</v>
      </c>
      <c r="I505" s="47">
        <f>VLOOKUP($Q505&amp;$B505,'PNC Exon. &amp; no Exon.'!$A:$AL,'P.N.C. x Comp. x Ramos'!I$66,0)</f>
        <v>0</v>
      </c>
      <c r="J505" s="47">
        <f>VLOOKUP($Q505&amp;$B505,'PNC Exon. &amp; no Exon.'!$A:$AL,'P.N.C. x Comp. x Ramos'!J$66,0)</f>
        <v>294476.21000000002</v>
      </c>
      <c r="K505" s="47">
        <f>VLOOKUP($Q505&amp;$B505,'PNC Exon. &amp; no Exon.'!$A:$AL,'P.N.C. x Comp. x Ramos'!K$66,0)</f>
        <v>59183906.560000002</v>
      </c>
      <c r="L505" s="47">
        <f>VLOOKUP($Q505&amp;$B505,'PNC Exon. &amp; no Exon.'!$A:$AL,'P.N.C. x Comp. x Ramos'!L$66,0)</f>
        <v>0</v>
      </c>
      <c r="M505" s="47">
        <f>VLOOKUP($Q505&amp;$B505,'PNC Exon. &amp; no Exon.'!$A:$AL,'P.N.C. x Comp. x Ramos'!M$66,0)</f>
        <v>1226925.95</v>
      </c>
      <c r="N505" s="47">
        <f>VLOOKUP($Q505&amp;$B505,'PNC Exon. &amp; no Exon.'!$A:$AL,'P.N.C. x Comp. x Ramos'!N$66,0)</f>
        <v>314636.21999999997</v>
      </c>
      <c r="O505" s="56">
        <f t="shared" si="47"/>
        <v>0.86743452406698662</v>
      </c>
      <c r="Q505" s="136" t="s">
        <v>7</v>
      </c>
    </row>
    <row r="506" spans="1:17" ht="15.95" customHeight="1" x14ac:dyDescent="0.4">
      <c r="A506" s="46">
        <f t="shared" si="45"/>
        <v>14</v>
      </c>
      <c r="B506" s="50" t="s">
        <v>98</v>
      </c>
      <c r="C506" s="75">
        <f t="shared" si="48"/>
        <v>57032605.360000007</v>
      </c>
      <c r="D506" s="47">
        <f>VLOOKUP($Q506&amp;$B506,'PNC Exon. &amp; no Exon.'!$A:$AL,'P.N.C. x Comp. x Ramos'!D$66,0)</f>
        <v>0</v>
      </c>
      <c r="E506" s="47">
        <f>VLOOKUP($Q506&amp;$B506,'PNC Exon. &amp; no Exon.'!$A:$AL,'P.N.C. x Comp. x Ramos'!E$66,0)</f>
        <v>2175274.9500000002</v>
      </c>
      <c r="F506" s="47">
        <f>VLOOKUP($Q506&amp;$B506,'PNC Exon. &amp; no Exon.'!$A:$AL,'P.N.C. x Comp. x Ramos'!F$66,0)</f>
        <v>0</v>
      </c>
      <c r="G506" s="47">
        <f>VLOOKUP($Q506&amp;$B506,'PNC Exon. &amp; no Exon.'!$A:$AL,'P.N.C. x Comp. x Ramos'!G$66,0)</f>
        <v>0</v>
      </c>
      <c r="H506" s="47">
        <f>VLOOKUP($Q506&amp;$B506,'PNC Exon. &amp; no Exon.'!$A:$AL,'P.N.C. x Comp. x Ramos'!H$66,0)</f>
        <v>0</v>
      </c>
      <c r="I506" s="47">
        <f>VLOOKUP($Q506&amp;$B506,'PNC Exon. &amp; no Exon.'!$A:$AL,'P.N.C. x Comp. x Ramos'!I$66,0)</f>
        <v>0</v>
      </c>
      <c r="J506" s="47">
        <f>VLOOKUP($Q506&amp;$B506,'PNC Exon. &amp; no Exon.'!$A:$AL,'P.N.C. x Comp. x Ramos'!J$66,0)</f>
        <v>0</v>
      </c>
      <c r="K506" s="47">
        <f>VLOOKUP($Q506&amp;$B506,'PNC Exon. &amp; no Exon.'!$A:$AL,'P.N.C. x Comp. x Ramos'!K$66,0)</f>
        <v>0</v>
      </c>
      <c r="L506" s="47">
        <f>VLOOKUP($Q506&amp;$B506,'PNC Exon. &amp; no Exon.'!$A:$AL,'P.N.C. x Comp. x Ramos'!L$66,0)</f>
        <v>54269693.460000001</v>
      </c>
      <c r="M506" s="47">
        <f>VLOOKUP($Q506&amp;$B506,'PNC Exon. &amp; no Exon.'!$A:$AL,'P.N.C. x Comp. x Ramos'!M$66,0)</f>
        <v>0</v>
      </c>
      <c r="N506" s="47">
        <f>VLOOKUP($Q506&amp;$B506,'PNC Exon. &amp; no Exon.'!$A:$AL,'P.N.C. x Comp. x Ramos'!N$66,0)</f>
        <v>587636.94999999995</v>
      </c>
      <c r="O506" s="56">
        <f t="shared" si="47"/>
        <v>0.80855588174911475</v>
      </c>
      <c r="Q506" s="136" t="s">
        <v>7</v>
      </c>
    </row>
    <row r="507" spans="1:17" ht="15.95" customHeight="1" x14ac:dyDescent="0.4">
      <c r="A507" s="46">
        <f t="shared" si="45"/>
        <v>15</v>
      </c>
      <c r="B507" s="49" t="s">
        <v>107</v>
      </c>
      <c r="C507" s="75">
        <f t="shared" si="48"/>
        <v>55794057.57</v>
      </c>
      <c r="D507" s="47">
        <f>VLOOKUP($Q507&amp;$B507,'PNC Exon. &amp; no Exon.'!$A:$AL,'P.N.C. x Comp. x Ramos'!D$66,0)</f>
        <v>10308.91</v>
      </c>
      <c r="E507" s="47">
        <f>VLOOKUP($Q507&amp;$B507,'PNC Exon. &amp; no Exon.'!$A:$AL,'P.N.C. x Comp. x Ramos'!E$66,0)</f>
        <v>3112.6</v>
      </c>
      <c r="F507" s="47">
        <f>VLOOKUP($Q507&amp;$B507,'PNC Exon. &amp; no Exon.'!$A:$AL,'P.N.C. x Comp. x Ramos'!F$66,0)</f>
        <v>0</v>
      </c>
      <c r="G507" s="47">
        <f>VLOOKUP($Q507&amp;$B507,'PNC Exon. &amp; no Exon.'!$A:$AL,'P.N.C. x Comp. x Ramos'!G$66,0)</f>
        <v>0</v>
      </c>
      <c r="H507" s="47">
        <f>VLOOKUP($Q507&amp;$B507,'PNC Exon. &amp; no Exon.'!$A:$AL,'P.N.C. x Comp. x Ramos'!H$66,0)</f>
        <v>333229.82</v>
      </c>
      <c r="I507" s="47">
        <f>VLOOKUP($Q507&amp;$B507,'PNC Exon. &amp; no Exon.'!$A:$AL,'P.N.C. x Comp. x Ramos'!I$66,0)</f>
        <v>12542.24</v>
      </c>
      <c r="J507" s="47">
        <f>VLOOKUP($Q507&amp;$B507,'PNC Exon. &amp; no Exon.'!$A:$AL,'P.N.C. x Comp. x Ramos'!J$66,0)</f>
        <v>0</v>
      </c>
      <c r="K507" s="47">
        <f>VLOOKUP($Q507&amp;$B507,'PNC Exon. &amp; no Exon.'!$A:$AL,'P.N.C. x Comp. x Ramos'!K$66,0)</f>
        <v>55321055.590000004</v>
      </c>
      <c r="L507" s="47">
        <f>VLOOKUP($Q507&amp;$B507,'PNC Exon. &amp; no Exon.'!$A:$AL,'P.N.C. x Comp. x Ramos'!L$66,0)</f>
        <v>0</v>
      </c>
      <c r="M507" s="47">
        <f>VLOOKUP($Q507&amp;$B507,'PNC Exon. &amp; no Exon.'!$A:$AL,'P.N.C. x Comp. x Ramos'!M$66,0)</f>
        <v>13795.29</v>
      </c>
      <c r="N507" s="47">
        <f>VLOOKUP($Q507&amp;$B507,'PNC Exon. &amp; no Exon.'!$A:$AL,'P.N.C. x Comp. x Ramos'!N$66,0)</f>
        <v>100013.12</v>
      </c>
      <c r="O507" s="56">
        <f t="shared" si="47"/>
        <v>0.790996889062201</v>
      </c>
      <c r="Q507" s="136" t="s">
        <v>7</v>
      </c>
    </row>
    <row r="508" spans="1:17" ht="15.95" customHeight="1" x14ac:dyDescent="0.4">
      <c r="A508" s="46">
        <f t="shared" si="45"/>
        <v>16</v>
      </c>
      <c r="B508" s="50" t="s">
        <v>106</v>
      </c>
      <c r="C508" s="75">
        <f t="shared" si="48"/>
        <v>53864202.409999989</v>
      </c>
      <c r="D508" s="47">
        <f>VLOOKUP($Q508&amp;$B508,'PNC Exon. &amp; no Exon.'!$A:$AL,'P.N.C. x Comp. x Ramos'!D$66,0)</f>
        <v>25789.13</v>
      </c>
      <c r="E508" s="47">
        <f>VLOOKUP($Q508&amp;$B508,'PNC Exon. &amp; no Exon.'!$A:$AL,'P.N.C. x Comp. x Ramos'!E$66,0)</f>
        <v>2986756.5</v>
      </c>
      <c r="F508" s="47">
        <f>VLOOKUP($Q508&amp;$B508,'PNC Exon. &amp; no Exon.'!$A:$AL,'P.N.C. x Comp. x Ramos'!F$66,0)</f>
        <v>0</v>
      </c>
      <c r="G508" s="47">
        <f>VLOOKUP($Q508&amp;$B508,'PNC Exon. &amp; no Exon.'!$A:$AL,'P.N.C. x Comp. x Ramos'!G$66,0)</f>
        <v>1532171.06</v>
      </c>
      <c r="H508" s="47">
        <f>VLOOKUP($Q508&amp;$B508,'PNC Exon. &amp; no Exon.'!$A:$AL,'P.N.C. x Comp. x Ramos'!H$66,0)</f>
        <v>17531528.789999999</v>
      </c>
      <c r="I508" s="47">
        <f>VLOOKUP($Q508&amp;$B508,'PNC Exon. &amp; no Exon.'!$A:$AL,'P.N.C. x Comp. x Ramos'!I$66,0)</f>
        <v>284235.69</v>
      </c>
      <c r="J508" s="47">
        <f>VLOOKUP($Q508&amp;$B508,'PNC Exon. &amp; no Exon.'!$A:$AL,'P.N.C. x Comp. x Ramos'!J$66,0)</f>
        <v>343575.23</v>
      </c>
      <c r="K508" s="47">
        <f>VLOOKUP($Q508&amp;$B508,'PNC Exon. &amp; no Exon.'!$A:$AL,'P.N.C. x Comp. x Ramos'!K$66,0)</f>
        <v>27812172.059999999</v>
      </c>
      <c r="L508" s="47">
        <f>VLOOKUP($Q508&amp;$B508,'PNC Exon. &amp; no Exon.'!$A:$AL,'P.N.C. x Comp. x Ramos'!L$66,0)</f>
        <v>0</v>
      </c>
      <c r="M508" s="47">
        <f>VLOOKUP($Q508&amp;$B508,'PNC Exon. &amp; no Exon.'!$A:$AL,'P.N.C. x Comp. x Ramos'!M$66,0)</f>
        <v>149268.62</v>
      </c>
      <c r="N508" s="47">
        <f>VLOOKUP($Q508&amp;$B508,'PNC Exon. &amp; no Exon.'!$A:$AL,'P.N.C. x Comp. x Ramos'!N$66,0)</f>
        <v>3198705.33</v>
      </c>
      <c r="O508" s="56">
        <f t="shared" si="47"/>
        <v>0.76363717560193756</v>
      </c>
      <c r="Q508" s="136" t="s">
        <v>7</v>
      </c>
    </row>
    <row r="509" spans="1:17" ht="15.95" customHeight="1" x14ac:dyDescent="0.4">
      <c r="A509" s="46">
        <f t="shared" si="45"/>
        <v>17</v>
      </c>
      <c r="B509" s="50" t="s">
        <v>82</v>
      </c>
      <c r="C509" s="75">
        <f t="shared" si="48"/>
        <v>45398341.600000001</v>
      </c>
      <c r="D509" s="47">
        <f>VLOOKUP($Q509&amp;$B509,'PNC Exon. &amp; no Exon.'!$A:$AL,'P.N.C. x Comp. x Ramos'!D$66,0)</f>
        <v>0</v>
      </c>
      <c r="E509" s="47">
        <f>VLOOKUP($Q509&amp;$B509,'PNC Exon. &amp; no Exon.'!$A:$AL,'P.N.C. x Comp. x Ramos'!E$66,0)</f>
        <v>0</v>
      </c>
      <c r="F509" s="47">
        <f>VLOOKUP($Q509&amp;$B509,'PNC Exon. &amp; no Exon.'!$A:$AL,'P.N.C. x Comp. x Ramos'!F$66,0)</f>
        <v>0</v>
      </c>
      <c r="G509" s="47">
        <f>VLOOKUP($Q509&amp;$B509,'PNC Exon. &amp; no Exon.'!$A:$AL,'P.N.C. x Comp. x Ramos'!G$66,0)</f>
        <v>0</v>
      </c>
      <c r="H509" s="47">
        <f>VLOOKUP($Q509&amp;$B509,'PNC Exon. &amp; no Exon.'!$A:$AL,'P.N.C. x Comp. x Ramos'!H$66,0)</f>
        <v>0</v>
      </c>
      <c r="I509" s="47">
        <f>VLOOKUP($Q509&amp;$B509,'PNC Exon. &amp; no Exon.'!$A:$AL,'P.N.C. x Comp. x Ramos'!I$66,0)</f>
        <v>0</v>
      </c>
      <c r="J509" s="47">
        <f>VLOOKUP($Q509&amp;$B509,'PNC Exon. &amp; no Exon.'!$A:$AL,'P.N.C. x Comp. x Ramos'!J$66,0)</f>
        <v>0</v>
      </c>
      <c r="K509" s="47">
        <f>VLOOKUP($Q509&amp;$B509,'PNC Exon. &amp; no Exon.'!$A:$AL,'P.N.C. x Comp. x Ramos'!K$66,0)</f>
        <v>45398341.600000001</v>
      </c>
      <c r="L509" s="47">
        <f>VLOOKUP($Q509&amp;$B509,'PNC Exon. &amp; no Exon.'!$A:$AL,'P.N.C. x Comp. x Ramos'!L$66,0)</f>
        <v>0</v>
      </c>
      <c r="M509" s="47">
        <f>VLOOKUP($Q509&amp;$B509,'PNC Exon. &amp; no Exon.'!$A:$AL,'P.N.C. x Comp. x Ramos'!M$66,0)</f>
        <v>0</v>
      </c>
      <c r="N509" s="47">
        <f>VLOOKUP($Q509&amp;$B509,'PNC Exon. &amp; no Exon.'!$A:$AL,'P.N.C. x Comp. x Ramos'!N$66,0)</f>
        <v>0</v>
      </c>
      <c r="O509" s="56">
        <f t="shared" si="47"/>
        <v>0.6436159788007888</v>
      </c>
      <c r="Q509" s="136" t="s">
        <v>7</v>
      </c>
    </row>
    <row r="510" spans="1:17" ht="15.95" customHeight="1" x14ac:dyDescent="0.4">
      <c r="A510" s="46">
        <f t="shared" si="45"/>
        <v>18</v>
      </c>
      <c r="B510" s="50" t="s">
        <v>110</v>
      </c>
      <c r="C510" s="75">
        <f t="shared" si="48"/>
        <v>41115266.169999994</v>
      </c>
      <c r="D510" s="47">
        <f>VLOOKUP($Q510&amp;$B510,'PNC Exon. &amp; no Exon.'!$A:$AL,'P.N.C. x Comp. x Ramos'!D$66,0)</f>
        <v>3898.59</v>
      </c>
      <c r="E510" s="47">
        <f>VLOOKUP($Q510&amp;$B510,'PNC Exon. &amp; no Exon.'!$A:$AL,'P.N.C. x Comp. x Ramos'!E$66,0)</f>
        <v>12983763.67</v>
      </c>
      <c r="F510" s="47">
        <f>VLOOKUP($Q510&amp;$B510,'PNC Exon. &amp; no Exon.'!$A:$AL,'P.N.C. x Comp. x Ramos'!F$66,0)</f>
        <v>3057336.28</v>
      </c>
      <c r="G510" s="47">
        <f>VLOOKUP($Q510&amp;$B510,'PNC Exon. &amp; no Exon.'!$A:$AL,'P.N.C. x Comp. x Ramos'!G$66,0)</f>
        <v>6952.5800000000008</v>
      </c>
      <c r="H510" s="47">
        <f>VLOOKUP($Q510&amp;$B510,'PNC Exon. &amp; no Exon.'!$A:$AL,'P.N.C. x Comp. x Ramos'!H$66,0)</f>
        <v>1371138.27</v>
      </c>
      <c r="I510" s="47">
        <f>VLOOKUP($Q510&amp;$B510,'PNC Exon. &amp; no Exon.'!$A:$AL,'P.N.C. x Comp. x Ramos'!I$66,0)</f>
        <v>2536212.62</v>
      </c>
      <c r="J510" s="47">
        <f>VLOOKUP($Q510&amp;$B510,'PNC Exon. &amp; no Exon.'!$A:$AL,'P.N.C. x Comp. x Ramos'!J$66,0)</f>
        <v>1288055.92</v>
      </c>
      <c r="K510" s="47">
        <f>VLOOKUP($Q510&amp;$B510,'PNC Exon. &amp; no Exon.'!$A:$AL,'P.N.C. x Comp. x Ramos'!K$66,0)</f>
        <v>17750784.149999999</v>
      </c>
      <c r="L510" s="47">
        <f>VLOOKUP($Q510&amp;$B510,'PNC Exon. &amp; no Exon.'!$A:$AL,'P.N.C. x Comp. x Ramos'!L$66,0)</f>
        <v>0</v>
      </c>
      <c r="M510" s="47">
        <f>VLOOKUP($Q510&amp;$B510,'PNC Exon. &amp; no Exon.'!$A:$AL,'P.N.C. x Comp. x Ramos'!M$66,0)</f>
        <v>1364232.79</v>
      </c>
      <c r="N510" s="47">
        <f>VLOOKUP($Q510&amp;$B510,'PNC Exon. &amp; no Exon.'!$A:$AL,'P.N.C. x Comp. x Ramos'!N$66,0)</f>
        <v>752891.3</v>
      </c>
      <c r="O510" s="56">
        <f t="shared" si="47"/>
        <v>0.58289447030504526</v>
      </c>
      <c r="Q510" s="136" t="s">
        <v>7</v>
      </c>
    </row>
    <row r="511" spans="1:17" ht="15.95" customHeight="1" x14ac:dyDescent="0.4">
      <c r="A511" s="46">
        <f t="shared" si="45"/>
        <v>19</v>
      </c>
      <c r="B511" s="50" t="s">
        <v>80</v>
      </c>
      <c r="C511" s="75">
        <f t="shared" si="48"/>
        <v>37463790.240000002</v>
      </c>
      <c r="D511" s="47">
        <f>VLOOKUP($Q511&amp;$B511,'PNC Exon. &amp; no Exon.'!$A:$AL,'P.N.C. x Comp. x Ramos'!D$66,0)</f>
        <v>0</v>
      </c>
      <c r="E511" s="47">
        <f>VLOOKUP($Q511&amp;$B511,'PNC Exon. &amp; no Exon.'!$A:$AL,'P.N.C. x Comp. x Ramos'!E$66,0)</f>
        <v>13984727.58</v>
      </c>
      <c r="F511" s="47">
        <f>VLOOKUP($Q511&amp;$B511,'PNC Exon. &amp; no Exon.'!$A:$AL,'P.N.C. x Comp. x Ramos'!F$66,0)</f>
        <v>0</v>
      </c>
      <c r="G511" s="47">
        <f>VLOOKUP($Q511&amp;$B511,'PNC Exon. &amp; no Exon.'!$A:$AL,'P.N.C. x Comp. x Ramos'!G$66,0)</f>
        <v>0</v>
      </c>
      <c r="H511" s="47">
        <f>VLOOKUP($Q511&amp;$B511,'PNC Exon. &amp; no Exon.'!$A:$AL,'P.N.C. x Comp. x Ramos'!H$66,0)</f>
        <v>5176506.82</v>
      </c>
      <c r="I511" s="47">
        <f>VLOOKUP($Q511&amp;$B511,'PNC Exon. &amp; no Exon.'!$A:$AL,'P.N.C. x Comp. x Ramos'!I$66,0)</f>
        <v>0</v>
      </c>
      <c r="J511" s="47">
        <f>VLOOKUP($Q511&amp;$B511,'PNC Exon. &amp; no Exon.'!$A:$AL,'P.N.C. x Comp. x Ramos'!J$66,0)</f>
        <v>22658.54</v>
      </c>
      <c r="K511" s="47">
        <f>VLOOKUP($Q511&amp;$B511,'PNC Exon. &amp; no Exon.'!$A:$AL,'P.N.C. x Comp. x Ramos'!K$66,0)</f>
        <v>16939839.420000002</v>
      </c>
      <c r="L511" s="47">
        <f>VLOOKUP($Q511&amp;$B511,'PNC Exon. &amp; no Exon.'!$A:$AL,'P.N.C. x Comp. x Ramos'!L$66,0)</f>
        <v>0</v>
      </c>
      <c r="M511" s="47">
        <f>VLOOKUP($Q511&amp;$B511,'PNC Exon. &amp; no Exon.'!$A:$AL,'P.N.C. x Comp. x Ramos'!M$66,0)</f>
        <v>527722.93000000005</v>
      </c>
      <c r="N511" s="47">
        <f>VLOOKUP($Q511&amp;$B511,'PNC Exon. &amp; no Exon.'!$A:$AL,'P.N.C. x Comp. x Ramos'!N$66,0)</f>
        <v>812334.95</v>
      </c>
      <c r="O511" s="56">
        <f t="shared" si="47"/>
        <v>0.5311271992566583</v>
      </c>
      <c r="Q511" s="136" t="s">
        <v>7</v>
      </c>
    </row>
    <row r="512" spans="1:17" ht="15.95" customHeight="1" x14ac:dyDescent="0.4">
      <c r="A512" s="46">
        <f t="shared" si="45"/>
        <v>20</v>
      </c>
      <c r="B512" s="49" t="s">
        <v>101</v>
      </c>
      <c r="C512" s="75">
        <f t="shared" si="48"/>
        <v>36648023.579999998</v>
      </c>
      <c r="D512" s="47">
        <f>VLOOKUP($Q512&amp;$B512,'PNC Exon. &amp; no Exon.'!$A:$AL,'P.N.C. x Comp. x Ramos'!D$66,0)</f>
        <v>0</v>
      </c>
      <c r="E512" s="47">
        <f>VLOOKUP($Q512&amp;$B512,'PNC Exon. &amp; no Exon.'!$A:$AL,'P.N.C. x Comp. x Ramos'!E$66,0)</f>
        <v>0</v>
      </c>
      <c r="F512" s="47">
        <f>VLOOKUP($Q512&amp;$B512,'PNC Exon. &amp; no Exon.'!$A:$AL,'P.N.C. x Comp. x Ramos'!F$66,0)</f>
        <v>36648023.579999998</v>
      </c>
      <c r="G512" s="47">
        <f>VLOOKUP($Q512&amp;$B512,'PNC Exon. &amp; no Exon.'!$A:$AL,'P.N.C. x Comp. x Ramos'!G$66,0)</f>
        <v>0</v>
      </c>
      <c r="H512" s="47">
        <f>VLOOKUP($Q512&amp;$B512,'PNC Exon. &amp; no Exon.'!$A:$AL,'P.N.C. x Comp. x Ramos'!H$66,0)</f>
        <v>0</v>
      </c>
      <c r="I512" s="47">
        <f>VLOOKUP($Q512&amp;$B512,'PNC Exon. &amp; no Exon.'!$A:$AL,'P.N.C. x Comp. x Ramos'!I$66,0)</f>
        <v>0</v>
      </c>
      <c r="J512" s="47">
        <f>VLOOKUP($Q512&amp;$B512,'PNC Exon. &amp; no Exon.'!$A:$AL,'P.N.C. x Comp. x Ramos'!J$66,0)</f>
        <v>0</v>
      </c>
      <c r="K512" s="47">
        <f>VLOOKUP($Q512&amp;$B512,'PNC Exon. &amp; no Exon.'!$A:$AL,'P.N.C. x Comp. x Ramos'!K$66,0)</f>
        <v>0</v>
      </c>
      <c r="L512" s="47">
        <f>VLOOKUP($Q512&amp;$B512,'PNC Exon. &amp; no Exon.'!$A:$AL,'P.N.C. x Comp. x Ramos'!L$66,0)</f>
        <v>0</v>
      </c>
      <c r="M512" s="47">
        <f>VLOOKUP($Q512&amp;$B512,'PNC Exon. &amp; no Exon.'!$A:$AL,'P.N.C. x Comp. x Ramos'!M$66,0)</f>
        <v>0</v>
      </c>
      <c r="N512" s="47">
        <f>VLOOKUP($Q512&amp;$B512,'PNC Exon. &amp; no Exon.'!$A:$AL,'P.N.C. x Comp. x Ramos'!N$66,0)</f>
        <v>0</v>
      </c>
      <c r="O512" s="56">
        <f t="shared" si="47"/>
        <v>0.51956200901303595</v>
      </c>
      <c r="Q512" s="136" t="s">
        <v>7</v>
      </c>
    </row>
    <row r="513" spans="1:17" ht="15.95" customHeight="1" x14ac:dyDescent="0.4">
      <c r="A513" s="46">
        <f t="shared" si="45"/>
        <v>21</v>
      </c>
      <c r="B513" s="50" t="s">
        <v>102</v>
      </c>
      <c r="C513" s="75">
        <f t="shared" si="48"/>
        <v>32728751.969999999</v>
      </c>
      <c r="D513" s="47">
        <f>VLOOKUP($Q513&amp;$B513,'PNC Exon. &amp; no Exon.'!$A:$AL,'P.N.C. x Comp. x Ramos'!D$66,0)</f>
        <v>0</v>
      </c>
      <c r="E513" s="47">
        <f>VLOOKUP($Q513&amp;$B513,'PNC Exon. &amp; no Exon.'!$A:$AL,'P.N.C. x Comp. x Ramos'!E$66,0)</f>
        <v>32718016.57</v>
      </c>
      <c r="F513" s="47">
        <f>VLOOKUP($Q513&amp;$B513,'PNC Exon. &amp; no Exon.'!$A:$AL,'P.N.C. x Comp. x Ramos'!F$66,0)</f>
        <v>0</v>
      </c>
      <c r="G513" s="47">
        <f>VLOOKUP($Q513&amp;$B513,'PNC Exon. &amp; no Exon.'!$A:$AL,'P.N.C. x Comp. x Ramos'!G$66,0)</f>
        <v>0</v>
      </c>
      <c r="H513" s="47">
        <f>VLOOKUP($Q513&amp;$B513,'PNC Exon. &amp; no Exon.'!$A:$AL,'P.N.C. x Comp. x Ramos'!H$66,0)</f>
        <v>0</v>
      </c>
      <c r="I513" s="47">
        <f>VLOOKUP($Q513&amp;$B513,'PNC Exon. &amp; no Exon.'!$A:$AL,'P.N.C. x Comp. x Ramos'!I$66,0)</f>
        <v>0</v>
      </c>
      <c r="J513" s="47">
        <f>VLOOKUP($Q513&amp;$B513,'PNC Exon. &amp; no Exon.'!$A:$AL,'P.N.C. x Comp. x Ramos'!J$66,0)</f>
        <v>0</v>
      </c>
      <c r="K513" s="47">
        <f>VLOOKUP($Q513&amp;$B513,'PNC Exon. &amp; no Exon.'!$A:$AL,'P.N.C. x Comp. x Ramos'!K$66,0)</f>
        <v>0</v>
      </c>
      <c r="L513" s="47">
        <f>VLOOKUP($Q513&amp;$B513,'PNC Exon. &amp; no Exon.'!$A:$AL,'P.N.C. x Comp. x Ramos'!L$66,0)</f>
        <v>0</v>
      </c>
      <c r="M513" s="47">
        <f>VLOOKUP($Q513&amp;$B513,'PNC Exon. &amp; no Exon.'!$A:$AL,'P.N.C. x Comp. x Ramos'!M$66,0)</f>
        <v>10735.4</v>
      </c>
      <c r="N513" s="47">
        <f>VLOOKUP($Q513&amp;$B513,'PNC Exon. &amp; no Exon.'!$A:$AL,'P.N.C. x Comp. x Ramos'!N$66,0)</f>
        <v>0</v>
      </c>
      <c r="O513" s="56">
        <f t="shared" si="47"/>
        <v>0.46399817684308964</v>
      </c>
      <c r="Q513" s="136" t="s">
        <v>7</v>
      </c>
    </row>
    <row r="514" spans="1:17" ht="15.95" customHeight="1" x14ac:dyDescent="0.4">
      <c r="A514" s="46">
        <f t="shared" si="45"/>
        <v>22</v>
      </c>
      <c r="B514" s="50" t="s">
        <v>95</v>
      </c>
      <c r="C514" s="75">
        <f t="shared" si="48"/>
        <v>32075870.77</v>
      </c>
      <c r="D514" s="47">
        <f>VLOOKUP($Q514&amp;$B514,'PNC Exon. &amp; no Exon.'!$A:$AL,'P.N.C. x Comp. x Ramos'!D$66,0)</f>
        <v>0</v>
      </c>
      <c r="E514" s="47">
        <f>VLOOKUP($Q514&amp;$B514,'PNC Exon. &amp; no Exon.'!$A:$AL,'P.N.C. x Comp. x Ramos'!E$66,0)</f>
        <v>1652483.53</v>
      </c>
      <c r="F514" s="47">
        <f>VLOOKUP($Q514&amp;$B514,'PNC Exon. &amp; no Exon.'!$A:$AL,'P.N.C. x Comp. x Ramos'!F$66,0)</f>
        <v>30423387.239999998</v>
      </c>
      <c r="G514" s="47">
        <f>VLOOKUP($Q514&amp;$B514,'PNC Exon. &amp; no Exon.'!$A:$AL,'P.N.C. x Comp. x Ramos'!G$66,0)</f>
        <v>0</v>
      </c>
      <c r="H514" s="47">
        <f>VLOOKUP($Q514&amp;$B514,'PNC Exon. &amp; no Exon.'!$A:$AL,'P.N.C. x Comp. x Ramos'!H$66,0)</f>
        <v>0</v>
      </c>
      <c r="I514" s="47">
        <f>VLOOKUP($Q514&amp;$B514,'PNC Exon. &amp; no Exon.'!$A:$AL,'P.N.C. x Comp. x Ramos'!I$66,0)</f>
        <v>0</v>
      </c>
      <c r="J514" s="47">
        <f>VLOOKUP($Q514&amp;$B514,'PNC Exon. &amp; no Exon.'!$A:$AL,'P.N.C. x Comp. x Ramos'!J$66,0)</f>
        <v>0</v>
      </c>
      <c r="K514" s="47">
        <f>VLOOKUP($Q514&amp;$B514,'PNC Exon. &amp; no Exon.'!$A:$AL,'P.N.C. x Comp. x Ramos'!K$66,0)</f>
        <v>0</v>
      </c>
      <c r="L514" s="47">
        <f>VLOOKUP($Q514&amp;$B514,'PNC Exon. &amp; no Exon.'!$A:$AL,'P.N.C. x Comp. x Ramos'!L$66,0)</f>
        <v>0</v>
      </c>
      <c r="M514" s="47">
        <f>VLOOKUP($Q514&amp;$B514,'PNC Exon. &amp; no Exon.'!$A:$AL,'P.N.C. x Comp. x Ramos'!M$66,0)</f>
        <v>0</v>
      </c>
      <c r="N514" s="47">
        <f>VLOOKUP($Q514&amp;$B514,'PNC Exon. &amp; no Exon.'!$A:$AL,'P.N.C. x Comp. x Ramos'!N$66,0)</f>
        <v>0</v>
      </c>
      <c r="O514" s="56">
        <f t="shared" si="47"/>
        <v>0.45474222700507538</v>
      </c>
      <c r="Q514" s="136" t="s">
        <v>7</v>
      </c>
    </row>
    <row r="515" spans="1:17" ht="15.95" customHeight="1" x14ac:dyDescent="0.4">
      <c r="A515" s="46">
        <f t="shared" si="45"/>
        <v>23</v>
      </c>
      <c r="B515" s="50" t="s">
        <v>79</v>
      </c>
      <c r="C515" s="75">
        <f t="shared" si="48"/>
        <v>29602822.640000001</v>
      </c>
      <c r="D515" s="47">
        <f>VLOOKUP($Q515&amp;$B515,'PNC Exon. &amp; no Exon.'!$A:$AL,'P.N.C. x Comp. x Ramos'!D$66,0)</f>
        <v>5499.98</v>
      </c>
      <c r="E515" s="47">
        <f>VLOOKUP($Q515&amp;$B515,'PNC Exon. &amp; no Exon.'!$A:$AL,'P.N.C. x Comp. x Ramos'!E$66,0)</f>
        <v>5716878.1799999997</v>
      </c>
      <c r="F515" s="47">
        <f>VLOOKUP($Q515&amp;$B515,'PNC Exon. &amp; no Exon.'!$A:$AL,'P.N.C. x Comp. x Ramos'!F$66,0)</f>
        <v>0</v>
      </c>
      <c r="G515" s="47">
        <f>VLOOKUP($Q515&amp;$B515,'PNC Exon. &amp; no Exon.'!$A:$AL,'P.N.C. x Comp. x Ramos'!G$66,0)</f>
        <v>0</v>
      </c>
      <c r="H515" s="47">
        <f>VLOOKUP($Q515&amp;$B515,'PNC Exon. &amp; no Exon.'!$A:$AL,'P.N.C. x Comp. x Ramos'!H$66,0)</f>
        <v>1048498.91</v>
      </c>
      <c r="I515" s="47">
        <f>VLOOKUP($Q515&amp;$B515,'PNC Exon. &amp; no Exon.'!$A:$AL,'P.N.C. x Comp. x Ramos'!I$66,0)</f>
        <v>53889</v>
      </c>
      <c r="J515" s="47">
        <f>VLOOKUP($Q515&amp;$B515,'PNC Exon. &amp; no Exon.'!$A:$AL,'P.N.C. x Comp. x Ramos'!J$66,0)</f>
        <v>5390.38</v>
      </c>
      <c r="K515" s="47">
        <f>VLOOKUP($Q515&amp;$B515,'PNC Exon. &amp; no Exon.'!$A:$AL,'P.N.C. x Comp. x Ramos'!K$66,0)</f>
        <v>18100315.800000001</v>
      </c>
      <c r="L515" s="47">
        <f>VLOOKUP($Q515&amp;$B515,'PNC Exon. &amp; no Exon.'!$A:$AL,'P.N.C. x Comp. x Ramos'!L$66,0)</f>
        <v>0</v>
      </c>
      <c r="M515" s="47">
        <f>VLOOKUP($Q515&amp;$B515,'PNC Exon. &amp; no Exon.'!$A:$AL,'P.N.C. x Comp. x Ramos'!M$66,0)</f>
        <v>961983.45</v>
      </c>
      <c r="N515" s="47">
        <f>VLOOKUP($Q515&amp;$B515,'PNC Exon. &amp; no Exon.'!$A:$AL,'P.N.C. x Comp. x Ramos'!N$66,0)</f>
        <v>3710366.94</v>
      </c>
      <c r="O515" s="56">
        <f t="shared" si="47"/>
        <v>0.41968162265887154</v>
      </c>
      <c r="Q515" s="136" t="s">
        <v>7</v>
      </c>
    </row>
    <row r="516" spans="1:17" ht="15.95" customHeight="1" x14ac:dyDescent="0.4">
      <c r="A516" s="46">
        <f t="shared" si="45"/>
        <v>24</v>
      </c>
      <c r="B516" s="50" t="s">
        <v>113</v>
      </c>
      <c r="C516" s="75">
        <f t="shared" si="48"/>
        <v>22996331.32</v>
      </c>
      <c r="D516" s="47">
        <f>VLOOKUP($Q516&amp;$B516,'PNC Exon. &amp; no Exon.'!$A:$AL,'P.N.C. x Comp. x Ramos'!D$66,0)</f>
        <v>0</v>
      </c>
      <c r="E516" s="47">
        <f>VLOOKUP($Q516&amp;$B516,'PNC Exon. &amp; no Exon.'!$A:$AL,'P.N.C. x Comp. x Ramos'!E$66,0)</f>
        <v>922235.66</v>
      </c>
      <c r="F516" s="47">
        <f>VLOOKUP($Q516&amp;$B516,'PNC Exon. &amp; no Exon.'!$A:$AL,'P.N.C. x Comp. x Ramos'!F$66,0)</f>
        <v>0</v>
      </c>
      <c r="G516" s="47">
        <f>VLOOKUP($Q516&amp;$B516,'PNC Exon. &amp; no Exon.'!$A:$AL,'P.N.C. x Comp. x Ramos'!G$66,0)</f>
        <v>7435.71</v>
      </c>
      <c r="H516" s="47">
        <f>VLOOKUP($Q516&amp;$B516,'PNC Exon. &amp; no Exon.'!$A:$AL,'P.N.C. x Comp. x Ramos'!H$66,0)</f>
        <v>1130016.93</v>
      </c>
      <c r="I516" s="47">
        <f>VLOOKUP($Q516&amp;$B516,'PNC Exon. &amp; no Exon.'!$A:$AL,'P.N.C. x Comp. x Ramos'!I$66,0)</f>
        <v>276574.2</v>
      </c>
      <c r="J516" s="47">
        <f>VLOOKUP($Q516&amp;$B516,'PNC Exon. &amp; no Exon.'!$A:$AL,'P.N.C. x Comp. x Ramos'!J$66,0)</f>
        <v>17098.93</v>
      </c>
      <c r="K516" s="47">
        <f>VLOOKUP($Q516&amp;$B516,'PNC Exon. &amp; no Exon.'!$A:$AL,'P.N.C. x Comp. x Ramos'!K$66,0)</f>
        <v>18831926.969999999</v>
      </c>
      <c r="L516" s="47">
        <f>VLOOKUP($Q516&amp;$B516,'PNC Exon. &amp; no Exon.'!$A:$AL,'P.N.C. x Comp. x Ramos'!L$66,0)</f>
        <v>0</v>
      </c>
      <c r="M516" s="47">
        <f>VLOOKUP($Q516&amp;$B516,'PNC Exon. &amp; no Exon.'!$A:$AL,'P.N.C. x Comp. x Ramos'!M$66,0)</f>
        <v>897787.1</v>
      </c>
      <c r="N516" s="47">
        <f>VLOOKUP($Q516&amp;$B516,'PNC Exon. &amp; no Exon.'!$A:$AL,'P.N.C. x Comp. x Ramos'!N$66,0)</f>
        <v>913255.82</v>
      </c>
      <c r="O516" s="56">
        <f t="shared" si="47"/>
        <v>0.32602085824538213</v>
      </c>
      <c r="Q516" s="136" t="s">
        <v>7</v>
      </c>
    </row>
    <row r="517" spans="1:17" ht="15.95" customHeight="1" x14ac:dyDescent="0.4">
      <c r="A517" s="46">
        <f t="shared" si="45"/>
        <v>25</v>
      </c>
      <c r="B517" s="50" t="s">
        <v>114</v>
      </c>
      <c r="C517" s="75">
        <f t="shared" si="48"/>
        <v>18440556.050000001</v>
      </c>
      <c r="D517" s="47">
        <f>VLOOKUP($Q517&amp;$B517,'PNC Exon. &amp; no Exon.'!$A:$AL,'P.N.C. x Comp. x Ramos'!D$66,0)</f>
        <v>0</v>
      </c>
      <c r="E517" s="47">
        <f>VLOOKUP($Q517&amp;$B517,'PNC Exon. &amp; no Exon.'!$A:$AL,'P.N.C. x Comp. x Ramos'!E$66,0)</f>
        <v>928695.09</v>
      </c>
      <c r="F517" s="47">
        <f>VLOOKUP($Q517&amp;$B517,'PNC Exon. &amp; no Exon.'!$A:$AL,'P.N.C. x Comp. x Ramos'!F$66,0)</f>
        <v>213825</v>
      </c>
      <c r="G517" s="47">
        <f>VLOOKUP($Q517&amp;$B517,'PNC Exon. &amp; no Exon.'!$A:$AL,'P.N.C. x Comp. x Ramos'!G$66,0)</f>
        <v>20308.91</v>
      </c>
      <c r="H517" s="47">
        <f>VLOOKUP($Q517&amp;$B517,'PNC Exon. &amp; no Exon.'!$A:$AL,'P.N.C. x Comp. x Ramos'!H$66,0)</f>
        <v>3054420.82</v>
      </c>
      <c r="I517" s="47">
        <f>VLOOKUP($Q517&amp;$B517,'PNC Exon. &amp; no Exon.'!$A:$AL,'P.N.C. x Comp. x Ramos'!I$66,0)</f>
        <v>183232.38</v>
      </c>
      <c r="J517" s="47">
        <f>VLOOKUP($Q517&amp;$B517,'PNC Exon. &amp; no Exon.'!$A:$AL,'P.N.C. x Comp. x Ramos'!J$66,0)</f>
        <v>75859.570000000007</v>
      </c>
      <c r="K517" s="47">
        <f>VLOOKUP($Q517&amp;$B517,'PNC Exon. &amp; no Exon.'!$A:$AL,'P.N.C. x Comp. x Ramos'!K$66,0)</f>
        <v>8402825.9600000009</v>
      </c>
      <c r="L517" s="47">
        <f>VLOOKUP($Q517&amp;$B517,'PNC Exon. &amp; no Exon.'!$A:$AL,'P.N.C. x Comp. x Ramos'!L$66,0)</f>
        <v>0</v>
      </c>
      <c r="M517" s="47">
        <f>VLOOKUP($Q517&amp;$B517,'PNC Exon. &amp; no Exon.'!$A:$AL,'P.N.C. x Comp. x Ramos'!M$66,0)</f>
        <v>5100991.79</v>
      </c>
      <c r="N517" s="47">
        <f>VLOOKUP($Q517&amp;$B517,'PNC Exon. &amp; no Exon.'!$A:$AL,'P.N.C. x Comp. x Ramos'!N$66,0)</f>
        <v>460396.53</v>
      </c>
      <c r="O517" s="56">
        <f t="shared" si="47"/>
        <v>0.26143326195315375</v>
      </c>
      <c r="Q517" s="136" t="s">
        <v>7</v>
      </c>
    </row>
    <row r="518" spans="1:17" ht="15.95" customHeight="1" x14ac:dyDescent="0.4">
      <c r="A518" s="46">
        <f t="shared" si="45"/>
        <v>26</v>
      </c>
      <c r="B518" s="50" t="s">
        <v>88</v>
      </c>
      <c r="C518" s="75">
        <f t="shared" si="48"/>
        <v>15597530.500000002</v>
      </c>
      <c r="D518" s="47">
        <f>VLOOKUP($Q518&amp;$B518,'PNC Exon. &amp; no Exon.'!$A:$AL,'P.N.C. x Comp. x Ramos'!D$66,0)</f>
        <v>106939.34</v>
      </c>
      <c r="E518" s="47">
        <f>VLOOKUP($Q518&amp;$B518,'PNC Exon. &amp; no Exon.'!$A:$AL,'P.N.C. x Comp. x Ramos'!E$66,0)</f>
        <v>425583.79</v>
      </c>
      <c r="F518" s="47">
        <f>VLOOKUP($Q518&amp;$B518,'PNC Exon. &amp; no Exon.'!$A:$AL,'P.N.C. x Comp. x Ramos'!F$66,0)</f>
        <v>5000000</v>
      </c>
      <c r="G518" s="47">
        <f>VLOOKUP($Q518&amp;$B518,'PNC Exon. &amp; no Exon.'!$A:$AL,'P.N.C. x Comp. x Ramos'!G$66,0)</f>
        <v>0</v>
      </c>
      <c r="H518" s="47">
        <f>VLOOKUP($Q518&amp;$B518,'PNC Exon. &amp; no Exon.'!$A:$AL,'P.N.C. x Comp. x Ramos'!H$66,0)</f>
        <v>5421.46</v>
      </c>
      <c r="I518" s="47">
        <f>VLOOKUP($Q518&amp;$B518,'PNC Exon. &amp; no Exon.'!$A:$AL,'P.N.C. x Comp. x Ramos'!I$66,0)</f>
        <v>93831.88</v>
      </c>
      <c r="J518" s="47">
        <f>VLOOKUP($Q518&amp;$B518,'PNC Exon. &amp; no Exon.'!$A:$AL,'P.N.C. x Comp. x Ramos'!J$66,0)</f>
        <v>0</v>
      </c>
      <c r="K518" s="47">
        <f>VLOOKUP($Q518&amp;$B518,'PNC Exon. &amp; no Exon.'!$A:$AL,'P.N.C. x Comp. x Ramos'!K$66,0)</f>
        <v>8511075.2200000007</v>
      </c>
      <c r="L518" s="47">
        <f>VLOOKUP($Q518&amp;$B518,'PNC Exon. &amp; no Exon.'!$A:$AL,'P.N.C. x Comp. x Ramos'!L$66,0)</f>
        <v>0</v>
      </c>
      <c r="M518" s="47">
        <f>VLOOKUP($Q518&amp;$B518,'PNC Exon. &amp; no Exon.'!$A:$AL,'P.N.C. x Comp. x Ramos'!M$66,0)</f>
        <v>1424147.41</v>
      </c>
      <c r="N518" s="47">
        <f>VLOOKUP($Q518&amp;$B518,'PNC Exon. &amp; no Exon.'!$A:$AL,'P.N.C. x Comp. x Ramos'!N$66,0)</f>
        <v>30531.4</v>
      </c>
      <c r="O518" s="56">
        <f t="shared" si="47"/>
        <v>0.22112745765216801</v>
      </c>
      <c r="Q518" s="136" t="s">
        <v>7</v>
      </c>
    </row>
    <row r="519" spans="1:17" ht="15.95" customHeight="1" x14ac:dyDescent="0.4">
      <c r="A519" s="46">
        <f t="shared" si="45"/>
        <v>27</v>
      </c>
      <c r="B519" s="50" t="s">
        <v>109</v>
      </c>
      <c r="C519" s="75">
        <f t="shared" si="48"/>
        <v>13921400.75</v>
      </c>
      <c r="D519" s="47">
        <f>VLOOKUP($Q519&amp;$B519,'PNC Exon. &amp; no Exon.'!$A:$AL,'P.N.C. x Comp. x Ramos'!D$66,0)</f>
        <v>0</v>
      </c>
      <c r="E519" s="47">
        <f>VLOOKUP($Q519&amp;$B519,'PNC Exon. &amp; no Exon.'!$A:$AL,'P.N.C. x Comp. x Ramos'!E$66,0)</f>
        <v>8839001.4499999993</v>
      </c>
      <c r="F519" s="47">
        <f>VLOOKUP($Q519&amp;$B519,'PNC Exon. &amp; no Exon.'!$A:$AL,'P.N.C. x Comp. x Ramos'!F$66,0)</f>
        <v>0</v>
      </c>
      <c r="G519" s="47">
        <f>VLOOKUP($Q519&amp;$B519,'PNC Exon. &amp; no Exon.'!$A:$AL,'P.N.C. x Comp. x Ramos'!G$66,0)</f>
        <v>0</v>
      </c>
      <c r="H519" s="47">
        <f>VLOOKUP($Q519&amp;$B519,'PNC Exon. &amp; no Exon.'!$A:$AL,'P.N.C. x Comp. x Ramos'!H$66,0)</f>
        <v>3029258.47</v>
      </c>
      <c r="I519" s="47">
        <f>VLOOKUP($Q519&amp;$B519,'PNC Exon. &amp; no Exon.'!$A:$AL,'P.N.C. x Comp. x Ramos'!I$66,0)</f>
        <v>0</v>
      </c>
      <c r="J519" s="47">
        <f>VLOOKUP($Q519&amp;$B519,'PNC Exon. &amp; no Exon.'!$A:$AL,'P.N.C. x Comp. x Ramos'!J$66,0)</f>
        <v>0</v>
      </c>
      <c r="K519" s="47">
        <f>VLOOKUP($Q519&amp;$B519,'PNC Exon. &amp; no Exon.'!$A:$AL,'P.N.C. x Comp. x Ramos'!K$66,0)</f>
        <v>6546.84</v>
      </c>
      <c r="L519" s="47">
        <f>VLOOKUP($Q519&amp;$B519,'PNC Exon. &amp; no Exon.'!$A:$AL,'P.N.C. x Comp. x Ramos'!L$66,0)</f>
        <v>0</v>
      </c>
      <c r="M519" s="47">
        <f>VLOOKUP($Q519&amp;$B519,'PNC Exon. &amp; no Exon.'!$A:$AL,'P.N.C. x Comp. x Ramos'!M$66,0)</f>
        <v>55727.38</v>
      </c>
      <c r="N519" s="47">
        <f>VLOOKUP($Q519&amp;$B519,'PNC Exon. &amp; no Exon.'!$A:$AL,'P.N.C. x Comp. x Ramos'!N$66,0)</f>
        <v>1990866.6099999999</v>
      </c>
      <c r="O519" s="56">
        <f t="shared" si="47"/>
        <v>0.19736482995205457</v>
      </c>
      <c r="Q519" s="136" t="s">
        <v>7</v>
      </c>
    </row>
    <row r="520" spans="1:17" ht="15.95" customHeight="1" x14ac:dyDescent="0.4">
      <c r="A520" s="46">
        <f t="shared" si="45"/>
        <v>28</v>
      </c>
      <c r="B520" s="50" t="s">
        <v>93</v>
      </c>
      <c r="C520" s="75">
        <f t="shared" si="48"/>
        <v>11501591.269999998</v>
      </c>
      <c r="D520" s="47">
        <f>VLOOKUP($Q520&amp;$B520,'PNC Exon. &amp; no Exon.'!$A:$AL,'P.N.C. x Comp. x Ramos'!D$66,0)</f>
        <v>45291.38</v>
      </c>
      <c r="E520" s="47">
        <f>VLOOKUP($Q520&amp;$B520,'PNC Exon. &amp; no Exon.'!$A:$AL,'P.N.C. x Comp. x Ramos'!E$66,0)</f>
        <v>36507.18</v>
      </c>
      <c r="F520" s="47">
        <f>VLOOKUP($Q520&amp;$B520,'PNC Exon. &amp; no Exon.'!$A:$AL,'P.N.C. x Comp. x Ramos'!F$66,0)</f>
        <v>0</v>
      </c>
      <c r="G520" s="47">
        <f>VLOOKUP($Q520&amp;$B520,'PNC Exon. &amp; no Exon.'!$A:$AL,'P.N.C. x Comp. x Ramos'!G$66,0)</f>
        <v>58531.87</v>
      </c>
      <c r="H520" s="47">
        <f>VLOOKUP($Q520&amp;$B520,'PNC Exon. &amp; no Exon.'!$A:$AL,'P.N.C. x Comp. x Ramos'!H$66,0)</f>
        <v>4362936.46</v>
      </c>
      <c r="I520" s="47">
        <f>VLOOKUP($Q520&amp;$B520,'PNC Exon. &amp; no Exon.'!$A:$AL,'P.N.C. x Comp. x Ramos'!I$66,0)</f>
        <v>0</v>
      </c>
      <c r="J520" s="47">
        <f>VLOOKUP($Q520&amp;$B520,'PNC Exon. &amp; no Exon.'!$A:$AL,'P.N.C. x Comp. x Ramos'!J$66,0)</f>
        <v>61277.64</v>
      </c>
      <c r="K520" s="47">
        <f>VLOOKUP($Q520&amp;$B520,'PNC Exon. &amp; no Exon.'!$A:$AL,'P.N.C. x Comp. x Ramos'!K$66,0)</f>
        <v>5062434.62</v>
      </c>
      <c r="L520" s="47">
        <f>VLOOKUP($Q520&amp;$B520,'PNC Exon. &amp; no Exon.'!$A:$AL,'P.N.C. x Comp. x Ramos'!L$66,0)</f>
        <v>0</v>
      </c>
      <c r="M520" s="47">
        <f>VLOOKUP($Q520&amp;$B520,'PNC Exon. &amp; no Exon.'!$A:$AL,'P.N.C. x Comp. x Ramos'!M$66,0)</f>
        <v>111713.42</v>
      </c>
      <c r="N520" s="47">
        <f>VLOOKUP($Q520&amp;$B520,'PNC Exon. &amp; no Exon.'!$A:$AL,'P.N.C. x Comp. x Ramos'!N$66,0)</f>
        <v>1762898.7</v>
      </c>
      <c r="O520" s="56">
        <f t="shared" si="47"/>
        <v>0.16305899427409162</v>
      </c>
      <c r="Q520" s="136" t="s">
        <v>7</v>
      </c>
    </row>
    <row r="521" spans="1:17" ht="15.95" customHeight="1" x14ac:dyDescent="0.4">
      <c r="A521" s="46">
        <f t="shared" si="45"/>
        <v>29</v>
      </c>
      <c r="B521" s="50" t="s">
        <v>81</v>
      </c>
      <c r="C521" s="75">
        <f t="shared" si="48"/>
        <v>3925567.21</v>
      </c>
      <c r="D521" s="47">
        <f>VLOOKUP($Q521&amp;$B521,'PNC Exon. &amp; no Exon.'!$A:$AL,'P.N.C. x Comp. x Ramos'!D$66,0)</f>
        <v>0</v>
      </c>
      <c r="E521" s="47">
        <f>VLOOKUP($Q521&amp;$B521,'PNC Exon. &amp; no Exon.'!$A:$AL,'P.N.C. x Comp. x Ramos'!E$66,0)</f>
        <v>0</v>
      </c>
      <c r="F521" s="47">
        <f>VLOOKUP($Q521&amp;$B521,'PNC Exon. &amp; no Exon.'!$A:$AL,'P.N.C. x Comp. x Ramos'!F$66,0)</f>
        <v>0</v>
      </c>
      <c r="G521" s="47">
        <f>VLOOKUP($Q521&amp;$B521,'PNC Exon. &amp; no Exon.'!$A:$AL,'P.N.C. x Comp. x Ramos'!G$66,0)</f>
        <v>0</v>
      </c>
      <c r="H521" s="47">
        <f>VLOOKUP($Q521&amp;$B521,'PNC Exon. &amp; no Exon.'!$A:$AL,'P.N.C. x Comp. x Ramos'!H$66,0)</f>
        <v>0</v>
      </c>
      <c r="I521" s="47">
        <f>VLOOKUP($Q521&amp;$B521,'PNC Exon. &amp; no Exon.'!$A:$AL,'P.N.C. x Comp. x Ramos'!I$66,0)</f>
        <v>0</v>
      </c>
      <c r="J521" s="47">
        <f>VLOOKUP($Q521&amp;$B521,'PNC Exon. &amp; no Exon.'!$A:$AL,'P.N.C. x Comp. x Ramos'!J$66,0)</f>
        <v>0</v>
      </c>
      <c r="K521" s="47">
        <f>VLOOKUP($Q521&amp;$B521,'PNC Exon. &amp; no Exon.'!$A:$AL,'P.N.C. x Comp. x Ramos'!K$66,0)</f>
        <v>3925567.21</v>
      </c>
      <c r="L521" s="47">
        <f>VLOOKUP($Q521&amp;$B521,'PNC Exon. &amp; no Exon.'!$A:$AL,'P.N.C. x Comp. x Ramos'!L$66,0)</f>
        <v>0</v>
      </c>
      <c r="M521" s="47">
        <f>VLOOKUP($Q521&amp;$B521,'PNC Exon. &amp; no Exon.'!$A:$AL,'P.N.C. x Comp. x Ramos'!M$66,0)</f>
        <v>0</v>
      </c>
      <c r="N521" s="47">
        <f>VLOOKUP($Q521&amp;$B521,'PNC Exon. &amp; no Exon.'!$A:$AL,'P.N.C. x Comp. x Ramos'!N$66,0)</f>
        <v>0</v>
      </c>
      <c r="O521" s="56">
        <f t="shared" si="47"/>
        <v>5.5653085402847212E-2</v>
      </c>
      <c r="Q521" s="136" t="s">
        <v>7</v>
      </c>
    </row>
    <row r="522" spans="1:17" ht="15.95" customHeight="1" x14ac:dyDescent="0.4">
      <c r="A522" s="46">
        <f t="shared" si="45"/>
        <v>30</v>
      </c>
      <c r="B522" s="50" t="s">
        <v>119</v>
      </c>
      <c r="C522" s="75">
        <f t="shared" si="48"/>
        <v>1448709.1500000001</v>
      </c>
      <c r="D522" s="47">
        <f>VLOOKUP($Q522&amp;$B522,'PNC Exon. &amp; no Exon.'!$A:$AL,'P.N.C. x Comp. x Ramos'!D$66,0)</f>
        <v>0</v>
      </c>
      <c r="E522" s="47">
        <f>VLOOKUP($Q522&amp;$B522,'PNC Exon. &amp; no Exon.'!$A:$AL,'P.N.C. x Comp. x Ramos'!E$66,0)</f>
        <v>336.3</v>
      </c>
      <c r="F522" s="47">
        <f>VLOOKUP($Q522&amp;$B522,'PNC Exon. &amp; no Exon.'!$A:$AL,'P.N.C. x Comp. x Ramos'!F$66,0)</f>
        <v>1446354.45</v>
      </c>
      <c r="G522" s="47">
        <f>VLOOKUP($Q522&amp;$B522,'PNC Exon. &amp; no Exon.'!$A:$AL,'P.N.C. x Comp. x Ramos'!G$66,0)</f>
        <v>116.05</v>
      </c>
      <c r="H522" s="47">
        <f>VLOOKUP($Q522&amp;$B522,'PNC Exon. &amp; no Exon.'!$A:$AL,'P.N.C. x Comp. x Ramos'!H$66,0)</f>
        <v>0</v>
      </c>
      <c r="I522" s="47">
        <f>VLOOKUP($Q522&amp;$B522,'PNC Exon. &amp; no Exon.'!$A:$AL,'P.N.C. x Comp. x Ramos'!I$66,0)</f>
        <v>0</v>
      </c>
      <c r="J522" s="47">
        <f>VLOOKUP($Q522&amp;$B522,'PNC Exon. &amp; no Exon.'!$A:$AL,'P.N.C. x Comp. x Ramos'!J$66,0)</f>
        <v>0</v>
      </c>
      <c r="K522" s="47">
        <f>VLOOKUP($Q522&amp;$B522,'PNC Exon. &amp; no Exon.'!$A:$AL,'P.N.C. x Comp. x Ramos'!K$66,0)</f>
        <v>0</v>
      </c>
      <c r="L522" s="47">
        <f>VLOOKUP($Q522&amp;$B522,'PNC Exon. &amp; no Exon.'!$A:$AL,'P.N.C. x Comp. x Ramos'!L$66,0)</f>
        <v>0</v>
      </c>
      <c r="M522" s="47">
        <f>VLOOKUP($Q522&amp;$B522,'PNC Exon. &amp; no Exon.'!$A:$AL,'P.N.C. x Comp. x Ramos'!M$66,0)</f>
        <v>0</v>
      </c>
      <c r="N522" s="47">
        <f>VLOOKUP($Q522&amp;$B522,'PNC Exon. &amp; no Exon.'!$A:$AL,'P.N.C. x Comp. x Ramos'!N$66,0)</f>
        <v>1902.35</v>
      </c>
      <c r="O522" s="56">
        <f t="shared" si="47"/>
        <v>2.0538467369365512E-2</v>
      </c>
      <c r="Q522" s="136" t="s">
        <v>7</v>
      </c>
    </row>
    <row r="523" spans="1:17" ht="15.95" customHeight="1" x14ac:dyDescent="0.4">
      <c r="A523" s="46">
        <f t="shared" si="45"/>
        <v>31</v>
      </c>
      <c r="B523" s="50" t="s">
        <v>117</v>
      </c>
      <c r="C523" s="75">
        <f t="shared" si="48"/>
        <v>995753.44</v>
      </c>
      <c r="D523" s="47">
        <f>VLOOKUP($Q523&amp;$B523,'PNC Exon. &amp; no Exon.'!$A:$AL,'P.N.C. x Comp. x Ramos'!D$66,0)</f>
        <v>0</v>
      </c>
      <c r="E523" s="47">
        <f>VLOOKUP($Q523&amp;$B523,'PNC Exon. &amp; no Exon.'!$A:$AL,'P.N.C. x Comp. x Ramos'!E$66,0)</f>
        <v>0</v>
      </c>
      <c r="F523" s="47">
        <f>VLOOKUP($Q523&amp;$B523,'PNC Exon. &amp; no Exon.'!$A:$AL,'P.N.C. x Comp. x Ramos'!F$66,0)</f>
        <v>0</v>
      </c>
      <c r="G523" s="47">
        <f>VLOOKUP($Q523&amp;$B523,'PNC Exon. &amp; no Exon.'!$A:$AL,'P.N.C. x Comp. x Ramos'!G$66,0)</f>
        <v>0</v>
      </c>
      <c r="H523" s="47">
        <f>VLOOKUP($Q523&amp;$B523,'PNC Exon. &amp; no Exon.'!$A:$AL,'P.N.C. x Comp. x Ramos'!H$66,0)</f>
        <v>0</v>
      </c>
      <c r="I523" s="47">
        <f>VLOOKUP($Q523&amp;$B523,'PNC Exon. &amp; no Exon.'!$A:$AL,'P.N.C. x Comp. x Ramos'!I$66,0)</f>
        <v>0</v>
      </c>
      <c r="J523" s="47">
        <f>VLOOKUP($Q523&amp;$B523,'PNC Exon. &amp; no Exon.'!$A:$AL,'P.N.C. x Comp. x Ramos'!J$66,0)</f>
        <v>0</v>
      </c>
      <c r="K523" s="47">
        <f>VLOOKUP($Q523&amp;$B523,'PNC Exon. &amp; no Exon.'!$A:$AL,'P.N.C. x Comp. x Ramos'!K$66,0)</f>
        <v>886997.41</v>
      </c>
      <c r="L523" s="47">
        <f>VLOOKUP($Q523&amp;$B523,'PNC Exon. &amp; no Exon.'!$A:$AL,'P.N.C. x Comp. x Ramos'!L$66,0)</f>
        <v>0</v>
      </c>
      <c r="M523" s="47">
        <f>VLOOKUP($Q523&amp;$B523,'PNC Exon. &amp; no Exon.'!$A:$AL,'P.N.C. x Comp. x Ramos'!M$66,0)</f>
        <v>99704.31</v>
      </c>
      <c r="N523" s="47">
        <f>VLOOKUP($Q523&amp;$B523,'PNC Exon. &amp; no Exon.'!$A:$AL,'P.N.C. x Comp. x Ramos'!N$66,0)</f>
        <v>9051.7199999999993</v>
      </c>
      <c r="O523" s="56">
        <f t="shared" si="47"/>
        <v>1.4116877452850665E-2</v>
      </c>
      <c r="Q523" s="136" t="s">
        <v>7</v>
      </c>
    </row>
    <row r="524" spans="1:17" ht="15.95" customHeight="1" x14ac:dyDescent="0.4">
      <c r="A524" s="46">
        <f t="shared" si="45"/>
        <v>32</v>
      </c>
      <c r="B524" s="50" t="s">
        <v>118</v>
      </c>
      <c r="C524" s="75">
        <f t="shared" si="48"/>
        <v>714466.25</v>
      </c>
      <c r="D524" s="47">
        <f>VLOOKUP($Q524&amp;$B524,'PNC Exon. &amp; no Exon.'!$A:$AL,'P.N.C. x Comp. x Ramos'!D$66,0)</f>
        <v>19934.509999999998</v>
      </c>
      <c r="E524" s="47">
        <f>VLOOKUP($Q524&amp;$B524,'PNC Exon. &amp; no Exon.'!$A:$AL,'P.N.C. x Comp. x Ramos'!E$66,0)</f>
        <v>0</v>
      </c>
      <c r="F524" s="47">
        <f>VLOOKUP($Q524&amp;$B524,'PNC Exon. &amp; no Exon.'!$A:$AL,'P.N.C. x Comp. x Ramos'!F$66,0)</f>
        <v>64998.54</v>
      </c>
      <c r="G524" s="47">
        <f>VLOOKUP($Q524&amp;$B524,'PNC Exon. &amp; no Exon.'!$A:$AL,'P.N.C. x Comp. x Ramos'!G$66,0)</f>
        <v>2602.58</v>
      </c>
      <c r="H524" s="47">
        <f>VLOOKUP($Q524&amp;$B524,'PNC Exon. &amp; no Exon.'!$A:$AL,'P.N.C. x Comp. x Ramos'!H$66,0)</f>
        <v>0</v>
      </c>
      <c r="I524" s="47">
        <f>VLOOKUP($Q524&amp;$B524,'PNC Exon. &amp; no Exon.'!$A:$AL,'P.N.C. x Comp. x Ramos'!I$66,0)</f>
        <v>0</v>
      </c>
      <c r="J524" s="47">
        <f>VLOOKUP($Q524&amp;$B524,'PNC Exon. &amp; no Exon.'!$A:$AL,'P.N.C. x Comp. x Ramos'!J$66,0)</f>
        <v>0</v>
      </c>
      <c r="K524" s="47">
        <f>VLOOKUP($Q524&amp;$B524,'PNC Exon. &amp; no Exon.'!$A:$AL,'P.N.C. x Comp. x Ramos'!K$66,0)</f>
        <v>2333.62</v>
      </c>
      <c r="L524" s="47">
        <f>VLOOKUP($Q524&amp;$B524,'PNC Exon. &amp; no Exon.'!$A:$AL,'P.N.C. x Comp. x Ramos'!L$66,0)</f>
        <v>0</v>
      </c>
      <c r="M524" s="47">
        <f>VLOOKUP($Q524&amp;$B524,'PNC Exon. &amp; no Exon.'!$A:$AL,'P.N.C. x Comp. x Ramos'!M$66,0)</f>
        <v>0</v>
      </c>
      <c r="N524" s="47">
        <f>VLOOKUP($Q524&amp;$B524,'PNC Exon. &amp; no Exon.'!$A:$AL,'P.N.C. x Comp. x Ramos'!N$66,0)</f>
        <v>624597</v>
      </c>
      <c r="O524" s="56">
        <f t="shared" si="47"/>
        <v>1.0129046097443327E-2</v>
      </c>
      <c r="Q524" s="136" t="s">
        <v>7</v>
      </c>
    </row>
    <row r="525" spans="1:17" ht="15.95" customHeight="1" x14ac:dyDescent="0.4">
      <c r="A525" s="46">
        <f t="shared" si="45"/>
        <v>33</v>
      </c>
      <c r="B525" s="50" t="s">
        <v>115</v>
      </c>
      <c r="C525" s="75">
        <f t="shared" si="48"/>
        <v>122365.39000000001</v>
      </c>
      <c r="D525" s="47">
        <f>VLOOKUP($Q525&amp;$B525,'PNC Exon. &amp; no Exon.'!$A:$AL,'P.N.C. x Comp. x Ramos'!D$66,0)</f>
        <v>0</v>
      </c>
      <c r="E525" s="47">
        <f>VLOOKUP($Q525&amp;$B525,'PNC Exon. &amp; no Exon.'!$A:$AL,'P.N.C. x Comp. x Ramos'!E$66,0)</f>
        <v>0</v>
      </c>
      <c r="F525" s="47">
        <f>VLOOKUP($Q525&amp;$B525,'PNC Exon. &amp; no Exon.'!$A:$AL,'P.N.C. x Comp. x Ramos'!F$66,0)</f>
        <v>0</v>
      </c>
      <c r="G525" s="47">
        <f>VLOOKUP($Q525&amp;$B525,'PNC Exon. &amp; no Exon.'!$A:$AL,'P.N.C. x Comp. x Ramos'!G$66,0)</f>
        <v>0</v>
      </c>
      <c r="H525" s="47">
        <f>VLOOKUP($Q525&amp;$B525,'PNC Exon. &amp; no Exon.'!$A:$AL,'P.N.C. x Comp. x Ramos'!H$66,0)</f>
        <v>0</v>
      </c>
      <c r="I525" s="47">
        <f>VLOOKUP($Q525&amp;$B525,'PNC Exon. &amp; no Exon.'!$A:$AL,'P.N.C. x Comp. x Ramos'!I$66,0)</f>
        <v>0</v>
      </c>
      <c r="J525" s="47">
        <f>VLOOKUP($Q525&amp;$B525,'PNC Exon. &amp; no Exon.'!$A:$AL,'P.N.C. x Comp. x Ramos'!J$66,0)</f>
        <v>0</v>
      </c>
      <c r="K525" s="47">
        <f>VLOOKUP($Q525&amp;$B525,'PNC Exon. &amp; no Exon.'!$A:$AL,'P.N.C. x Comp. x Ramos'!K$66,0)</f>
        <v>79115.210000000006</v>
      </c>
      <c r="L525" s="47">
        <f>VLOOKUP($Q525&amp;$B525,'PNC Exon. &amp; no Exon.'!$A:$AL,'P.N.C. x Comp. x Ramos'!L$66,0)</f>
        <v>0</v>
      </c>
      <c r="M525" s="47">
        <f>VLOOKUP($Q525&amp;$B525,'PNC Exon. &amp; no Exon.'!$A:$AL,'P.N.C. x Comp. x Ramos'!M$66,0)</f>
        <v>43250.18</v>
      </c>
      <c r="N525" s="47">
        <f>VLOOKUP($Q525&amp;$B525,'PNC Exon. &amp; no Exon.'!$A:$AL,'P.N.C. x Comp. x Ramos'!N$66,0)</f>
        <v>0</v>
      </c>
      <c r="O525" s="56">
        <f t="shared" si="47"/>
        <v>1.7347840797821183E-3</v>
      </c>
      <c r="Q525" s="136" t="s">
        <v>7</v>
      </c>
    </row>
    <row r="526" spans="1:17" x14ac:dyDescent="0.4">
      <c r="A526" s="69" t="s">
        <v>171</v>
      </c>
      <c r="B526" s="3"/>
      <c r="C526" s="9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10"/>
    </row>
    <row r="527" spans="1:17" x14ac:dyDescent="0.4">
      <c r="B527" s="15"/>
    </row>
    <row r="547" spans="1:31" ht="18" customHeight="1" x14ac:dyDescent="0.6">
      <c r="A547" s="173" t="s">
        <v>42</v>
      </c>
      <c r="B547" s="173"/>
      <c r="C547" s="173"/>
      <c r="D547" s="173"/>
      <c r="E547" s="173"/>
      <c r="F547" s="173"/>
      <c r="G547" s="173"/>
      <c r="H547" s="173"/>
      <c r="I547" s="173"/>
      <c r="J547" s="173"/>
      <c r="K547" s="173"/>
      <c r="L547" s="173"/>
      <c r="M547" s="173"/>
      <c r="N547" s="173"/>
      <c r="O547" s="173"/>
    </row>
    <row r="548" spans="1:31" ht="12.75" customHeight="1" x14ac:dyDescent="0.4">
      <c r="A548" s="172" t="s">
        <v>56</v>
      </c>
      <c r="B548" s="172"/>
      <c r="C548" s="172"/>
      <c r="D548" s="172"/>
      <c r="E548" s="172"/>
      <c r="F548" s="172"/>
      <c r="G548" s="172"/>
      <c r="H548" s="172"/>
      <c r="I548" s="172"/>
      <c r="J548" s="172"/>
      <c r="K548" s="172"/>
      <c r="L548" s="172"/>
      <c r="M548" s="172"/>
      <c r="N548" s="172"/>
      <c r="O548" s="172"/>
    </row>
    <row r="549" spans="1:31" ht="12.75" customHeight="1" x14ac:dyDescent="0.4">
      <c r="A549" s="174" t="s">
        <v>154</v>
      </c>
      <c r="B549" s="175"/>
      <c r="C549" s="175"/>
      <c r="D549" s="175"/>
      <c r="E549" s="175"/>
      <c r="F549" s="175"/>
      <c r="G549" s="175"/>
      <c r="H549" s="175"/>
      <c r="I549" s="175"/>
      <c r="J549" s="175"/>
      <c r="K549" s="175"/>
      <c r="L549" s="175"/>
      <c r="M549" s="175"/>
      <c r="N549" s="175"/>
      <c r="O549" s="175"/>
    </row>
    <row r="550" spans="1:31" ht="12.75" customHeight="1" x14ac:dyDescent="0.4">
      <c r="A550" s="172" t="s">
        <v>105</v>
      </c>
      <c r="B550" s="172"/>
      <c r="C550" s="172"/>
      <c r="D550" s="172"/>
      <c r="E550" s="172"/>
      <c r="F550" s="172"/>
      <c r="G550" s="172"/>
      <c r="H550" s="172"/>
      <c r="I550" s="172"/>
      <c r="J550" s="172"/>
      <c r="K550" s="172"/>
      <c r="L550" s="172"/>
      <c r="M550" s="172"/>
      <c r="N550" s="172"/>
      <c r="O550" s="172"/>
    </row>
    <row r="551" spans="1:3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4">
      <c r="A552" s="108" t="s">
        <v>32</v>
      </c>
      <c r="B552" s="68" t="s">
        <v>100</v>
      </c>
      <c r="C552" s="108" t="s">
        <v>0</v>
      </c>
      <c r="D552" s="108" t="s">
        <v>43</v>
      </c>
      <c r="E552" s="108" t="s">
        <v>13</v>
      </c>
      <c r="F552" s="108" t="s">
        <v>44</v>
      </c>
      <c r="G552" s="108" t="s">
        <v>15</v>
      </c>
      <c r="H552" s="108" t="s">
        <v>45</v>
      </c>
      <c r="I552" s="108" t="s">
        <v>104</v>
      </c>
      <c r="J552" s="108" t="s">
        <v>46</v>
      </c>
      <c r="K552" s="108" t="s">
        <v>36</v>
      </c>
      <c r="L552" s="108" t="s">
        <v>47</v>
      </c>
      <c r="M552" s="108" t="s">
        <v>48</v>
      </c>
      <c r="N552" s="108" t="s">
        <v>49</v>
      </c>
      <c r="O552" s="108" t="s">
        <v>61</v>
      </c>
    </row>
    <row r="553" spans="1:31" ht="15.95" customHeight="1" x14ac:dyDescent="0.4">
      <c r="A553" s="46"/>
      <c r="B553" s="65" t="s">
        <v>21</v>
      </c>
      <c r="C553" s="95">
        <f t="shared" ref="C553:N553" si="49">SUM(C554:C586)</f>
        <v>6920674529.1400003</v>
      </c>
      <c r="D553" s="75">
        <f t="shared" si="49"/>
        <v>28792457.979999997</v>
      </c>
      <c r="E553" s="75">
        <f t="shared" si="49"/>
        <v>1142486665.3399999</v>
      </c>
      <c r="F553" s="75">
        <f t="shared" si="49"/>
        <v>1842472641.7500005</v>
      </c>
      <c r="G553" s="75">
        <f t="shared" si="49"/>
        <v>51034873.829999998</v>
      </c>
      <c r="H553" s="75">
        <f t="shared" si="49"/>
        <v>1622641415.8000007</v>
      </c>
      <c r="I553" s="75">
        <f t="shared" si="49"/>
        <v>26740691.789999992</v>
      </c>
      <c r="J553" s="75">
        <f t="shared" si="49"/>
        <v>85089447.650000021</v>
      </c>
      <c r="K553" s="75">
        <f t="shared" si="49"/>
        <v>1602240866.7700002</v>
      </c>
      <c r="L553" s="75">
        <f t="shared" si="49"/>
        <v>26349944.309999999</v>
      </c>
      <c r="M553" s="75">
        <f t="shared" si="49"/>
        <v>83019707.339999989</v>
      </c>
      <c r="N553" s="75">
        <f t="shared" si="49"/>
        <v>409805816.5800001</v>
      </c>
      <c r="O553" s="59">
        <f>SUM(O554:O586,0)</f>
        <v>100.00000000000001</v>
      </c>
      <c r="Q553" s="136" t="s">
        <v>8</v>
      </c>
      <c r="R553" s="119"/>
      <c r="S553" s="119"/>
      <c r="T553" s="119"/>
      <c r="U553" s="119"/>
      <c r="V553" s="119"/>
      <c r="W553" s="119"/>
      <c r="X553" s="119"/>
      <c r="Y553" s="119"/>
      <c r="Z553" s="119"/>
      <c r="AA553" s="119"/>
      <c r="AB553" s="118"/>
      <c r="AC553" s="118"/>
      <c r="AD553" s="118"/>
      <c r="AE553" s="118"/>
    </row>
    <row r="554" spans="1:31" ht="15.95" customHeight="1" x14ac:dyDescent="0.4">
      <c r="A554" s="46">
        <f t="shared" ref="A554:A586" si="50">RANK(C554,$C$554:$C$586,0)</f>
        <v>1</v>
      </c>
      <c r="B554" s="86" t="s">
        <v>86</v>
      </c>
      <c r="C554" s="95">
        <f t="shared" ref="C554" si="51">SUM(D554:N554)</f>
        <v>1286818746.53</v>
      </c>
      <c r="D554" s="47">
        <f>VLOOKUP($Q554&amp;$B554,'PNC Exon. &amp; no Exon.'!$A:$AL,'P.N.C. x Comp. x Ramos'!D$66,0)</f>
        <v>5180480.97</v>
      </c>
      <c r="E554" s="47">
        <f>VLOOKUP($Q554&amp;$B554,'PNC Exon. &amp; no Exon.'!$A:$AL,'P.N.C. x Comp. x Ramos'!E$66,0)</f>
        <v>251592778.44</v>
      </c>
      <c r="F554" s="47">
        <f>VLOOKUP($Q554&amp;$B554,'PNC Exon. &amp; no Exon.'!$A:$AL,'P.N.C. x Comp. x Ramos'!F$66,0)</f>
        <v>319790618.16000003</v>
      </c>
      <c r="G554" s="47">
        <f>VLOOKUP($Q554&amp;$B554,'PNC Exon. &amp; no Exon.'!$A:$AL,'P.N.C. x Comp. x Ramos'!G$66,0)</f>
        <v>25709356.170000002</v>
      </c>
      <c r="H554" s="47">
        <f>VLOOKUP($Q554&amp;$B554,'PNC Exon. &amp; no Exon.'!$A:$AL,'P.N.C. x Comp. x Ramos'!H$66,0)</f>
        <v>385321884.51999998</v>
      </c>
      <c r="I554" s="47">
        <f>VLOOKUP($Q554&amp;$B554,'PNC Exon. &amp; no Exon.'!$A:$AL,'P.N.C. x Comp. x Ramos'!I$66,0)</f>
        <v>2241301.06</v>
      </c>
      <c r="J554" s="47">
        <f>VLOOKUP($Q554&amp;$B554,'PNC Exon. &amp; no Exon.'!$A:$AL,'P.N.C. x Comp. x Ramos'!J$66,0)</f>
        <v>45101312.659999996</v>
      </c>
      <c r="K554" s="47">
        <f>VLOOKUP($Q554&amp;$B554,'PNC Exon. &amp; no Exon.'!$A:$AL,'P.N.C. x Comp. x Ramos'!K$66,0)</f>
        <v>164014823.09</v>
      </c>
      <c r="L554" s="47">
        <f>VLOOKUP($Q554&amp;$B554,'PNC Exon. &amp; no Exon.'!$A:$AL,'P.N.C. x Comp. x Ramos'!L$66,0)</f>
        <v>0</v>
      </c>
      <c r="M554" s="47">
        <f>VLOOKUP($Q554&amp;$B554,'PNC Exon. &amp; no Exon.'!$A:$AL,'P.N.C. x Comp. x Ramos'!M$66,0)</f>
        <v>8885622.7599999998</v>
      </c>
      <c r="N554" s="47">
        <f>VLOOKUP($Q554&amp;$B554,'PNC Exon. &amp; no Exon.'!$A:$AL,'P.N.C. x Comp. x Ramos'!N$66,0)</f>
        <v>78980568.700000003</v>
      </c>
      <c r="O554" s="56">
        <f t="shared" ref="O554:O586" si="52">IFERROR(C554/$C$553*100,0)</f>
        <v>18.593834186418633</v>
      </c>
      <c r="Q554" s="136" t="s">
        <v>8</v>
      </c>
    </row>
    <row r="555" spans="1:31" ht="15.95" customHeight="1" x14ac:dyDescent="0.4">
      <c r="A555" s="46">
        <f t="shared" si="50"/>
        <v>2</v>
      </c>
      <c r="B555" s="50" t="s">
        <v>108</v>
      </c>
      <c r="C555" s="95">
        <f t="shared" ref="C555:C586" si="53">SUM(D555:N555)</f>
        <v>1124346390.6799998</v>
      </c>
      <c r="D555" s="47">
        <f>VLOOKUP($Q555&amp;$B555,'PNC Exon. &amp; no Exon.'!$A:$AL,'P.N.C. x Comp. x Ramos'!D$66,0)</f>
        <v>4293874.97</v>
      </c>
      <c r="E555" s="47">
        <f>VLOOKUP($Q555&amp;$B555,'PNC Exon. &amp; no Exon.'!$A:$AL,'P.N.C. x Comp. x Ramos'!E$66,0)</f>
        <v>25808086.629999999</v>
      </c>
      <c r="F555" s="47">
        <f>VLOOKUP($Q555&amp;$B555,'PNC Exon. &amp; no Exon.'!$A:$AL,'P.N.C. x Comp. x Ramos'!F$66,0)</f>
        <v>1000676135.45</v>
      </c>
      <c r="G555" s="47">
        <f>VLOOKUP($Q555&amp;$B555,'PNC Exon. &amp; no Exon.'!$A:$AL,'P.N.C. x Comp. x Ramos'!G$66,0)</f>
        <v>1505505.76</v>
      </c>
      <c r="H555" s="47">
        <f>VLOOKUP($Q555&amp;$B555,'PNC Exon. &amp; no Exon.'!$A:$AL,'P.N.C. x Comp. x Ramos'!H$66,0)</f>
        <v>28990691.030000001</v>
      </c>
      <c r="I555" s="47">
        <f>VLOOKUP($Q555&amp;$B555,'PNC Exon. &amp; no Exon.'!$A:$AL,'P.N.C. x Comp. x Ramos'!I$66,0)</f>
        <v>430624.11</v>
      </c>
      <c r="J555" s="47">
        <f>VLOOKUP($Q555&amp;$B555,'PNC Exon. &amp; no Exon.'!$A:$AL,'P.N.C. x Comp. x Ramos'!J$66,0)</f>
        <v>1009823.1799999999</v>
      </c>
      <c r="K555" s="47">
        <f>VLOOKUP($Q555&amp;$B555,'PNC Exon. &amp; no Exon.'!$A:$AL,'P.N.C. x Comp. x Ramos'!K$66,0)</f>
        <v>53654880.730000004</v>
      </c>
      <c r="L555" s="47">
        <f>VLOOKUP($Q555&amp;$B555,'PNC Exon. &amp; no Exon.'!$A:$AL,'P.N.C. x Comp. x Ramos'!L$66,0)</f>
        <v>0</v>
      </c>
      <c r="M555" s="47">
        <f>VLOOKUP($Q555&amp;$B555,'PNC Exon. &amp; no Exon.'!$A:$AL,'P.N.C. x Comp. x Ramos'!M$66,0)</f>
        <v>1051479.95</v>
      </c>
      <c r="N555" s="47">
        <f>VLOOKUP($Q555&amp;$B555,'PNC Exon. &amp; no Exon.'!$A:$AL,'P.N.C. x Comp. x Ramos'!N$66,0)</f>
        <v>6925288.8700000001</v>
      </c>
      <c r="O555" s="56">
        <f t="shared" si="52"/>
        <v>16.246196609100142</v>
      </c>
      <c r="Q555" s="136" t="s">
        <v>8</v>
      </c>
    </row>
    <row r="556" spans="1:31" ht="15.95" customHeight="1" x14ac:dyDescent="0.4">
      <c r="A556" s="46">
        <f t="shared" si="50"/>
        <v>4</v>
      </c>
      <c r="B556" s="50" t="s">
        <v>94</v>
      </c>
      <c r="C556" s="95">
        <f t="shared" si="53"/>
        <v>817364261.68999994</v>
      </c>
      <c r="D556" s="47">
        <f>VLOOKUP($Q556&amp;$B556,'PNC Exon. &amp; no Exon.'!$A:$AL,'P.N.C. x Comp. x Ramos'!D$66,0)</f>
        <v>2147931.37</v>
      </c>
      <c r="E556" s="47">
        <f>VLOOKUP($Q556&amp;$B556,'PNC Exon. &amp; no Exon.'!$A:$AL,'P.N.C. x Comp. x Ramos'!E$66,0)</f>
        <v>181401895.36000001</v>
      </c>
      <c r="F556" s="47">
        <f>VLOOKUP($Q556&amp;$B556,'PNC Exon. &amp; no Exon.'!$A:$AL,'P.N.C. x Comp. x Ramos'!F$66,0)</f>
        <v>26245167.579999998</v>
      </c>
      <c r="G556" s="47">
        <f>VLOOKUP($Q556&amp;$B556,'PNC Exon. &amp; no Exon.'!$A:$AL,'P.N.C. x Comp. x Ramos'!G$66,0)</f>
        <v>13486655.209999999</v>
      </c>
      <c r="H556" s="47">
        <f>VLOOKUP($Q556&amp;$B556,'PNC Exon. &amp; no Exon.'!$A:$AL,'P.N.C. x Comp. x Ramos'!H$66,0)</f>
        <v>318323009.94</v>
      </c>
      <c r="I556" s="47">
        <f>VLOOKUP($Q556&amp;$B556,'PNC Exon. &amp; no Exon.'!$A:$AL,'P.N.C. x Comp. x Ramos'!I$66,0)</f>
        <v>1158843.23</v>
      </c>
      <c r="J556" s="47">
        <f>VLOOKUP($Q556&amp;$B556,'PNC Exon. &amp; no Exon.'!$A:$AL,'P.N.C. x Comp. x Ramos'!J$66,0)</f>
        <v>5089475.1500000004</v>
      </c>
      <c r="K556" s="47">
        <f>VLOOKUP($Q556&amp;$B556,'PNC Exon. &amp; no Exon.'!$A:$AL,'P.N.C. x Comp. x Ramos'!K$66,0)</f>
        <v>223424852.19999999</v>
      </c>
      <c r="L556" s="47">
        <f>VLOOKUP($Q556&amp;$B556,'PNC Exon. &amp; no Exon.'!$A:$AL,'P.N.C. x Comp. x Ramos'!L$66,0)</f>
        <v>0</v>
      </c>
      <c r="M556" s="47">
        <f>VLOOKUP($Q556&amp;$B556,'PNC Exon. &amp; no Exon.'!$A:$AL,'P.N.C. x Comp. x Ramos'!M$66,0)</f>
        <v>9640024.6099999994</v>
      </c>
      <c r="N556" s="47">
        <f>VLOOKUP($Q556&amp;$B556,'PNC Exon. &amp; no Exon.'!$A:$AL,'P.N.C. x Comp. x Ramos'!N$66,0)</f>
        <v>36446407.039999999</v>
      </c>
      <c r="O556" s="56">
        <f t="shared" si="52"/>
        <v>11.810471049439307</v>
      </c>
      <c r="Q556" s="136" t="s">
        <v>8</v>
      </c>
    </row>
    <row r="557" spans="1:31" ht="15.95" customHeight="1" x14ac:dyDescent="0.4">
      <c r="A557" s="46">
        <f t="shared" si="50"/>
        <v>3</v>
      </c>
      <c r="B557" s="50" t="s">
        <v>112</v>
      </c>
      <c r="C557" s="95">
        <f t="shared" si="53"/>
        <v>1085118231.6700001</v>
      </c>
      <c r="D557" s="47">
        <f>VLOOKUP($Q557&amp;$B557,'PNC Exon. &amp; no Exon.'!$A:$AL,'P.N.C. x Comp. x Ramos'!D$66,0)</f>
        <v>4593197.29</v>
      </c>
      <c r="E557" s="47">
        <f>VLOOKUP($Q557&amp;$B557,'PNC Exon. &amp; no Exon.'!$A:$AL,'P.N.C. x Comp. x Ramos'!E$66,0)</f>
        <v>221893090.15000001</v>
      </c>
      <c r="F557" s="47">
        <f>VLOOKUP($Q557&amp;$B557,'PNC Exon. &amp; no Exon.'!$A:$AL,'P.N.C. x Comp. x Ramos'!F$66,0)</f>
        <v>19233896.719999999</v>
      </c>
      <c r="G557" s="47">
        <f>VLOOKUP($Q557&amp;$B557,'PNC Exon. &amp; no Exon.'!$A:$AL,'P.N.C. x Comp. x Ramos'!G$66,0)</f>
        <v>1712148.28</v>
      </c>
      <c r="H557" s="47">
        <f>VLOOKUP($Q557&amp;$B557,'PNC Exon. &amp; no Exon.'!$A:$AL,'P.N.C. x Comp. x Ramos'!H$66,0)</f>
        <v>437657261.40000004</v>
      </c>
      <c r="I557" s="47">
        <f>VLOOKUP($Q557&amp;$B557,'PNC Exon. &amp; no Exon.'!$A:$AL,'P.N.C. x Comp. x Ramos'!I$66,0)</f>
        <v>6998583.8899999997</v>
      </c>
      <c r="J557" s="47">
        <f>VLOOKUP($Q557&amp;$B557,'PNC Exon. &amp; no Exon.'!$A:$AL,'P.N.C. x Comp. x Ramos'!J$66,0)</f>
        <v>8713576.0500000007</v>
      </c>
      <c r="K557" s="47">
        <f>VLOOKUP($Q557&amp;$B557,'PNC Exon. &amp; no Exon.'!$A:$AL,'P.N.C. x Comp. x Ramos'!K$66,0)</f>
        <v>291482223.31999999</v>
      </c>
      <c r="L557" s="47">
        <f>VLOOKUP($Q557&amp;$B557,'PNC Exon. &amp; no Exon.'!$A:$AL,'P.N.C. x Comp. x Ramos'!L$66,0)</f>
        <v>0</v>
      </c>
      <c r="M557" s="47">
        <f>VLOOKUP($Q557&amp;$B557,'PNC Exon. &amp; no Exon.'!$A:$AL,'P.N.C. x Comp. x Ramos'!M$66,0)</f>
        <v>8058630.3300000001</v>
      </c>
      <c r="N557" s="47">
        <f>VLOOKUP($Q557&amp;$B557,'PNC Exon. &amp; no Exon.'!$A:$AL,'P.N.C. x Comp. x Ramos'!N$66,0)</f>
        <v>84775624.24000001</v>
      </c>
      <c r="O557" s="56">
        <f t="shared" si="52"/>
        <v>15.679370950057416</v>
      </c>
      <c r="Q557" s="136" t="s">
        <v>8</v>
      </c>
    </row>
    <row r="558" spans="1:31" ht="15.95" customHeight="1" x14ac:dyDescent="0.4">
      <c r="A558" s="46">
        <f t="shared" si="50"/>
        <v>5</v>
      </c>
      <c r="B558" s="50" t="s">
        <v>87</v>
      </c>
      <c r="C558" s="95">
        <f t="shared" si="53"/>
        <v>710241350.93000007</v>
      </c>
      <c r="D558" s="47">
        <f>VLOOKUP($Q558&amp;$B558,'PNC Exon. &amp; no Exon.'!$A:$AL,'P.N.C. x Comp. x Ramos'!D$66,0)</f>
        <v>250560.28</v>
      </c>
      <c r="E558" s="47">
        <f>VLOOKUP($Q558&amp;$B558,'PNC Exon. &amp; no Exon.'!$A:$AL,'P.N.C. x Comp. x Ramos'!E$66,0)</f>
        <v>14005685.92</v>
      </c>
      <c r="F558" s="47">
        <f>VLOOKUP($Q558&amp;$B558,'PNC Exon. &amp; no Exon.'!$A:$AL,'P.N.C. x Comp. x Ramos'!F$66,0)</f>
        <v>184772077.85000002</v>
      </c>
      <c r="G558" s="47">
        <f>VLOOKUP($Q558&amp;$B558,'PNC Exon. &amp; no Exon.'!$A:$AL,'P.N.C. x Comp. x Ramos'!G$66,0)</f>
        <v>2326846.7799999998</v>
      </c>
      <c r="H558" s="47">
        <f>VLOOKUP($Q558&amp;$B558,'PNC Exon. &amp; no Exon.'!$A:$AL,'P.N.C. x Comp. x Ramos'!H$66,0)</f>
        <v>192374299.81999999</v>
      </c>
      <c r="I558" s="47">
        <f>VLOOKUP($Q558&amp;$B558,'PNC Exon. &amp; no Exon.'!$A:$AL,'P.N.C. x Comp. x Ramos'!I$66,0)</f>
        <v>5937037.7400000002</v>
      </c>
      <c r="J558" s="47">
        <f>VLOOKUP($Q558&amp;$B558,'PNC Exon. &amp; no Exon.'!$A:$AL,'P.N.C. x Comp. x Ramos'!J$66,0)</f>
        <v>11088787.98</v>
      </c>
      <c r="K558" s="47">
        <f>VLOOKUP($Q558&amp;$B558,'PNC Exon. &amp; no Exon.'!$A:$AL,'P.N.C. x Comp. x Ramos'!K$66,0)</f>
        <v>189077713.95000002</v>
      </c>
      <c r="L558" s="47">
        <f>VLOOKUP($Q558&amp;$B558,'PNC Exon. &amp; no Exon.'!$A:$AL,'P.N.C. x Comp. x Ramos'!L$66,0)</f>
        <v>0</v>
      </c>
      <c r="M558" s="47">
        <f>VLOOKUP($Q558&amp;$B558,'PNC Exon. &amp; no Exon.'!$A:$AL,'P.N.C. x Comp. x Ramos'!M$66,0)</f>
        <v>4858628.72</v>
      </c>
      <c r="N558" s="47">
        <f>VLOOKUP($Q558&amp;$B558,'PNC Exon. &amp; no Exon.'!$A:$AL,'P.N.C. x Comp. x Ramos'!N$66,0)</f>
        <v>105549711.89</v>
      </c>
      <c r="O558" s="56">
        <f t="shared" si="52"/>
        <v>10.262602986738901</v>
      </c>
      <c r="Q558" s="136" t="s">
        <v>8</v>
      </c>
    </row>
    <row r="559" spans="1:31" ht="15.95" customHeight="1" x14ac:dyDescent="0.4">
      <c r="A559" s="46">
        <f t="shared" si="50"/>
        <v>6</v>
      </c>
      <c r="B559" s="50" t="s">
        <v>92</v>
      </c>
      <c r="C559" s="95">
        <f t="shared" si="53"/>
        <v>421418238.13999999</v>
      </c>
      <c r="D559" s="47">
        <f>VLOOKUP($Q559&amp;$B559,'PNC Exon. &amp; no Exon.'!$A:$AL,'P.N.C. x Comp. x Ramos'!D$66,0)</f>
        <v>1203023.07</v>
      </c>
      <c r="E559" s="47">
        <f>VLOOKUP($Q559&amp;$B559,'PNC Exon. &amp; no Exon.'!$A:$AL,'P.N.C. x Comp. x Ramos'!E$66,0)</f>
        <v>15365726.119999999</v>
      </c>
      <c r="F559" s="47">
        <f>VLOOKUP($Q559&amp;$B559,'PNC Exon. &amp; no Exon.'!$A:$AL,'P.N.C. x Comp. x Ramos'!F$66,0)</f>
        <v>17896011.91</v>
      </c>
      <c r="G559" s="47">
        <f>VLOOKUP($Q559&amp;$B559,'PNC Exon. &amp; no Exon.'!$A:$AL,'P.N.C. x Comp. x Ramos'!G$66,0)</f>
        <v>2298306.66</v>
      </c>
      <c r="H559" s="47">
        <f>VLOOKUP($Q559&amp;$B559,'PNC Exon. &amp; no Exon.'!$A:$AL,'P.N.C. x Comp. x Ramos'!H$66,0)</f>
        <v>180390593.50999999</v>
      </c>
      <c r="I559" s="47">
        <f>VLOOKUP($Q559&amp;$B559,'PNC Exon. &amp; no Exon.'!$A:$AL,'P.N.C. x Comp. x Ramos'!I$66,0)</f>
        <v>3544053.91</v>
      </c>
      <c r="J559" s="47">
        <f>VLOOKUP($Q559&amp;$B559,'PNC Exon. &amp; no Exon.'!$A:$AL,'P.N.C. x Comp. x Ramos'!J$66,0)</f>
        <v>10814032.42</v>
      </c>
      <c r="K559" s="47">
        <f>VLOOKUP($Q559&amp;$B559,'PNC Exon. &amp; no Exon.'!$A:$AL,'P.N.C. x Comp. x Ramos'!K$66,0)</f>
        <v>132379833.10000001</v>
      </c>
      <c r="L559" s="47">
        <f>VLOOKUP($Q559&amp;$B559,'PNC Exon. &amp; no Exon.'!$A:$AL,'P.N.C. x Comp. x Ramos'!L$66,0)</f>
        <v>0</v>
      </c>
      <c r="M559" s="47">
        <f>VLOOKUP($Q559&amp;$B559,'PNC Exon. &amp; no Exon.'!$A:$AL,'P.N.C. x Comp. x Ramos'!M$66,0)</f>
        <v>9730869.8300000001</v>
      </c>
      <c r="N559" s="47">
        <f>VLOOKUP($Q559&amp;$B559,'PNC Exon. &amp; no Exon.'!$A:$AL,'P.N.C. x Comp. x Ramos'!N$66,0)</f>
        <v>47795787.609999999</v>
      </c>
      <c r="O559" s="56">
        <f t="shared" si="52"/>
        <v>6.089265379632983</v>
      </c>
      <c r="Q559" s="136" t="s">
        <v>8</v>
      </c>
    </row>
    <row r="560" spans="1:31" ht="15.95" customHeight="1" x14ac:dyDescent="0.4">
      <c r="A560" s="46">
        <f t="shared" si="50"/>
        <v>8</v>
      </c>
      <c r="B560" s="50" t="s">
        <v>91</v>
      </c>
      <c r="C560" s="95">
        <f t="shared" si="53"/>
        <v>215654264.08000001</v>
      </c>
      <c r="D560" s="47">
        <f>VLOOKUP($Q560&amp;$B560,'PNC Exon. &amp; no Exon.'!$A:$AL,'P.N.C. x Comp. x Ramos'!D$66,0)</f>
        <v>9947833.4600000009</v>
      </c>
      <c r="E560" s="47">
        <f>VLOOKUP($Q560&amp;$B560,'PNC Exon. &amp; no Exon.'!$A:$AL,'P.N.C. x Comp. x Ramos'!E$66,0)</f>
        <v>360745.22</v>
      </c>
      <c r="F560" s="47">
        <f>VLOOKUP($Q560&amp;$B560,'PNC Exon. &amp; no Exon.'!$A:$AL,'P.N.C. x Comp. x Ramos'!F$66,0)</f>
        <v>205345685.40000001</v>
      </c>
      <c r="G560" s="47">
        <f>VLOOKUP($Q560&amp;$B560,'PNC Exon. &amp; no Exon.'!$A:$AL,'P.N.C. x Comp. x Ramos'!G$66,0)</f>
        <v>0</v>
      </c>
      <c r="H560" s="47">
        <f>VLOOKUP($Q560&amp;$B560,'PNC Exon. &amp; no Exon.'!$A:$AL,'P.N.C. x Comp. x Ramos'!H$66,0)</f>
        <v>0</v>
      </c>
      <c r="I560" s="47">
        <f>VLOOKUP($Q560&amp;$B560,'PNC Exon. &amp; no Exon.'!$A:$AL,'P.N.C. x Comp. x Ramos'!I$66,0)</f>
        <v>0</v>
      </c>
      <c r="J560" s="47">
        <f>VLOOKUP($Q560&amp;$B560,'PNC Exon. &amp; no Exon.'!$A:$AL,'P.N.C. x Comp. x Ramos'!J$66,0)</f>
        <v>0</v>
      </c>
      <c r="K560" s="47">
        <f>VLOOKUP($Q560&amp;$B560,'PNC Exon. &amp; no Exon.'!$A:$AL,'P.N.C. x Comp. x Ramos'!K$66,0)</f>
        <v>0</v>
      </c>
      <c r="L560" s="47">
        <f>VLOOKUP($Q560&amp;$B560,'PNC Exon. &amp; no Exon.'!$A:$AL,'P.N.C. x Comp. x Ramos'!L$66,0)</f>
        <v>0</v>
      </c>
      <c r="M560" s="47">
        <f>VLOOKUP($Q560&amp;$B560,'PNC Exon. &amp; no Exon.'!$A:$AL,'P.N.C. x Comp. x Ramos'!M$66,0)</f>
        <v>0</v>
      </c>
      <c r="N560" s="47">
        <f>VLOOKUP($Q560&amp;$B560,'PNC Exon. &amp; no Exon.'!$A:$AL,'P.N.C. x Comp. x Ramos'!N$66,0)</f>
        <v>0</v>
      </c>
      <c r="O560" s="56">
        <f t="shared" si="52"/>
        <v>3.1160873578431141</v>
      </c>
      <c r="Q560" s="136" t="s">
        <v>8</v>
      </c>
    </row>
    <row r="561" spans="1:17" ht="15.95" customHeight="1" x14ac:dyDescent="0.4">
      <c r="A561" s="46">
        <f t="shared" si="50"/>
        <v>9</v>
      </c>
      <c r="B561" s="50" t="s">
        <v>78</v>
      </c>
      <c r="C561" s="95">
        <f t="shared" si="53"/>
        <v>133395094.75000001</v>
      </c>
      <c r="D561" s="47">
        <f>VLOOKUP($Q561&amp;$B561,'PNC Exon. &amp; no Exon.'!$A:$AL,'P.N.C. x Comp. x Ramos'!D$66,0)</f>
        <v>416542.68</v>
      </c>
      <c r="E561" s="47">
        <f>VLOOKUP($Q561&amp;$B561,'PNC Exon. &amp; no Exon.'!$A:$AL,'P.N.C. x Comp. x Ramos'!E$66,0)</f>
        <v>95373515.870000005</v>
      </c>
      <c r="F561" s="47">
        <f>VLOOKUP($Q561&amp;$B561,'PNC Exon. &amp; no Exon.'!$A:$AL,'P.N.C. x Comp. x Ramos'!F$66,0)</f>
        <v>433650.44</v>
      </c>
      <c r="G561" s="47">
        <f>VLOOKUP($Q561&amp;$B561,'PNC Exon. &amp; no Exon.'!$A:$AL,'P.N.C. x Comp. x Ramos'!G$66,0)</f>
        <v>106236.45</v>
      </c>
      <c r="H561" s="47">
        <f>VLOOKUP($Q561&amp;$B561,'PNC Exon. &amp; no Exon.'!$A:$AL,'P.N.C. x Comp. x Ramos'!H$66,0)</f>
        <v>4234152.6899999995</v>
      </c>
      <c r="I561" s="47">
        <f>VLOOKUP($Q561&amp;$B561,'PNC Exon. &amp; no Exon.'!$A:$AL,'P.N.C. x Comp. x Ramos'!I$66,0)</f>
        <v>2390089.56</v>
      </c>
      <c r="J561" s="47">
        <f>VLOOKUP($Q561&amp;$B561,'PNC Exon. &amp; no Exon.'!$A:$AL,'P.N.C. x Comp. x Ramos'!J$66,0)</f>
        <v>159073.84</v>
      </c>
      <c r="K561" s="47">
        <f>VLOOKUP($Q561&amp;$B561,'PNC Exon. &amp; no Exon.'!$A:$AL,'P.N.C. x Comp. x Ramos'!K$66,0)</f>
        <v>19731977.080000002</v>
      </c>
      <c r="L561" s="47">
        <f>VLOOKUP($Q561&amp;$B561,'PNC Exon. &amp; no Exon.'!$A:$AL,'P.N.C. x Comp. x Ramos'!L$66,0)</f>
        <v>0</v>
      </c>
      <c r="M561" s="47">
        <f>VLOOKUP($Q561&amp;$B561,'PNC Exon. &amp; no Exon.'!$A:$AL,'P.N.C. x Comp. x Ramos'!M$66,0)</f>
        <v>6316045.0899999999</v>
      </c>
      <c r="N561" s="47">
        <f>VLOOKUP($Q561&amp;$B561,'PNC Exon. &amp; no Exon.'!$A:$AL,'P.N.C. x Comp. x Ramos'!N$66,0)</f>
        <v>4233811.05</v>
      </c>
      <c r="O561" s="56">
        <f t="shared" si="52"/>
        <v>1.9274868972428965</v>
      </c>
      <c r="Q561" s="136" t="s">
        <v>8</v>
      </c>
    </row>
    <row r="562" spans="1:17" ht="15.95" customHeight="1" x14ac:dyDescent="0.4">
      <c r="A562" s="46">
        <f t="shared" si="50"/>
        <v>7</v>
      </c>
      <c r="B562" s="50" t="s">
        <v>116</v>
      </c>
      <c r="C562" s="95">
        <f t="shared" si="53"/>
        <v>298970831.67999995</v>
      </c>
      <c r="D562" s="47">
        <f>VLOOKUP($Q562&amp;$B562,'PNC Exon. &amp; no Exon.'!$A:$AL,'P.N.C. x Comp. x Ramos'!D$66,0)</f>
        <v>0</v>
      </c>
      <c r="E562" s="47">
        <f>VLOOKUP($Q562&amp;$B562,'PNC Exon. &amp; no Exon.'!$A:$AL,'P.N.C. x Comp. x Ramos'!E$66,0)</f>
        <v>243887708.74000001</v>
      </c>
      <c r="F562" s="47">
        <f>VLOOKUP($Q562&amp;$B562,'PNC Exon. &amp; no Exon.'!$A:$AL,'P.N.C. x Comp. x Ramos'!F$66,0)</f>
        <v>0</v>
      </c>
      <c r="G562" s="47">
        <f>VLOOKUP($Q562&amp;$B562,'PNC Exon. &amp; no Exon.'!$A:$AL,'P.N.C. x Comp. x Ramos'!G$66,0)</f>
        <v>1958855.73</v>
      </c>
      <c r="H562" s="47">
        <f>VLOOKUP($Q562&amp;$B562,'PNC Exon. &amp; no Exon.'!$A:$AL,'P.N.C. x Comp. x Ramos'!H$66,0)</f>
        <v>30043153.57</v>
      </c>
      <c r="I562" s="47">
        <f>VLOOKUP($Q562&amp;$B562,'PNC Exon. &amp; no Exon.'!$A:$AL,'P.N.C. x Comp. x Ramos'!I$66,0)</f>
        <v>0</v>
      </c>
      <c r="J562" s="47">
        <f>VLOOKUP($Q562&amp;$B562,'PNC Exon. &amp; no Exon.'!$A:$AL,'P.N.C. x Comp. x Ramos'!J$66,0)</f>
        <v>145476.39000000001</v>
      </c>
      <c r="K562" s="47">
        <f>VLOOKUP($Q562&amp;$B562,'PNC Exon. &amp; no Exon.'!$A:$AL,'P.N.C. x Comp. x Ramos'!K$66,0)</f>
        <v>240779.53</v>
      </c>
      <c r="L562" s="47">
        <f>VLOOKUP($Q562&amp;$B562,'PNC Exon. &amp; no Exon.'!$A:$AL,'P.N.C. x Comp. x Ramos'!L$66,0)</f>
        <v>0</v>
      </c>
      <c r="M562" s="47">
        <f>VLOOKUP($Q562&amp;$B562,'PNC Exon. &amp; no Exon.'!$A:$AL,'P.N.C. x Comp. x Ramos'!M$66,0)</f>
        <v>29074.53</v>
      </c>
      <c r="N562" s="47">
        <f>VLOOKUP($Q562&amp;$B562,'PNC Exon. &amp; no Exon.'!$A:$AL,'P.N.C. x Comp. x Ramos'!N$66,0)</f>
        <v>22665783.190000001</v>
      </c>
      <c r="O562" s="56">
        <f t="shared" si="52"/>
        <v>4.3199666509552159</v>
      </c>
      <c r="Q562" s="136" t="s">
        <v>8</v>
      </c>
    </row>
    <row r="563" spans="1:17" ht="15.95" customHeight="1" x14ac:dyDescent="0.4">
      <c r="A563" s="46">
        <f t="shared" si="50"/>
        <v>10</v>
      </c>
      <c r="B563" s="50" t="s">
        <v>77</v>
      </c>
      <c r="C563" s="95">
        <f t="shared" si="53"/>
        <v>105970476.52</v>
      </c>
      <c r="D563" s="47">
        <f>VLOOKUP($Q563&amp;$B563,'PNC Exon. &amp; no Exon.'!$A:$AL,'P.N.C. x Comp. x Ramos'!D$66,0)</f>
        <v>0</v>
      </c>
      <c r="E563" s="47">
        <f>VLOOKUP($Q563&amp;$B563,'PNC Exon. &amp; no Exon.'!$A:$AL,'P.N.C. x Comp. x Ramos'!E$66,0)</f>
        <v>30610.560000000001</v>
      </c>
      <c r="F563" s="47">
        <f>VLOOKUP($Q563&amp;$B563,'PNC Exon. &amp; no Exon.'!$A:$AL,'P.N.C. x Comp. x Ramos'!F$66,0)</f>
        <v>0</v>
      </c>
      <c r="G563" s="47">
        <f>VLOOKUP($Q563&amp;$B563,'PNC Exon. &amp; no Exon.'!$A:$AL,'P.N.C. x Comp. x Ramos'!G$66,0)</f>
        <v>0</v>
      </c>
      <c r="H563" s="47">
        <f>VLOOKUP($Q563&amp;$B563,'PNC Exon. &amp; no Exon.'!$A:$AL,'P.N.C. x Comp. x Ramos'!H$66,0)</f>
        <v>114657.99</v>
      </c>
      <c r="I563" s="47">
        <f>VLOOKUP($Q563&amp;$B563,'PNC Exon. &amp; no Exon.'!$A:$AL,'P.N.C. x Comp. x Ramos'!I$66,0)</f>
        <v>25163.79</v>
      </c>
      <c r="J563" s="47">
        <f>VLOOKUP($Q563&amp;$B563,'PNC Exon. &amp; no Exon.'!$A:$AL,'P.N.C. x Comp. x Ramos'!J$66,0)</f>
        <v>1365143.15</v>
      </c>
      <c r="K563" s="47">
        <f>VLOOKUP($Q563&amp;$B563,'PNC Exon. &amp; no Exon.'!$A:$AL,'P.N.C. x Comp. x Ramos'!K$66,0)</f>
        <v>103815758.46000001</v>
      </c>
      <c r="L563" s="47">
        <f>VLOOKUP($Q563&amp;$B563,'PNC Exon. &amp; no Exon.'!$A:$AL,'P.N.C. x Comp. x Ramos'!L$66,0)</f>
        <v>0</v>
      </c>
      <c r="M563" s="47">
        <f>VLOOKUP($Q563&amp;$B563,'PNC Exon. &amp; no Exon.'!$A:$AL,'P.N.C. x Comp. x Ramos'!M$66,0)</f>
        <v>512853.69</v>
      </c>
      <c r="N563" s="47">
        <f>VLOOKUP($Q563&amp;$B563,'PNC Exon. &amp; no Exon.'!$A:$AL,'P.N.C. x Comp. x Ramos'!N$66,0)</f>
        <v>106288.88</v>
      </c>
      <c r="O563" s="56">
        <f t="shared" si="52"/>
        <v>1.5312160118757738</v>
      </c>
      <c r="Q563" s="136" t="s">
        <v>8</v>
      </c>
    </row>
    <row r="564" spans="1:17" ht="15.95" customHeight="1" x14ac:dyDescent="0.4">
      <c r="A564" s="46">
        <f t="shared" si="50"/>
        <v>11</v>
      </c>
      <c r="B564" s="50" t="s">
        <v>89</v>
      </c>
      <c r="C564" s="95">
        <f t="shared" si="53"/>
        <v>103470861.28999999</v>
      </c>
      <c r="D564" s="47">
        <f>VLOOKUP($Q564&amp;$B564,'PNC Exon. &amp; no Exon.'!$A:$AL,'P.N.C. x Comp. x Ramos'!D$66,0)</f>
        <v>0</v>
      </c>
      <c r="E564" s="47">
        <f>VLOOKUP($Q564&amp;$B564,'PNC Exon. &amp; no Exon.'!$A:$AL,'P.N.C. x Comp. x Ramos'!E$66,0)</f>
        <v>34039.910000000003</v>
      </c>
      <c r="F564" s="47">
        <f>VLOOKUP($Q564&amp;$B564,'PNC Exon. &amp; no Exon.'!$A:$AL,'P.N.C. x Comp. x Ramos'!F$66,0)</f>
        <v>0</v>
      </c>
      <c r="G564" s="47">
        <f>VLOOKUP($Q564&amp;$B564,'PNC Exon. &amp; no Exon.'!$A:$AL,'P.N.C. x Comp. x Ramos'!G$66,0)</f>
        <v>19073.259999999998</v>
      </c>
      <c r="H564" s="47">
        <f>VLOOKUP($Q564&amp;$B564,'PNC Exon. &amp; no Exon.'!$A:$AL,'P.N.C. x Comp. x Ramos'!H$66,0)</f>
        <v>7423710.7400000002</v>
      </c>
      <c r="I564" s="47">
        <f>VLOOKUP($Q564&amp;$B564,'PNC Exon. &amp; no Exon.'!$A:$AL,'P.N.C. x Comp. x Ramos'!I$66,0)</f>
        <v>224140.81</v>
      </c>
      <c r="J564" s="47">
        <f>VLOOKUP($Q564&amp;$B564,'PNC Exon. &amp; no Exon.'!$A:$AL,'P.N.C. x Comp. x Ramos'!J$66,0)</f>
        <v>6528.75</v>
      </c>
      <c r="K564" s="47">
        <f>VLOOKUP($Q564&amp;$B564,'PNC Exon. &amp; no Exon.'!$A:$AL,'P.N.C. x Comp. x Ramos'!K$66,0)</f>
        <v>87256186.879999995</v>
      </c>
      <c r="L564" s="47">
        <f>VLOOKUP($Q564&amp;$B564,'PNC Exon. &amp; no Exon.'!$A:$AL,'P.N.C. x Comp. x Ramos'!L$66,0)</f>
        <v>0</v>
      </c>
      <c r="M564" s="47">
        <f>VLOOKUP($Q564&amp;$B564,'PNC Exon. &amp; no Exon.'!$A:$AL,'P.N.C. x Comp. x Ramos'!M$66,0)</f>
        <v>3490232.92</v>
      </c>
      <c r="N564" s="47">
        <f>VLOOKUP($Q564&amp;$B564,'PNC Exon. &amp; no Exon.'!$A:$AL,'P.N.C. x Comp. x Ramos'!N$66,0)</f>
        <v>5016948.0199999996</v>
      </c>
      <c r="O564" s="56">
        <f t="shared" si="52"/>
        <v>1.4950979251275067</v>
      </c>
      <c r="Q564" s="136" t="s">
        <v>8</v>
      </c>
    </row>
    <row r="565" spans="1:17" ht="15.95" customHeight="1" x14ac:dyDescent="0.4">
      <c r="A565" s="46">
        <f t="shared" si="50"/>
        <v>13</v>
      </c>
      <c r="B565" s="50" t="s">
        <v>99</v>
      </c>
      <c r="C565" s="95">
        <f t="shared" si="53"/>
        <v>64319389.200000003</v>
      </c>
      <c r="D565" s="47">
        <f>VLOOKUP($Q565&amp;$B565,'PNC Exon. &amp; no Exon.'!$A:$AL,'P.N.C. x Comp. x Ramos'!D$66,0)</f>
        <v>0</v>
      </c>
      <c r="E565" s="47">
        <f>VLOOKUP($Q565&amp;$B565,'PNC Exon. &amp; no Exon.'!$A:$AL,'P.N.C. x Comp. x Ramos'!E$66,0)</f>
        <v>14397.4</v>
      </c>
      <c r="F565" s="47">
        <f>VLOOKUP($Q565&amp;$B565,'PNC Exon. &amp; no Exon.'!$A:$AL,'P.N.C. x Comp. x Ramos'!F$66,0)</f>
        <v>0</v>
      </c>
      <c r="G565" s="47">
        <f>VLOOKUP($Q565&amp;$B565,'PNC Exon. &amp; no Exon.'!$A:$AL,'P.N.C. x Comp. x Ramos'!G$66,0)</f>
        <v>0</v>
      </c>
      <c r="H565" s="47">
        <f>VLOOKUP($Q565&amp;$B565,'PNC Exon. &amp; no Exon.'!$A:$AL,'P.N.C. x Comp. x Ramos'!H$66,0)</f>
        <v>145154.49</v>
      </c>
      <c r="I565" s="47">
        <f>VLOOKUP($Q565&amp;$B565,'PNC Exon. &amp; no Exon.'!$A:$AL,'P.N.C. x Comp. x Ramos'!I$66,0)</f>
        <v>13645.68</v>
      </c>
      <c r="J565" s="47">
        <f>VLOOKUP($Q565&amp;$B565,'PNC Exon. &amp; no Exon.'!$A:$AL,'P.N.C. x Comp. x Ramos'!J$66,0)</f>
        <v>421937.79</v>
      </c>
      <c r="K565" s="47">
        <f>VLOOKUP($Q565&amp;$B565,'PNC Exon. &amp; no Exon.'!$A:$AL,'P.N.C. x Comp. x Ramos'!K$66,0)</f>
        <v>61516050.390000001</v>
      </c>
      <c r="L565" s="47">
        <f>VLOOKUP($Q565&amp;$B565,'PNC Exon. &amp; no Exon.'!$A:$AL,'P.N.C. x Comp. x Ramos'!L$66,0)</f>
        <v>0</v>
      </c>
      <c r="M565" s="47">
        <f>VLOOKUP($Q565&amp;$B565,'PNC Exon. &amp; no Exon.'!$A:$AL,'P.N.C. x Comp. x Ramos'!M$66,0)</f>
        <v>1979511.38</v>
      </c>
      <c r="N565" s="47">
        <f>VLOOKUP($Q565&amp;$B565,'PNC Exon. &amp; no Exon.'!$A:$AL,'P.N.C. x Comp. x Ramos'!N$66,0)</f>
        <v>228692.07</v>
      </c>
      <c r="O565" s="56">
        <f t="shared" si="52"/>
        <v>0.92938035055945134</v>
      </c>
      <c r="Q565" s="136" t="s">
        <v>8</v>
      </c>
    </row>
    <row r="566" spans="1:17" ht="15.95" customHeight="1" x14ac:dyDescent="0.4">
      <c r="A566" s="46">
        <f t="shared" si="50"/>
        <v>12</v>
      </c>
      <c r="B566" s="50" t="s">
        <v>96</v>
      </c>
      <c r="C566" s="95">
        <f t="shared" si="53"/>
        <v>67314642.789999992</v>
      </c>
      <c r="D566" s="47">
        <f>VLOOKUP($Q566&amp;$B566,'PNC Exon. &amp; no Exon.'!$A:$AL,'P.N.C. x Comp. x Ramos'!D$66,0)</f>
        <v>449816.29</v>
      </c>
      <c r="E566" s="47">
        <f>VLOOKUP($Q566&amp;$B566,'PNC Exon. &amp; no Exon.'!$A:$AL,'P.N.C. x Comp. x Ramos'!E$66,0)</f>
        <v>0</v>
      </c>
      <c r="F566" s="47">
        <f>VLOOKUP($Q566&amp;$B566,'PNC Exon. &amp; no Exon.'!$A:$AL,'P.N.C. x Comp. x Ramos'!F$66,0)</f>
        <v>0</v>
      </c>
      <c r="G566" s="47">
        <f>VLOOKUP($Q566&amp;$B566,'PNC Exon. &amp; no Exon.'!$A:$AL,'P.N.C. x Comp. x Ramos'!G$66,0)</f>
        <v>8408.7800000000007</v>
      </c>
      <c r="H566" s="47">
        <f>VLOOKUP($Q566&amp;$B566,'PNC Exon. &amp; no Exon.'!$A:$AL,'P.N.C. x Comp. x Ramos'!H$66,0)</f>
        <v>818461.16</v>
      </c>
      <c r="I566" s="47">
        <f>VLOOKUP($Q566&amp;$B566,'PNC Exon. &amp; no Exon.'!$A:$AL,'P.N.C. x Comp. x Ramos'!I$66,0)</f>
        <v>330686.21999999997</v>
      </c>
      <c r="J566" s="47">
        <f>VLOOKUP($Q566&amp;$B566,'PNC Exon. &amp; no Exon.'!$A:$AL,'P.N.C. x Comp. x Ramos'!J$66,0)</f>
        <v>7900.53</v>
      </c>
      <c r="K566" s="47">
        <f>VLOOKUP($Q566&amp;$B566,'PNC Exon. &amp; no Exon.'!$A:$AL,'P.N.C. x Comp. x Ramos'!K$66,0)</f>
        <v>51243709.719999999</v>
      </c>
      <c r="L566" s="47">
        <f>VLOOKUP($Q566&amp;$B566,'PNC Exon. &amp; no Exon.'!$A:$AL,'P.N.C. x Comp. x Ramos'!L$66,0)</f>
        <v>0</v>
      </c>
      <c r="M566" s="47">
        <f>VLOOKUP($Q566&amp;$B566,'PNC Exon. &amp; no Exon.'!$A:$AL,'P.N.C. x Comp. x Ramos'!M$66,0)</f>
        <v>13742148.789999999</v>
      </c>
      <c r="N566" s="47">
        <f>VLOOKUP($Q566&amp;$B566,'PNC Exon. &amp; no Exon.'!$A:$AL,'P.N.C. x Comp. x Ramos'!N$66,0)</f>
        <v>713511.3</v>
      </c>
      <c r="O566" s="56">
        <f t="shared" si="52"/>
        <v>0.97266014326445815</v>
      </c>
      <c r="Q566" s="136" t="s">
        <v>8</v>
      </c>
    </row>
    <row r="567" spans="1:17" ht="15.95" customHeight="1" x14ac:dyDescent="0.4">
      <c r="A567" s="46">
        <f t="shared" si="50"/>
        <v>20</v>
      </c>
      <c r="B567" s="50" t="s">
        <v>95</v>
      </c>
      <c r="C567" s="95">
        <f t="shared" si="53"/>
        <v>32260050.939999998</v>
      </c>
      <c r="D567" s="47">
        <f>VLOOKUP($Q567&amp;$B567,'PNC Exon. &amp; no Exon.'!$A:$AL,'P.N.C. x Comp. x Ramos'!D$66,0)</f>
        <v>0</v>
      </c>
      <c r="E567" s="47">
        <f>VLOOKUP($Q567&amp;$B567,'PNC Exon. &amp; no Exon.'!$A:$AL,'P.N.C. x Comp. x Ramos'!E$66,0)</f>
        <v>1210493.33</v>
      </c>
      <c r="F567" s="47">
        <f>VLOOKUP($Q567&amp;$B567,'PNC Exon. &amp; no Exon.'!$A:$AL,'P.N.C. x Comp. x Ramos'!F$66,0)</f>
        <v>31049557.609999999</v>
      </c>
      <c r="G567" s="47">
        <f>VLOOKUP($Q567&amp;$B567,'PNC Exon. &amp; no Exon.'!$A:$AL,'P.N.C. x Comp. x Ramos'!G$66,0)</f>
        <v>0</v>
      </c>
      <c r="H567" s="47">
        <f>VLOOKUP($Q567&amp;$B567,'PNC Exon. &amp; no Exon.'!$A:$AL,'P.N.C. x Comp. x Ramos'!H$66,0)</f>
        <v>0</v>
      </c>
      <c r="I567" s="47">
        <f>VLOOKUP($Q567&amp;$B567,'PNC Exon. &amp; no Exon.'!$A:$AL,'P.N.C. x Comp. x Ramos'!I$66,0)</f>
        <v>0</v>
      </c>
      <c r="J567" s="47">
        <f>VLOOKUP($Q567&amp;$B567,'PNC Exon. &amp; no Exon.'!$A:$AL,'P.N.C. x Comp. x Ramos'!J$66,0)</f>
        <v>0</v>
      </c>
      <c r="K567" s="47">
        <f>VLOOKUP($Q567&amp;$B567,'PNC Exon. &amp; no Exon.'!$A:$AL,'P.N.C. x Comp. x Ramos'!K$66,0)</f>
        <v>0</v>
      </c>
      <c r="L567" s="47">
        <f>VLOOKUP($Q567&amp;$B567,'PNC Exon. &amp; no Exon.'!$A:$AL,'P.N.C. x Comp. x Ramos'!L$66,0)</f>
        <v>0</v>
      </c>
      <c r="M567" s="47">
        <f>VLOOKUP($Q567&amp;$B567,'PNC Exon. &amp; no Exon.'!$A:$AL,'P.N.C. x Comp. x Ramos'!M$66,0)</f>
        <v>0</v>
      </c>
      <c r="N567" s="47">
        <f>VLOOKUP($Q567&amp;$B567,'PNC Exon. &amp; no Exon.'!$A:$AL,'P.N.C. x Comp. x Ramos'!N$66,0)</f>
        <v>0</v>
      </c>
      <c r="O567" s="56">
        <f t="shared" si="52"/>
        <v>0.46614027005845626</v>
      </c>
      <c r="Q567" s="136" t="s">
        <v>8</v>
      </c>
    </row>
    <row r="568" spans="1:17" ht="15.95" customHeight="1" x14ac:dyDescent="0.4">
      <c r="A568" s="46">
        <f t="shared" si="50"/>
        <v>14</v>
      </c>
      <c r="B568" s="50" t="s">
        <v>106</v>
      </c>
      <c r="C568" s="95">
        <f t="shared" si="53"/>
        <v>59718951.870000005</v>
      </c>
      <c r="D568" s="47">
        <f>VLOOKUP($Q568&amp;$B568,'PNC Exon. &amp; no Exon.'!$A:$AL,'P.N.C. x Comp. x Ramos'!D$66,0)</f>
        <v>102329.12</v>
      </c>
      <c r="E568" s="47">
        <f>VLOOKUP($Q568&amp;$B568,'PNC Exon. &amp; no Exon.'!$A:$AL,'P.N.C. x Comp. x Ramos'!E$66,0)</f>
        <v>3352723.38</v>
      </c>
      <c r="F568" s="47">
        <f>VLOOKUP($Q568&amp;$B568,'PNC Exon. &amp; no Exon.'!$A:$AL,'P.N.C. x Comp. x Ramos'!F$66,0)</f>
        <v>0</v>
      </c>
      <c r="G568" s="47">
        <f>VLOOKUP($Q568&amp;$B568,'PNC Exon. &amp; no Exon.'!$A:$AL,'P.N.C. x Comp. x Ramos'!G$66,0)</f>
        <v>1831376.62</v>
      </c>
      <c r="H568" s="47">
        <f>VLOOKUP($Q568&amp;$B568,'PNC Exon. &amp; no Exon.'!$A:$AL,'P.N.C. x Comp. x Ramos'!H$66,0)</f>
        <v>18925793.940000001</v>
      </c>
      <c r="I568" s="47">
        <f>VLOOKUP($Q568&amp;$B568,'PNC Exon. &amp; no Exon.'!$A:$AL,'P.N.C. x Comp. x Ramos'!I$66,0)</f>
        <v>200550.94</v>
      </c>
      <c r="J568" s="47">
        <f>VLOOKUP($Q568&amp;$B568,'PNC Exon. &amp; no Exon.'!$A:$AL,'P.N.C. x Comp. x Ramos'!J$66,0)</f>
        <v>742374.56</v>
      </c>
      <c r="K568" s="47">
        <f>VLOOKUP($Q568&amp;$B568,'PNC Exon. &amp; no Exon.'!$A:$AL,'P.N.C. x Comp. x Ramos'!K$66,0)</f>
        <v>30971074.419999998</v>
      </c>
      <c r="L568" s="47">
        <f>VLOOKUP($Q568&amp;$B568,'PNC Exon. &amp; no Exon.'!$A:$AL,'P.N.C. x Comp. x Ramos'!L$66,0)</f>
        <v>0</v>
      </c>
      <c r="M568" s="47">
        <f>VLOOKUP($Q568&amp;$B568,'PNC Exon. &amp; no Exon.'!$A:$AL,'P.N.C. x Comp. x Ramos'!M$66,0)</f>
        <v>430486.01</v>
      </c>
      <c r="N568" s="47">
        <f>VLOOKUP($Q568&amp;$B568,'PNC Exon. &amp; no Exon.'!$A:$AL,'P.N.C. x Comp. x Ramos'!N$66,0)</f>
        <v>3162242.88</v>
      </c>
      <c r="O568" s="56">
        <f t="shared" si="52"/>
        <v>0.86290652187946471</v>
      </c>
      <c r="Q568" s="136" t="s">
        <v>8</v>
      </c>
    </row>
    <row r="569" spans="1:17" ht="15.95" customHeight="1" x14ac:dyDescent="0.4">
      <c r="A569" s="46">
        <f t="shared" si="50"/>
        <v>15</v>
      </c>
      <c r="B569" s="49" t="s">
        <v>107</v>
      </c>
      <c r="C569" s="95">
        <f t="shared" si="53"/>
        <v>55326769.850000009</v>
      </c>
      <c r="D569" s="47">
        <f>VLOOKUP($Q569&amp;$B569,'PNC Exon. &amp; no Exon.'!$A:$AL,'P.N.C. x Comp. x Ramos'!D$66,0)</f>
        <v>10065.66</v>
      </c>
      <c r="E569" s="47">
        <f>VLOOKUP($Q569&amp;$B569,'PNC Exon. &amp; no Exon.'!$A:$AL,'P.N.C. x Comp. x Ramos'!E$66,0)</f>
        <v>351451.99</v>
      </c>
      <c r="F569" s="47">
        <f>VLOOKUP($Q569&amp;$B569,'PNC Exon. &amp; no Exon.'!$A:$AL,'P.N.C. x Comp. x Ramos'!F$66,0)</f>
        <v>0</v>
      </c>
      <c r="G569" s="47">
        <f>VLOOKUP($Q569&amp;$B569,'PNC Exon. &amp; no Exon.'!$A:$AL,'P.N.C. x Comp. x Ramos'!G$66,0)</f>
        <v>0</v>
      </c>
      <c r="H569" s="47">
        <f>VLOOKUP($Q569&amp;$B569,'PNC Exon. &amp; no Exon.'!$A:$AL,'P.N.C. x Comp. x Ramos'!H$66,0)</f>
        <v>812793.69</v>
      </c>
      <c r="I569" s="47">
        <f>VLOOKUP($Q569&amp;$B569,'PNC Exon. &amp; no Exon.'!$A:$AL,'P.N.C. x Comp. x Ramos'!I$66,0)</f>
        <v>0</v>
      </c>
      <c r="J569" s="47">
        <f>VLOOKUP($Q569&amp;$B569,'PNC Exon. &amp; no Exon.'!$A:$AL,'P.N.C. x Comp. x Ramos'!J$66,0)</f>
        <v>27000</v>
      </c>
      <c r="K569" s="47">
        <f>VLOOKUP($Q569&amp;$B569,'PNC Exon. &amp; no Exon.'!$A:$AL,'P.N.C. x Comp. x Ramos'!K$66,0)</f>
        <v>54017892.030000001</v>
      </c>
      <c r="L569" s="47">
        <f>VLOOKUP($Q569&amp;$B569,'PNC Exon. &amp; no Exon.'!$A:$AL,'P.N.C. x Comp. x Ramos'!L$66,0)</f>
        <v>0</v>
      </c>
      <c r="M569" s="47">
        <f>VLOOKUP($Q569&amp;$B569,'PNC Exon. &amp; no Exon.'!$A:$AL,'P.N.C. x Comp. x Ramos'!M$66,0)</f>
        <v>20225.669999999998</v>
      </c>
      <c r="N569" s="47">
        <f>VLOOKUP($Q569&amp;$B569,'PNC Exon. &amp; no Exon.'!$A:$AL,'P.N.C. x Comp. x Ramos'!N$66,0)</f>
        <v>87340.81</v>
      </c>
      <c r="O569" s="56">
        <f t="shared" si="52"/>
        <v>0.79944186967675823</v>
      </c>
      <c r="Q569" s="136" t="s">
        <v>8</v>
      </c>
    </row>
    <row r="570" spans="1:17" ht="15.95" customHeight="1" x14ac:dyDescent="0.4">
      <c r="A570" s="46">
        <f t="shared" si="50"/>
        <v>19</v>
      </c>
      <c r="B570" s="50" t="s">
        <v>80</v>
      </c>
      <c r="C570" s="95">
        <f t="shared" si="53"/>
        <v>41525603.520000011</v>
      </c>
      <c r="D570" s="47">
        <f>VLOOKUP($Q570&amp;$B570,'PNC Exon. &amp; no Exon.'!$A:$AL,'P.N.C. x Comp. x Ramos'!D$66,0)</f>
        <v>0</v>
      </c>
      <c r="E570" s="47">
        <f>VLOOKUP($Q570&amp;$B570,'PNC Exon. &amp; no Exon.'!$A:$AL,'P.N.C. x Comp. x Ramos'!E$66,0)</f>
        <v>15392582</v>
      </c>
      <c r="F570" s="47">
        <f>VLOOKUP($Q570&amp;$B570,'PNC Exon. &amp; no Exon.'!$A:$AL,'P.N.C. x Comp. x Ramos'!F$66,0)</f>
        <v>0</v>
      </c>
      <c r="G570" s="47">
        <f>VLOOKUP($Q570&amp;$B570,'PNC Exon. &amp; no Exon.'!$A:$AL,'P.N.C. x Comp. x Ramos'!G$66,0)</f>
        <v>0</v>
      </c>
      <c r="H570" s="47">
        <f>VLOOKUP($Q570&amp;$B570,'PNC Exon. &amp; no Exon.'!$A:$AL,'P.N.C. x Comp. x Ramos'!H$66,0)</f>
        <v>5942435.1399999997</v>
      </c>
      <c r="I570" s="47">
        <f>VLOOKUP($Q570&amp;$B570,'PNC Exon. &amp; no Exon.'!$A:$AL,'P.N.C. x Comp. x Ramos'!I$66,0)</f>
        <v>0</v>
      </c>
      <c r="J570" s="47">
        <f>VLOOKUP($Q570&amp;$B570,'PNC Exon. &amp; no Exon.'!$A:$AL,'P.N.C. x Comp. x Ramos'!J$66,0)</f>
        <v>36283.75</v>
      </c>
      <c r="K570" s="47">
        <f>VLOOKUP($Q570&amp;$B570,'PNC Exon. &amp; no Exon.'!$A:$AL,'P.N.C. x Comp. x Ramos'!K$66,0)</f>
        <v>17639318.120000001</v>
      </c>
      <c r="L570" s="47">
        <f>VLOOKUP($Q570&amp;$B570,'PNC Exon. &amp; no Exon.'!$A:$AL,'P.N.C. x Comp. x Ramos'!L$66,0)</f>
        <v>0</v>
      </c>
      <c r="M570" s="47">
        <f>VLOOKUP($Q570&amp;$B570,'PNC Exon. &amp; no Exon.'!$A:$AL,'P.N.C. x Comp. x Ramos'!M$66,0)</f>
        <v>1834024.02</v>
      </c>
      <c r="N570" s="47">
        <f>VLOOKUP($Q570&amp;$B570,'PNC Exon. &amp; no Exon.'!$A:$AL,'P.N.C. x Comp. x Ramos'!N$66,0)</f>
        <v>680960.49</v>
      </c>
      <c r="O570" s="56">
        <f t="shared" si="52"/>
        <v>0.60002248834493599</v>
      </c>
      <c r="Q570" s="136" t="s">
        <v>8</v>
      </c>
    </row>
    <row r="571" spans="1:17" ht="15.95" customHeight="1" x14ac:dyDescent="0.4">
      <c r="A571" s="46">
        <f t="shared" si="50"/>
        <v>21</v>
      </c>
      <c r="B571" s="50" t="s">
        <v>79</v>
      </c>
      <c r="C571" s="95">
        <f t="shared" si="53"/>
        <v>29560472.400000006</v>
      </c>
      <c r="D571" s="47">
        <f>VLOOKUP($Q571&amp;$B571,'PNC Exon. &amp; no Exon.'!$A:$AL,'P.N.C. x Comp. x Ramos'!D$66,0)</f>
        <v>1413.79</v>
      </c>
      <c r="E571" s="47">
        <f>VLOOKUP($Q571&amp;$B571,'PNC Exon. &amp; no Exon.'!$A:$AL,'P.N.C. x Comp. x Ramos'!E$66,0)</f>
        <v>2002363.42</v>
      </c>
      <c r="F571" s="47">
        <f>VLOOKUP($Q571&amp;$B571,'PNC Exon. &amp; no Exon.'!$A:$AL,'P.N.C. x Comp. x Ramos'!F$66,0)</f>
        <v>0</v>
      </c>
      <c r="G571" s="47">
        <f>VLOOKUP($Q571&amp;$B571,'PNC Exon. &amp; no Exon.'!$A:$AL,'P.N.C. x Comp. x Ramos'!G$66,0)</f>
        <v>0</v>
      </c>
      <c r="H571" s="47">
        <f>VLOOKUP($Q571&amp;$B571,'PNC Exon. &amp; no Exon.'!$A:$AL,'P.N.C. x Comp. x Ramos'!H$66,0)</f>
        <v>2107075.4300000002</v>
      </c>
      <c r="I571" s="47">
        <f>VLOOKUP($Q571&amp;$B571,'PNC Exon. &amp; no Exon.'!$A:$AL,'P.N.C. x Comp. x Ramos'!I$66,0)</f>
        <v>80374.080000000002</v>
      </c>
      <c r="J571" s="47">
        <f>VLOOKUP($Q571&amp;$B571,'PNC Exon. &amp; no Exon.'!$A:$AL,'P.N.C. x Comp. x Ramos'!J$66,0)</f>
        <v>8851.09</v>
      </c>
      <c r="K571" s="47">
        <f>VLOOKUP($Q571&amp;$B571,'PNC Exon. &amp; no Exon.'!$A:$AL,'P.N.C. x Comp. x Ramos'!K$66,0)</f>
        <v>19557770.920000002</v>
      </c>
      <c r="L571" s="47">
        <f>VLOOKUP($Q571&amp;$B571,'PNC Exon. &amp; no Exon.'!$A:$AL,'P.N.C. x Comp. x Ramos'!L$66,0)</f>
        <v>0</v>
      </c>
      <c r="M571" s="47">
        <f>VLOOKUP($Q571&amp;$B571,'PNC Exon. &amp; no Exon.'!$A:$AL,'P.N.C. x Comp. x Ramos'!M$66,0)</f>
        <v>632603.42000000004</v>
      </c>
      <c r="N571" s="47">
        <f>VLOOKUP($Q571&amp;$B571,'PNC Exon. &amp; no Exon.'!$A:$AL,'P.N.C. x Comp. x Ramos'!N$66,0)</f>
        <v>5170020.25</v>
      </c>
      <c r="O571" s="56">
        <f t="shared" si="52"/>
        <v>0.42713282174350931</v>
      </c>
      <c r="Q571" s="136" t="s">
        <v>8</v>
      </c>
    </row>
    <row r="572" spans="1:17" ht="15.95" customHeight="1" x14ac:dyDescent="0.4">
      <c r="A572" s="46">
        <f t="shared" si="50"/>
        <v>22</v>
      </c>
      <c r="B572" s="50" t="s">
        <v>98</v>
      </c>
      <c r="C572" s="95">
        <f t="shared" si="53"/>
        <v>28640019.879999999</v>
      </c>
      <c r="D572" s="47">
        <f>VLOOKUP($Q572&amp;$B572,'PNC Exon. &amp; no Exon.'!$A:$AL,'P.N.C. x Comp. x Ramos'!D$66,0)</f>
        <v>0</v>
      </c>
      <c r="E572" s="47">
        <f>VLOOKUP($Q572&amp;$B572,'PNC Exon. &amp; no Exon.'!$A:$AL,'P.N.C. x Comp. x Ramos'!E$66,0)</f>
        <v>2255224.84</v>
      </c>
      <c r="F572" s="47">
        <f>VLOOKUP($Q572&amp;$B572,'PNC Exon. &amp; no Exon.'!$A:$AL,'P.N.C. x Comp. x Ramos'!F$66,0)</f>
        <v>0</v>
      </c>
      <c r="G572" s="47">
        <f>VLOOKUP($Q572&amp;$B572,'PNC Exon. &amp; no Exon.'!$A:$AL,'P.N.C. x Comp. x Ramos'!G$66,0)</f>
        <v>0</v>
      </c>
      <c r="H572" s="47">
        <f>VLOOKUP($Q572&amp;$B572,'PNC Exon. &amp; no Exon.'!$A:$AL,'P.N.C. x Comp. x Ramos'!H$66,0)</f>
        <v>0</v>
      </c>
      <c r="I572" s="47">
        <f>VLOOKUP($Q572&amp;$B572,'PNC Exon. &amp; no Exon.'!$A:$AL,'P.N.C. x Comp. x Ramos'!I$66,0)</f>
        <v>0</v>
      </c>
      <c r="J572" s="47">
        <f>VLOOKUP($Q572&amp;$B572,'PNC Exon. &amp; no Exon.'!$A:$AL,'P.N.C. x Comp. x Ramos'!J$66,0)</f>
        <v>0</v>
      </c>
      <c r="K572" s="47">
        <f>VLOOKUP($Q572&amp;$B572,'PNC Exon. &amp; no Exon.'!$A:$AL,'P.N.C. x Comp. x Ramos'!K$66,0)</f>
        <v>0</v>
      </c>
      <c r="L572" s="47">
        <f>VLOOKUP($Q572&amp;$B572,'PNC Exon. &amp; no Exon.'!$A:$AL,'P.N.C. x Comp. x Ramos'!L$66,0)</f>
        <v>26349944.309999999</v>
      </c>
      <c r="M572" s="47">
        <f>VLOOKUP($Q572&amp;$B572,'PNC Exon. &amp; no Exon.'!$A:$AL,'P.N.C. x Comp. x Ramos'!M$66,0)</f>
        <v>0</v>
      </c>
      <c r="N572" s="47">
        <f>VLOOKUP($Q572&amp;$B572,'PNC Exon. &amp; no Exon.'!$A:$AL,'P.N.C. x Comp. x Ramos'!N$66,0)</f>
        <v>34850.730000000003</v>
      </c>
      <c r="O572" s="56">
        <f t="shared" si="52"/>
        <v>0.41383278117485695</v>
      </c>
      <c r="Q572" s="136" t="s">
        <v>8</v>
      </c>
    </row>
    <row r="573" spans="1:17" ht="15.95" customHeight="1" x14ac:dyDescent="0.4">
      <c r="A573" s="46">
        <f t="shared" si="50"/>
        <v>17</v>
      </c>
      <c r="B573" s="50" t="s">
        <v>82</v>
      </c>
      <c r="C573" s="95">
        <f t="shared" si="53"/>
        <v>43411410.600000001</v>
      </c>
      <c r="D573" s="47">
        <f>VLOOKUP($Q573&amp;$B573,'PNC Exon. &amp; no Exon.'!$A:$AL,'P.N.C. x Comp. x Ramos'!D$66,0)</f>
        <v>0</v>
      </c>
      <c r="E573" s="47">
        <f>VLOOKUP($Q573&amp;$B573,'PNC Exon. &amp; no Exon.'!$A:$AL,'P.N.C. x Comp. x Ramos'!E$66,0)</f>
        <v>0</v>
      </c>
      <c r="F573" s="47">
        <f>VLOOKUP($Q573&amp;$B573,'PNC Exon. &amp; no Exon.'!$A:$AL,'P.N.C. x Comp. x Ramos'!F$66,0)</f>
        <v>0</v>
      </c>
      <c r="G573" s="47">
        <f>VLOOKUP($Q573&amp;$B573,'PNC Exon. &amp; no Exon.'!$A:$AL,'P.N.C. x Comp. x Ramos'!G$66,0)</f>
        <v>0</v>
      </c>
      <c r="H573" s="47">
        <f>VLOOKUP($Q573&amp;$B573,'PNC Exon. &amp; no Exon.'!$A:$AL,'P.N.C. x Comp. x Ramos'!H$66,0)</f>
        <v>3448.28</v>
      </c>
      <c r="I573" s="47">
        <f>VLOOKUP($Q573&amp;$B573,'PNC Exon. &amp; no Exon.'!$A:$AL,'P.N.C. x Comp. x Ramos'!I$66,0)</f>
        <v>0</v>
      </c>
      <c r="J573" s="47">
        <f>VLOOKUP($Q573&amp;$B573,'PNC Exon. &amp; no Exon.'!$A:$AL,'P.N.C. x Comp. x Ramos'!J$66,0)</f>
        <v>0</v>
      </c>
      <c r="K573" s="47">
        <f>VLOOKUP($Q573&amp;$B573,'PNC Exon. &amp; no Exon.'!$A:$AL,'P.N.C. x Comp. x Ramos'!K$66,0)</f>
        <v>43407962.32</v>
      </c>
      <c r="L573" s="47">
        <f>VLOOKUP($Q573&amp;$B573,'PNC Exon. &amp; no Exon.'!$A:$AL,'P.N.C. x Comp. x Ramos'!L$66,0)</f>
        <v>0</v>
      </c>
      <c r="M573" s="47">
        <f>VLOOKUP($Q573&amp;$B573,'PNC Exon. &amp; no Exon.'!$A:$AL,'P.N.C. x Comp. x Ramos'!M$66,0)</f>
        <v>0</v>
      </c>
      <c r="N573" s="47">
        <f>VLOOKUP($Q573&amp;$B573,'PNC Exon. &amp; no Exon.'!$A:$AL,'P.N.C. x Comp. x Ramos'!N$66,0)</f>
        <v>0</v>
      </c>
      <c r="O573" s="56">
        <f t="shared" si="52"/>
        <v>0.62727137964967317</v>
      </c>
      <c r="Q573" s="136" t="s">
        <v>8</v>
      </c>
    </row>
    <row r="574" spans="1:17" ht="15.95" customHeight="1" x14ac:dyDescent="0.4">
      <c r="A574" s="46">
        <f t="shared" si="50"/>
        <v>16</v>
      </c>
      <c r="B574" s="50" t="s">
        <v>110</v>
      </c>
      <c r="C574" s="95">
        <f t="shared" si="53"/>
        <v>44749598.959999993</v>
      </c>
      <c r="D574" s="47">
        <f>VLOOKUP($Q574&amp;$B574,'PNC Exon. &amp; no Exon.'!$A:$AL,'P.N.C. x Comp. x Ramos'!D$66,0)</f>
        <v>0</v>
      </c>
      <c r="E574" s="47">
        <f>VLOOKUP($Q574&amp;$B574,'PNC Exon. &amp; no Exon.'!$A:$AL,'P.N.C. x Comp. x Ramos'!E$66,0)</f>
        <v>15587625.199999999</v>
      </c>
      <c r="F574" s="47">
        <f>VLOOKUP($Q574&amp;$B574,'PNC Exon. &amp; no Exon.'!$A:$AL,'P.N.C. x Comp. x Ramos'!F$66,0)</f>
        <v>3232167.4</v>
      </c>
      <c r="G574" s="47">
        <f>VLOOKUP($Q574&amp;$B574,'PNC Exon. &amp; no Exon.'!$A:$AL,'P.N.C. x Comp. x Ramos'!G$66,0)</f>
        <v>4561.21</v>
      </c>
      <c r="H574" s="47">
        <f>VLOOKUP($Q574&amp;$B574,'PNC Exon. &amp; no Exon.'!$A:$AL,'P.N.C. x Comp. x Ramos'!H$66,0)</f>
        <v>1472003.95</v>
      </c>
      <c r="I574" s="47">
        <f>VLOOKUP($Q574&amp;$B574,'PNC Exon. &amp; no Exon.'!$A:$AL,'P.N.C. x Comp. x Ramos'!I$66,0)</f>
        <v>2848120.47</v>
      </c>
      <c r="J574" s="47">
        <f>VLOOKUP($Q574&amp;$B574,'PNC Exon. &amp; no Exon.'!$A:$AL,'P.N.C. x Comp. x Ramos'!J$66,0)</f>
        <v>144777.74</v>
      </c>
      <c r="K574" s="47">
        <f>VLOOKUP($Q574&amp;$B574,'PNC Exon. &amp; no Exon.'!$A:$AL,'P.N.C. x Comp. x Ramos'!K$66,0)</f>
        <v>18608084.690000001</v>
      </c>
      <c r="L574" s="47">
        <f>VLOOKUP($Q574&amp;$B574,'PNC Exon. &amp; no Exon.'!$A:$AL,'P.N.C. x Comp. x Ramos'!L$66,0)</f>
        <v>0</v>
      </c>
      <c r="M574" s="47">
        <f>VLOOKUP($Q574&amp;$B574,'PNC Exon. &amp; no Exon.'!$A:$AL,'P.N.C. x Comp. x Ramos'!M$66,0)</f>
        <v>1394308.76</v>
      </c>
      <c r="N574" s="47">
        <f>VLOOKUP($Q574&amp;$B574,'PNC Exon. &amp; no Exon.'!$A:$AL,'P.N.C. x Comp. x Ramos'!N$66,0)</f>
        <v>1457949.54</v>
      </c>
      <c r="O574" s="56">
        <f t="shared" si="52"/>
        <v>0.64660747693853504</v>
      </c>
      <c r="Q574" s="136" t="s">
        <v>8</v>
      </c>
    </row>
    <row r="575" spans="1:17" ht="15.95" customHeight="1" x14ac:dyDescent="0.4">
      <c r="A575" s="46">
        <f t="shared" si="50"/>
        <v>23</v>
      </c>
      <c r="B575" s="49" t="s">
        <v>101</v>
      </c>
      <c r="C575" s="95">
        <f t="shared" si="53"/>
        <v>28548500.02</v>
      </c>
      <c r="D575" s="47">
        <f>VLOOKUP($Q575&amp;$B575,'PNC Exon. &amp; no Exon.'!$A:$AL,'P.N.C. x Comp. x Ramos'!D$66,0)</f>
        <v>0</v>
      </c>
      <c r="E575" s="47">
        <f>VLOOKUP($Q575&amp;$B575,'PNC Exon. &amp; no Exon.'!$A:$AL,'P.N.C. x Comp. x Ramos'!E$66,0)</f>
        <v>0</v>
      </c>
      <c r="F575" s="47">
        <f>VLOOKUP($Q575&amp;$B575,'PNC Exon. &amp; no Exon.'!$A:$AL,'P.N.C. x Comp. x Ramos'!F$66,0)</f>
        <v>28548500.02</v>
      </c>
      <c r="G575" s="47">
        <f>VLOOKUP($Q575&amp;$B575,'PNC Exon. &amp; no Exon.'!$A:$AL,'P.N.C. x Comp. x Ramos'!G$66,0)</f>
        <v>0</v>
      </c>
      <c r="H575" s="47">
        <f>VLOOKUP($Q575&amp;$B575,'PNC Exon. &amp; no Exon.'!$A:$AL,'P.N.C. x Comp. x Ramos'!H$66,0)</f>
        <v>0</v>
      </c>
      <c r="I575" s="47">
        <f>VLOOKUP($Q575&amp;$B575,'PNC Exon. &amp; no Exon.'!$A:$AL,'P.N.C. x Comp. x Ramos'!I$66,0)</f>
        <v>0</v>
      </c>
      <c r="J575" s="47">
        <f>VLOOKUP($Q575&amp;$B575,'PNC Exon. &amp; no Exon.'!$A:$AL,'P.N.C. x Comp. x Ramos'!J$66,0)</f>
        <v>0</v>
      </c>
      <c r="K575" s="47">
        <f>VLOOKUP($Q575&amp;$B575,'PNC Exon. &amp; no Exon.'!$A:$AL,'P.N.C. x Comp. x Ramos'!K$66,0)</f>
        <v>0</v>
      </c>
      <c r="L575" s="47">
        <f>VLOOKUP($Q575&amp;$B575,'PNC Exon. &amp; no Exon.'!$A:$AL,'P.N.C. x Comp. x Ramos'!L$66,0)</f>
        <v>0</v>
      </c>
      <c r="M575" s="47">
        <f>VLOOKUP($Q575&amp;$B575,'PNC Exon. &amp; no Exon.'!$A:$AL,'P.N.C. x Comp. x Ramos'!M$66,0)</f>
        <v>0</v>
      </c>
      <c r="N575" s="47">
        <f>VLOOKUP($Q575&amp;$B575,'PNC Exon. &amp; no Exon.'!$A:$AL,'P.N.C. x Comp. x Ramos'!N$66,0)</f>
        <v>0</v>
      </c>
      <c r="O575" s="56">
        <f t="shared" si="52"/>
        <v>0.41251036874793745</v>
      </c>
      <c r="Q575" s="136" t="s">
        <v>8</v>
      </c>
    </row>
    <row r="576" spans="1:17" ht="15.95" customHeight="1" x14ac:dyDescent="0.4">
      <c r="A576" s="46">
        <f t="shared" si="50"/>
        <v>18</v>
      </c>
      <c r="B576" s="50" t="s">
        <v>102</v>
      </c>
      <c r="C576" s="96">
        <f t="shared" si="53"/>
        <v>42495255.270000003</v>
      </c>
      <c r="D576" s="47">
        <f>VLOOKUP($Q576&amp;$B576,'PNC Exon. &amp; no Exon.'!$A:$AL,'P.N.C. x Comp. x Ramos'!D$66,0)</f>
        <v>0</v>
      </c>
      <c r="E576" s="47">
        <f>VLOOKUP($Q576&amp;$B576,'PNC Exon. &amp; no Exon.'!$A:$AL,'P.N.C. x Comp. x Ramos'!E$66,0)</f>
        <v>42495255.270000003</v>
      </c>
      <c r="F576" s="47">
        <f>VLOOKUP($Q576&amp;$B576,'PNC Exon. &amp; no Exon.'!$A:$AL,'P.N.C. x Comp. x Ramos'!F$66,0)</f>
        <v>0</v>
      </c>
      <c r="G576" s="47">
        <f>VLOOKUP($Q576&amp;$B576,'PNC Exon. &amp; no Exon.'!$A:$AL,'P.N.C. x Comp. x Ramos'!G$66,0)</f>
        <v>0</v>
      </c>
      <c r="H576" s="47">
        <f>VLOOKUP($Q576&amp;$B576,'PNC Exon. &amp; no Exon.'!$A:$AL,'P.N.C. x Comp. x Ramos'!H$66,0)</f>
        <v>0</v>
      </c>
      <c r="I576" s="47">
        <f>VLOOKUP($Q576&amp;$B576,'PNC Exon. &amp; no Exon.'!$A:$AL,'P.N.C. x Comp. x Ramos'!I$66,0)</f>
        <v>0</v>
      </c>
      <c r="J576" s="47">
        <f>VLOOKUP($Q576&amp;$B576,'PNC Exon. &amp; no Exon.'!$A:$AL,'P.N.C. x Comp. x Ramos'!J$66,0)</f>
        <v>0</v>
      </c>
      <c r="K576" s="47">
        <f>VLOOKUP($Q576&amp;$B576,'PNC Exon. &amp; no Exon.'!$A:$AL,'P.N.C. x Comp. x Ramos'!K$66,0)</f>
        <v>0</v>
      </c>
      <c r="L576" s="47">
        <f>VLOOKUP($Q576&amp;$B576,'PNC Exon. &amp; no Exon.'!$A:$AL,'P.N.C. x Comp. x Ramos'!L$66,0)</f>
        <v>0</v>
      </c>
      <c r="M576" s="47">
        <f>VLOOKUP($Q576&amp;$B576,'PNC Exon. &amp; no Exon.'!$A:$AL,'P.N.C. x Comp. x Ramos'!M$66,0)</f>
        <v>0</v>
      </c>
      <c r="N576" s="47">
        <f>VLOOKUP($Q576&amp;$B576,'PNC Exon. &amp; no Exon.'!$A:$AL,'P.N.C. x Comp. x Ramos'!N$66,0)</f>
        <v>0</v>
      </c>
      <c r="O576" s="56">
        <f t="shared" si="52"/>
        <v>0.61403343114996467</v>
      </c>
      <c r="Q576" s="136" t="s">
        <v>8</v>
      </c>
    </row>
    <row r="577" spans="1:17" ht="15.95" customHeight="1" x14ac:dyDescent="0.4">
      <c r="A577" s="46">
        <f t="shared" si="50"/>
        <v>25</v>
      </c>
      <c r="B577" s="50" t="s">
        <v>114</v>
      </c>
      <c r="C577" s="95">
        <f t="shared" si="53"/>
        <v>16581001.149999999</v>
      </c>
      <c r="D577" s="47">
        <f>VLOOKUP($Q577&amp;$B577,'PNC Exon. &amp; no Exon.'!$A:$AL,'P.N.C. x Comp. x Ramos'!D$66,0)</f>
        <v>0</v>
      </c>
      <c r="E577" s="47">
        <f>VLOOKUP($Q577&amp;$B577,'PNC Exon. &amp; no Exon.'!$A:$AL,'P.N.C. x Comp. x Ramos'!E$66,0)</f>
        <v>337513.81</v>
      </c>
      <c r="F577" s="47">
        <f>VLOOKUP($Q577&amp;$B577,'PNC Exon. &amp; no Exon.'!$A:$AL,'P.N.C. x Comp. x Ramos'!F$66,0)</f>
        <v>475600</v>
      </c>
      <c r="G577" s="47">
        <f>VLOOKUP($Q577&amp;$B577,'PNC Exon. &amp; no Exon.'!$A:$AL,'P.N.C. x Comp. x Ramos'!G$66,0)</f>
        <v>987.47</v>
      </c>
      <c r="H577" s="47">
        <f>VLOOKUP($Q577&amp;$B577,'PNC Exon. &amp; no Exon.'!$A:$AL,'P.N.C. x Comp. x Ramos'!H$66,0)</f>
        <v>462600.71</v>
      </c>
      <c r="I577" s="47">
        <f>VLOOKUP($Q577&amp;$B577,'PNC Exon. &amp; no Exon.'!$A:$AL,'P.N.C. x Comp. x Ramos'!I$66,0)</f>
        <v>80410.64</v>
      </c>
      <c r="J577" s="47">
        <f>VLOOKUP($Q577&amp;$B577,'PNC Exon. &amp; no Exon.'!$A:$AL,'P.N.C. x Comp. x Ramos'!J$66,0)</f>
        <v>136896.91</v>
      </c>
      <c r="K577" s="47">
        <f>VLOOKUP($Q577&amp;$B577,'PNC Exon. &amp; no Exon.'!$A:$AL,'P.N.C. x Comp. x Ramos'!K$66,0)</f>
        <v>7723041.9299999997</v>
      </c>
      <c r="L577" s="47">
        <f>VLOOKUP($Q577&amp;$B577,'PNC Exon. &amp; no Exon.'!$A:$AL,'P.N.C. x Comp. x Ramos'!L$66,0)</f>
        <v>0</v>
      </c>
      <c r="M577" s="47">
        <f>VLOOKUP($Q577&amp;$B577,'PNC Exon. &amp; no Exon.'!$A:$AL,'P.N.C. x Comp. x Ramos'!M$66,0)</f>
        <v>7117741.6799999997</v>
      </c>
      <c r="N577" s="47">
        <f>VLOOKUP($Q577&amp;$B577,'PNC Exon. &amp; no Exon.'!$A:$AL,'P.N.C. x Comp. x Ramos'!N$66,0)</f>
        <v>246208</v>
      </c>
      <c r="O577" s="56">
        <f t="shared" si="52"/>
        <v>0.23958648944094244</v>
      </c>
      <c r="Q577" s="136" t="s">
        <v>8</v>
      </c>
    </row>
    <row r="578" spans="1:17" ht="15.95" customHeight="1" x14ac:dyDescent="0.4">
      <c r="A578" s="46">
        <f t="shared" si="50"/>
        <v>26</v>
      </c>
      <c r="B578" s="50" t="s">
        <v>109</v>
      </c>
      <c r="C578" s="95">
        <f t="shared" si="53"/>
        <v>16054183.529999999</v>
      </c>
      <c r="D578" s="47">
        <f>VLOOKUP($Q578&amp;$B578,'PNC Exon. &amp; no Exon.'!$A:$AL,'P.N.C. x Comp. x Ramos'!D$66,0)</f>
        <v>0</v>
      </c>
      <c r="E578" s="47">
        <f>VLOOKUP($Q578&amp;$B578,'PNC Exon. &amp; no Exon.'!$A:$AL,'P.N.C. x Comp. x Ramos'!E$66,0)</f>
        <v>9212446.8699999992</v>
      </c>
      <c r="F578" s="47">
        <f>VLOOKUP($Q578&amp;$B578,'PNC Exon. &amp; no Exon.'!$A:$AL,'P.N.C. x Comp. x Ramos'!F$66,0)</f>
        <v>0</v>
      </c>
      <c r="G578" s="47">
        <f>VLOOKUP($Q578&amp;$B578,'PNC Exon. &amp; no Exon.'!$A:$AL,'P.N.C. x Comp. x Ramos'!G$66,0)</f>
        <v>0</v>
      </c>
      <c r="H578" s="47">
        <f>VLOOKUP($Q578&amp;$B578,'PNC Exon. &amp; no Exon.'!$A:$AL,'P.N.C. x Comp. x Ramos'!H$66,0)</f>
        <v>4593848.4800000004</v>
      </c>
      <c r="I578" s="47">
        <f>VLOOKUP($Q578&amp;$B578,'PNC Exon. &amp; no Exon.'!$A:$AL,'P.N.C. x Comp. x Ramos'!I$66,0)</f>
        <v>0</v>
      </c>
      <c r="J578" s="47">
        <f>VLOOKUP($Q578&amp;$B578,'PNC Exon. &amp; no Exon.'!$A:$AL,'P.N.C. x Comp. x Ramos'!J$66,0)</f>
        <v>10179.68</v>
      </c>
      <c r="K578" s="47">
        <f>VLOOKUP($Q578&amp;$B578,'PNC Exon. &amp; no Exon.'!$A:$AL,'P.N.C. x Comp. x Ramos'!K$66,0)</f>
        <v>7503.18</v>
      </c>
      <c r="L578" s="47">
        <f>VLOOKUP($Q578&amp;$B578,'PNC Exon. &amp; no Exon.'!$A:$AL,'P.N.C. x Comp. x Ramos'!L$66,0)</f>
        <v>0</v>
      </c>
      <c r="M578" s="47">
        <f>VLOOKUP($Q578&amp;$B578,'PNC Exon. &amp; no Exon.'!$A:$AL,'P.N.C. x Comp. x Ramos'!M$66,0)</f>
        <v>35735.07</v>
      </c>
      <c r="N578" s="47">
        <f>VLOOKUP($Q578&amp;$B578,'PNC Exon. &amp; no Exon.'!$A:$AL,'P.N.C. x Comp. x Ramos'!N$66,0)</f>
        <v>2194470.25</v>
      </c>
      <c r="O578" s="56">
        <f t="shared" si="52"/>
        <v>0.23197426005807237</v>
      </c>
      <c r="Q578" s="136" t="s">
        <v>8</v>
      </c>
    </row>
    <row r="579" spans="1:17" ht="15.95" customHeight="1" x14ac:dyDescent="0.4">
      <c r="A579" s="46">
        <f t="shared" si="50"/>
        <v>24</v>
      </c>
      <c r="B579" s="50" t="s">
        <v>113</v>
      </c>
      <c r="C579" s="95">
        <f t="shared" si="53"/>
        <v>19087772.18</v>
      </c>
      <c r="D579" s="47">
        <f>VLOOKUP($Q579&amp;$B579,'PNC Exon. &amp; no Exon.'!$A:$AL,'P.N.C. x Comp. x Ramos'!D$66,0)</f>
        <v>0</v>
      </c>
      <c r="E579" s="47">
        <f>VLOOKUP($Q579&amp;$B579,'PNC Exon. &amp; no Exon.'!$A:$AL,'P.N.C. x Comp. x Ramos'!E$66,0)</f>
        <v>7435.71</v>
      </c>
      <c r="F579" s="47">
        <f>VLOOKUP($Q579&amp;$B579,'PNC Exon. &amp; no Exon.'!$A:$AL,'P.N.C. x Comp. x Ramos'!F$66,0)</f>
        <v>0</v>
      </c>
      <c r="G579" s="47">
        <f>VLOOKUP($Q579&amp;$B579,'PNC Exon. &amp; no Exon.'!$A:$AL,'P.N.C. x Comp. x Ramos'!G$66,0)</f>
        <v>0</v>
      </c>
      <c r="H579" s="47">
        <f>VLOOKUP($Q579&amp;$B579,'PNC Exon. &amp; no Exon.'!$A:$AL,'P.N.C. x Comp. x Ramos'!H$66,0)</f>
        <v>1036714.47</v>
      </c>
      <c r="I579" s="47">
        <f>VLOOKUP($Q579&amp;$B579,'PNC Exon. &amp; no Exon.'!$A:$AL,'P.N.C. x Comp. x Ramos'!I$66,0)</f>
        <v>127747.73</v>
      </c>
      <c r="J579" s="47">
        <f>VLOOKUP($Q579&amp;$B579,'PNC Exon. &amp; no Exon.'!$A:$AL,'P.N.C. x Comp. x Ramos'!J$66,0)</f>
        <v>20382.88</v>
      </c>
      <c r="K579" s="47">
        <f>VLOOKUP($Q579&amp;$B579,'PNC Exon. &amp; no Exon.'!$A:$AL,'P.N.C. x Comp. x Ramos'!K$66,0)</f>
        <v>15062608.32</v>
      </c>
      <c r="L579" s="47">
        <f>VLOOKUP($Q579&amp;$B579,'PNC Exon. &amp; no Exon.'!$A:$AL,'P.N.C. x Comp. x Ramos'!L$66,0)</f>
        <v>0</v>
      </c>
      <c r="M579" s="47">
        <f>VLOOKUP($Q579&amp;$B579,'PNC Exon. &amp; no Exon.'!$A:$AL,'P.N.C. x Comp. x Ramos'!M$66,0)</f>
        <v>1810782.57</v>
      </c>
      <c r="N579" s="47">
        <f>VLOOKUP($Q579&amp;$B579,'PNC Exon. &amp; no Exon.'!$A:$AL,'P.N.C. x Comp. x Ramos'!N$66,0)</f>
        <v>1022100.5</v>
      </c>
      <c r="O579" s="56">
        <f t="shared" si="52"/>
        <v>0.27580797362496323</v>
      </c>
      <c r="Q579" s="136" t="s">
        <v>8</v>
      </c>
    </row>
    <row r="580" spans="1:17" ht="15.95" customHeight="1" x14ac:dyDescent="0.4">
      <c r="A580" s="46">
        <f t="shared" si="50"/>
        <v>28</v>
      </c>
      <c r="B580" s="50" t="s">
        <v>93</v>
      </c>
      <c r="C580" s="95">
        <f t="shared" si="53"/>
        <v>5932288.5800000001</v>
      </c>
      <c r="D580" s="47">
        <f>VLOOKUP($Q580&amp;$B580,'PNC Exon. &amp; no Exon.'!$A:$AL,'P.N.C. x Comp. x Ramos'!D$66,0)</f>
        <v>64436.43</v>
      </c>
      <c r="E580" s="47">
        <f>VLOOKUP($Q580&amp;$B580,'PNC Exon. &amp; no Exon.'!$A:$AL,'P.N.C. x Comp. x Ramos'!E$66,0)</f>
        <v>33924</v>
      </c>
      <c r="F580" s="47">
        <f>VLOOKUP($Q580&amp;$B580,'PNC Exon. &amp; no Exon.'!$A:$AL,'P.N.C. x Comp. x Ramos'!F$66,0)</f>
        <v>0</v>
      </c>
      <c r="G580" s="47">
        <f>VLOOKUP($Q580&amp;$B580,'PNC Exon. &amp; no Exon.'!$A:$AL,'P.N.C. x Comp. x Ramos'!G$66,0)</f>
        <v>12274.99</v>
      </c>
      <c r="H580" s="47">
        <f>VLOOKUP($Q580&amp;$B580,'PNC Exon. &amp; no Exon.'!$A:$AL,'P.N.C. x Comp. x Ramos'!H$66,0)</f>
        <v>1446277.41</v>
      </c>
      <c r="I580" s="47">
        <f>VLOOKUP($Q580&amp;$B580,'PNC Exon. &amp; no Exon.'!$A:$AL,'P.N.C. x Comp. x Ramos'!I$66,0)</f>
        <v>0</v>
      </c>
      <c r="J580" s="47">
        <f>VLOOKUP($Q580&amp;$B580,'PNC Exon. &amp; no Exon.'!$A:$AL,'P.N.C. x Comp. x Ramos'!J$66,0)</f>
        <v>39633.15</v>
      </c>
      <c r="K580" s="47">
        <f>VLOOKUP($Q580&amp;$B580,'PNC Exon. &amp; no Exon.'!$A:$AL,'P.N.C. x Comp. x Ramos'!K$66,0)</f>
        <v>3420171.67</v>
      </c>
      <c r="L580" s="47">
        <f>VLOOKUP($Q580&amp;$B580,'PNC Exon. &amp; no Exon.'!$A:$AL,'P.N.C. x Comp. x Ramos'!L$66,0)</f>
        <v>0</v>
      </c>
      <c r="M580" s="47">
        <f>VLOOKUP($Q580&amp;$B580,'PNC Exon. &amp; no Exon.'!$A:$AL,'P.N.C. x Comp. x Ramos'!M$66,0)</f>
        <v>59178.32</v>
      </c>
      <c r="N580" s="47">
        <f>VLOOKUP($Q580&amp;$B580,'PNC Exon. &amp; no Exon.'!$A:$AL,'P.N.C. x Comp. x Ramos'!N$66,0)</f>
        <v>856392.61</v>
      </c>
      <c r="O580" s="56">
        <f t="shared" si="52"/>
        <v>8.5718358160345065E-2</v>
      </c>
      <c r="Q580" s="136" t="s">
        <v>8</v>
      </c>
    </row>
    <row r="581" spans="1:17" ht="15.95" customHeight="1" x14ac:dyDescent="0.4">
      <c r="A581" s="46">
        <f t="shared" si="50"/>
        <v>29</v>
      </c>
      <c r="B581" s="50" t="s">
        <v>81</v>
      </c>
      <c r="C581" s="95">
        <f t="shared" si="53"/>
        <v>3445851.2</v>
      </c>
      <c r="D581" s="47">
        <f>VLOOKUP($Q581&amp;$B581,'PNC Exon. &amp; no Exon.'!$A:$AL,'P.N.C. x Comp. x Ramos'!D$66,0)</f>
        <v>0</v>
      </c>
      <c r="E581" s="47">
        <f>VLOOKUP($Q581&amp;$B581,'PNC Exon. &amp; no Exon.'!$A:$AL,'P.N.C. x Comp. x Ramos'!E$66,0)</f>
        <v>0</v>
      </c>
      <c r="F581" s="47">
        <f>VLOOKUP($Q581&amp;$B581,'PNC Exon. &amp; no Exon.'!$A:$AL,'P.N.C. x Comp. x Ramos'!F$66,0)</f>
        <v>0</v>
      </c>
      <c r="G581" s="47">
        <f>VLOOKUP($Q581&amp;$B581,'PNC Exon. &amp; no Exon.'!$A:$AL,'P.N.C. x Comp. x Ramos'!G$66,0)</f>
        <v>0</v>
      </c>
      <c r="H581" s="47">
        <f>VLOOKUP($Q581&amp;$B581,'PNC Exon. &amp; no Exon.'!$A:$AL,'P.N.C. x Comp. x Ramos'!H$66,0)</f>
        <v>0</v>
      </c>
      <c r="I581" s="47">
        <f>VLOOKUP($Q581&amp;$B581,'PNC Exon. &amp; no Exon.'!$A:$AL,'P.N.C. x Comp. x Ramos'!I$66,0)</f>
        <v>0</v>
      </c>
      <c r="J581" s="47">
        <f>VLOOKUP($Q581&amp;$B581,'PNC Exon. &amp; no Exon.'!$A:$AL,'P.N.C. x Comp. x Ramos'!J$66,0)</f>
        <v>0</v>
      </c>
      <c r="K581" s="47">
        <f>VLOOKUP($Q581&amp;$B581,'PNC Exon. &amp; no Exon.'!$A:$AL,'P.N.C. x Comp. x Ramos'!K$66,0)</f>
        <v>3445851.2</v>
      </c>
      <c r="L581" s="47">
        <f>VLOOKUP($Q581&amp;$B581,'PNC Exon. &amp; no Exon.'!$A:$AL,'P.N.C. x Comp. x Ramos'!L$66,0)</f>
        <v>0</v>
      </c>
      <c r="M581" s="47">
        <f>VLOOKUP($Q581&amp;$B581,'PNC Exon. &amp; no Exon.'!$A:$AL,'P.N.C. x Comp. x Ramos'!M$66,0)</f>
        <v>0</v>
      </c>
      <c r="N581" s="47">
        <f>VLOOKUP($Q581&amp;$B581,'PNC Exon. &amp; no Exon.'!$A:$AL,'P.N.C. x Comp. x Ramos'!N$66,0)</f>
        <v>0</v>
      </c>
      <c r="O581" s="56">
        <f t="shared" si="52"/>
        <v>4.9790684209913269E-2</v>
      </c>
      <c r="Q581" s="136" t="s">
        <v>8</v>
      </c>
    </row>
    <row r="582" spans="1:17" ht="15.95" customHeight="1" x14ac:dyDescent="0.4">
      <c r="A582" s="46">
        <f t="shared" si="50"/>
        <v>27</v>
      </c>
      <c r="B582" s="50" t="s">
        <v>88</v>
      </c>
      <c r="C582" s="95">
        <f t="shared" si="53"/>
        <v>14452187.289999999</v>
      </c>
      <c r="D582" s="47">
        <f>VLOOKUP($Q582&amp;$B582,'PNC Exon. &amp; no Exon.'!$A:$AL,'P.N.C. x Comp. x Ramos'!D$66,0)</f>
        <v>110246.55</v>
      </c>
      <c r="E582" s="47">
        <f>VLOOKUP($Q582&amp;$B582,'PNC Exon. &amp; no Exon.'!$A:$AL,'P.N.C. x Comp. x Ramos'!E$66,0)</f>
        <v>473673.5</v>
      </c>
      <c r="F582" s="47">
        <f>VLOOKUP($Q582&amp;$B582,'PNC Exon. &amp; no Exon.'!$A:$AL,'P.N.C. x Comp. x Ramos'!F$66,0)</f>
        <v>2500000</v>
      </c>
      <c r="G582" s="47">
        <f>VLOOKUP($Q582&amp;$B582,'PNC Exon. &amp; no Exon.'!$A:$AL,'P.N.C. x Comp. x Ramos'!G$66,0)</f>
        <v>0</v>
      </c>
      <c r="H582" s="47">
        <f>VLOOKUP($Q582&amp;$B582,'PNC Exon. &amp; no Exon.'!$A:$AL,'P.N.C. x Comp. x Ramos'!H$66,0)</f>
        <v>1393.44</v>
      </c>
      <c r="I582" s="47">
        <f>VLOOKUP($Q582&amp;$B582,'PNC Exon. &amp; no Exon.'!$A:$AL,'P.N.C. x Comp. x Ramos'!I$66,0)</f>
        <v>109317.93</v>
      </c>
      <c r="J582" s="47">
        <f>VLOOKUP($Q582&amp;$B582,'PNC Exon. &amp; no Exon.'!$A:$AL,'P.N.C. x Comp. x Ramos'!J$66,0)</f>
        <v>0</v>
      </c>
      <c r="K582" s="47">
        <f>VLOOKUP($Q582&amp;$B582,'PNC Exon. &amp; no Exon.'!$A:$AL,'P.N.C. x Comp. x Ramos'!K$66,0)</f>
        <v>9780575.0299999993</v>
      </c>
      <c r="L582" s="47">
        <f>VLOOKUP($Q582&amp;$B582,'PNC Exon. &amp; no Exon.'!$A:$AL,'P.N.C. x Comp. x Ramos'!L$66,0)</f>
        <v>0</v>
      </c>
      <c r="M582" s="47">
        <f>VLOOKUP($Q582&amp;$B582,'PNC Exon. &amp; no Exon.'!$A:$AL,'P.N.C. x Comp. x Ramos'!M$66,0)</f>
        <v>781487.93</v>
      </c>
      <c r="N582" s="47">
        <f>VLOOKUP($Q582&amp;$B582,'PNC Exon. &amp; no Exon.'!$A:$AL,'P.N.C. x Comp. x Ramos'!N$66,0)</f>
        <v>695492.91</v>
      </c>
      <c r="O582" s="56">
        <f t="shared" si="52"/>
        <v>0.20882628173233722</v>
      </c>
      <c r="Q582" s="136" t="s">
        <v>8</v>
      </c>
    </row>
    <row r="583" spans="1:17" ht="15.95" customHeight="1" x14ac:dyDescent="0.4">
      <c r="A583" s="46">
        <f t="shared" si="50"/>
        <v>33</v>
      </c>
      <c r="B583" s="50" t="s">
        <v>115</v>
      </c>
      <c r="C583" s="95">
        <f t="shared" si="53"/>
        <v>636396.99</v>
      </c>
      <c r="D583" s="47">
        <f>VLOOKUP($Q583&amp;$B583,'PNC Exon. &amp; no Exon.'!$A:$AL,'P.N.C. x Comp. x Ramos'!D$66,0)</f>
        <v>0</v>
      </c>
      <c r="E583" s="47">
        <f>VLOOKUP($Q583&amp;$B583,'PNC Exon. &amp; no Exon.'!$A:$AL,'P.N.C. x Comp. x Ramos'!E$66,0)</f>
        <v>0</v>
      </c>
      <c r="F583" s="47">
        <f>VLOOKUP($Q583&amp;$B583,'PNC Exon. &amp; no Exon.'!$A:$AL,'P.N.C. x Comp. x Ramos'!F$66,0)</f>
        <v>0</v>
      </c>
      <c r="G583" s="47">
        <f>VLOOKUP($Q583&amp;$B583,'PNC Exon. &amp; no Exon.'!$A:$AL,'P.N.C. x Comp. x Ramos'!G$66,0)</f>
        <v>0</v>
      </c>
      <c r="H583" s="47">
        <f>VLOOKUP($Q583&amp;$B583,'PNC Exon. &amp; no Exon.'!$A:$AL,'P.N.C. x Comp. x Ramos'!H$66,0)</f>
        <v>0</v>
      </c>
      <c r="I583" s="47">
        <f>VLOOKUP($Q583&amp;$B583,'PNC Exon. &amp; no Exon.'!$A:$AL,'P.N.C. x Comp. x Ramos'!I$66,0)</f>
        <v>0</v>
      </c>
      <c r="J583" s="47">
        <f>VLOOKUP($Q583&amp;$B583,'PNC Exon. &amp; no Exon.'!$A:$AL,'P.N.C. x Comp. x Ramos'!J$66,0)</f>
        <v>0</v>
      </c>
      <c r="K583" s="47">
        <f>VLOOKUP($Q583&amp;$B583,'PNC Exon. &amp; no Exon.'!$A:$AL,'P.N.C. x Comp. x Ramos'!K$66,0)</f>
        <v>480259.84000000003</v>
      </c>
      <c r="L583" s="47">
        <f>VLOOKUP($Q583&amp;$B583,'PNC Exon. &amp; no Exon.'!$A:$AL,'P.N.C. x Comp. x Ramos'!L$66,0)</f>
        <v>0</v>
      </c>
      <c r="M583" s="47">
        <f>VLOOKUP($Q583&amp;$B583,'PNC Exon. &amp; no Exon.'!$A:$AL,'P.N.C. x Comp. x Ramos'!M$66,0)</f>
        <v>156137.15</v>
      </c>
      <c r="N583" s="47">
        <f>VLOOKUP($Q583&amp;$B583,'PNC Exon. &amp; no Exon.'!$A:$AL,'P.N.C. x Comp. x Ramos'!N$66,0)</f>
        <v>0</v>
      </c>
      <c r="O583" s="56">
        <f t="shared" si="52"/>
        <v>9.1955919516284786E-3</v>
      </c>
      <c r="Q583" s="136" t="s">
        <v>8</v>
      </c>
    </row>
    <row r="584" spans="1:17" ht="15.95" customHeight="1" x14ac:dyDescent="0.4">
      <c r="A584" s="46">
        <f t="shared" si="50"/>
        <v>32</v>
      </c>
      <c r="B584" s="50" t="s">
        <v>117</v>
      </c>
      <c r="C584" s="95">
        <f t="shared" si="53"/>
        <v>750967.24</v>
      </c>
      <c r="D584" s="47">
        <f>VLOOKUP($Q584&amp;$B584,'PNC Exon. &amp; no Exon.'!$A:$AL,'P.N.C. x Comp. x Ramos'!D$66,0)</f>
        <v>0</v>
      </c>
      <c r="E584" s="47">
        <f>VLOOKUP($Q584&amp;$B584,'PNC Exon. &amp; no Exon.'!$A:$AL,'P.N.C. x Comp. x Ramos'!E$66,0)</f>
        <v>0</v>
      </c>
      <c r="F584" s="47">
        <f>VLOOKUP($Q584&amp;$B584,'PNC Exon. &amp; no Exon.'!$A:$AL,'P.N.C. x Comp. x Ramos'!F$66,0)</f>
        <v>0</v>
      </c>
      <c r="G584" s="47">
        <f>VLOOKUP($Q584&amp;$B584,'PNC Exon. &amp; no Exon.'!$A:$AL,'P.N.C. x Comp. x Ramos'!G$66,0)</f>
        <v>0</v>
      </c>
      <c r="H584" s="47">
        <f>VLOOKUP($Q584&amp;$B584,'PNC Exon. &amp; no Exon.'!$A:$AL,'P.N.C. x Comp. x Ramos'!H$66,0)</f>
        <v>0</v>
      </c>
      <c r="I584" s="47">
        <f>VLOOKUP($Q584&amp;$B584,'PNC Exon. &amp; no Exon.'!$A:$AL,'P.N.C. x Comp. x Ramos'!I$66,0)</f>
        <v>0</v>
      </c>
      <c r="J584" s="47">
        <f>VLOOKUP($Q584&amp;$B584,'PNC Exon. &amp; no Exon.'!$A:$AL,'P.N.C. x Comp. x Ramos'!J$66,0)</f>
        <v>0</v>
      </c>
      <c r="K584" s="47">
        <f>VLOOKUP($Q584&amp;$B584,'PNC Exon. &amp; no Exon.'!$A:$AL,'P.N.C. x Comp. x Ramos'!K$66,0)</f>
        <v>279093.09999999998</v>
      </c>
      <c r="L584" s="47">
        <f>VLOOKUP($Q584&amp;$B584,'PNC Exon. &amp; no Exon.'!$A:$AL,'P.N.C. x Comp. x Ramos'!L$66,0)</f>
        <v>0</v>
      </c>
      <c r="M584" s="47">
        <f>VLOOKUP($Q584&amp;$B584,'PNC Exon. &amp; no Exon.'!$A:$AL,'P.N.C. x Comp. x Ramos'!M$66,0)</f>
        <v>451874.14</v>
      </c>
      <c r="N584" s="47">
        <f>VLOOKUP($Q584&amp;$B584,'PNC Exon. &amp; no Exon.'!$A:$AL,'P.N.C. x Comp. x Ramos'!N$66,0)</f>
        <v>20000</v>
      </c>
      <c r="O584" s="56">
        <f t="shared" si="52"/>
        <v>1.0851070034257473E-2</v>
      </c>
      <c r="Q584" s="136" t="s">
        <v>8</v>
      </c>
    </row>
    <row r="585" spans="1:17" ht="15.95" customHeight="1" x14ac:dyDescent="0.4">
      <c r="A585" s="46">
        <f t="shared" si="50"/>
        <v>30</v>
      </c>
      <c r="B585" s="50" t="s">
        <v>119</v>
      </c>
      <c r="C585" s="95">
        <f t="shared" si="53"/>
        <v>2260194.36</v>
      </c>
      <c r="D585" s="47">
        <f>VLOOKUP($Q585&amp;$B585,'PNC Exon. &amp; no Exon.'!$A:$AL,'P.N.C. x Comp. x Ramos'!D$66,0)</f>
        <v>0</v>
      </c>
      <c r="E585" s="47">
        <f>VLOOKUP($Q585&amp;$B585,'PNC Exon. &amp; no Exon.'!$A:$AL,'P.N.C. x Comp. x Ramos'!E$66,0)</f>
        <v>5671.7</v>
      </c>
      <c r="F585" s="47">
        <f>VLOOKUP($Q585&amp;$B585,'PNC Exon. &amp; no Exon.'!$A:$AL,'P.N.C. x Comp. x Ramos'!F$66,0)</f>
        <v>2195562.5</v>
      </c>
      <c r="G585" s="47">
        <f>VLOOKUP($Q585&amp;$B585,'PNC Exon. &amp; no Exon.'!$A:$AL,'P.N.C. x Comp. x Ramos'!G$66,0)</f>
        <v>51677.88</v>
      </c>
      <c r="H585" s="47">
        <f>VLOOKUP($Q585&amp;$B585,'PNC Exon. &amp; no Exon.'!$A:$AL,'P.N.C. x Comp. x Ramos'!H$66,0)</f>
        <v>0</v>
      </c>
      <c r="I585" s="47">
        <f>VLOOKUP($Q585&amp;$B585,'PNC Exon. &amp; no Exon.'!$A:$AL,'P.N.C. x Comp. x Ramos'!I$66,0)</f>
        <v>0</v>
      </c>
      <c r="J585" s="47">
        <f>VLOOKUP($Q585&amp;$B585,'PNC Exon. &amp; no Exon.'!$A:$AL,'P.N.C. x Comp. x Ramos'!J$66,0)</f>
        <v>0</v>
      </c>
      <c r="K585" s="47">
        <f>VLOOKUP($Q585&amp;$B585,'PNC Exon. &amp; no Exon.'!$A:$AL,'P.N.C. x Comp. x Ramos'!K$66,0)</f>
        <v>0</v>
      </c>
      <c r="L585" s="47">
        <f>VLOOKUP($Q585&amp;$B585,'PNC Exon. &amp; no Exon.'!$A:$AL,'P.N.C. x Comp. x Ramos'!L$66,0)</f>
        <v>0</v>
      </c>
      <c r="M585" s="47">
        <f>VLOOKUP($Q585&amp;$B585,'PNC Exon. &amp; no Exon.'!$A:$AL,'P.N.C. x Comp. x Ramos'!M$66,0)</f>
        <v>0</v>
      </c>
      <c r="N585" s="47">
        <f>VLOOKUP($Q585&amp;$B585,'PNC Exon. &amp; no Exon.'!$A:$AL,'P.N.C. x Comp. x Ramos'!N$66,0)</f>
        <v>7282.28</v>
      </c>
      <c r="O585" s="56">
        <f t="shared" si="52"/>
        <v>3.2658584802439244E-2</v>
      </c>
      <c r="Q585" s="136" t="s">
        <v>8</v>
      </c>
    </row>
    <row r="586" spans="1:17" ht="15.95" customHeight="1" x14ac:dyDescent="0.4">
      <c r="A586" s="46">
        <f t="shared" si="50"/>
        <v>31</v>
      </c>
      <c r="B586" s="50" t="s">
        <v>118</v>
      </c>
      <c r="C586" s="95">
        <f t="shared" si="53"/>
        <v>834273.36</v>
      </c>
      <c r="D586" s="47">
        <f>VLOOKUP($Q586&amp;$B586,'PNC Exon. &amp; no Exon.'!$A:$AL,'P.N.C. x Comp. x Ramos'!D$66,0)</f>
        <v>20706.05</v>
      </c>
      <c r="E586" s="47">
        <f>VLOOKUP($Q586&amp;$B586,'PNC Exon. &amp; no Exon.'!$A:$AL,'P.N.C. x Comp. x Ramos'!E$66,0)</f>
        <v>0</v>
      </c>
      <c r="F586" s="47">
        <f>VLOOKUP($Q586&amp;$B586,'PNC Exon. &amp; no Exon.'!$A:$AL,'P.N.C. x Comp. x Ramos'!F$66,0)</f>
        <v>78010.709999999992</v>
      </c>
      <c r="G586" s="47">
        <f>VLOOKUP($Q586&amp;$B586,'PNC Exon. &amp; no Exon.'!$A:$AL,'P.N.C. x Comp. x Ramos'!G$66,0)</f>
        <v>2602.58</v>
      </c>
      <c r="H586" s="47">
        <f>VLOOKUP($Q586&amp;$B586,'PNC Exon. &amp; no Exon.'!$A:$AL,'P.N.C. x Comp. x Ramos'!H$66,0)</f>
        <v>0</v>
      </c>
      <c r="I586" s="47">
        <f>VLOOKUP($Q586&amp;$B586,'PNC Exon. &amp; no Exon.'!$A:$AL,'P.N.C. x Comp. x Ramos'!I$66,0)</f>
        <v>0</v>
      </c>
      <c r="J586" s="47">
        <f>VLOOKUP($Q586&amp;$B586,'PNC Exon. &amp; no Exon.'!$A:$AL,'P.N.C. x Comp. x Ramos'!J$66,0)</f>
        <v>0</v>
      </c>
      <c r="K586" s="47">
        <f>VLOOKUP($Q586&amp;$B586,'PNC Exon. &amp; no Exon.'!$A:$AL,'P.N.C. x Comp. x Ramos'!K$66,0)</f>
        <v>871.55</v>
      </c>
      <c r="L586" s="47">
        <f>VLOOKUP($Q586&amp;$B586,'PNC Exon. &amp; no Exon.'!$A:$AL,'P.N.C. x Comp. x Ramos'!L$66,0)</f>
        <v>0</v>
      </c>
      <c r="M586" s="47">
        <f>VLOOKUP($Q586&amp;$B586,'PNC Exon. &amp; no Exon.'!$A:$AL,'P.N.C. x Comp. x Ramos'!M$66,0)</f>
        <v>0</v>
      </c>
      <c r="N586" s="47">
        <f>VLOOKUP($Q586&amp;$B586,'PNC Exon. &amp; no Exon.'!$A:$AL,'P.N.C. x Comp. x Ramos'!N$66,0)</f>
        <v>732082.47</v>
      </c>
      <c r="O586" s="56">
        <f t="shared" si="52"/>
        <v>1.2054798365206046E-2</v>
      </c>
      <c r="Q586" s="136" t="s">
        <v>8</v>
      </c>
    </row>
    <row r="587" spans="1:17" x14ac:dyDescent="0.4">
      <c r="A587" s="69" t="s">
        <v>171</v>
      </c>
      <c r="B587" s="3"/>
      <c r="C587" s="9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10"/>
    </row>
    <row r="608" spans="1:15" ht="20" x14ac:dyDescent="0.6">
      <c r="A608" s="173" t="s">
        <v>42</v>
      </c>
      <c r="B608" s="173"/>
      <c r="C608" s="173"/>
      <c r="D608" s="173"/>
      <c r="E608" s="173"/>
      <c r="F608" s="173"/>
      <c r="G608" s="173"/>
      <c r="H608" s="173"/>
      <c r="I608" s="173"/>
      <c r="J608" s="173"/>
      <c r="K608" s="173"/>
      <c r="L608" s="173"/>
      <c r="M608" s="173"/>
      <c r="N608" s="173"/>
      <c r="O608" s="173"/>
    </row>
    <row r="609" spans="1:17" ht="12.75" customHeight="1" x14ac:dyDescent="0.4">
      <c r="A609" s="172" t="s">
        <v>56</v>
      </c>
      <c r="B609" s="172"/>
      <c r="C609" s="172"/>
      <c r="D609" s="172"/>
      <c r="E609" s="172"/>
      <c r="F609" s="172"/>
      <c r="G609" s="172"/>
      <c r="H609" s="172"/>
      <c r="I609" s="172"/>
      <c r="J609" s="172"/>
      <c r="K609" s="172"/>
      <c r="L609" s="172"/>
      <c r="M609" s="172"/>
      <c r="N609" s="172"/>
      <c r="O609" s="172"/>
    </row>
    <row r="610" spans="1:17" ht="12.75" customHeight="1" x14ac:dyDescent="0.4">
      <c r="A610" s="174" t="s">
        <v>155</v>
      </c>
      <c r="B610" s="175"/>
      <c r="C610" s="175"/>
      <c r="D610" s="175"/>
      <c r="E610" s="175"/>
      <c r="F610" s="175"/>
      <c r="G610" s="175"/>
      <c r="H610" s="175"/>
      <c r="I610" s="175"/>
      <c r="J610" s="175"/>
      <c r="K610" s="175"/>
      <c r="L610" s="175"/>
      <c r="M610" s="175"/>
      <c r="N610" s="175"/>
      <c r="O610" s="175"/>
    </row>
    <row r="611" spans="1:17" ht="12.75" customHeight="1" x14ac:dyDescent="0.4">
      <c r="A611" s="172" t="s">
        <v>105</v>
      </c>
      <c r="B611" s="172"/>
      <c r="C611" s="172"/>
      <c r="D611" s="172"/>
      <c r="E611" s="172"/>
      <c r="F611" s="172"/>
      <c r="G611" s="172"/>
      <c r="H611" s="172"/>
      <c r="I611" s="172"/>
      <c r="J611" s="172"/>
      <c r="K611" s="172"/>
      <c r="L611" s="172"/>
      <c r="M611" s="172"/>
      <c r="N611" s="172"/>
      <c r="O611" s="172"/>
    </row>
    <row r="612" spans="1:17" x14ac:dyDescent="0.4">
      <c r="A612" s="1"/>
      <c r="B612" s="1"/>
      <c r="C612" s="1"/>
      <c r="D612" s="12"/>
      <c r="E612" s="1"/>
      <c r="F612" s="1"/>
      <c r="G612" s="1"/>
      <c r="H612" s="1"/>
      <c r="I612" s="1"/>
      <c r="J612" s="1"/>
      <c r="K612" s="12"/>
      <c r="L612" s="1"/>
      <c r="M612" s="1"/>
      <c r="N612" s="1"/>
      <c r="O612" s="1"/>
    </row>
    <row r="613" spans="1:17" ht="27" customHeight="1" x14ac:dyDescent="0.4">
      <c r="A613" s="108" t="s">
        <v>32</v>
      </c>
      <c r="B613" s="68" t="s">
        <v>100</v>
      </c>
      <c r="C613" s="108" t="s">
        <v>0</v>
      </c>
      <c r="D613" s="108" t="s">
        <v>43</v>
      </c>
      <c r="E613" s="108" t="s">
        <v>13</v>
      </c>
      <c r="F613" s="108" t="s">
        <v>44</v>
      </c>
      <c r="G613" s="108" t="s">
        <v>15</v>
      </c>
      <c r="H613" s="108" t="s">
        <v>45</v>
      </c>
      <c r="I613" s="108" t="s">
        <v>104</v>
      </c>
      <c r="J613" s="108" t="s">
        <v>46</v>
      </c>
      <c r="K613" s="108" t="s">
        <v>36</v>
      </c>
      <c r="L613" s="108" t="s">
        <v>47</v>
      </c>
      <c r="M613" s="108" t="s">
        <v>48</v>
      </c>
      <c r="N613" s="108" t="s">
        <v>49</v>
      </c>
      <c r="O613" s="108" t="s">
        <v>61</v>
      </c>
    </row>
    <row r="614" spans="1:17" ht="15.95" customHeight="1" x14ac:dyDescent="0.4">
      <c r="A614" s="46"/>
      <c r="B614" s="65" t="s">
        <v>21</v>
      </c>
      <c r="C614" s="95">
        <f t="shared" ref="C614:N614" si="54">SUM(C615:C647)</f>
        <v>0</v>
      </c>
      <c r="D614" s="75">
        <f t="shared" si="54"/>
        <v>0</v>
      </c>
      <c r="E614" s="75">
        <f t="shared" si="54"/>
        <v>0</v>
      </c>
      <c r="F614" s="75">
        <f t="shared" si="54"/>
        <v>0</v>
      </c>
      <c r="G614" s="75">
        <f t="shared" si="54"/>
        <v>0</v>
      </c>
      <c r="H614" s="75">
        <f t="shared" si="54"/>
        <v>0</v>
      </c>
      <c r="I614" s="75">
        <f t="shared" si="54"/>
        <v>0</v>
      </c>
      <c r="J614" s="75">
        <f t="shared" si="54"/>
        <v>0</v>
      </c>
      <c r="K614" s="75">
        <f t="shared" si="54"/>
        <v>0</v>
      </c>
      <c r="L614" s="75">
        <f t="shared" si="54"/>
        <v>0</v>
      </c>
      <c r="M614" s="75">
        <f t="shared" si="54"/>
        <v>0</v>
      </c>
      <c r="N614" s="75">
        <f t="shared" si="54"/>
        <v>0</v>
      </c>
      <c r="O614" s="59">
        <f>SUM(O615:O647,0)</f>
        <v>0</v>
      </c>
      <c r="Q614" s="136" t="s">
        <v>9</v>
      </c>
    </row>
    <row r="615" spans="1:17" ht="15.95" customHeight="1" x14ac:dyDescent="0.4">
      <c r="A615" s="46">
        <f t="shared" ref="A615:A647" si="55">RANK(C615,$C$615:$C$647,0)</f>
        <v>1</v>
      </c>
      <c r="B615" s="86" t="s">
        <v>86</v>
      </c>
      <c r="C615" s="95">
        <f t="shared" ref="C615" si="56">SUM(D615:N615)</f>
        <v>0</v>
      </c>
      <c r="D615" s="47">
        <f>VLOOKUP($Q615&amp;$B615,'PNC Exon. &amp; no Exon.'!$A:$AL,'P.N.C. x Comp. x Ramos'!D$66,0)</f>
        <v>0</v>
      </c>
      <c r="E615" s="47">
        <f>VLOOKUP($Q615&amp;$B615,'PNC Exon. &amp; no Exon.'!$A:$AL,'P.N.C. x Comp. x Ramos'!E$66,0)</f>
        <v>0</v>
      </c>
      <c r="F615" s="47">
        <f>VLOOKUP($Q615&amp;$B615,'PNC Exon. &amp; no Exon.'!$A:$AL,'P.N.C. x Comp. x Ramos'!F$66,0)</f>
        <v>0</v>
      </c>
      <c r="G615" s="47">
        <f>VLOOKUP($Q615&amp;$B615,'PNC Exon. &amp; no Exon.'!$A:$AL,'P.N.C. x Comp. x Ramos'!G$66,0)</f>
        <v>0</v>
      </c>
      <c r="H615" s="47">
        <f>VLOOKUP($Q615&amp;$B615,'PNC Exon. &amp; no Exon.'!$A:$AL,'P.N.C. x Comp. x Ramos'!H$66,0)</f>
        <v>0</v>
      </c>
      <c r="I615" s="47">
        <f>VLOOKUP($Q615&amp;$B615,'PNC Exon. &amp; no Exon.'!$A:$AL,'P.N.C. x Comp. x Ramos'!I$66,0)</f>
        <v>0</v>
      </c>
      <c r="J615" s="47">
        <f>VLOOKUP($Q615&amp;$B615,'PNC Exon. &amp; no Exon.'!$A:$AL,'P.N.C. x Comp. x Ramos'!J$66,0)</f>
        <v>0</v>
      </c>
      <c r="K615" s="47">
        <f>VLOOKUP($Q615&amp;$B615,'PNC Exon. &amp; no Exon.'!$A:$AL,'P.N.C. x Comp. x Ramos'!K$66,0)</f>
        <v>0</v>
      </c>
      <c r="L615" s="47">
        <f>VLOOKUP($Q615&amp;$B615,'PNC Exon. &amp; no Exon.'!$A:$AL,'P.N.C. x Comp. x Ramos'!L$66,0)</f>
        <v>0</v>
      </c>
      <c r="M615" s="47">
        <f>VLOOKUP($Q615&amp;$B615,'PNC Exon. &amp; no Exon.'!$A:$AL,'P.N.C. x Comp. x Ramos'!M$66,0)</f>
        <v>0</v>
      </c>
      <c r="N615" s="47">
        <f>VLOOKUP($Q615&amp;$B615,'PNC Exon. &amp; no Exon.'!$A:$AL,'P.N.C. x Comp. x Ramos'!N$66,0)</f>
        <v>0</v>
      </c>
      <c r="O615" s="56">
        <f t="shared" ref="O615:O647" si="57">IFERROR(C615/$C$614*100,0)</f>
        <v>0</v>
      </c>
      <c r="Q615" s="136" t="s">
        <v>9</v>
      </c>
    </row>
    <row r="616" spans="1:17" ht="15.95" customHeight="1" x14ac:dyDescent="0.4">
      <c r="A616" s="46">
        <f t="shared" si="55"/>
        <v>1</v>
      </c>
      <c r="B616" s="50" t="s">
        <v>108</v>
      </c>
      <c r="C616" s="95">
        <f t="shared" ref="C616:C647" si="58">SUM(D616:N616)</f>
        <v>0</v>
      </c>
      <c r="D616" s="47">
        <f>VLOOKUP($Q616&amp;$B616,'PNC Exon. &amp; no Exon.'!$A:$AL,'P.N.C. x Comp. x Ramos'!D$66,0)</f>
        <v>0</v>
      </c>
      <c r="E616" s="47">
        <f>VLOOKUP($Q616&amp;$B616,'PNC Exon. &amp; no Exon.'!$A:$AL,'P.N.C. x Comp. x Ramos'!E$66,0)</f>
        <v>0</v>
      </c>
      <c r="F616" s="47">
        <f>VLOOKUP($Q616&amp;$B616,'PNC Exon. &amp; no Exon.'!$A:$AL,'P.N.C. x Comp. x Ramos'!F$66,0)</f>
        <v>0</v>
      </c>
      <c r="G616" s="47">
        <f>VLOOKUP($Q616&amp;$B616,'PNC Exon. &amp; no Exon.'!$A:$AL,'P.N.C. x Comp. x Ramos'!G$66,0)</f>
        <v>0</v>
      </c>
      <c r="H616" s="47">
        <f>VLOOKUP($Q616&amp;$B616,'PNC Exon. &amp; no Exon.'!$A:$AL,'P.N.C. x Comp. x Ramos'!H$66,0)</f>
        <v>0</v>
      </c>
      <c r="I616" s="47">
        <f>VLOOKUP($Q616&amp;$B616,'PNC Exon. &amp; no Exon.'!$A:$AL,'P.N.C. x Comp. x Ramos'!I$66,0)</f>
        <v>0</v>
      </c>
      <c r="J616" s="47">
        <f>VLOOKUP($Q616&amp;$B616,'PNC Exon. &amp; no Exon.'!$A:$AL,'P.N.C. x Comp. x Ramos'!J$66,0)</f>
        <v>0</v>
      </c>
      <c r="K616" s="47">
        <f>VLOOKUP($Q616&amp;$B616,'PNC Exon. &amp; no Exon.'!$A:$AL,'P.N.C. x Comp. x Ramos'!K$66,0)</f>
        <v>0</v>
      </c>
      <c r="L616" s="47">
        <f>VLOOKUP($Q616&amp;$B616,'PNC Exon. &amp; no Exon.'!$A:$AL,'P.N.C. x Comp. x Ramos'!L$66,0)</f>
        <v>0</v>
      </c>
      <c r="M616" s="47">
        <f>VLOOKUP($Q616&amp;$B616,'PNC Exon. &amp; no Exon.'!$A:$AL,'P.N.C. x Comp. x Ramos'!M$66,0)</f>
        <v>0</v>
      </c>
      <c r="N616" s="47">
        <f>VLOOKUP($Q616&amp;$B616,'PNC Exon. &amp; no Exon.'!$A:$AL,'P.N.C. x Comp. x Ramos'!N$66,0)</f>
        <v>0</v>
      </c>
      <c r="O616" s="56">
        <f t="shared" si="57"/>
        <v>0</v>
      </c>
      <c r="Q616" s="136" t="s">
        <v>9</v>
      </c>
    </row>
    <row r="617" spans="1:17" ht="15.95" customHeight="1" x14ac:dyDescent="0.4">
      <c r="A617" s="46">
        <f t="shared" si="55"/>
        <v>1</v>
      </c>
      <c r="B617" s="50" t="s">
        <v>112</v>
      </c>
      <c r="C617" s="95">
        <f t="shared" si="58"/>
        <v>0</v>
      </c>
      <c r="D617" s="47">
        <f>VLOOKUP($Q617&amp;$B617,'PNC Exon. &amp; no Exon.'!$A:$AL,'P.N.C. x Comp. x Ramos'!D$66,0)</f>
        <v>0</v>
      </c>
      <c r="E617" s="47">
        <f>VLOOKUP($Q617&amp;$B617,'PNC Exon. &amp; no Exon.'!$A:$AL,'P.N.C. x Comp. x Ramos'!E$66,0)</f>
        <v>0</v>
      </c>
      <c r="F617" s="47">
        <f>VLOOKUP($Q617&amp;$B617,'PNC Exon. &amp; no Exon.'!$A:$AL,'P.N.C. x Comp. x Ramos'!F$66,0)</f>
        <v>0</v>
      </c>
      <c r="G617" s="47">
        <f>VLOOKUP($Q617&amp;$B617,'PNC Exon. &amp; no Exon.'!$A:$AL,'P.N.C. x Comp. x Ramos'!G$66,0)</f>
        <v>0</v>
      </c>
      <c r="H617" s="47">
        <f>VLOOKUP($Q617&amp;$B617,'PNC Exon. &amp; no Exon.'!$A:$AL,'P.N.C. x Comp. x Ramos'!H$66,0)</f>
        <v>0</v>
      </c>
      <c r="I617" s="47">
        <f>VLOOKUP($Q617&amp;$B617,'PNC Exon. &amp; no Exon.'!$A:$AL,'P.N.C. x Comp. x Ramos'!I$66,0)</f>
        <v>0</v>
      </c>
      <c r="J617" s="47">
        <f>VLOOKUP($Q617&amp;$B617,'PNC Exon. &amp; no Exon.'!$A:$AL,'P.N.C. x Comp. x Ramos'!J$66,0)</f>
        <v>0</v>
      </c>
      <c r="K617" s="47">
        <f>VLOOKUP($Q617&amp;$B617,'PNC Exon. &amp; no Exon.'!$A:$AL,'P.N.C. x Comp. x Ramos'!K$66,0)</f>
        <v>0</v>
      </c>
      <c r="L617" s="47">
        <f>VLOOKUP($Q617&amp;$B617,'PNC Exon. &amp; no Exon.'!$A:$AL,'P.N.C. x Comp. x Ramos'!L$66,0)</f>
        <v>0</v>
      </c>
      <c r="M617" s="47">
        <f>VLOOKUP($Q617&amp;$B617,'PNC Exon. &amp; no Exon.'!$A:$AL,'P.N.C. x Comp. x Ramos'!M$66,0)</f>
        <v>0</v>
      </c>
      <c r="N617" s="47">
        <f>VLOOKUP($Q617&amp;$B617,'PNC Exon. &amp; no Exon.'!$A:$AL,'P.N.C. x Comp. x Ramos'!N$66,0)</f>
        <v>0</v>
      </c>
      <c r="O617" s="56">
        <f t="shared" si="57"/>
        <v>0</v>
      </c>
      <c r="Q617" s="136" t="s">
        <v>9</v>
      </c>
    </row>
    <row r="618" spans="1:17" ht="15.95" customHeight="1" x14ac:dyDescent="0.4">
      <c r="A618" s="46">
        <f t="shared" si="55"/>
        <v>1</v>
      </c>
      <c r="B618" s="50" t="s">
        <v>87</v>
      </c>
      <c r="C618" s="95">
        <f t="shared" si="58"/>
        <v>0</v>
      </c>
      <c r="D618" s="47">
        <f>VLOOKUP($Q618&amp;$B618,'PNC Exon. &amp; no Exon.'!$A:$AL,'P.N.C. x Comp. x Ramos'!D$66,0)</f>
        <v>0</v>
      </c>
      <c r="E618" s="47">
        <f>VLOOKUP($Q618&amp;$B618,'PNC Exon. &amp; no Exon.'!$A:$AL,'P.N.C. x Comp. x Ramos'!E$66,0)</f>
        <v>0</v>
      </c>
      <c r="F618" s="47">
        <f>VLOOKUP($Q618&amp;$B618,'PNC Exon. &amp; no Exon.'!$A:$AL,'P.N.C. x Comp. x Ramos'!F$66,0)</f>
        <v>0</v>
      </c>
      <c r="G618" s="47">
        <f>VLOOKUP($Q618&amp;$B618,'PNC Exon. &amp; no Exon.'!$A:$AL,'P.N.C. x Comp. x Ramos'!G$66,0)</f>
        <v>0</v>
      </c>
      <c r="H618" s="47">
        <f>VLOOKUP($Q618&amp;$B618,'PNC Exon. &amp; no Exon.'!$A:$AL,'P.N.C. x Comp. x Ramos'!H$66,0)</f>
        <v>0</v>
      </c>
      <c r="I618" s="47">
        <f>VLOOKUP($Q618&amp;$B618,'PNC Exon. &amp; no Exon.'!$A:$AL,'P.N.C. x Comp. x Ramos'!I$66,0)</f>
        <v>0</v>
      </c>
      <c r="J618" s="47">
        <f>VLOOKUP($Q618&amp;$B618,'PNC Exon. &amp; no Exon.'!$A:$AL,'P.N.C. x Comp. x Ramos'!J$66,0)</f>
        <v>0</v>
      </c>
      <c r="K618" s="47">
        <f>VLOOKUP($Q618&amp;$B618,'PNC Exon. &amp; no Exon.'!$A:$AL,'P.N.C. x Comp. x Ramos'!K$66,0)</f>
        <v>0</v>
      </c>
      <c r="L618" s="47">
        <f>VLOOKUP($Q618&amp;$B618,'PNC Exon. &amp; no Exon.'!$A:$AL,'P.N.C. x Comp. x Ramos'!L$66,0)</f>
        <v>0</v>
      </c>
      <c r="M618" s="47">
        <f>VLOOKUP($Q618&amp;$B618,'PNC Exon. &amp; no Exon.'!$A:$AL,'P.N.C. x Comp. x Ramos'!M$66,0)</f>
        <v>0</v>
      </c>
      <c r="N618" s="47">
        <f>VLOOKUP($Q618&amp;$B618,'PNC Exon. &amp; no Exon.'!$A:$AL,'P.N.C. x Comp. x Ramos'!N$66,0)</f>
        <v>0</v>
      </c>
      <c r="O618" s="56">
        <f t="shared" si="57"/>
        <v>0</v>
      </c>
      <c r="Q618" s="136" t="s">
        <v>9</v>
      </c>
    </row>
    <row r="619" spans="1:17" ht="15.95" customHeight="1" x14ac:dyDescent="0.4">
      <c r="A619" s="46">
        <f t="shared" si="55"/>
        <v>1</v>
      </c>
      <c r="B619" s="50" t="s">
        <v>94</v>
      </c>
      <c r="C619" s="95">
        <f t="shared" si="58"/>
        <v>0</v>
      </c>
      <c r="D619" s="47">
        <f>VLOOKUP($Q619&amp;$B619,'PNC Exon. &amp; no Exon.'!$A:$AL,'P.N.C. x Comp. x Ramos'!D$66,0)</f>
        <v>0</v>
      </c>
      <c r="E619" s="47">
        <f>VLOOKUP($Q619&amp;$B619,'PNC Exon. &amp; no Exon.'!$A:$AL,'P.N.C. x Comp. x Ramos'!E$66,0)</f>
        <v>0</v>
      </c>
      <c r="F619" s="47">
        <f>VLOOKUP($Q619&amp;$B619,'PNC Exon. &amp; no Exon.'!$A:$AL,'P.N.C. x Comp. x Ramos'!F$66,0)</f>
        <v>0</v>
      </c>
      <c r="G619" s="47">
        <f>VLOOKUP($Q619&amp;$B619,'PNC Exon. &amp; no Exon.'!$A:$AL,'P.N.C. x Comp. x Ramos'!G$66,0)</f>
        <v>0</v>
      </c>
      <c r="H619" s="47">
        <f>VLOOKUP($Q619&amp;$B619,'PNC Exon. &amp; no Exon.'!$A:$AL,'P.N.C. x Comp. x Ramos'!H$66,0)</f>
        <v>0</v>
      </c>
      <c r="I619" s="47">
        <f>VLOOKUP($Q619&amp;$B619,'PNC Exon. &amp; no Exon.'!$A:$AL,'P.N.C. x Comp. x Ramos'!I$66,0)</f>
        <v>0</v>
      </c>
      <c r="J619" s="47">
        <f>VLOOKUP($Q619&amp;$B619,'PNC Exon. &amp; no Exon.'!$A:$AL,'P.N.C. x Comp. x Ramos'!J$66,0)</f>
        <v>0</v>
      </c>
      <c r="K619" s="47">
        <f>VLOOKUP($Q619&amp;$B619,'PNC Exon. &amp; no Exon.'!$A:$AL,'P.N.C. x Comp. x Ramos'!K$66,0)</f>
        <v>0</v>
      </c>
      <c r="L619" s="47">
        <f>VLOOKUP($Q619&amp;$B619,'PNC Exon. &amp; no Exon.'!$A:$AL,'P.N.C. x Comp. x Ramos'!L$66,0)</f>
        <v>0</v>
      </c>
      <c r="M619" s="47">
        <f>VLOOKUP($Q619&amp;$B619,'PNC Exon. &amp; no Exon.'!$A:$AL,'P.N.C. x Comp. x Ramos'!M$66,0)</f>
        <v>0</v>
      </c>
      <c r="N619" s="47">
        <f>VLOOKUP($Q619&amp;$B619,'PNC Exon. &amp; no Exon.'!$A:$AL,'P.N.C. x Comp. x Ramos'!N$66,0)</f>
        <v>0</v>
      </c>
      <c r="O619" s="56">
        <f t="shared" si="57"/>
        <v>0</v>
      </c>
      <c r="Q619" s="136" t="s">
        <v>9</v>
      </c>
    </row>
    <row r="620" spans="1:17" ht="15.95" customHeight="1" x14ac:dyDescent="0.4">
      <c r="A620" s="46">
        <f t="shared" si="55"/>
        <v>1</v>
      </c>
      <c r="B620" s="50" t="s">
        <v>92</v>
      </c>
      <c r="C620" s="95">
        <f t="shared" si="58"/>
        <v>0</v>
      </c>
      <c r="D620" s="47">
        <f>VLOOKUP($Q620&amp;$B620,'PNC Exon. &amp; no Exon.'!$A:$AL,'P.N.C. x Comp. x Ramos'!D$66,0)</f>
        <v>0</v>
      </c>
      <c r="E620" s="47">
        <f>VLOOKUP($Q620&amp;$B620,'PNC Exon. &amp; no Exon.'!$A:$AL,'P.N.C. x Comp. x Ramos'!E$66,0)</f>
        <v>0</v>
      </c>
      <c r="F620" s="47">
        <f>VLOOKUP($Q620&amp;$B620,'PNC Exon. &amp; no Exon.'!$A:$AL,'P.N.C. x Comp. x Ramos'!F$66,0)</f>
        <v>0</v>
      </c>
      <c r="G620" s="47">
        <f>VLOOKUP($Q620&amp;$B620,'PNC Exon. &amp; no Exon.'!$A:$AL,'P.N.C. x Comp. x Ramos'!G$66,0)</f>
        <v>0</v>
      </c>
      <c r="H620" s="47">
        <f>VLOOKUP($Q620&amp;$B620,'PNC Exon. &amp; no Exon.'!$A:$AL,'P.N.C. x Comp. x Ramos'!H$66,0)</f>
        <v>0</v>
      </c>
      <c r="I620" s="47">
        <f>VLOOKUP($Q620&amp;$B620,'PNC Exon. &amp; no Exon.'!$A:$AL,'P.N.C. x Comp. x Ramos'!I$66,0)</f>
        <v>0</v>
      </c>
      <c r="J620" s="47">
        <f>VLOOKUP($Q620&amp;$B620,'PNC Exon. &amp; no Exon.'!$A:$AL,'P.N.C. x Comp. x Ramos'!J$66,0)</f>
        <v>0</v>
      </c>
      <c r="K620" s="47">
        <f>VLOOKUP($Q620&amp;$B620,'PNC Exon. &amp; no Exon.'!$A:$AL,'P.N.C. x Comp. x Ramos'!K$66,0)</f>
        <v>0</v>
      </c>
      <c r="L620" s="47">
        <f>VLOOKUP($Q620&amp;$B620,'PNC Exon. &amp; no Exon.'!$A:$AL,'P.N.C. x Comp. x Ramos'!L$66,0)</f>
        <v>0</v>
      </c>
      <c r="M620" s="47">
        <f>VLOOKUP($Q620&amp;$B620,'PNC Exon. &amp; no Exon.'!$A:$AL,'P.N.C. x Comp. x Ramos'!M$66,0)</f>
        <v>0</v>
      </c>
      <c r="N620" s="47">
        <f>VLOOKUP($Q620&amp;$B620,'PNC Exon. &amp; no Exon.'!$A:$AL,'P.N.C. x Comp. x Ramos'!N$66,0)</f>
        <v>0</v>
      </c>
      <c r="O620" s="56">
        <f t="shared" si="57"/>
        <v>0</v>
      </c>
      <c r="Q620" s="136" t="s">
        <v>9</v>
      </c>
    </row>
    <row r="621" spans="1:17" ht="15.95" customHeight="1" x14ac:dyDescent="0.4">
      <c r="A621" s="46">
        <f t="shared" si="55"/>
        <v>1</v>
      </c>
      <c r="B621" s="50" t="s">
        <v>91</v>
      </c>
      <c r="C621" s="95">
        <f t="shared" si="58"/>
        <v>0</v>
      </c>
      <c r="D621" s="47">
        <f>VLOOKUP($Q621&amp;$B621,'PNC Exon. &amp; no Exon.'!$A:$AL,'P.N.C. x Comp. x Ramos'!D$66,0)</f>
        <v>0</v>
      </c>
      <c r="E621" s="47">
        <f>VLOOKUP($Q621&amp;$B621,'PNC Exon. &amp; no Exon.'!$A:$AL,'P.N.C. x Comp. x Ramos'!E$66,0)</f>
        <v>0</v>
      </c>
      <c r="F621" s="47">
        <f>VLOOKUP($Q621&amp;$B621,'PNC Exon. &amp; no Exon.'!$A:$AL,'P.N.C. x Comp. x Ramos'!F$66,0)</f>
        <v>0</v>
      </c>
      <c r="G621" s="47">
        <f>VLOOKUP($Q621&amp;$B621,'PNC Exon. &amp; no Exon.'!$A:$AL,'P.N.C. x Comp. x Ramos'!G$66,0)</f>
        <v>0</v>
      </c>
      <c r="H621" s="47">
        <f>VLOOKUP($Q621&amp;$B621,'PNC Exon. &amp; no Exon.'!$A:$AL,'P.N.C. x Comp. x Ramos'!H$66,0)</f>
        <v>0</v>
      </c>
      <c r="I621" s="47">
        <f>VLOOKUP($Q621&amp;$B621,'PNC Exon. &amp; no Exon.'!$A:$AL,'P.N.C. x Comp. x Ramos'!I$66,0)</f>
        <v>0</v>
      </c>
      <c r="J621" s="47">
        <f>VLOOKUP($Q621&amp;$B621,'PNC Exon. &amp; no Exon.'!$A:$AL,'P.N.C. x Comp. x Ramos'!J$66,0)</f>
        <v>0</v>
      </c>
      <c r="K621" s="47">
        <f>VLOOKUP($Q621&amp;$B621,'PNC Exon. &amp; no Exon.'!$A:$AL,'P.N.C. x Comp. x Ramos'!K$66,0)</f>
        <v>0</v>
      </c>
      <c r="L621" s="47">
        <f>VLOOKUP($Q621&amp;$B621,'PNC Exon. &amp; no Exon.'!$A:$AL,'P.N.C. x Comp. x Ramos'!L$66,0)</f>
        <v>0</v>
      </c>
      <c r="M621" s="47">
        <f>VLOOKUP($Q621&amp;$B621,'PNC Exon. &amp; no Exon.'!$A:$AL,'P.N.C. x Comp. x Ramos'!M$66,0)</f>
        <v>0</v>
      </c>
      <c r="N621" s="47">
        <f>VLOOKUP($Q621&amp;$B621,'PNC Exon. &amp; no Exon.'!$A:$AL,'P.N.C. x Comp. x Ramos'!N$66,0)</f>
        <v>0</v>
      </c>
      <c r="O621" s="56">
        <f t="shared" si="57"/>
        <v>0</v>
      </c>
      <c r="Q621" s="136" t="s">
        <v>9</v>
      </c>
    </row>
    <row r="622" spans="1:17" ht="15.95" customHeight="1" x14ac:dyDescent="0.4">
      <c r="A622" s="46">
        <f t="shared" si="55"/>
        <v>1</v>
      </c>
      <c r="B622" s="50" t="s">
        <v>116</v>
      </c>
      <c r="C622" s="95">
        <f t="shared" si="58"/>
        <v>0</v>
      </c>
      <c r="D622" s="47">
        <f>VLOOKUP($Q622&amp;$B622,'PNC Exon. &amp; no Exon.'!$A:$AL,'P.N.C. x Comp. x Ramos'!D$66,0)</f>
        <v>0</v>
      </c>
      <c r="E622" s="47">
        <f>VLOOKUP($Q622&amp;$B622,'PNC Exon. &amp; no Exon.'!$A:$AL,'P.N.C. x Comp. x Ramos'!E$66,0)</f>
        <v>0</v>
      </c>
      <c r="F622" s="47">
        <f>VLOOKUP($Q622&amp;$B622,'PNC Exon. &amp; no Exon.'!$A:$AL,'P.N.C. x Comp. x Ramos'!F$66,0)</f>
        <v>0</v>
      </c>
      <c r="G622" s="47">
        <f>VLOOKUP($Q622&amp;$B622,'PNC Exon. &amp; no Exon.'!$A:$AL,'P.N.C. x Comp. x Ramos'!G$66,0)</f>
        <v>0</v>
      </c>
      <c r="H622" s="47">
        <f>VLOOKUP($Q622&amp;$B622,'PNC Exon. &amp; no Exon.'!$A:$AL,'P.N.C. x Comp. x Ramos'!H$66,0)</f>
        <v>0</v>
      </c>
      <c r="I622" s="47">
        <f>VLOOKUP($Q622&amp;$B622,'PNC Exon. &amp; no Exon.'!$A:$AL,'P.N.C. x Comp. x Ramos'!I$66,0)</f>
        <v>0</v>
      </c>
      <c r="J622" s="47">
        <f>VLOOKUP($Q622&amp;$B622,'PNC Exon. &amp; no Exon.'!$A:$AL,'P.N.C. x Comp. x Ramos'!J$66,0)</f>
        <v>0</v>
      </c>
      <c r="K622" s="47">
        <f>VLOOKUP($Q622&amp;$B622,'PNC Exon. &amp; no Exon.'!$A:$AL,'P.N.C. x Comp. x Ramos'!K$66,0)</f>
        <v>0</v>
      </c>
      <c r="L622" s="47">
        <f>VLOOKUP($Q622&amp;$B622,'PNC Exon. &amp; no Exon.'!$A:$AL,'P.N.C. x Comp. x Ramos'!L$66,0)</f>
        <v>0</v>
      </c>
      <c r="M622" s="47">
        <f>VLOOKUP($Q622&amp;$B622,'PNC Exon. &amp; no Exon.'!$A:$AL,'P.N.C. x Comp. x Ramos'!M$66,0)</f>
        <v>0</v>
      </c>
      <c r="N622" s="47">
        <f>VLOOKUP($Q622&amp;$B622,'PNC Exon. &amp; no Exon.'!$A:$AL,'P.N.C. x Comp. x Ramos'!N$66,0)</f>
        <v>0</v>
      </c>
      <c r="O622" s="56">
        <f t="shared" si="57"/>
        <v>0</v>
      </c>
      <c r="Q622" s="136" t="s">
        <v>9</v>
      </c>
    </row>
    <row r="623" spans="1:17" ht="15.95" customHeight="1" x14ac:dyDescent="0.4">
      <c r="A623" s="46">
        <f t="shared" si="55"/>
        <v>1</v>
      </c>
      <c r="B623" s="50" t="s">
        <v>78</v>
      </c>
      <c r="C623" s="95">
        <f t="shared" si="58"/>
        <v>0</v>
      </c>
      <c r="D623" s="47">
        <f>VLOOKUP($Q623&amp;$B623,'PNC Exon. &amp; no Exon.'!$A:$AL,'P.N.C. x Comp. x Ramos'!D$66,0)</f>
        <v>0</v>
      </c>
      <c r="E623" s="47">
        <f>VLOOKUP($Q623&amp;$B623,'PNC Exon. &amp; no Exon.'!$A:$AL,'P.N.C. x Comp. x Ramos'!E$66,0)</f>
        <v>0</v>
      </c>
      <c r="F623" s="47">
        <f>VLOOKUP($Q623&amp;$B623,'PNC Exon. &amp; no Exon.'!$A:$AL,'P.N.C. x Comp. x Ramos'!F$66,0)</f>
        <v>0</v>
      </c>
      <c r="G623" s="47">
        <f>VLOOKUP($Q623&amp;$B623,'PNC Exon. &amp; no Exon.'!$A:$AL,'P.N.C. x Comp. x Ramos'!G$66,0)</f>
        <v>0</v>
      </c>
      <c r="H623" s="47">
        <f>VLOOKUP($Q623&amp;$B623,'PNC Exon. &amp; no Exon.'!$A:$AL,'P.N.C. x Comp. x Ramos'!H$66,0)</f>
        <v>0</v>
      </c>
      <c r="I623" s="47">
        <f>VLOOKUP($Q623&amp;$B623,'PNC Exon. &amp; no Exon.'!$A:$AL,'P.N.C. x Comp. x Ramos'!I$66,0)</f>
        <v>0</v>
      </c>
      <c r="J623" s="47">
        <f>VLOOKUP($Q623&amp;$B623,'PNC Exon. &amp; no Exon.'!$A:$AL,'P.N.C. x Comp. x Ramos'!J$66,0)</f>
        <v>0</v>
      </c>
      <c r="K623" s="47">
        <f>VLOOKUP($Q623&amp;$B623,'PNC Exon. &amp; no Exon.'!$A:$AL,'P.N.C. x Comp. x Ramos'!K$66,0)</f>
        <v>0</v>
      </c>
      <c r="L623" s="47">
        <f>VLOOKUP($Q623&amp;$B623,'PNC Exon. &amp; no Exon.'!$A:$AL,'P.N.C. x Comp. x Ramos'!L$66,0)</f>
        <v>0</v>
      </c>
      <c r="M623" s="47">
        <f>VLOOKUP($Q623&amp;$B623,'PNC Exon. &amp; no Exon.'!$A:$AL,'P.N.C. x Comp. x Ramos'!M$66,0)</f>
        <v>0</v>
      </c>
      <c r="N623" s="47">
        <f>VLOOKUP($Q623&amp;$B623,'PNC Exon. &amp; no Exon.'!$A:$AL,'P.N.C. x Comp. x Ramos'!N$66,0)</f>
        <v>0</v>
      </c>
      <c r="O623" s="56">
        <f t="shared" si="57"/>
        <v>0</v>
      </c>
      <c r="Q623" s="136" t="s">
        <v>9</v>
      </c>
    </row>
    <row r="624" spans="1:17" ht="15.95" customHeight="1" x14ac:dyDescent="0.4">
      <c r="A624" s="46">
        <f t="shared" si="55"/>
        <v>1</v>
      </c>
      <c r="B624" s="50" t="s">
        <v>89</v>
      </c>
      <c r="C624" s="95">
        <f t="shared" si="58"/>
        <v>0</v>
      </c>
      <c r="D624" s="47">
        <f>VLOOKUP($Q624&amp;$B624,'PNC Exon. &amp; no Exon.'!$A:$AL,'P.N.C. x Comp. x Ramos'!D$66,0)</f>
        <v>0</v>
      </c>
      <c r="E624" s="47">
        <f>VLOOKUP($Q624&amp;$B624,'PNC Exon. &amp; no Exon.'!$A:$AL,'P.N.C. x Comp. x Ramos'!E$66,0)</f>
        <v>0</v>
      </c>
      <c r="F624" s="47">
        <f>VLOOKUP($Q624&amp;$B624,'PNC Exon. &amp; no Exon.'!$A:$AL,'P.N.C. x Comp. x Ramos'!F$66,0)</f>
        <v>0</v>
      </c>
      <c r="G624" s="47">
        <f>VLOOKUP($Q624&amp;$B624,'PNC Exon. &amp; no Exon.'!$A:$AL,'P.N.C. x Comp. x Ramos'!G$66,0)</f>
        <v>0</v>
      </c>
      <c r="H624" s="47">
        <f>VLOOKUP($Q624&amp;$B624,'PNC Exon. &amp; no Exon.'!$A:$AL,'P.N.C. x Comp. x Ramos'!H$66,0)</f>
        <v>0</v>
      </c>
      <c r="I624" s="47">
        <f>VLOOKUP($Q624&amp;$B624,'PNC Exon. &amp; no Exon.'!$A:$AL,'P.N.C. x Comp. x Ramos'!I$66,0)</f>
        <v>0</v>
      </c>
      <c r="J624" s="47">
        <f>VLOOKUP($Q624&amp;$B624,'PNC Exon. &amp; no Exon.'!$A:$AL,'P.N.C. x Comp. x Ramos'!J$66,0)</f>
        <v>0</v>
      </c>
      <c r="K624" s="47">
        <f>VLOOKUP($Q624&amp;$B624,'PNC Exon. &amp; no Exon.'!$A:$AL,'P.N.C. x Comp. x Ramos'!K$66,0)</f>
        <v>0</v>
      </c>
      <c r="L624" s="47">
        <f>VLOOKUP($Q624&amp;$B624,'PNC Exon. &amp; no Exon.'!$A:$AL,'P.N.C. x Comp. x Ramos'!L$66,0)</f>
        <v>0</v>
      </c>
      <c r="M624" s="47">
        <f>VLOOKUP($Q624&amp;$B624,'PNC Exon. &amp; no Exon.'!$A:$AL,'P.N.C. x Comp. x Ramos'!M$66,0)</f>
        <v>0</v>
      </c>
      <c r="N624" s="47">
        <f>VLOOKUP($Q624&amp;$B624,'PNC Exon. &amp; no Exon.'!$A:$AL,'P.N.C. x Comp. x Ramos'!N$66,0)</f>
        <v>0</v>
      </c>
      <c r="O624" s="56">
        <f t="shared" si="57"/>
        <v>0</v>
      </c>
      <c r="Q624" s="136" t="s">
        <v>9</v>
      </c>
    </row>
    <row r="625" spans="1:17" ht="15.95" customHeight="1" x14ac:dyDescent="0.4">
      <c r="A625" s="46">
        <f t="shared" si="55"/>
        <v>1</v>
      </c>
      <c r="B625" s="50" t="s">
        <v>77</v>
      </c>
      <c r="C625" s="95">
        <f t="shared" si="58"/>
        <v>0</v>
      </c>
      <c r="D625" s="47">
        <f>VLOOKUP($Q625&amp;$B625,'PNC Exon. &amp; no Exon.'!$A:$AL,'P.N.C. x Comp. x Ramos'!D$66,0)</f>
        <v>0</v>
      </c>
      <c r="E625" s="47">
        <f>VLOOKUP($Q625&amp;$B625,'PNC Exon. &amp; no Exon.'!$A:$AL,'P.N.C. x Comp. x Ramos'!E$66,0)</f>
        <v>0</v>
      </c>
      <c r="F625" s="47">
        <f>VLOOKUP($Q625&amp;$B625,'PNC Exon. &amp; no Exon.'!$A:$AL,'P.N.C. x Comp. x Ramos'!F$66,0)</f>
        <v>0</v>
      </c>
      <c r="G625" s="47">
        <f>VLOOKUP($Q625&amp;$B625,'PNC Exon. &amp; no Exon.'!$A:$AL,'P.N.C. x Comp. x Ramos'!G$66,0)</f>
        <v>0</v>
      </c>
      <c r="H625" s="47">
        <f>VLOOKUP($Q625&amp;$B625,'PNC Exon. &amp; no Exon.'!$A:$AL,'P.N.C. x Comp. x Ramos'!H$66,0)</f>
        <v>0</v>
      </c>
      <c r="I625" s="47">
        <f>VLOOKUP($Q625&amp;$B625,'PNC Exon. &amp; no Exon.'!$A:$AL,'P.N.C. x Comp. x Ramos'!I$66,0)</f>
        <v>0</v>
      </c>
      <c r="J625" s="47">
        <f>VLOOKUP($Q625&amp;$B625,'PNC Exon. &amp; no Exon.'!$A:$AL,'P.N.C. x Comp. x Ramos'!J$66,0)</f>
        <v>0</v>
      </c>
      <c r="K625" s="47">
        <f>VLOOKUP($Q625&amp;$B625,'PNC Exon. &amp; no Exon.'!$A:$AL,'P.N.C. x Comp. x Ramos'!K$66,0)</f>
        <v>0</v>
      </c>
      <c r="L625" s="47">
        <f>VLOOKUP($Q625&amp;$B625,'PNC Exon. &amp; no Exon.'!$A:$AL,'P.N.C. x Comp. x Ramos'!L$66,0)</f>
        <v>0</v>
      </c>
      <c r="M625" s="47">
        <f>VLOOKUP($Q625&amp;$B625,'PNC Exon. &amp; no Exon.'!$A:$AL,'P.N.C. x Comp. x Ramos'!M$66,0)</f>
        <v>0</v>
      </c>
      <c r="N625" s="47">
        <f>VLOOKUP($Q625&amp;$B625,'PNC Exon. &amp; no Exon.'!$A:$AL,'P.N.C. x Comp. x Ramos'!N$66,0)</f>
        <v>0</v>
      </c>
      <c r="O625" s="56">
        <f t="shared" si="57"/>
        <v>0</v>
      </c>
      <c r="Q625" s="136" t="s">
        <v>9</v>
      </c>
    </row>
    <row r="626" spans="1:17" ht="15.95" customHeight="1" x14ac:dyDescent="0.4">
      <c r="A626" s="46">
        <f t="shared" si="55"/>
        <v>1</v>
      </c>
      <c r="B626" s="50" t="s">
        <v>99</v>
      </c>
      <c r="C626" s="95">
        <f t="shared" si="58"/>
        <v>0</v>
      </c>
      <c r="D626" s="47">
        <f>VLOOKUP($Q626&amp;$B626,'PNC Exon. &amp; no Exon.'!$A:$AL,'P.N.C. x Comp. x Ramos'!D$66,0)</f>
        <v>0</v>
      </c>
      <c r="E626" s="47">
        <f>VLOOKUP($Q626&amp;$B626,'PNC Exon. &amp; no Exon.'!$A:$AL,'P.N.C. x Comp. x Ramos'!E$66,0)</f>
        <v>0</v>
      </c>
      <c r="F626" s="47">
        <f>VLOOKUP($Q626&amp;$B626,'PNC Exon. &amp; no Exon.'!$A:$AL,'P.N.C. x Comp. x Ramos'!F$66,0)</f>
        <v>0</v>
      </c>
      <c r="G626" s="47">
        <f>VLOOKUP($Q626&amp;$B626,'PNC Exon. &amp; no Exon.'!$A:$AL,'P.N.C. x Comp. x Ramos'!G$66,0)</f>
        <v>0</v>
      </c>
      <c r="H626" s="47">
        <f>VLOOKUP($Q626&amp;$B626,'PNC Exon. &amp; no Exon.'!$A:$AL,'P.N.C. x Comp. x Ramos'!H$66,0)</f>
        <v>0</v>
      </c>
      <c r="I626" s="47">
        <f>VLOOKUP($Q626&amp;$B626,'PNC Exon. &amp; no Exon.'!$A:$AL,'P.N.C. x Comp. x Ramos'!I$66,0)</f>
        <v>0</v>
      </c>
      <c r="J626" s="47">
        <f>VLOOKUP($Q626&amp;$B626,'PNC Exon. &amp; no Exon.'!$A:$AL,'P.N.C. x Comp. x Ramos'!J$66,0)</f>
        <v>0</v>
      </c>
      <c r="K626" s="47">
        <f>VLOOKUP($Q626&amp;$B626,'PNC Exon. &amp; no Exon.'!$A:$AL,'P.N.C. x Comp. x Ramos'!K$66,0)</f>
        <v>0</v>
      </c>
      <c r="L626" s="47">
        <f>VLOOKUP($Q626&amp;$B626,'PNC Exon. &amp; no Exon.'!$A:$AL,'P.N.C. x Comp. x Ramos'!L$66,0)</f>
        <v>0</v>
      </c>
      <c r="M626" s="47">
        <f>VLOOKUP($Q626&amp;$B626,'PNC Exon. &amp; no Exon.'!$A:$AL,'P.N.C. x Comp. x Ramos'!M$66,0)</f>
        <v>0</v>
      </c>
      <c r="N626" s="47">
        <f>VLOOKUP($Q626&amp;$B626,'PNC Exon. &amp; no Exon.'!$A:$AL,'P.N.C. x Comp. x Ramos'!N$66,0)</f>
        <v>0</v>
      </c>
      <c r="O626" s="56">
        <f t="shared" si="57"/>
        <v>0</v>
      </c>
      <c r="Q626" s="136" t="s">
        <v>9</v>
      </c>
    </row>
    <row r="627" spans="1:17" ht="15.95" customHeight="1" x14ac:dyDescent="0.4">
      <c r="A627" s="46">
        <f t="shared" si="55"/>
        <v>1</v>
      </c>
      <c r="B627" s="50" t="s">
        <v>96</v>
      </c>
      <c r="C627" s="95">
        <f t="shared" si="58"/>
        <v>0</v>
      </c>
      <c r="D627" s="47">
        <f>VLOOKUP($Q627&amp;$B627,'PNC Exon. &amp; no Exon.'!$A:$AL,'P.N.C. x Comp. x Ramos'!D$66,0)</f>
        <v>0</v>
      </c>
      <c r="E627" s="47">
        <f>VLOOKUP($Q627&amp;$B627,'PNC Exon. &amp; no Exon.'!$A:$AL,'P.N.C. x Comp. x Ramos'!E$66,0)</f>
        <v>0</v>
      </c>
      <c r="F627" s="47">
        <f>VLOOKUP($Q627&amp;$B627,'PNC Exon. &amp; no Exon.'!$A:$AL,'P.N.C. x Comp. x Ramos'!F$66,0)</f>
        <v>0</v>
      </c>
      <c r="G627" s="47">
        <f>VLOOKUP($Q627&amp;$B627,'PNC Exon. &amp; no Exon.'!$A:$AL,'P.N.C. x Comp. x Ramos'!G$66,0)</f>
        <v>0</v>
      </c>
      <c r="H627" s="47">
        <f>VLOOKUP($Q627&amp;$B627,'PNC Exon. &amp; no Exon.'!$A:$AL,'P.N.C. x Comp. x Ramos'!H$66,0)</f>
        <v>0</v>
      </c>
      <c r="I627" s="47">
        <f>VLOOKUP($Q627&amp;$B627,'PNC Exon. &amp; no Exon.'!$A:$AL,'P.N.C. x Comp. x Ramos'!I$66,0)</f>
        <v>0</v>
      </c>
      <c r="J627" s="47">
        <f>VLOOKUP($Q627&amp;$B627,'PNC Exon. &amp; no Exon.'!$A:$AL,'P.N.C. x Comp. x Ramos'!J$66,0)</f>
        <v>0</v>
      </c>
      <c r="K627" s="47">
        <f>VLOOKUP($Q627&amp;$B627,'PNC Exon. &amp; no Exon.'!$A:$AL,'P.N.C. x Comp. x Ramos'!K$66,0)</f>
        <v>0</v>
      </c>
      <c r="L627" s="47">
        <f>VLOOKUP($Q627&amp;$B627,'PNC Exon. &amp; no Exon.'!$A:$AL,'P.N.C. x Comp. x Ramos'!L$66,0)</f>
        <v>0</v>
      </c>
      <c r="M627" s="47">
        <f>VLOOKUP($Q627&amp;$B627,'PNC Exon. &amp; no Exon.'!$A:$AL,'P.N.C. x Comp. x Ramos'!M$66,0)</f>
        <v>0</v>
      </c>
      <c r="N627" s="47">
        <f>VLOOKUP($Q627&amp;$B627,'PNC Exon. &amp; no Exon.'!$A:$AL,'P.N.C. x Comp. x Ramos'!N$66,0)</f>
        <v>0</v>
      </c>
      <c r="O627" s="56">
        <f t="shared" si="57"/>
        <v>0</v>
      </c>
      <c r="Q627" s="136" t="s">
        <v>9</v>
      </c>
    </row>
    <row r="628" spans="1:17" ht="15.95" customHeight="1" x14ac:dyDescent="0.4">
      <c r="A628" s="46">
        <f t="shared" si="55"/>
        <v>1</v>
      </c>
      <c r="B628" s="50" t="s">
        <v>106</v>
      </c>
      <c r="C628" s="95">
        <f t="shared" si="58"/>
        <v>0</v>
      </c>
      <c r="D628" s="47">
        <f>VLOOKUP($Q628&amp;$B628,'PNC Exon. &amp; no Exon.'!$A:$AL,'P.N.C. x Comp. x Ramos'!D$66,0)</f>
        <v>0</v>
      </c>
      <c r="E628" s="47">
        <f>VLOOKUP($Q628&amp;$B628,'PNC Exon. &amp; no Exon.'!$A:$AL,'P.N.C. x Comp. x Ramos'!E$66,0)</f>
        <v>0</v>
      </c>
      <c r="F628" s="47">
        <f>VLOOKUP($Q628&amp;$B628,'PNC Exon. &amp; no Exon.'!$A:$AL,'P.N.C. x Comp. x Ramos'!F$66,0)</f>
        <v>0</v>
      </c>
      <c r="G628" s="47">
        <f>VLOOKUP($Q628&amp;$B628,'PNC Exon. &amp; no Exon.'!$A:$AL,'P.N.C. x Comp. x Ramos'!G$66,0)</f>
        <v>0</v>
      </c>
      <c r="H628" s="47">
        <f>VLOOKUP($Q628&amp;$B628,'PNC Exon. &amp; no Exon.'!$A:$AL,'P.N.C. x Comp. x Ramos'!H$66,0)</f>
        <v>0</v>
      </c>
      <c r="I628" s="47">
        <f>VLOOKUP($Q628&amp;$B628,'PNC Exon. &amp; no Exon.'!$A:$AL,'P.N.C. x Comp. x Ramos'!I$66,0)</f>
        <v>0</v>
      </c>
      <c r="J628" s="47">
        <f>VLOOKUP($Q628&amp;$B628,'PNC Exon. &amp; no Exon.'!$A:$AL,'P.N.C. x Comp. x Ramos'!J$66,0)</f>
        <v>0</v>
      </c>
      <c r="K628" s="47">
        <f>VLOOKUP($Q628&amp;$B628,'PNC Exon. &amp; no Exon.'!$A:$AL,'P.N.C. x Comp. x Ramos'!K$66,0)</f>
        <v>0</v>
      </c>
      <c r="L628" s="47">
        <f>VLOOKUP($Q628&amp;$B628,'PNC Exon. &amp; no Exon.'!$A:$AL,'P.N.C. x Comp. x Ramos'!L$66,0)</f>
        <v>0</v>
      </c>
      <c r="M628" s="47">
        <f>VLOOKUP($Q628&amp;$B628,'PNC Exon. &amp; no Exon.'!$A:$AL,'P.N.C. x Comp. x Ramos'!M$66,0)</f>
        <v>0</v>
      </c>
      <c r="N628" s="47">
        <f>VLOOKUP($Q628&amp;$B628,'PNC Exon. &amp; no Exon.'!$A:$AL,'P.N.C. x Comp. x Ramos'!N$66,0)</f>
        <v>0</v>
      </c>
      <c r="O628" s="56">
        <f t="shared" si="57"/>
        <v>0</v>
      </c>
      <c r="Q628" s="136" t="s">
        <v>9</v>
      </c>
    </row>
    <row r="629" spans="1:17" ht="15.95" customHeight="1" x14ac:dyDescent="0.4">
      <c r="A629" s="46">
        <f t="shared" si="55"/>
        <v>1</v>
      </c>
      <c r="B629" s="49" t="s">
        <v>107</v>
      </c>
      <c r="C629" s="95">
        <f t="shared" si="58"/>
        <v>0</v>
      </c>
      <c r="D629" s="47">
        <f>VLOOKUP($Q629&amp;$B629,'PNC Exon. &amp; no Exon.'!$A:$AL,'P.N.C. x Comp. x Ramos'!D$66,0)</f>
        <v>0</v>
      </c>
      <c r="E629" s="47">
        <f>VLOOKUP($Q629&amp;$B629,'PNC Exon. &amp; no Exon.'!$A:$AL,'P.N.C. x Comp. x Ramos'!E$66,0)</f>
        <v>0</v>
      </c>
      <c r="F629" s="47">
        <f>VLOOKUP($Q629&amp;$B629,'PNC Exon. &amp; no Exon.'!$A:$AL,'P.N.C. x Comp. x Ramos'!F$66,0)</f>
        <v>0</v>
      </c>
      <c r="G629" s="47">
        <f>VLOOKUP($Q629&amp;$B629,'PNC Exon. &amp; no Exon.'!$A:$AL,'P.N.C. x Comp. x Ramos'!G$66,0)</f>
        <v>0</v>
      </c>
      <c r="H629" s="47">
        <f>VLOOKUP($Q629&amp;$B629,'PNC Exon. &amp; no Exon.'!$A:$AL,'P.N.C. x Comp. x Ramos'!H$66,0)</f>
        <v>0</v>
      </c>
      <c r="I629" s="47">
        <f>VLOOKUP($Q629&amp;$B629,'PNC Exon. &amp; no Exon.'!$A:$AL,'P.N.C. x Comp. x Ramos'!I$66,0)</f>
        <v>0</v>
      </c>
      <c r="J629" s="47">
        <f>VLOOKUP($Q629&amp;$B629,'PNC Exon. &amp; no Exon.'!$A:$AL,'P.N.C. x Comp. x Ramos'!J$66,0)</f>
        <v>0</v>
      </c>
      <c r="K629" s="47">
        <f>VLOOKUP($Q629&amp;$B629,'PNC Exon. &amp; no Exon.'!$A:$AL,'P.N.C. x Comp. x Ramos'!K$66,0)</f>
        <v>0</v>
      </c>
      <c r="L629" s="47">
        <f>VLOOKUP($Q629&amp;$B629,'PNC Exon. &amp; no Exon.'!$A:$AL,'P.N.C. x Comp. x Ramos'!L$66,0)</f>
        <v>0</v>
      </c>
      <c r="M629" s="47">
        <f>VLOOKUP($Q629&amp;$B629,'PNC Exon. &amp; no Exon.'!$A:$AL,'P.N.C. x Comp. x Ramos'!M$66,0)</f>
        <v>0</v>
      </c>
      <c r="N629" s="47">
        <f>VLOOKUP($Q629&amp;$B629,'PNC Exon. &amp; no Exon.'!$A:$AL,'P.N.C. x Comp. x Ramos'!N$66,0)</f>
        <v>0</v>
      </c>
      <c r="O629" s="56">
        <f t="shared" si="57"/>
        <v>0</v>
      </c>
      <c r="Q629" s="136" t="s">
        <v>9</v>
      </c>
    </row>
    <row r="630" spans="1:17" ht="15.95" customHeight="1" x14ac:dyDescent="0.4">
      <c r="A630" s="46">
        <f t="shared" si="55"/>
        <v>1</v>
      </c>
      <c r="B630" s="50" t="s">
        <v>80</v>
      </c>
      <c r="C630" s="95">
        <f t="shared" si="58"/>
        <v>0</v>
      </c>
      <c r="D630" s="47">
        <f>VLOOKUP($Q630&amp;$B630,'PNC Exon. &amp; no Exon.'!$A:$AL,'P.N.C. x Comp. x Ramos'!D$66,0)</f>
        <v>0</v>
      </c>
      <c r="E630" s="47">
        <f>VLOOKUP($Q630&amp;$B630,'PNC Exon. &amp; no Exon.'!$A:$AL,'P.N.C. x Comp. x Ramos'!E$66,0)</f>
        <v>0</v>
      </c>
      <c r="F630" s="47">
        <f>VLOOKUP($Q630&amp;$B630,'PNC Exon. &amp; no Exon.'!$A:$AL,'P.N.C. x Comp. x Ramos'!F$66,0)</f>
        <v>0</v>
      </c>
      <c r="G630" s="47">
        <f>VLOOKUP($Q630&amp;$B630,'PNC Exon. &amp; no Exon.'!$A:$AL,'P.N.C. x Comp. x Ramos'!G$66,0)</f>
        <v>0</v>
      </c>
      <c r="H630" s="47">
        <f>VLOOKUP($Q630&amp;$B630,'PNC Exon. &amp; no Exon.'!$A:$AL,'P.N.C. x Comp. x Ramos'!H$66,0)</f>
        <v>0</v>
      </c>
      <c r="I630" s="47">
        <f>VLOOKUP($Q630&amp;$B630,'PNC Exon. &amp; no Exon.'!$A:$AL,'P.N.C. x Comp. x Ramos'!I$66,0)</f>
        <v>0</v>
      </c>
      <c r="J630" s="47">
        <f>VLOOKUP($Q630&amp;$B630,'PNC Exon. &amp; no Exon.'!$A:$AL,'P.N.C. x Comp. x Ramos'!J$66,0)</f>
        <v>0</v>
      </c>
      <c r="K630" s="47">
        <f>VLOOKUP($Q630&amp;$B630,'PNC Exon. &amp; no Exon.'!$A:$AL,'P.N.C. x Comp. x Ramos'!K$66,0)</f>
        <v>0</v>
      </c>
      <c r="L630" s="47">
        <f>VLOOKUP($Q630&amp;$B630,'PNC Exon. &amp; no Exon.'!$A:$AL,'P.N.C. x Comp. x Ramos'!L$66,0)</f>
        <v>0</v>
      </c>
      <c r="M630" s="47">
        <f>VLOOKUP($Q630&amp;$B630,'PNC Exon. &amp; no Exon.'!$A:$AL,'P.N.C. x Comp. x Ramos'!M$66,0)</f>
        <v>0</v>
      </c>
      <c r="N630" s="47">
        <f>VLOOKUP($Q630&amp;$B630,'PNC Exon. &amp; no Exon.'!$A:$AL,'P.N.C. x Comp. x Ramos'!N$66,0)</f>
        <v>0</v>
      </c>
      <c r="O630" s="56">
        <f t="shared" si="57"/>
        <v>0</v>
      </c>
      <c r="Q630" s="136" t="s">
        <v>9</v>
      </c>
    </row>
    <row r="631" spans="1:17" ht="15.95" customHeight="1" x14ac:dyDescent="0.4">
      <c r="A631" s="46">
        <f t="shared" si="55"/>
        <v>1</v>
      </c>
      <c r="B631" s="50" t="s">
        <v>82</v>
      </c>
      <c r="C631" s="95">
        <f t="shared" si="58"/>
        <v>0</v>
      </c>
      <c r="D631" s="47">
        <f>VLOOKUP($Q631&amp;$B631,'PNC Exon. &amp; no Exon.'!$A:$AL,'P.N.C. x Comp. x Ramos'!D$66,0)</f>
        <v>0</v>
      </c>
      <c r="E631" s="47">
        <f>VLOOKUP($Q631&amp;$B631,'PNC Exon. &amp; no Exon.'!$A:$AL,'P.N.C. x Comp. x Ramos'!E$66,0)</f>
        <v>0</v>
      </c>
      <c r="F631" s="47">
        <f>VLOOKUP($Q631&amp;$B631,'PNC Exon. &amp; no Exon.'!$A:$AL,'P.N.C. x Comp. x Ramos'!F$66,0)</f>
        <v>0</v>
      </c>
      <c r="G631" s="47">
        <f>VLOOKUP($Q631&amp;$B631,'PNC Exon. &amp; no Exon.'!$A:$AL,'P.N.C. x Comp. x Ramos'!G$66,0)</f>
        <v>0</v>
      </c>
      <c r="H631" s="47">
        <f>VLOOKUP($Q631&amp;$B631,'PNC Exon. &amp; no Exon.'!$A:$AL,'P.N.C. x Comp. x Ramos'!H$66,0)</f>
        <v>0</v>
      </c>
      <c r="I631" s="47">
        <f>VLOOKUP($Q631&amp;$B631,'PNC Exon. &amp; no Exon.'!$A:$AL,'P.N.C. x Comp. x Ramos'!I$66,0)</f>
        <v>0</v>
      </c>
      <c r="J631" s="47">
        <f>VLOOKUP($Q631&amp;$B631,'PNC Exon. &amp; no Exon.'!$A:$AL,'P.N.C. x Comp. x Ramos'!J$66,0)</f>
        <v>0</v>
      </c>
      <c r="K631" s="47">
        <f>VLOOKUP($Q631&amp;$B631,'PNC Exon. &amp; no Exon.'!$A:$AL,'P.N.C. x Comp. x Ramos'!K$66,0)</f>
        <v>0</v>
      </c>
      <c r="L631" s="47">
        <f>VLOOKUP($Q631&amp;$B631,'PNC Exon. &amp; no Exon.'!$A:$AL,'P.N.C. x Comp. x Ramos'!L$66,0)</f>
        <v>0</v>
      </c>
      <c r="M631" s="47">
        <f>VLOOKUP($Q631&amp;$B631,'PNC Exon. &amp; no Exon.'!$A:$AL,'P.N.C. x Comp. x Ramos'!M$66,0)</f>
        <v>0</v>
      </c>
      <c r="N631" s="47">
        <f>VLOOKUP($Q631&amp;$B631,'PNC Exon. &amp; no Exon.'!$A:$AL,'P.N.C. x Comp. x Ramos'!N$66,0)</f>
        <v>0</v>
      </c>
      <c r="O631" s="56">
        <f t="shared" si="57"/>
        <v>0</v>
      </c>
      <c r="Q631" s="136" t="s">
        <v>9</v>
      </c>
    </row>
    <row r="632" spans="1:17" ht="15.95" customHeight="1" x14ac:dyDescent="0.4">
      <c r="A632" s="46">
        <f t="shared" si="55"/>
        <v>1</v>
      </c>
      <c r="B632" s="50" t="s">
        <v>102</v>
      </c>
      <c r="C632" s="95">
        <f t="shared" si="58"/>
        <v>0</v>
      </c>
      <c r="D632" s="47">
        <f>VLOOKUP($Q632&amp;$B632,'PNC Exon. &amp; no Exon.'!$A:$AL,'P.N.C. x Comp. x Ramos'!D$66,0)</f>
        <v>0</v>
      </c>
      <c r="E632" s="47">
        <f>VLOOKUP($Q632&amp;$B632,'PNC Exon. &amp; no Exon.'!$A:$AL,'P.N.C. x Comp. x Ramos'!E$66,0)</f>
        <v>0</v>
      </c>
      <c r="F632" s="47">
        <f>VLOOKUP($Q632&amp;$B632,'PNC Exon. &amp; no Exon.'!$A:$AL,'P.N.C. x Comp. x Ramos'!F$66,0)</f>
        <v>0</v>
      </c>
      <c r="G632" s="47">
        <f>VLOOKUP($Q632&amp;$B632,'PNC Exon. &amp; no Exon.'!$A:$AL,'P.N.C. x Comp. x Ramos'!G$66,0)</f>
        <v>0</v>
      </c>
      <c r="H632" s="47">
        <f>VLOOKUP($Q632&amp;$B632,'PNC Exon. &amp; no Exon.'!$A:$AL,'P.N.C. x Comp. x Ramos'!H$66,0)</f>
        <v>0</v>
      </c>
      <c r="I632" s="47">
        <f>VLOOKUP($Q632&amp;$B632,'PNC Exon. &amp; no Exon.'!$A:$AL,'P.N.C. x Comp. x Ramos'!I$66,0)</f>
        <v>0</v>
      </c>
      <c r="J632" s="47">
        <f>VLOOKUP($Q632&amp;$B632,'PNC Exon. &amp; no Exon.'!$A:$AL,'P.N.C. x Comp. x Ramos'!J$66,0)</f>
        <v>0</v>
      </c>
      <c r="K632" s="47">
        <f>VLOOKUP($Q632&amp;$B632,'PNC Exon. &amp; no Exon.'!$A:$AL,'P.N.C. x Comp. x Ramos'!K$66,0)</f>
        <v>0</v>
      </c>
      <c r="L632" s="47">
        <f>VLOOKUP($Q632&amp;$B632,'PNC Exon. &amp; no Exon.'!$A:$AL,'P.N.C. x Comp. x Ramos'!L$66,0)</f>
        <v>0</v>
      </c>
      <c r="M632" s="47">
        <f>VLOOKUP($Q632&amp;$B632,'PNC Exon. &amp; no Exon.'!$A:$AL,'P.N.C. x Comp. x Ramos'!M$66,0)</f>
        <v>0</v>
      </c>
      <c r="N632" s="47">
        <f>VLOOKUP($Q632&amp;$B632,'PNC Exon. &amp; no Exon.'!$A:$AL,'P.N.C. x Comp. x Ramos'!N$66,0)</f>
        <v>0</v>
      </c>
      <c r="O632" s="56">
        <f t="shared" si="57"/>
        <v>0</v>
      </c>
      <c r="Q632" s="136" t="s">
        <v>9</v>
      </c>
    </row>
    <row r="633" spans="1:17" ht="15.95" customHeight="1" x14ac:dyDescent="0.4">
      <c r="A633" s="46">
        <f t="shared" si="55"/>
        <v>1</v>
      </c>
      <c r="B633" s="50" t="s">
        <v>79</v>
      </c>
      <c r="C633" s="95">
        <f t="shared" si="58"/>
        <v>0</v>
      </c>
      <c r="D633" s="47">
        <f>VLOOKUP($Q633&amp;$B633,'PNC Exon. &amp; no Exon.'!$A:$AL,'P.N.C. x Comp. x Ramos'!D$66,0)</f>
        <v>0</v>
      </c>
      <c r="E633" s="47">
        <f>VLOOKUP($Q633&amp;$B633,'PNC Exon. &amp; no Exon.'!$A:$AL,'P.N.C. x Comp. x Ramos'!E$66,0)</f>
        <v>0</v>
      </c>
      <c r="F633" s="47">
        <f>VLOOKUP($Q633&amp;$B633,'PNC Exon. &amp; no Exon.'!$A:$AL,'P.N.C. x Comp. x Ramos'!F$66,0)</f>
        <v>0</v>
      </c>
      <c r="G633" s="47">
        <f>VLOOKUP($Q633&amp;$B633,'PNC Exon. &amp; no Exon.'!$A:$AL,'P.N.C. x Comp. x Ramos'!G$66,0)</f>
        <v>0</v>
      </c>
      <c r="H633" s="47">
        <f>VLOOKUP($Q633&amp;$B633,'PNC Exon. &amp; no Exon.'!$A:$AL,'P.N.C. x Comp. x Ramos'!H$66,0)</f>
        <v>0</v>
      </c>
      <c r="I633" s="47">
        <f>VLOOKUP($Q633&amp;$B633,'PNC Exon. &amp; no Exon.'!$A:$AL,'P.N.C. x Comp. x Ramos'!I$66,0)</f>
        <v>0</v>
      </c>
      <c r="J633" s="47">
        <f>VLOOKUP($Q633&amp;$B633,'PNC Exon. &amp; no Exon.'!$A:$AL,'P.N.C. x Comp. x Ramos'!J$66,0)</f>
        <v>0</v>
      </c>
      <c r="K633" s="47">
        <f>VLOOKUP($Q633&amp;$B633,'PNC Exon. &amp; no Exon.'!$A:$AL,'P.N.C. x Comp. x Ramos'!K$66,0)</f>
        <v>0</v>
      </c>
      <c r="L633" s="47">
        <f>VLOOKUP($Q633&amp;$B633,'PNC Exon. &amp; no Exon.'!$A:$AL,'P.N.C. x Comp. x Ramos'!L$66,0)</f>
        <v>0</v>
      </c>
      <c r="M633" s="47">
        <f>VLOOKUP($Q633&amp;$B633,'PNC Exon. &amp; no Exon.'!$A:$AL,'P.N.C. x Comp. x Ramos'!M$66,0)</f>
        <v>0</v>
      </c>
      <c r="N633" s="47">
        <f>VLOOKUP($Q633&amp;$B633,'PNC Exon. &amp; no Exon.'!$A:$AL,'P.N.C. x Comp. x Ramos'!N$66,0)</f>
        <v>0</v>
      </c>
      <c r="O633" s="56">
        <f t="shared" si="57"/>
        <v>0</v>
      </c>
      <c r="Q633" s="136" t="s">
        <v>9</v>
      </c>
    </row>
    <row r="634" spans="1:17" ht="15.95" customHeight="1" x14ac:dyDescent="0.4">
      <c r="A634" s="46">
        <f t="shared" si="55"/>
        <v>1</v>
      </c>
      <c r="B634" s="50" t="s">
        <v>110</v>
      </c>
      <c r="C634" s="95">
        <f t="shared" si="58"/>
        <v>0</v>
      </c>
      <c r="D634" s="47">
        <f>VLOOKUP($Q634&amp;$B634,'PNC Exon. &amp; no Exon.'!$A:$AL,'P.N.C. x Comp. x Ramos'!D$66,0)</f>
        <v>0</v>
      </c>
      <c r="E634" s="47">
        <f>VLOOKUP($Q634&amp;$B634,'PNC Exon. &amp; no Exon.'!$A:$AL,'P.N.C. x Comp. x Ramos'!E$66,0)</f>
        <v>0</v>
      </c>
      <c r="F634" s="47">
        <f>VLOOKUP($Q634&amp;$B634,'PNC Exon. &amp; no Exon.'!$A:$AL,'P.N.C. x Comp. x Ramos'!F$66,0)</f>
        <v>0</v>
      </c>
      <c r="G634" s="47">
        <f>VLOOKUP($Q634&amp;$B634,'PNC Exon. &amp; no Exon.'!$A:$AL,'P.N.C. x Comp. x Ramos'!G$66,0)</f>
        <v>0</v>
      </c>
      <c r="H634" s="47">
        <f>VLOOKUP($Q634&amp;$B634,'PNC Exon. &amp; no Exon.'!$A:$AL,'P.N.C. x Comp. x Ramos'!H$66,0)</f>
        <v>0</v>
      </c>
      <c r="I634" s="47">
        <f>VLOOKUP($Q634&amp;$B634,'PNC Exon. &amp; no Exon.'!$A:$AL,'P.N.C. x Comp. x Ramos'!I$66,0)</f>
        <v>0</v>
      </c>
      <c r="J634" s="47">
        <f>VLOOKUP($Q634&amp;$B634,'PNC Exon. &amp; no Exon.'!$A:$AL,'P.N.C. x Comp. x Ramos'!J$66,0)</f>
        <v>0</v>
      </c>
      <c r="K634" s="47">
        <f>VLOOKUP($Q634&amp;$B634,'PNC Exon. &amp; no Exon.'!$A:$AL,'P.N.C. x Comp. x Ramos'!K$66,0)</f>
        <v>0</v>
      </c>
      <c r="L634" s="47">
        <f>VLOOKUP($Q634&amp;$B634,'PNC Exon. &amp; no Exon.'!$A:$AL,'P.N.C. x Comp. x Ramos'!L$66,0)</f>
        <v>0</v>
      </c>
      <c r="M634" s="47">
        <f>VLOOKUP($Q634&amp;$B634,'PNC Exon. &amp; no Exon.'!$A:$AL,'P.N.C. x Comp. x Ramos'!M$66,0)</f>
        <v>0</v>
      </c>
      <c r="N634" s="47">
        <f>VLOOKUP($Q634&amp;$B634,'PNC Exon. &amp; no Exon.'!$A:$AL,'P.N.C. x Comp. x Ramos'!N$66,0)</f>
        <v>0</v>
      </c>
      <c r="O634" s="56">
        <f t="shared" si="57"/>
        <v>0</v>
      </c>
      <c r="Q634" s="136" t="s">
        <v>9</v>
      </c>
    </row>
    <row r="635" spans="1:17" ht="15.95" customHeight="1" x14ac:dyDescent="0.4">
      <c r="A635" s="46">
        <f t="shared" si="55"/>
        <v>1</v>
      </c>
      <c r="B635" s="49" t="s">
        <v>101</v>
      </c>
      <c r="C635" s="95">
        <f t="shared" si="58"/>
        <v>0</v>
      </c>
      <c r="D635" s="47">
        <f>VLOOKUP($Q635&amp;$B635,'PNC Exon. &amp; no Exon.'!$A:$AL,'P.N.C. x Comp. x Ramos'!D$66,0)</f>
        <v>0</v>
      </c>
      <c r="E635" s="47">
        <f>VLOOKUP($Q635&amp;$B635,'PNC Exon. &amp; no Exon.'!$A:$AL,'P.N.C. x Comp. x Ramos'!E$66,0)</f>
        <v>0</v>
      </c>
      <c r="F635" s="47">
        <f>VLOOKUP($Q635&amp;$B635,'PNC Exon. &amp; no Exon.'!$A:$AL,'P.N.C. x Comp. x Ramos'!F$66,0)</f>
        <v>0</v>
      </c>
      <c r="G635" s="47">
        <f>VLOOKUP($Q635&amp;$B635,'PNC Exon. &amp; no Exon.'!$A:$AL,'P.N.C. x Comp. x Ramos'!G$66,0)</f>
        <v>0</v>
      </c>
      <c r="H635" s="47">
        <f>VLOOKUP($Q635&amp;$B635,'PNC Exon. &amp; no Exon.'!$A:$AL,'P.N.C. x Comp. x Ramos'!H$66,0)</f>
        <v>0</v>
      </c>
      <c r="I635" s="47">
        <f>VLOOKUP($Q635&amp;$B635,'PNC Exon. &amp; no Exon.'!$A:$AL,'P.N.C. x Comp. x Ramos'!I$66,0)</f>
        <v>0</v>
      </c>
      <c r="J635" s="47">
        <f>VLOOKUP($Q635&amp;$B635,'PNC Exon. &amp; no Exon.'!$A:$AL,'P.N.C. x Comp. x Ramos'!J$66,0)</f>
        <v>0</v>
      </c>
      <c r="K635" s="47">
        <f>VLOOKUP($Q635&amp;$B635,'PNC Exon. &amp; no Exon.'!$A:$AL,'P.N.C. x Comp. x Ramos'!K$66,0)</f>
        <v>0</v>
      </c>
      <c r="L635" s="47">
        <f>VLOOKUP($Q635&amp;$B635,'PNC Exon. &amp; no Exon.'!$A:$AL,'P.N.C. x Comp. x Ramos'!L$66,0)</f>
        <v>0</v>
      </c>
      <c r="M635" s="47">
        <f>VLOOKUP($Q635&amp;$B635,'PNC Exon. &amp; no Exon.'!$A:$AL,'P.N.C. x Comp. x Ramos'!M$66,0)</f>
        <v>0</v>
      </c>
      <c r="N635" s="47">
        <f>VLOOKUP($Q635&amp;$B635,'PNC Exon. &amp; no Exon.'!$A:$AL,'P.N.C. x Comp. x Ramos'!N$66,0)</f>
        <v>0</v>
      </c>
      <c r="O635" s="56">
        <f t="shared" si="57"/>
        <v>0</v>
      </c>
      <c r="Q635" s="136" t="s">
        <v>9</v>
      </c>
    </row>
    <row r="636" spans="1:17" ht="15.95" customHeight="1" x14ac:dyDescent="0.4">
      <c r="A636" s="46">
        <f t="shared" si="55"/>
        <v>1</v>
      </c>
      <c r="B636" s="50" t="s">
        <v>114</v>
      </c>
      <c r="C636" s="95">
        <f t="shared" si="58"/>
        <v>0</v>
      </c>
      <c r="D636" s="47">
        <f>VLOOKUP($Q636&amp;$B636,'PNC Exon. &amp; no Exon.'!$A:$AL,'P.N.C. x Comp. x Ramos'!D$66,0)</f>
        <v>0</v>
      </c>
      <c r="E636" s="47">
        <f>VLOOKUP($Q636&amp;$B636,'PNC Exon. &amp; no Exon.'!$A:$AL,'P.N.C. x Comp. x Ramos'!E$66,0)</f>
        <v>0</v>
      </c>
      <c r="F636" s="47">
        <f>VLOOKUP($Q636&amp;$B636,'PNC Exon. &amp; no Exon.'!$A:$AL,'P.N.C. x Comp. x Ramos'!F$66,0)</f>
        <v>0</v>
      </c>
      <c r="G636" s="47">
        <f>VLOOKUP($Q636&amp;$B636,'PNC Exon. &amp; no Exon.'!$A:$AL,'P.N.C. x Comp. x Ramos'!G$66,0)</f>
        <v>0</v>
      </c>
      <c r="H636" s="47">
        <f>VLOOKUP($Q636&amp;$B636,'PNC Exon. &amp; no Exon.'!$A:$AL,'P.N.C. x Comp. x Ramos'!H$66,0)</f>
        <v>0</v>
      </c>
      <c r="I636" s="47">
        <f>VLOOKUP($Q636&amp;$B636,'PNC Exon. &amp; no Exon.'!$A:$AL,'P.N.C. x Comp. x Ramos'!I$66,0)</f>
        <v>0</v>
      </c>
      <c r="J636" s="47">
        <f>VLOOKUP($Q636&amp;$B636,'PNC Exon. &amp; no Exon.'!$A:$AL,'P.N.C. x Comp. x Ramos'!J$66,0)</f>
        <v>0</v>
      </c>
      <c r="K636" s="47">
        <f>VLOOKUP($Q636&amp;$B636,'PNC Exon. &amp; no Exon.'!$A:$AL,'P.N.C. x Comp. x Ramos'!K$66,0)</f>
        <v>0</v>
      </c>
      <c r="L636" s="47">
        <f>VLOOKUP($Q636&amp;$B636,'PNC Exon. &amp; no Exon.'!$A:$AL,'P.N.C. x Comp. x Ramos'!L$66,0)</f>
        <v>0</v>
      </c>
      <c r="M636" s="47">
        <f>VLOOKUP($Q636&amp;$B636,'PNC Exon. &amp; no Exon.'!$A:$AL,'P.N.C. x Comp. x Ramos'!M$66,0)</f>
        <v>0</v>
      </c>
      <c r="N636" s="47">
        <f>VLOOKUP($Q636&amp;$B636,'PNC Exon. &amp; no Exon.'!$A:$AL,'P.N.C. x Comp. x Ramos'!N$66,0)</f>
        <v>0</v>
      </c>
      <c r="O636" s="56">
        <f t="shared" si="57"/>
        <v>0</v>
      </c>
      <c r="Q636" s="136" t="s">
        <v>9</v>
      </c>
    </row>
    <row r="637" spans="1:17" ht="15.95" customHeight="1" x14ac:dyDescent="0.4">
      <c r="A637" s="46">
        <f t="shared" si="55"/>
        <v>1</v>
      </c>
      <c r="B637" s="50" t="s">
        <v>95</v>
      </c>
      <c r="C637" s="95">
        <f t="shared" si="58"/>
        <v>0</v>
      </c>
      <c r="D637" s="47">
        <f>VLOOKUP($Q637&amp;$B637,'PNC Exon. &amp; no Exon.'!$A:$AL,'P.N.C. x Comp. x Ramos'!D$66,0)</f>
        <v>0</v>
      </c>
      <c r="E637" s="47">
        <f>VLOOKUP($Q637&amp;$B637,'PNC Exon. &amp; no Exon.'!$A:$AL,'P.N.C. x Comp. x Ramos'!E$66,0)</f>
        <v>0</v>
      </c>
      <c r="F637" s="47">
        <f>VLOOKUP($Q637&amp;$B637,'PNC Exon. &amp; no Exon.'!$A:$AL,'P.N.C. x Comp. x Ramos'!F$66,0)</f>
        <v>0</v>
      </c>
      <c r="G637" s="47">
        <f>VLOOKUP($Q637&amp;$B637,'PNC Exon. &amp; no Exon.'!$A:$AL,'P.N.C. x Comp. x Ramos'!G$66,0)</f>
        <v>0</v>
      </c>
      <c r="H637" s="47">
        <f>VLOOKUP($Q637&amp;$B637,'PNC Exon. &amp; no Exon.'!$A:$AL,'P.N.C. x Comp. x Ramos'!H$66,0)</f>
        <v>0</v>
      </c>
      <c r="I637" s="47">
        <f>VLOOKUP($Q637&amp;$B637,'PNC Exon. &amp; no Exon.'!$A:$AL,'P.N.C. x Comp. x Ramos'!I$66,0)</f>
        <v>0</v>
      </c>
      <c r="J637" s="47">
        <f>VLOOKUP($Q637&amp;$B637,'PNC Exon. &amp; no Exon.'!$A:$AL,'P.N.C. x Comp. x Ramos'!J$66,0)</f>
        <v>0</v>
      </c>
      <c r="K637" s="47">
        <f>VLOOKUP($Q637&amp;$B637,'PNC Exon. &amp; no Exon.'!$A:$AL,'P.N.C. x Comp. x Ramos'!K$66,0)</f>
        <v>0</v>
      </c>
      <c r="L637" s="47">
        <f>VLOOKUP($Q637&amp;$B637,'PNC Exon. &amp; no Exon.'!$A:$AL,'P.N.C. x Comp. x Ramos'!L$66,0)</f>
        <v>0</v>
      </c>
      <c r="M637" s="47">
        <f>VLOOKUP($Q637&amp;$B637,'PNC Exon. &amp; no Exon.'!$A:$AL,'P.N.C. x Comp. x Ramos'!M$66,0)</f>
        <v>0</v>
      </c>
      <c r="N637" s="47">
        <f>VLOOKUP($Q637&amp;$B637,'PNC Exon. &amp; no Exon.'!$A:$AL,'P.N.C. x Comp. x Ramos'!N$66,0)</f>
        <v>0</v>
      </c>
      <c r="O637" s="56">
        <f t="shared" si="57"/>
        <v>0</v>
      </c>
      <c r="Q637" s="136" t="s">
        <v>9</v>
      </c>
    </row>
    <row r="638" spans="1:17" ht="15.95" customHeight="1" x14ac:dyDescent="0.4">
      <c r="A638" s="46">
        <f t="shared" si="55"/>
        <v>1</v>
      </c>
      <c r="B638" s="50" t="s">
        <v>113</v>
      </c>
      <c r="C638" s="95">
        <f t="shared" si="58"/>
        <v>0</v>
      </c>
      <c r="D638" s="47">
        <f>VLOOKUP($Q638&amp;$B638,'PNC Exon. &amp; no Exon.'!$A:$AL,'P.N.C. x Comp. x Ramos'!D$66,0)</f>
        <v>0</v>
      </c>
      <c r="E638" s="47">
        <f>VLOOKUP($Q638&amp;$B638,'PNC Exon. &amp; no Exon.'!$A:$AL,'P.N.C. x Comp. x Ramos'!E$66,0)</f>
        <v>0</v>
      </c>
      <c r="F638" s="47">
        <f>VLOOKUP($Q638&amp;$B638,'PNC Exon. &amp; no Exon.'!$A:$AL,'P.N.C. x Comp. x Ramos'!F$66,0)</f>
        <v>0</v>
      </c>
      <c r="G638" s="47">
        <f>VLOOKUP($Q638&amp;$B638,'PNC Exon. &amp; no Exon.'!$A:$AL,'P.N.C. x Comp. x Ramos'!G$66,0)</f>
        <v>0</v>
      </c>
      <c r="H638" s="47">
        <f>VLOOKUP($Q638&amp;$B638,'PNC Exon. &amp; no Exon.'!$A:$AL,'P.N.C. x Comp. x Ramos'!H$66,0)</f>
        <v>0</v>
      </c>
      <c r="I638" s="47">
        <f>VLOOKUP($Q638&amp;$B638,'PNC Exon. &amp; no Exon.'!$A:$AL,'P.N.C. x Comp. x Ramos'!I$66,0)</f>
        <v>0</v>
      </c>
      <c r="J638" s="47">
        <f>VLOOKUP($Q638&amp;$B638,'PNC Exon. &amp; no Exon.'!$A:$AL,'P.N.C. x Comp. x Ramos'!J$66,0)</f>
        <v>0</v>
      </c>
      <c r="K638" s="47">
        <f>VLOOKUP($Q638&amp;$B638,'PNC Exon. &amp; no Exon.'!$A:$AL,'P.N.C. x Comp. x Ramos'!K$66,0)</f>
        <v>0</v>
      </c>
      <c r="L638" s="47">
        <f>VLOOKUP($Q638&amp;$B638,'PNC Exon. &amp; no Exon.'!$A:$AL,'P.N.C. x Comp. x Ramos'!L$66,0)</f>
        <v>0</v>
      </c>
      <c r="M638" s="47">
        <f>VLOOKUP($Q638&amp;$B638,'PNC Exon. &amp; no Exon.'!$A:$AL,'P.N.C. x Comp. x Ramos'!M$66,0)</f>
        <v>0</v>
      </c>
      <c r="N638" s="47">
        <f>VLOOKUP($Q638&amp;$B638,'PNC Exon. &amp; no Exon.'!$A:$AL,'P.N.C. x Comp. x Ramos'!N$66,0)</f>
        <v>0</v>
      </c>
      <c r="O638" s="56">
        <f t="shared" si="57"/>
        <v>0</v>
      </c>
      <c r="Q638" s="136" t="s">
        <v>9</v>
      </c>
    </row>
    <row r="639" spans="1:17" ht="15.95" customHeight="1" x14ac:dyDescent="0.4">
      <c r="A639" s="46">
        <f t="shared" si="55"/>
        <v>1</v>
      </c>
      <c r="B639" s="50" t="s">
        <v>98</v>
      </c>
      <c r="C639" s="95">
        <f t="shared" si="58"/>
        <v>0</v>
      </c>
      <c r="D639" s="47">
        <f>VLOOKUP($Q639&amp;$B639,'PNC Exon. &amp; no Exon.'!$A:$AL,'P.N.C. x Comp. x Ramos'!D$66,0)</f>
        <v>0</v>
      </c>
      <c r="E639" s="47">
        <f>VLOOKUP($Q639&amp;$B639,'PNC Exon. &amp; no Exon.'!$A:$AL,'P.N.C. x Comp. x Ramos'!E$66,0)</f>
        <v>0</v>
      </c>
      <c r="F639" s="47">
        <f>VLOOKUP($Q639&amp;$B639,'PNC Exon. &amp; no Exon.'!$A:$AL,'P.N.C. x Comp. x Ramos'!F$66,0)</f>
        <v>0</v>
      </c>
      <c r="G639" s="47">
        <f>VLOOKUP($Q639&amp;$B639,'PNC Exon. &amp; no Exon.'!$A:$AL,'P.N.C. x Comp. x Ramos'!G$66,0)</f>
        <v>0</v>
      </c>
      <c r="H639" s="47">
        <f>VLOOKUP($Q639&amp;$B639,'PNC Exon. &amp; no Exon.'!$A:$AL,'P.N.C. x Comp. x Ramos'!H$66,0)</f>
        <v>0</v>
      </c>
      <c r="I639" s="47">
        <f>VLOOKUP($Q639&amp;$B639,'PNC Exon. &amp; no Exon.'!$A:$AL,'P.N.C. x Comp. x Ramos'!I$66,0)</f>
        <v>0</v>
      </c>
      <c r="J639" s="47">
        <f>VLOOKUP($Q639&amp;$B639,'PNC Exon. &amp; no Exon.'!$A:$AL,'P.N.C. x Comp. x Ramos'!J$66,0)</f>
        <v>0</v>
      </c>
      <c r="K639" s="47">
        <f>VLOOKUP($Q639&amp;$B639,'PNC Exon. &amp; no Exon.'!$A:$AL,'P.N.C. x Comp. x Ramos'!K$66,0)</f>
        <v>0</v>
      </c>
      <c r="L639" s="47">
        <f>VLOOKUP($Q639&amp;$B639,'PNC Exon. &amp; no Exon.'!$A:$AL,'P.N.C. x Comp. x Ramos'!L$66,0)</f>
        <v>0</v>
      </c>
      <c r="M639" s="47">
        <f>VLOOKUP($Q639&amp;$B639,'PNC Exon. &amp; no Exon.'!$A:$AL,'P.N.C. x Comp. x Ramos'!M$66,0)</f>
        <v>0</v>
      </c>
      <c r="N639" s="47">
        <f>VLOOKUP($Q639&amp;$B639,'PNC Exon. &amp; no Exon.'!$A:$AL,'P.N.C. x Comp. x Ramos'!N$66,0)</f>
        <v>0</v>
      </c>
      <c r="O639" s="56">
        <f t="shared" si="57"/>
        <v>0</v>
      </c>
      <c r="Q639" s="136" t="s">
        <v>9</v>
      </c>
    </row>
    <row r="640" spans="1:17" ht="15.95" customHeight="1" x14ac:dyDescent="0.4">
      <c r="A640" s="46">
        <f t="shared" si="55"/>
        <v>1</v>
      </c>
      <c r="B640" s="50" t="s">
        <v>109</v>
      </c>
      <c r="C640" s="95">
        <f t="shared" si="58"/>
        <v>0</v>
      </c>
      <c r="D640" s="47">
        <f>VLOOKUP($Q640&amp;$B640,'PNC Exon. &amp; no Exon.'!$A:$AL,'P.N.C. x Comp. x Ramos'!D$66,0)</f>
        <v>0</v>
      </c>
      <c r="E640" s="47">
        <f>VLOOKUP($Q640&amp;$B640,'PNC Exon. &amp; no Exon.'!$A:$AL,'P.N.C. x Comp. x Ramos'!E$66,0)</f>
        <v>0</v>
      </c>
      <c r="F640" s="47">
        <f>VLOOKUP($Q640&amp;$B640,'PNC Exon. &amp; no Exon.'!$A:$AL,'P.N.C. x Comp. x Ramos'!F$66,0)</f>
        <v>0</v>
      </c>
      <c r="G640" s="47">
        <f>VLOOKUP($Q640&amp;$B640,'PNC Exon. &amp; no Exon.'!$A:$AL,'P.N.C. x Comp. x Ramos'!G$66,0)</f>
        <v>0</v>
      </c>
      <c r="H640" s="47">
        <f>VLOOKUP($Q640&amp;$B640,'PNC Exon. &amp; no Exon.'!$A:$AL,'P.N.C. x Comp. x Ramos'!H$66,0)</f>
        <v>0</v>
      </c>
      <c r="I640" s="47">
        <f>VLOOKUP($Q640&amp;$B640,'PNC Exon. &amp; no Exon.'!$A:$AL,'P.N.C. x Comp. x Ramos'!I$66,0)</f>
        <v>0</v>
      </c>
      <c r="J640" s="47">
        <f>VLOOKUP($Q640&amp;$B640,'PNC Exon. &amp; no Exon.'!$A:$AL,'P.N.C. x Comp. x Ramos'!J$66,0)</f>
        <v>0</v>
      </c>
      <c r="K640" s="47">
        <f>VLOOKUP($Q640&amp;$B640,'PNC Exon. &amp; no Exon.'!$A:$AL,'P.N.C. x Comp. x Ramos'!K$66,0)</f>
        <v>0</v>
      </c>
      <c r="L640" s="47">
        <f>VLOOKUP($Q640&amp;$B640,'PNC Exon. &amp; no Exon.'!$A:$AL,'P.N.C. x Comp. x Ramos'!L$66,0)</f>
        <v>0</v>
      </c>
      <c r="M640" s="47">
        <f>VLOOKUP($Q640&amp;$B640,'PNC Exon. &amp; no Exon.'!$A:$AL,'P.N.C. x Comp. x Ramos'!M$66,0)</f>
        <v>0</v>
      </c>
      <c r="N640" s="47">
        <f>VLOOKUP($Q640&amp;$B640,'PNC Exon. &amp; no Exon.'!$A:$AL,'P.N.C. x Comp. x Ramos'!N$66,0)</f>
        <v>0</v>
      </c>
      <c r="O640" s="56">
        <f t="shared" si="57"/>
        <v>0</v>
      </c>
      <c r="Q640" s="136" t="s">
        <v>9</v>
      </c>
    </row>
    <row r="641" spans="1:17" ht="15.95" customHeight="1" x14ac:dyDescent="0.4">
      <c r="A641" s="46">
        <f t="shared" si="55"/>
        <v>1</v>
      </c>
      <c r="B641" s="50" t="s">
        <v>93</v>
      </c>
      <c r="C641" s="95">
        <f t="shared" si="58"/>
        <v>0</v>
      </c>
      <c r="D641" s="47">
        <f>VLOOKUP($Q641&amp;$B641,'PNC Exon. &amp; no Exon.'!$A:$AL,'P.N.C. x Comp. x Ramos'!D$66,0)</f>
        <v>0</v>
      </c>
      <c r="E641" s="47">
        <f>VLOOKUP($Q641&amp;$B641,'PNC Exon. &amp; no Exon.'!$A:$AL,'P.N.C. x Comp. x Ramos'!E$66,0)</f>
        <v>0</v>
      </c>
      <c r="F641" s="47">
        <f>VLOOKUP($Q641&amp;$B641,'PNC Exon. &amp; no Exon.'!$A:$AL,'P.N.C. x Comp. x Ramos'!F$66,0)</f>
        <v>0</v>
      </c>
      <c r="G641" s="47">
        <f>VLOOKUP($Q641&amp;$B641,'PNC Exon. &amp; no Exon.'!$A:$AL,'P.N.C. x Comp. x Ramos'!G$66,0)</f>
        <v>0</v>
      </c>
      <c r="H641" s="47">
        <f>VLOOKUP($Q641&amp;$B641,'PNC Exon. &amp; no Exon.'!$A:$AL,'P.N.C. x Comp. x Ramos'!H$66,0)</f>
        <v>0</v>
      </c>
      <c r="I641" s="47">
        <f>VLOOKUP($Q641&amp;$B641,'PNC Exon. &amp; no Exon.'!$A:$AL,'P.N.C. x Comp. x Ramos'!I$66,0)</f>
        <v>0</v>
      </c>
      <c r="J641" s="47">
        <f>VLOOKUP($Q641&amp;$B641,'PNC Exon. &amp; no Exon.'!$A:$AL,'P.N.C. x Comp. x Ramos'!J$66,0)</f>
        <v>0</v>
      </c>
      <c r="K641" s="47">
        <f>VLOOKUP($Q641&amp;$B641,'PNC Exon. &amp; no Exon.'!$A:$AL,'P.N.C. x Comp. x Ramos'!K$66,0)</f>
        <v>0</v>
      </c>
      <c r="L641" s="47">
        <f>VLOOKUP($Q641&amp;$B641,'PNC Exon. &amp; no Exon.'!$A:$AL,'P.N.C. x Comp. x Ramos'!L$66,0)</f>
        <v>0</v>
      </c>
      <c r="M641" s="47">
        <f>VLOOKUP($Q641&amp;$B641,'PNC Exon. &amp; no Exon.'!$A:$AL,'P.N.C. x Comp. x Ramos'!M$66,0)</f>
        <v>0</v>
      </c>
      <c r="N641" s="47">
        <f>VLOOKUP($Q641&amp;$B641,'PNC Exon. &amp; no Exon.'!$A:$AL,'P.N.C. x Comp. x Ramos'!N$66,0)</f>
        <v>0</v>
      </c>
      <c r="O641" s="56">
        <f t="shared" si="57"/>
        <v>0</v>
      </c>
      <c r="Q641" s="136" t="s">
        <v>9</v>
      </c>
    </row>
    <row r="642" spans="1:17" ht="15.95" customHeight="1" x14ac:dyDescent="0.4">
      <c r="A642" s="46">
        <f t="shared" si="55"/>
        <v>1</v>
      </c>
      <c r="B642" s="50" t="s">
        <v>88</v>
      </c>
      <c r="C642" s="95">
        <f t="shared" si="58"/>
        <v>0</v>
      </c>
      <c r="D642" s="47">
        <f>VLOOKUP($Q642&amp;$B642,'PNC Exon. &amp; no Exon.'!$A:$AL,'P.N.C. x Comp. x Ramos'!D$66,0)</f>
        <v>0</v>
      </c>
      <c r="E642" s="47">
        <f>VLOOKUP($Q642&amp;$B642,'PNC Exon. &amp; no Exon.'!$A:$AL,'P.N.C. x Comp. x Ramos'!E$66,0)</f>
        <v>0</v>
      </c>
      <c r="F642" s="47">
        <f>VLOOKUP($Q642&amp;$B642,'PNC Exon. &amp; no Exon.'!$A:$AL,'P.N.C. x Comp. x Ramos'!F$66,0)</f>
        <v>0</v>
      </c>
      <c r="G642" s="47">
        <f>VLOOKUP($Q642&amp;$B642,'PNC Exon. &amp; no Exon.'!$A:$AL,'P.N.C. x Comp. x Ramos'!G$66,0)</f>
        <v>0</v>
      </c>
      <c r="H642" s="47">
        <f>VLOOKUP($Q642&amp;$B642,'PNC Exon. &amp; no Exon.'!$A:$AL,'P.N.C. x Comp. x Ramos'!H$66,0)</f>
        <v>0</v>
      </c>
      <c r="I642" s="47">
        <f>VLOOKUP($Q642&amp;$B642,'PNC Exon. &amp; no Exon.'!$A:$AL,'P.N.C. x Comp. x Ramos'!I$66,0)</f>
        <v>0</v>
      </c>
      <c r="J642" s="47">
        <f>VLOOKUP($Q642&amp;$B642,'PNC Exon. &amp; no Exon.'!$A:$AL,'P.N.C. x Comp. x Ramos'!J$66,0)</f>
        <v>0</v>
      </c>
      <c r="K642" s="47">
        <f>VLOOKUP($Q642&amp;$B642,'PNC Exon. &amp; no Exon.'!$A:$AL,'P.N.C. x Comp. x Ramos'!K$66,0)</f>
        <v>0</v>
      </c>
      <c r="L642" s="47">
        <f>VLOOKUP($Q642&amp;$B642,'PNC Exon. &amp; no Exon.'!$A:$AL,'P.N.C. x Comp. x Ramos'!L$66,0)</f>
        <v>0</v>
      </c>
      <c r="M642" s="47">
        <f>VLOOKUP($Q642&amp;$B642,'PNC Exon. &amp; no Exon.'!$A:$AL,'P.N.C. x Comp. x Ramos'!M$66,0)</f>
        <v>0</v>
      </c>
      <c r="N642" s="47">
        <f>VLOOKUP($Q642&amp;$B642,'PNC Exon. &amp; no Exon.'!$A:$AL,'P.N.C. x Comp. x Ramos'!N$66,0)</f>
        <v>0</v>
      </c>
      <c r="O642" s="56">
        <f t="shared" si="57"/>
        <v>0</v>
      </c>
      <c r="Q642" s="136" t="s">
        <v>9</v>
      </c>
    </row>
    <row r="643" spans="1:17" ht="15.95" customHeight="1" x14ac:dyDescent="0.4">
      <c r="A643" s="46">
        <f t="shared" si="55"/>
        <v>1</v>
      </c>
      <c r="B643" s="50" t="s">
        <v>81</v>
      </c>
      <c r="C643" s="95">
        <f t="shared" si="58"/>
        <v>0</v>
      </c>
      <c r="D643" s="47">
        <f>VLOOKUP($Q643&amp;$B643,'PNC Exon. &amp; no Exon.'!$A:$AL,'P.N.C. x Comp. x Ramos'!D$66,0)</f>
        <v>0</v>
      </c>
      <c r="E643" s="47">
        <f>VLOOKUP($Q643&amp;$B643,'PNC Exon. &amp; no Exon.'!$A:$AL,'P.N.C. x Comp. x Ramos'!E$66,0)</f>
        <v>0</v>
      </c>
      <c r="F643" s="47">
        <f>VLOOKUP($Q643&amp;$B643,'PNC Exon. &amp; no Exon.'!$A:$AL,'P.N.C. x Comp. x Ramos'!F$66,0)</f>
        <v>0</v>
      </c>
      <c r="G643" s="47">
        <f>VLOOKUP($Q643&amp;$B643,'PNC Exon. &amp; no Exon.'!$A:$AL,'P.N.C. x Comp. x Ramos'!G$66,0)</f>
        <v>0</v>
      </c>
      <c r="H643" s="47">
        <f>VLOOKUP($Q643&amp;$B643,'PNC Exon. &amp; no Exon.'!$A:$AL,'P.N.C. x Comp. x Ramos'!H$66,0)</f>
        <v>0</v>
      </c>
      <c r="I643" s="47">
        <f>VLOOKUP($Q643&amp;$B643,'PNC Exon. &amp; no Exon.'!$A:$AL,'P.N.C. x Comp. x Ramos'!I$66,0)</f>
        <v>0</v>
      </c>
      <c r="J643" s="47">
        <f>VLOOKUP($Q643&amp;$B643,'PNC Exon. &amp; no Exon.'!$A:$AL,'P.N.C. x Comp. x Ramos'!J$66,0)</f>
        <v>0</v>
      </c>
      <c r="K643" s="47">
        <f>VLOOKUP($Q643&amp;$B643,'PNC Exon. &amp; no Exon.'!$A:$AL,'P.N.C. x Comp. x Ramos'!K$66,0)</f>
        <v>0</v>
      </c>
      <c r="L643" s="47">
        <f>VLOOKUP($Q643&amp;$B643,'PNC Exon. &amp; no Exon.'!$A:$AL,'P.N.C. x Comp. x Ramos'!L$66,0)</f>
        <v>0</v>
      </c>
      <c r="M643" s="47">
        <f>VLOOKUP($Q643&amp;$B643,'PNC Exon. &amp; no Exon.'!$A:$AL,'P.N.C. x Comp. x Ramos'!M$66,0)</f>
        <v>0</v>
      </c>
      <c r="N643" s="47">
        <f>VLOOKUP($Q643&amp;$B643,'PNC Exon. &amp; no Exon.'!$A:$AL,'P.N.C. x Comp. x Ramos'!N$66,0)</f>
        <v>0</v>
      </c>
      <c r="O643" s="56">
        <f t="shared" si="57"/>
        <v>0</v>
      </c>
      <c r="Q643" s="136" t="s">
        <v>9</v>
      </c>
    </row>
    <row r="644" spans="1:17" ht="15.95" customHeight="1" x14ac:dyDescent="0.4">
      <c r="A644" s="46">
        <f t="shared" si="55"/>
        <v>1</v>
      </c>
      <c r="B644" s="50" t="s">
        <v>119</v>
      </c>
      <c r="C644" s="95">
        <f t="shared" si="58"/>
        <v>0</v>
      </c>
      <c r="D644" s="47">
        <f>VLOOKUP($Q644&amp;$B644,'PNC Exon. &amp; no Exon.'!$A:$AL,'P.N.C. x Comp. x Ramos'!D$66,0)</f>
        <v>0</v>
      </c>
      <c r="E644" s="47">
        <f>VLOOKUP($Q644&amp;$B644,'PNC Exon. &amp; no Exon.'!$A:$AL,'P.N.C. x Comp. x Ramos'!E$66,0)</f>
        <v>0</v>
      </c>
      <c r="F644" s="47">
        <f>VLOOKUP($Q644&amp;$B644,'PNC Exon. &amp; no Exon.'!$A:$AL,'P.N.C. x Comp. x Ramos'!F$66,0)</f>
        <v>0</v>
      </c>
      <c r="G644" s="47">
        <f>VLOOKUP($Q644&amp;$B644,'PNC Exon. &amp; no Exon.'!$A:$AL,'P.N.C. x Comp. x Ramos'!G$66,0)</f>
        <v>0</v>
      </c>
      <c r="H644" s="47">
        <f>VLOOKUP($Q644&amp;$B644,'PNC Exon. &amp; no Exon.'!$A:$AL,'P.N.C. x Comp. x Ramos'!H$66,0)</f>
        <v>0</v>
      </c>
      <c r="I644" s="47">
        <f>VLOOKUP($Q644&amp;$B644,'PNC Exon. &amp; no Exon.'!$A:$AL,'P.N.C. x Comp. x Ramos'!I$66,0)</f>
        <v>0</v>
      </c>
      <c r="J644" s="47">
        <f>VLOOKUP($Q644&amp;$B644,'PNC Exon. &amp; no Exon.'!$A:$AL,'P.N.C. x Comp. x Ramos'!J$66,0)</f>
        <v>0</v>
      </c>
      <c r="K644" s="47">
        <f>VLOOKUP($Q644&amp;$B644,'PNC Exon. &amp; no Exon.'!$A:$AL,'P.N.C. x Comp. x Ramos'!K$66,0)</f>
        <v>0</v>
      </c>
      <c r="L644" s="47">
        <f>VLOOKUP($Q644&amp;$B644,'PNC Exon. &amp; no Exon.'!$A:$AL,'P.N.C. x Comp. x Ramos'!L$66,0)</f>
        <v>0</v>
      </c>
      <c r="M644" s="47">
        <f>VLOOKUP($Q644&amp;$B644,'PNC Exon. &amp; no Exon.'!$A:$AL,'P.N.C. x Comp. x Ramos'!M$66,0)</f>
        <v>0</v>
      </c>
      <c r="N644" s="47">
        <f>VLOOKUP($Q644&amp;$B644,'PNC Exon. &amp; no Exon.'!$A:$AL,'P.N.C. x Comp. x Ramos'!N$66,0)</f>
        <v>0</v>
      </c>
      <c r="O644" s="56">
        <f t="shared" si="57"/>
        <v>0</v>
      </c>
      <c r="Q644" s="136" t="s">
        <v>9</v>
      </c>
    </row>
    <row r="645" spans="1:17" ht="15.95" customHeight="1" x14ac:dyDescent="0.4">
      <c r="A645" s="46">
        <f t="shared" si="55"/>
        <v>1</v>
      </c>
      <c r="B645" s="50" t="s">
        <v>115</v>
      </c>
      <c r="C645" s="95">
        <f t="shared" si="58"/>
        <v>0</v>
      </c>
      <c r="D645" s="47">
        <f>VLOOKUP($Q645&amp;$B645,'PNC Exon. &amp; no Exon.'!$A:$AL,'P.N.C. x Comp. x Ramos'!D$66,0)</f>
        <v>0</v>
      </c>
      <c r="E645" s="47">
        <f>VLOOKUP($Q645&amp;$B645,'PNC Exon. &amp; no Exon.'!$A:$AL,'P.N.C. x Comp. x Ramos'!E$66,0)</f>
        <v>0</v>
      </c>
      <c r="F645" s="47">
        <f>VLOOKUP($Q645&amp;$B645,'PNC Exon. &amp; no Exon.'!$A:$AL,'P.N.C. x Comp. x Ramos'!F$66,0)</f>
        <v>0</v>
      </c>
      <c r="G645" s="47">
        <f>VLOOKUP($Q645&amp;$B645,'PNC Exon. &amp; no Exon.'!$A:$AL,'P.N.C. x Comp. x Ramos'!G$66,0)</f>
        <v>0</v>
      </c>
      <c r="H645" s="47">
        <f>VLOOKUP($Q645&amp;$B645,'PNC Exon. &amp; no Exon.'!$A:$AL,'P.N.C. x Comp. x Ramos'!H$66,0)</f>
        <v>0</v>
      </c>
      <c r="I645" s="47">
        <f>VLOOKUP($Q645&amp;$B645,'PNC Exon. &amp; no Exon.'!$A:$AL,'P.N.C. x Comp. x Ramos'!I$66,0)</f>
        <v>0</v>
      </c>
      <c r="J645" s="47">
        <f>VLOOKUP($Q645&amp;$B645,'PNC Exon. &amp; no Exon.'!$A:$AL,'P.N.C. x Comp. x Ramos'!J$66,0)</f>
        <v>0</v>
      </c>
      <c r="K645" s="47">
        <f>VLOOKUP($Q645&amp;$B645,'PNC Exon. &amp; no Exon.'!$A:$AL,'P.N.C. x Comp. x Ramos'!K$66,0)</f>
        <v>0</v>
      </c>
      <c r="L645" s="47">
        <f>VLOOKUP($Q645&amp;$B645,'PNC Exon. &amp; no Exon.'!$A:$AL,'P.N.C. x Comp. x Ramos'!L$66,0)</f>
        <v>0</v>
      </c>
      <c r="M645" s="47">
        <f>VLOOKUP($Q645&amp;$B645,'PNC Exon. &amp; no Exon.'!$A:$AL,'P.N.C. x Comp. x Ramos'!M$66,0)</f>
        <v>0</v>
      </c>
      <c r="N645" s="47">
        <f>VLOOKUP($Q645&amp;$B645,'PNC Exon. &amp; no Exon.'!$A:$AL,'P.N.C. x Comp. x Ramos'!N$66,0)</f>
        <v>0</v>
      </c>
      <c r="O645" s="56">
        <f t="shared" si="57"/>
        <v>0</v>
      </c>
      <c r="Q645" s="136" t="s">
        <v>9</v>
      </c>
    </row>
    <row r="646" spans="1:17" ht="15.95" customHeight="1" x14ac:dyDescent="0.4">
      <c r="A646" s="46">
        <f t="shared" si="55"/>
        <v>1</v>
      </c>
      <c r="B646" s="50" t="s">
        <v>118</v>
      </c>
      <c r="C646" s="95">
        <f t="shared" si="58"/>
        <v>0</v>
      </c>
      <c r="D646" s="47">
        <f>VLOOKUP($Q646&amp;$B646,'PNC Exon. &amp; no Exon.'!$A:$AL,'P.N.C. x Comp. x Ramos'!D$66,0)</f>
        <v>0</v>
      </c>
      <c r="E646" s="47">
        <f>VLOOKUP($Q646&amp;$B646,'PNC Exon. &amp; no Exon.'!$A:$AL,'P.N.C. x Comp. x Ramos'!E$66,0)</f>
        <v>0</v>
      </c>
      <c r="F646" s="47">
        <f>VLOOKUP($Q646&amp;$B646,'PNC Exon. &amp; no Exon.'!$A:$AL,'P.N.C. x Comp. x Ramos'!F$66,0)</f>
        <v>0</v>
      </c>
      <c r="G646" s="47">
        <f>VLOOKUP($Q646&amp;$B646,'PNC Exon. &amp; no Exon.'!$A:$AL,'P.N.C. x Comp. x Ramos'!G$66,0)</f>
        <v>0</v>
      </c>
      <c r="H646" s="47">
        <f>VLOOKUP($Q646&amp;$B646,'PNC Exon. &amp; no Exon.'!$A:$AL,'P.N.C. x Comp. x Ramos'!H$66,0)</f>
        <v>0</v>
      </c>
      <c r="I646" s="47">
        <f>VLOOKUP($Q646&amp;$B646,'PNC Exon. &amp; no Exon.'!$A:$AL,'P.N.C. x Comp. x Ramos'!I$66,0)</f>
        <v>0</v>
      </c>
      <c r="J646" s="47">
        <f>VLOOKUP($Q646&amp;$B646,'PNC Exon. &amp; no Exon.'!$A:$AL,'P.N.C. x Comp. x Ramos'!J$66,0)</f>
        <v>0</v>
      </c>
      <c r="K646" s="47">
        <f>VLOOKUP($Q646&amp;$B646,'PNC Exon. &amp; no Exon.'!$A:$AL,'P.N.C. x Comp. x Ramos'!K$66,0)</f>
        <v>0</v>
      </c>
      <c r="L646" s="47">
        <f>VLOOKUP($Q646&amp;$B646,'PNC Exon. &amp; no Exon.'!$A:$AL,'P.N.C. x Comp. x Ramos'!L$66,0)</f>
        <v>0</v>
      </c>
      <c r="M646" s="47">
        <f>VLOOKUP($Q646&amp;$B646,'PNC Exon. &amp; no Exon.'!$A:$AL,'P.N.C. x Comp. x Ramos'!M$66,0)</f>
        <v>0</v>
      </c>
      <c r="N646" s="47">
        <f>VLOOKUP($Q646&amp;$B646,'PNC Exon. &amp; no Exon.'!$A:$AL,'P.N.C. x Comp. x Ramos'!N$66,0)</f>
        <v>0</v>
      </c>
      <c r="O646" s="56">
        <f t="shared" si="57"/>
        <v>0</v>
      </c>
      <c r="Q646" s="136" t="s">
        <v>9</v>
      </c>
    </row>
    <row r="647" spans="1:17" ht="15.95" customHeight="1" x14ac:dyDescent="0.4">
      <c r="A647" s="46">
        <f t="shared" si="55"/>
        <v>1</v>
      </c>
      <c r="B647" s="50" t="s">
        <v>117</v>
      </c>
      <c r="C647" s="95">
        <f t="shared" si="58"/>
        <v>0</v>
      </c>
      <c r="D647" s="47">
        <f>VLOOKUP($Q647&amp;$B647,'PNC Exon. &amp; no Exon.'!$A:$AL,'P.N.C. x Comp. x Ramos'!D$66,0)</f>
        <v>0</v>
      </c>
      <c r="E647" s="47">
        <f>VLOOKUP($Q647&amp;$B647,'PNC Exon. &amp; no Exon.'!$A:$AL,'P.N.C. x Comp. x Ramos'!E$66,0)</f>
        <v>0</v>
      </c>
      <c r="F647" s="47">
        <f>VLOOKUP($Q647&amp;$B647,'PNC Exon. &amp; no Exon.'!$A:$AL,'P.N.C. x Comp. x Ramos'!F$66,0)</f>
        <v>0</v>
      </c>
      <c r="G647" s="47">
        <f>VLOOKUP($Q647&amp;$B647,'PNC Exon. &amp; no Exon.'!$A:$AL,'P.N.C. x Comp. x Ramos'!G$66,0)</f>
        <v>0</v>
      </c>
      <c r="H647" s="47">
        <f>VLOOKUP($Q647&amp;$B647,'PNC Exon. &amp; no Exon.'!$A:$AL,'P.N.C. x Comp. x Ramos'!H$66,0)</f>
        <v>0</v>
      </c>
      <c r="I647" s="47">
        <f>VLOOKUP($Q647&amp;$B647,'PNC Exon. &amp; no Exon.'!$A:$AL,'P.N.C. x Comp. x Ramos'!I$66,0)</f>
        <v>0</v>
      </c>
      <c r="J647" s="47">
        <f>VLOOKUP($Q647&amp;$B647,'PNC Exon. &amp; no Exon.'!$A:$AL,'P.N.C. x Comp. x Ramos'!J$66,0)</f>
        <v>0</v>
      </c>
      <c r="K647" s="47">
        <f>VLOOKUP($Q647&amp;$B647,'PNC Exon. &amp; no Exon.'!$A:$AL,'P.N.C. x Comp. x Ramos'!K$66,0)</f>
        <v>0</v>
      </c>
      <c r="L647" s="47">
        <f>VLOOKUP($Q647&amp;$B647,'PNC Exon. &amp; no Exon.'!$A:$AL,'P.N.C. x Comp. x Ramos'!L$66,0)</f>
        <v>0</v>
      </c>
      <c r="M647" s="47">
        <f>VLOOKUP($Q647&amp;$B647,'PNC Exon. &amp; no Exon.'!$A:$AL,'P.N.C. x Comp. x Ramos'!M$66,0)</f>
        <v>0</v>
      </c>
      <c r="N647" s="47">
        <f>VLOOKUP($Q647&amp;$B647,'PNC Exon. &amp; no Exon.'!$A:$AL,'P.N.C. x Comp. x Ramos'!N$66,0)</f>
        <v>0</v>
      </c>
      <c r="O647" s="56">
        <f t="shared" si="57"/>
        <v>0</v>
      </c>
      <c r="Q647" s="136" t="s">
        <v>9</v>
      </c>
    </row>
    <row r="648" spans="1:17" x14ac:dyDescent="0.4">
      <c r="A648" s="69" t="s">
        <v>171</v>
      </c>
      <c r="B648" s="3"/>
      <c r="C648" s="9"/>
      <c r="D648" s="7"/>
      <c r="E648" s="12"/>
      <c r="F648" s="7"/>
      <c r="G648" s="7"/>
      <c r="H648" s="7"/>
      <c r="I648" s="7"/>
      <c r="J648" s="7"/>
      <c r="K648" s="7"/>
      <c r="L648" s="7"/>
      <c r="M648" s="7"/>
      <c r="N648" s="7"/>
      <c r="O648" s="10"/>
    </row>
    <row r="669" spans="1:15" ht="20" x14ac:dyDescent="0.6">
      <c r="A669" s="173" t="s">
        <v>42</v>
      </c>
      <c r="B669" s="173"/>
      <c r="C669" s="173"/>
      <c r="D669" s="173"/>
      <c r="E669" s="173"/>
      <c r="F669" s="173"/>
      <c r="G669" s="173"/>
      <c r="H669" s="173"/>
      <c r="I669" s="173"/>
      <c r="J669" s="173"/>
      <c r="K669" s="173"/>
      <c r="L669" s="173"/>
      <c r="M669" s="173"/>
      <c r="N669" s="173"/>
      <c r="O669" s="173"/>
    </row>
    <row r="670" spans="1:15" ht="12.75" customHeight="1" x14ac:dyDescent="0.4">
      <c r="A670" s="172" t="s">
        <v>56</v>
      </c>
      <c r="B670" s="172"/>
      <c r="C670" s="172"/>
      <c r="D670" s="172"/>
      <c r="E670" s="172"/>
      <c r="F670" s="172"/>
      <c r="G670" s="172"/>
      <c r="H670" s="172"/>
      <c r="I670" s="172"/>
      <c r="J670" s="172"/>
      <c r="K670" s="172"/>
      <c r="L670" s="172"/>
      <c r="M670" s="172"/>
      <c r="N670" s="172"/>
      <c r="O670" s="172"/>
    </row>
    <row r="671" spans="1:15" ht="12.75" customHeight="1" x14ac:dyDescent="0.4">
      <c r="A671" s="174" t="s">
        <v>156</v>
      </c>
      <c r="B671" s="175"/>
      <c r="C671" s="175"/>
      <c r="D671" s="175"/>
      <c r="E671" s="175"/>
      <c r="F671" s="175"/>
      <c r="G671" s="175"/>
      <c r="H671" s="175"/>
      <c r="I671" s="175"/>
      <c r="J671" s="175"/>
      <c r="K671" s="175"/>
      <c r="L671" s="175"/>
      <c r="M671" s="175"/>
      <c r="N671" s="175"/>
      <c r="O671" s="175"/>
    </row>
    <row r="672" spans="1:15" ht="12.75" customHeight="1" x14ac:dyDescent="0.4">
      <c r="A672" s="172" t="s">
        <v>105</v>
      </c>
      <c r="B672" s="172"/>
      <c r="C672" s="172"/>
      <c r="D672" s="172"/>
      <c r="E672" s="172"/>
      <c r="F672" s="172"/>
      <c r="G672" s="172"/>
      <c r="H672" s="172"/>
      <c r="I672" s="172"/>
      <c r="J672" s="172"/>
      <c r="K672" s="172"/>
      <c r="L672" s="172"/>
      <c r="M672" s="172"/>
      <c r="N672" s="172"/>
      <c r="O672" s="172"/>
    </row>
    <row r="673" spans="1:17" x14ac:dyDescent="0.4">
      <c r="A673" s="1"/>
      <c r="B673" s="1"/>
      <c r="C673" s="1"/>
      <c r="D673" s="12"/>
      <c r="E673" s="1"/>
      <c r="F673" s="1"/>
      <c r="G673" s="1"/>
      <c r="H673" s="1"/>
      <c r="I673" s="1"/>
      <c r="J673" s="1"/>
      <c r="K673" s="12"/>
      <c r="L673" s="1"/>
      <c r="M673" s="1"/>
      <c r="N673" s="1"/>
      <c r="O673" s="1"/>
    </row>
    <row r="674" spans="1:17" ht="27" customHeight="1" x14ac:dyDescent="0.4">
      <c r="A674" s="108" t="s">
        <v>32</v>
      </c>
      <c r="B674" s="68" t="s">
        <v>100</v>
      </c>
      <c r="C674" s="108" t="s">
        <v>0</v>
      </c>
      <c r="D674" s="108" t="s">
        <v>43</v>
      </c>
      <c r="E674" s="108" t="s">
        <v>13</v>
      </c>
      <c r="F674" s="108" t="s">
        <v>44</v>
      </c>
      <c r="G674" s="108" t="s">
        <v>15</v>
      </c>
      <c r="H674" s="108" t="s">
        <v>45</v>
      </c>
      <c r="I674" s="108" t="s">
        <v>104</v>
      </c>
      <c r="J674" s="108" t="s">
        <v>46</v>
      </c>
      <c r="K674" s="108" t="s">
        <v>36</v>
      </c>
      <c r="L674" s="108" t="s">
        <v>47</v>
      </c>
      <c r="M674" s="108" t="s">
        <v>48</v>
      </c>
      <c r="N674" s="108" t="s">
        <v>49</v>
      </c>
      <c r="O674" s="108" t="s">
        <v>61</v>
      </c>
    </row>
    <row r="675" spans="1:17" ht="15.95" customHeight="1" x14ac:dyDescent="0.4">
      <c r="A675" s="46"/>
      <c r="B675" s="65" t="s">
        <v>21</v>
      </c>
      <c r="C675" s="75">
        <f t="shared" ref="C675:N675" si="59">SUM(C676:C708)</f>
        <v>0</v>
      </c>
      <c r="D675" s="97">
        <f t="shared" si="59"/>
        <v>0</v>
      </c>
      <c r="E675" s="97">
        <f t="shared" si="59"/>
        <v>0</v>
      </c>
      <c r="F675" s="97">
        <f t="shared" si="59"/>
        <v>0</v>
      </c>
      <c r="G675" s="97">
        <f t="shared" si="59"/>
        <v>0</v>
      </c>
      <c r="H675" s="97">
        <f t="shared" si="59"/>
        <v>0</v>
      </c>
      <c r="I675" s="97">
        <f t="shared" si="59"/>
        <v>0</v>
      </c>
      <c r="J675" s="97">
        <f t="shared" si="59"/>
        <v>0</v>
      </c>
      <c r="K675" s="97">
        <f t="shared" si="59"/>
        <v>0</v>
      </c>
      <c r="L675" s="97">
        <f t="shared" si="59"/>
        <v>0</v>
      </c>
      <c r="M675" s="97">
        <f t="shared" si="59"/>
        <v>0</v>
      </c>
      <c r="N675" s="97">
        <f t="shared" si="59"/>
        <v>0</v>
      </c>
      <c r="O675" s="111">
        <f>SUM(O676:O708,0)</f>
        <v>0</v>
      </c>
      <c r="Q675" s="136" t="s">
        <v>10</v>
      </c>
    </row>
    <row r="676" spans="1:17" ht="15.95" customHeight="1" x14ac:dyDescent="0.4">
      <c r="A676" s="46">
        <f t="shared" ref="A676:A708" si="60">RANK(C676,$C$676:$C$708,0)</f>
        <v>1</v>
      </c>
      <c r="B676" s="86" t="s">
        <v>86</v>
      </c>
      <c r="C676" s="75">
        <f t="shared" ref="C676" si="61">SUM(D676:N676)</f>
        <v>0</v>
      </c>
      <c r="D676" s="47">
        <f>VLOOKUP($Q676&amp;$B676,'PNC Exon. &amp; no Exon.'!$A:$AL,'P.N.C. x Comp. x Ramos'!D$66,0)</f>
        <v>0</v>
      </c>
      <c r="E676" s="47">
        <f>VLOOKUP($Q676&amp;$B676,'PNC Exon. &amp; no Exon.'!$A:$AL,'P.N.C. x Comp. x Ramos'!E$66,0)</f>
        <v>0</v>
      </c>
      <c r="F676" s="47">
        <f>VLOOKUP($Q676&amp;$B676,'PNC Exon. &amp; no Exon.'!$A:$AL,'P.N.C. x Comp. x Ramos'!F$66,0)</f>
        <v>0</v>
      </c>
      <c r="G676" s="47">
        <f>VLOOKUP($Q676&amp;$B676,'PNC Exon. &amp; no Exon.'!$A:$AL,'P.N.C. x Comp. x Ramos'!G$66,0)</f>
        <v>0</v>
      </c>
      <c r="H676" s="47">
        <f>VLOOKUP($Q676&amp;$B676,'PNC Exon. &amp; no Exon.'!$A:$AL,'P.N.C. x Comp. x Ramos'!H$66,0)</f>
        <v>0</v>
      </c>
      <c r="I676" s="47">
        <f>VLOOKUP($Q676&amp;$B676,'PNC Exon. &amp; no Exon.'!$A:$AL,'P.N.C. x Comp. x Ramos'!I$66,0)</f>
        <v>0</v>
      </c>
      <c r="J676" s="47">
        <f>VLOOKUP($Q676&amp;$B676,'PNC Exon. &amp; no Exon.'!$A:$AL,'P.N.C. x Comp. x Ramos'!J$66,0)</f>
        <v>0</v>
      </c>
      <c r="K676" s="47">
        <f>VLOOKUP($Q676&amp;$B676,'PNC Exon. &amp; no Exon.'!$A:$AL,'P.N.C. x Comp. x Ramos'!K$66,0)</f>
        <v>0</v>
      </c>
      <c r="L676" s="47">
        <f>VLOOKUP($Q676&amp;$B676,'PNC Exon. &amp; no Exon.'!$A:$AL,'P.N.C. x Comp. x Ramos'!L$66,0)</f>
        <v>0</v>
      </c>
      <c r="M676" s="47">
        <f>VLOOKUP($Q676&amp;$B676,'PNC Exon. &amp; no Exon.'!$A:$AL,'P.N.C. x Comp. x Ramos'!M$66,0)</f>
        <v>0</v>
      </c>
      <c r="N676" s="47">
        <f>VLOOKUP($Q676&amp;$B676,'PNC Exon. &amp; no Exon.'!$A:$AL,'P.N.C. x Comp. x Ramos'!N$66,0)</f>
        <v>0</v>
      </c>
      <c r="O676" s="56">
        <f t="shared" ref="O676:O708" si="62">IFERROR(C676/$C$675*100,0)</f>
        <v>0</v>
      </c>
      <c r="Q676" s="136" t="s">
        <v>10</v>
      </c>
    </row>
    <row r="677" spans="1:17" ht="15.95" customHeight="1" x14ac:dyDescent="0.4">
      <c r="A677" s="46">
        <f t="shared" si="60"/>
        <v>1</v>
      </c>
      <c r="B677" s="50" t="s">
        <v>108</v>
      </c>
      <c r="C677" s="75">
        <f t="shared" ref="C677:C708" si="63">SUM(D677:N677)</f>
        <v>0</v>
      </c>
      <c r="D677" s="47">
        <f>VLOOKUP($Q677&amp;$B677,'PNC Exon. &amp; no Exon.'!$A:$AL,'P.N.C. x Comp. x Ramos'!D$66,0)</f>
        <v>0</v>
      </c>
      <c r="E677" s="47">
        <f>VLOOKUP($Q677&amp;$B677,'PNC Exon. &amp; no Exon.'!$A:$AL,'P.N.C. x Comp. x Ramos'!E$66,0)</f>
        <v>0</v>
      </c>
      <c r="F677" s="47">
        <f>VLOOKUP($Q677&amp;$B677,'PNC Exon. &amp; no Exon.'!$A:$AL,'P.N.C. x Comp. x Ramos'!F$66,0)</f>
        <v>0</v>
      </c>
      <c r="G677" s="47">
        <f>VLOOKUP($Q677&amp;$B677,'PNC Exon. &amp; no Exon.'!$A:$AL,'P.N.C. x Comp. x Ramos'!G$66,0)</f>
        <v>0</v>
      </c>
      <c r="H677" s="47">
        <f>VLOOKUP($Q677&amp;$B677,'PNC Exon. &amp; no Exon.'!$A:$AL,'P.N.C. x Comp. x Ramos'!H$66,0)</f>
        <v>0</v>
      </c>
      <c r="I677" s="47">
        <f>VLOOKUP($Q677&amp;$B677,'PNC Exon. &amp; no Exon.'!$A:$AL,'P.N.C. x Comp. x Ramos'!I$66,0)</f>
        <v>0</v>
      </c>
      <c r="J677" s="47">
        <f>VLOOKUP($Q677&amp;$B677,'PNC Exon. &amp; no Exon.'!$A:$AL,'P.N.C. x Comp. x Ramos'!J$66,0)</f>
        <v>0</v>
      </c>
      <c r="K677" s="47">
        <f>VLOOKUP($Q677&amp;$B677,'PNC Exon. &amp; no Exon.'!$A:$AL,'P.N.C. x Comp. x Ramos'!K$66,0)</f>
        <v>0</v>
      </c>
      <c r="L677" s="47">
        <f>VLOOKUP($Q677&amp;$B677,'PNC Exon. &amp; no Exon.'!$A:$AL,'P.N.C. x Comp. x Ramos'!L$66,0)</f>
        <v>0</v>
      </c>
      <c r="M677" s="47">
        <f>VLOOKUP($Q677&amp;$B677,'PNC Exon. &amp; no Exon.'!$A:$AL,'P.N.C. x Comp. x Ramos'!M$66,0)</f>
        <v>0</v>
      </c>
      <c r="N677" s="47">
        <f>VLOOKUP($Q677&amp;$B677,'PNC Exon. &amp; no Exon.'!$A:$AL,'P.N.C. x Comp. x Ramos'!N$66,0)</f>
        <v>0</v>
      </c>
      <c r="O677" s="56">
        <f t="shared" si="62"/>
        <v>0</v>
      </c>
      <c r="Q677" s="136" t="s">
        <v>10</v>
      </c>
    </row>
    <row r="678" spans="1:17" ht="15.95" customHeight="1" x14ac:dyDescent="0.4">
      <c r="A678" s="46">
        <f t="shared" si="60"/>
        <v>1</v>
      </c>
      <c r="B678" s="50" t="s">
        <v>112</v>
      </c>
      <c r="C678" s="75">
        <f t="shared" si="63"/>
        <v>0</v>
      </c>
      <c r="D678" s="47">
        <f>VLOOKUP($Q678&amp;$B678,'PNC Exon. &amp; no Exon.'!$A:$AL,'P.N.C. x Comp. x Ramos'!D$66,0)</f>
        <v>0</v>
      </c>
      <c r="E678" s="47">
        <f>VLOOKUP($Q678&amp;$B678,'PNC Exon. &amp; no Exon.'!$A:$AL,'P.N.C. x Comp. x Ramos'!E$66,0)</f>
        <v>0</v>
      </c>
      <c r="F678" s="47">
        <f>VLOOKUP($Q678&amp;$B678,'PNC Exon. &amp; no Exon.'!$A:$AL,'P.N.C. x Comp. x Ramos'!F$66,0)</f>
        <v>0</v>
      </c>
      <c r="G678" s="47">
        <f>VLOOKUP($Q678&amp;$B678,'PNC Exon. &amp; no Exon.'!$A:$AL,'P.N.C. x Comp. x Ramos'!G$66,0)</f>
        <v>0</v>
      </c>
      <c r="H678" s="47">
        <f>VLOOKUP($Q678&amp;$B678,'PNC Exon. &amp; no Exon.'!$A:$AL,'P.N.C. x Comp. x Ramos'!H$66,0)</f>
        <v>0</v>
      </c>
      <c r="I678" s="47">
        <f>VLOOKUP($Q678&amp;$B678,'PNC Exon. &amp; no Exon.'!$A:$AL,'P.N.C. x Comp. x Ramos'!I$66,0)</f>
        <v>0</v>
      </c>
      <c r="J678" s="47">
        <f>VLOOKUP($Q678&amp;$B678,'PNC Exon. &amp; no Exon.'!$A:$AL,'P.N.C. x Comp. x Ramos'!J$66,0)</f>
        <v>0</v>
      </c>
      <c r="K678" s="47">
        <f>VLOOKUP($Q678&amp;$B678,'PNC Exon. &amp; no Exon.'!$A:$AL,'P.N.C. x Comp. x Ramos'!K$66,0)</f>
        <v>0</v>
      </c>
      <c r="L678" s="47">
        <f>VLOOKUP($Q678&amp;$B678,'PNC Exon. &amp; no Exon.'!$A:$AL,'P.N.C. x Comp. x Ramos'!L$66,0)</f>
        <v>0</v>
      </c>
      <c r="M678" s="47">
        <f>VLOOKUP($Q678&amp;$B678,'PNC Exon. &amp; no Exon.'!$A:$AL,'P.N.C. x Comp. x Ramos'!M$66,0)</f>
        <v>0</v>
      </c>
      <c r="N678" s="47">
        <f>VLOOKUP($Q678&amp;$B678,'PNC Exon. &amp; no Exon.'!$A:$AL,'P.N.C. x Comp. x Ramos'!N$66,0)</f>
        <v>0</v>
      </c>
      <c r="O678" s="56">
        <f t="shared" si="62"/>
        <v>0</v>
      </c>
      <c r="Q678" s="136" t="s">
        <v>10</v>
      </c>
    </row>
    <row r="679" spans="1:17" ht="15.95" customHeight="1" x14ac:dyDescent="0.4">
      <c r="A679" s="46">
        <f t="shared" si="60"/>
        <v>1</v>
      </c>
      <c r="B679" s="50" t="s">
        <v>94</v>
      </c>
      <c r="C679" s="75">
        <f t="shared" si="63"/>
        <v>0</v>
      </c>
      <c r="D679" s="47">
        <f>VLOOKUP($Q679&amp;$B679,'PNC Exon. &amp; no Exon.'!$A:$AL,'P.N.C. x Comp. x Ramos'!D$66,0)</f>
        <v>0</v>
      </c>
      <c r="E679" s="47">
        <f>VLOOKUP($Q679&amp;$B679,'PNC Exon. &amp; no Exon.'!$A:$AL,'P.N.C. x Comp. x Ramos'!E$66,0)</f>
        <v>0</v>
      </c>
      <c r="F679" s="47">
        <f>VLOOKUP($Q679&amp;$B679,'PNC Exon. &amp; no Exon.'!$A:$AL,'P.N.C. x Comp. x Ramos'!F$66,0)</f>
        <v>0</v>
      </c>
      <c r="G679" s="47">
        <f>VLOOKUP($Q679&amp;$B679,'PNC Exon. &amp; no Exon.'!$A:$AL,'P.N.C. x Comp. x Ramos'!G$66,0)</f>
        <v>0</v>
      </c>
      <c r="H679" s="47">
        <f>VLOOKUP($Q679&amp;$B679,'PNC Exon. &amp; no Exon.'!$A:$AL,'P.N.C. x Comp. x Ramos'!H$66,0)</f>
        <v>0</v>
      </c>
      <c r="I679" s="47">
        <f>VLOOKUP($Q679&amp;$B679,'PNC Exon. &amp; no Exon.'!$A:$AL,'P.N.C. x Comp. x Ramos'!I$66,0)</f>
        <v>0</v>
      </c>
      <c r="J679" s="47">
        <f>VLOOKUP($Q679&amp;$B679,'PNC Exon. &amp; no Exon.'!$A:$AL,'P.N.C. x Comp. x Ramos'!J$66,0)</f>
        <v>0</v>
      </c>
      <c r="K679" s="47">
        <f>VLOOKUP($Q679&amp;$B679,'PNC Exon. &amp; no Exon.'!$A:$AL,'P.N.C. x Comp. x Ramos'!K$66,0)</f>
        <v>0</v>
      </c>
      <c r="L679" s="47">
        <f>VLOOKUP($Q679&amp;$B679,'PNC Exon. &amp; no Exon.'!$A:$AL,'P.N.C. x Comp. x Ramos'!L$66,0)</f>
        <v>0</v>
      </c>
      <c r="M679" s="47">
        <f>VLOOKUP($Q679&amp;$B679,'PNC Exon. &amp; no Exon.'!$A:$AL,'P.N.C. x Comp. x Ramos'!M$66,0)</f>
        <v>0</v>
      </c>
      <c r="N679" s="47">
        <f>VLOOKUP($Q679&amp;$B679,'PNC Exon. &amp; no Exon.'!$A:$AL,'P.N.C. x Comp. x Ramos'!N$66,0)</f>
        <v>0</v>
      </c>
      <c r="O679" s="56">
        <f t="shared" si="62"/>
        <v>0</v>
      </c>
      <c r="Q679" s="136" t="s">
        <v>10</v>
      </c>
    </row>
    <row r="680" spans="1:17" ht="15.95" customHeight="1" x14ac:dyDescent="0.4">
      <c r="A680" s="46">
        <f t="shared" si="60"/>
        <v>1</v>
      </c>
      <c r="B680" s="50" t="s">
        <v>87</v>
      </c>
      <c r="C680" s="75">
        <f t="shared" si="63"/>
        <v>0</v>
      </c>
      <c r="D680" s="47">
        <f>VLOOKUP($Q680&amp;$B680,'PNC Exon. &amp; no Exon.'!$A:$AL,'P.N.C. x Comp. x Ramos'!D$66,0)</f>
        <v>0</v>
      </c>
      <c r="E680" s="47">
        <f>VLOOKUP($Q680&amp;$B680,'PNC Exon. &amp; no Exon.'!$A:$AL,'P.N.C. x Comp. x Ramos'!E$66,0)</f>
        <v>0</v>
      </c>
      <c r="F680" s="47">
        <f>VLOOKUP($Q680&amp;$B680,'PNC Exon. &amp; no Exon.'!$A:$AL,'P.N.C. x Comp. x Ramos'!F$66,0)</f>
        <v>0</v>
      </c>
      <c r="G680" s="47">
        <f>VLOOKUP($Q680&amp;$B680,'PNC Exon. &amp; no Exon.'!$A:$AL,'P.N.C. x Comp. x Ramos'!G$66,0)</f>
        <v>0</v>
      </c>
      <c r="H680" s="47">
        <f>VLOOKUP($Q680&amp;$B680,'PNC Exon. &amp; no Exon.'!$A:$AL,'P.N.C. x Comp. x Ramos'!H$66,0)</f>
        <v>0</v>
      </c>
      <c r="I680" s="47">
        <f>VLOOKUP($Q680&amp;$B680,'PNC Exon. &amp; no Exon.'!$A:$AL,'P.N.C. x Comp. x Ramos'!I$66,0)</f>
        <v>0</v>
      </c>
      <c r="J680" s="47">
        <f>VLOOKUP($Q680&amp;$B680,'PNC Exon. &amp; no Exon.'!$A:$AL,'P.N.C. x Comp. x Ramos'!J$66,0)</f>
        <v>0</v>
      </c>
      <c r="K680" s="47">
        <f>VLOOKUP($Q680&amp;$B680,'PNC Exon. &amp; no Exon.'!$A:$AL,'P.N.C. x Comp. x Ramos'!K$66,0)</f>
        <v>0</v>
      </c>
      <c r="L680" s="47">
        <f>VLOOKUP($Q680&amp;$B680,'PNC Exon. &amp; no Exon.'!$A:$AL,'P.N.C. x Comp. x Ramos'!L$66,0)</f>
        <v>0</v>
      </c>
      <c r="M680" s="47">
        <f>VLOOKUP($Q680&amp;$B680,'PNC Exon. &amp; no Exon.'!$A:$AL,'P.N.C. x Comp. x Ramos'!M$66,0)</f>
        <v>0</v>
      </c>
      <c r="N680" s="47">
        <f>VLOOKUP($Q680&amp;$B680,'PNC Exon. &amp; no Exon.'!$A:$AL,'P.N.C. x Comp. x Ramos'!N$66,0)</f>
        <v>0</v>
      </c>
      <c r="O680" s="56">
        <f t="shared" si="62"/>
        <v>0</v>
      </c>
      <c r="Q680" s="136" t="s">
        <v>10</v>
      </c>
    </row>
    <row r="681" spans="1:17" ht="15.95" customHeight="1" x14ac:dyDescent="0.4">
      <c r="A681" s="46">
        <f t="shared" si="60"/>
        <v>1</v>
      </c>
      <c r="B681" s="50" t="s">
        <v>92</v>
      </c>
      <c r="C681" s="75">
        <f t="shared" si="63"/>
        <v>0</v>
      </c>
      <c r="D681" s="47">
        <f>VLOOKUP($Q681&amp;$B681,'PNC Exon. &amp; no Exon.'!$A:$AL,'P.N.C. x Comp. x Ramos'!D$66,0)</f>
        <v>0</v>
      </c>
      <c r="E681" s="47">
        <f>VLOOKUP($Q681&amp;$B681,'PNC Exon. &amp; no Exon.'!$A:$AL,'P.N.C. x Comp. x Ramos'!E$66,0)</f>
        <v>0</v>
      </c>
      <c r="F681" s="47">
        <f>VLOOKUP($Q681&amp;$B681,'PNC Exon. &amp; no Exon.'!$A:$AL,'P.N.C. x Comp. x Ramos'!F$66,0)</f>
        <v>0</v>
      </c>
      <c r="G681" s="47">
        <f>VLOOKUP($Q681&amp;$B681,'PNC Exon. &amp; no Exon.'!$A:$AL,'P.N.C. x Comp. x Ramos'!G$66,0)</f>
        <v>0</v>
      </c>
      <c r="H681" s="47">
        <f>VLOOKUP($Q681&amp;$B681,'PNC Exon. &amp; no Exon.'!$A:$AL,'P.N.C. x Comp. x Ramos'!H$66,0)</f>
        <v>0</v>
      </c>
      <c r="I681" s="47">
        <f>VLOOKUP($Q681&amp;$B681,'PNC Exon. &amp; no Exon.'!$A:$AL,'P.N.C. x Comp. x Ramos'!I$66,0)</f>
        <v>0</v>
      </c>
      <c r="J681" s="47">
        <f>VLOOKUP($Q681&amp;$B681,'PNC Exon. &amp; no Exon.'!$A:$AL,'P.N.C. x Comp. x Ramos'!J$66,0)</f>
        <v>0</v>
      </c>
      <c r="K681" s="47">
        <f>VLOOKUP($Q681&amp;$B681,'PNC Exon. &amp; no Exon.'!$A:$AL,'P.N.C. x Comp. x Ramos'!K$66,0)</f>
        <v>0</v>
      </c>
      <c r="L681" s="47">
        <f>VLOOKUP($Q681&amp;$B681,'PNC Exon. &amp; no Exon.'!$A:$AL,'P.N.C. x Comp. x Ramos'!L$66,0)</f>
        <v>0</v>
      </c>
      <c r="M681" s="47">
        <f>VLOOKUP($Q681&amp;$B681,'PNC Exon. &amp; no Exon.'!$A:$AL,'P.N.C. x Comp. x Ramos'!M$66,0)</f>
        <v>0</v>
      </c>
      <c r="N681" s="47">
        <f>VLOOKUP($Q681&amp;$B681,'PNC Exon. &amp; no Exon.'!$A:$AL,'P.N.C. x Comp. x Ramos'!N$66,0)</f>
        <v>0</v>
      </c>
      <c r="O681" s="56">
        <f t="shared" si="62"/>
        <v>0</v>
      </c>
      <c r="Q681" s="136" t="s">
        <v>10</v>
      </c>
    </row>
    <row r="682" spans="1:17" ht="15.95" customHeight="1" x14ac:dyDescent="0.4">
      <c r="A682" s="46">
        <f t="shared" si="60"/>
        <v>1</v>
      </c>
      <c r="B682" s="50" t="s">
        <v>91</v>
      </c>
      <c r="C682" s="75">
        <f t="shared" si="63"/>
        <v>0</v>
      </c>
      <c r="D682" s="47">
        <f>VLOOKUP($Q682&amp;$B682,'PNC Exon. &amp; no Exon.'!$A:$AL,'P.N.C. x Comp. x Ramos'!D$66,0)</f>
        <v>0</v>
      </c>
      <c r="E682" s="47">
        <f>VLOOKUP($Q682&amp;$B682,'PNC Exon. &amp; no Exon.'!$A:$AL,'P.N.C. x Comp. x Ramos'!E$66,0)</f>
        <v>0</v>
      </c>
      <c r="F682" s="47">
        <f>VLOOKUP($Q682&amp;$B682,'PNC Exon. &amp; no Exon.'!$A:$AL,'P.N.C. x Comp. x Ramos'!F$66,0)</f>
        <v>0</v>
      </c>
      <c r="G682" s="47">
        <f>VLOOKUP($Q682&amp;$B682,'PNC Exon. &amp; no Exon.'!$A:$AL,'P.N.C. x Comp. x Ramos'!G$66,0)</f>
        <v>0</v>
      </c>
      <c r="H682" s="47">
        <f>VLOOKUP($Q682&amp;$B682,'PNC Exon. &amp; no Exon.'!$A:$AL,'P.N.C. x Comp. x Ramos'!H$66,0)</f>
        <v>0</v>
      </c>
      <c r="I682" s="47">
        <f>VLOOKUP($Q682&amp;$B682,'PNC Exon. &amp; no Exon.'!$A:$AL,'P.N.C. x Comp. x Ramos'!I$66,0)</f>
        <v>0</v>
      </c>
      <c r="J682" s="47">
        <f>VLOOKUP($Q682&amp;$B682,'PNC Exon. &amp; no Exon.'!$A:$AL,'P.N.C. x Comp. x Ramos'!J$66,0)</f>
        <v>0</v>
      </c>
      <c r="K682" s="47">
        <f>VLOOKUP($Q682&amp;$B682,'PNC Exon. &amp; no Exon.'!$A:$AL,'P.N.C. x Comp. x Ramos'!K$66,0)</f>
        <v>0</v>
      </c>
      <c r="L682" s="47">
        <f>VLOOKUP($Q682&amp;$B682,'PNC Exon. &amp; no Exon.'!$A:$AL,'P.N.C. x Comp. x Ramos'!L$66,0)</f>
        <v>0</v>
      </c>
      <c r="M682" s="47">
        <f>VLOOKUP($Q682&amp;$B682,'PNC Exon. &amp; no Exon.'!$A:$AL,'P.N.C. x Comp. x Ramos'!M$66,0)</f>
        <v>0</v>
      </c>
      <c r="N682" s="47">
        <f>VLOOKUP($Q682&amp;$B682,'PNC Exon. &amp; no Exon.'!$A:$AL,'P.N.C. x Comp. x Ramos'!N$66,0)</f>
        <v>0</v>
      </c>
      <c r="O682" s="56">
        <f t="shared" si="62"/>
        <v>0</v>
      </c>
      <c r="Q682" s="136" t="s">
        <v>10</v>
      </c>
    </row>
    <row r="683" spans="1:17" ht="15.95" customHeight="1" x14ac:dyDescent="0.4">
      <c r="A683" s="46">
        <f t="shared" si="60"/>
        <v>1</v>
      </c>
      <c r="B683" s="50" t="s">
        <v>78</v>
      </c>
      <c r="C683" s="75">
        <f t="shared" si="63"/>
        <v>0</v>
      </c>
      <c r="D683" s="47">
        <f>VLOOKUP($Q683&amp;$B683,'PNC Exon. &amp; no Exon.'!$A:$AL,'P.N.C. x Comp. x Ramos'!D$66,0)</f>
        <v>0</v>
      </c>
      <c r="E683" s="47">
        <f>VLOOKUP($Q683&amp;$B683,'PNC Exon. &amp; no Exon.'!$A:$AL,'P.N.C. x Comp. x Ramos'!E$66,0)</f>
        <v>0</v>
      </c>
      <c r="F683" s="47">
        <f>VLOOKUP($Q683&amp;$B683,'PNC Exon. &amp; no Exon.'!$A:$AL,'P.N.C. x Comp. x Ramos'!F$66,0)</f>
        <v>0</v>
      </c>
      <c r="G683" s="47">
        <f>VLOOKUP($Q683&amp;$B683,'PNC Exon. &amp; no Exon.'!$A:$AL,'P.N.C. x Comp. x Ramos'!G$66,0)</f>
        <v>0</v>
      </c>
      <c r="H683" s="47">
        <f>VLOOKUP($Q683&amp;$B683,'PNC Exon. &amp; no Exon.'!$A:$AL,'P.N.C. x Comp. x Ramos'!H$66,0)</f>
        <v>0</v>
      </c>
      <c r="I683" s="47">
        <f>VLOOKUP($Q683&amp;$B683,'PNC Exon. &amp; no Exon.'!$A:$AL,'P.N.C. x Comp. x Ramos'!I$66,0)</f>
        <v>0</v>
      </c>
      <c r="J683" s="47">
        <f>VLOOKUP($Q683&amp;$B683,'PNC Exon. &amp; no Exon.'!$A:$AL,'P.N.C. x Comp. x Ramos'!J$66,0)</f>
        <v>0</v>
      </c>
      <c r="K683" s="47">
        <f>VLOOKUP($Q683&amp;$B683,'PNC Exon. &amp; no Exon.'!$A:$AL,'P.N.C. x Comp. x Ramos'!K$66,0)</f>
        <v>0</v>
      </c>
      <c r="L683" s="47">
        <f>VLOOKUP($Q683&amp;$B683,'PNC Exon. &amp; no Exon.'!$A:$AL,'P.N.C. x Comp. x Ramos'!L$66,0)</f>
        <v>0</v>
      </c>
      <c r="M683" s="47">
        <f>VLOOKUP($Q683&amp;$B683,'PNC Exon. &amp; no Exon.'!$A:$AL,'P.N.C. x Comp. x Ramos'!M$66,0)</f>
        <v>0</v>
      </c>
      <c r="N683" s="47">
        <f>VLOOKUP($Q683&amp;$B683,'PNC Exon. &amp; no Exon.'!$A:$AL,'P.N.C. x Comp. x Ramos'!N$66,0)</f>
        <v>0</v>
      </c>
      <c r="O683" s="56">
        <f t="shared" si="62"/>
        <v>0</v>
      </c>
      <c r="Q683" s="136" t="s">
        <v>10</v>
      </c>
    </row>
    <row r="684" spans="1:17" ht="15.95" customHeight="1" x14ac:dyDescent="0.4">
      <c r="A684" s="46">
        <f t="shared" si="60"/>
        <v>1</v>
      </c>
      <c r="B684" s="50" t="s">
        <v>89</v>
      </c>
      <c r="C684" s="75">
        <f t="shared" si="63"/>
        <v>0</v>
      </c>
      <c r="D684" s="47">
        <f>VLOOKUP($Q684&amp;$B684,'PNC Exon. &amp; no Exon.'!$A:$AL,'P.N.C. x Comp. x Ramos'!D$66,0)</f>
        <v>0</v>
      </c>
      <c r="E684" s="47">
        <f>VLOOKUP($Q684&amp;$B684,'PNC Exon. &amp; no Exon.'!$A:$AL,'P.N.C. x Comp. x Ramos'!E$66,0)</f>
        <v>0</v>
      </c>
      <c r="F684" s="47">
        <f>VLOOKUP($Q684&amp;$B684,'PNC Exon. &amp; no Exon.'!$A:$AL,'P.N.C. x Comp. x Ramos'!F$66,0)</f>
        <v>0</v>
      </c>
      <c r="G684" s="47">
        <f>VLOOKUP($Q684&amp;$B684,'PNC Exon. &amp; no Exon.'!$A:$AL,'P.N.C. x Comp. x Ramos'!G$66,0)</f>
        <v>0</v>
      </c>
      <c r="H684" s="47">
        <f>VLOOKUP($Q684&amp;$B684,'PNC Exon. &amp; no Exon.'!$A:$AL,'P.N.C. x Comp. x Ramos'!H$66,0)</f>
        <v>0</v>
      </c>
      <c r="I684" s="47">
        <f>VLOOKUP($Q684&amp;$B684,'PNC Exon. &amp; no Exon.'!$A:$AL,'P.N.C. x Comp. x Ramos'!I$66,0)</f>
        <v>0</v>
      </c>
      <c r="J684" s="47">
        <f>VLOOKUP($Q684&amp;$B684,'PNC Exon. &amp; no Exon.'!$A:$AL,'P.N.C. x Comp. x Ramos'!J$66,0)</f>
        <v>0</v>
      </c>
      <c r="K684" s="47">
        <f>VLOOKUP($Q684&amp;$B684,'PNC Exon. &amp; no Exon.'!$A:$AL,'P.N.C. x Comp. x Ramos'!K$66,0)</f>
        <v>0</v>
      </c>
      <c r="L684" s="47">
        <f>VLOOKUP($Q684&amp;$B684,'PNC Exon. &amp; no Exon.'!$A:$AL,'P.N.C. x Comp. x Ramos'!L$66,0)</f>
        <v>0</v>
      </c>
      <c r="M684" s="47">
        <f>VLOOKUP($Q684&amp;$B684,'PNC Exon. &amp; no Exon.'!$A:$AL,'P.N.C. x Comp. x Ramos'!M$66,0)</f>
        <v>0</v>
      </c>
      <c r="N684" s="47">
        <f>VLOOKUP($Q684&amp;$B684,'PNC Exon. &amp; no Exon.'!$A:$AL,'P.N.C. x Comp. x Ramos'!N$66,0)</f>
        <v>0</v>
      </c>
      <c r="O684" s="56">
        <f t="shared" si="62"/>
        <v>0</v>
      </c>
      <c r="Q684" s="136" t="s">
        <v>10</v>
      </c>
    </row>
    <row r="685" spans="1:17" ht="15.95" customHeight="1" x14ac:dyDescent="0.4">
      <c r="A685" s="46">
        <f t="shared" si="60"/>
        <v>1</v>
      </c>
      <c r="B685" s="50" t="s">
        <v>116</v>
      </c>
      <c r="C685" s="75">
        <f t="shared" si="63"/>
        <v>0</v>
      </c>
      <c r="D685" s="47">
        <f>VLOOKUP($Q685&amp;$B685,'PNC Exon. &amp; no Exon.'!$A:$AL,'P.N.C. x Comp. x Ramos'!D$66,0)</f>
        <v>0</v>
      </c>
      <c r="E685" s="47">
        <f>VLOOKUP($Q685&amp;$B685,'PNC Exon. &amp; no Exon.'!$A:$AL,'P.N.C. x Comp. x Ramos'!E$66,0)</f>
        <v>0</v>
      </c>
      <c r="F685" s="47">
        <f>VLOOKUP($Q685&amp;$B685,'PNC Exon. &amp; no Exon.'!$A:$AL,'P.N.C. x Comp. x Ramos'!F$66,0)</f>
        <v>0</v>
      </c>
      <c r="G685" s="47">
        <f>VLOOKUP($Q685&amp;$B685,'PNC Exon. &amp; no Exon.'!$A:$AL,'P.N.C. x Comp. x Ramos'!G$66,0)</f>
        <v>0</v>
      </c>
      <c r="H685" s="47">
        <f>VLOOKUP($Q685&amp;$B685,'PNC Exon. &amp; no Exon.'!$A:$AL,'P.N.C. x Comp. x Ramos'!H$66,0)</f>
        <v>0</v>
      </c>
      <c r="I685" s="47">
        <f>VLOOKUP($Q685&amp;$B685,'PNC Exon. &amp; no Exon.'!$A:$AL,'P.N.C. x Comp. x Ramos'!I$66,0)</f>
        <v>0</v>
      </c>
      <c r="J685" s="47">
        <f>VLOOKUP($Q685&amp;$B685,'PNC Exon. &amp; no Exon.'!$A:$AL,'P.N.C. x Comp. x Ramos'!J$66,0)</f>
        <v>0</v>
      </c>
      <c r="K685" s="47">
        <f>VLOOKUP($Q685&amp;$B685,'PNC Exon. &amp; no Exon.'!$A:$AL,'P.N.C. x Comp. x Ramos'!K$66,0)</f>
        <v>0</v>
      </c>
      <c r="L685" s="47">
        <f>VLOOKUP($Q685&amp;$B685,'PNC Exon. &amp; no Exon.'!$A:$AL,'P.N.C. x Comp. x Ramos'!L$66,0)</f>
        <v>0</v>
      </c>
      <c r="M685" s="47">
        <f>VLOOKUP($Q685&amp;$B685,'PNC Exon. &amp; no Exon.'!$A:$AL,'P.N.C. x Comp. x Ramos'!M$66,0)</f>
        <v>0</v>
      </c>
      <c r="N685" s="47">
        <f>VLOOKUP($Q685&amp;$B685,'PNC Exon. &amp; no Exon.'!$A:$AL,'P.N.C. x Comp. x Ramos'!N$66,0)</f>
        <v>0</v>
      </c>
      <c r="O685" s="56">
        <f t="shared" si="62"/>
        <v>0</v>
      </c>
      <c r="Q685" s="136" t="s">
        <v>10</v>
      </c>
    </row>
    <row r="686" spans="1:17" ht="15.95" customHeight="1" x14ac:dyDescent="0.4">
      <c r="A686" s="46">
        <f t="shared" si="60"/>
        <v>1</v>
      </c>
      <c r="B686" s="50" t="s">
        <v>77</v>
      </c>
      <c r="C686" s="75">
        <f t="shared" si="63"/>
        <v>0</v>
      </c>
      <c r="D686" s="47">
        <f>VLOOKUP($Q686&amp;$B686,'PNC Exon. &amp; no Exon.'!$A:$AL,'P.N.C. x Comp. x Ramos'!D$66,0)</f>
        <v>0</v>
      </c>
      <c r="E686" s="47">
        <f>VLOOKUP($Q686&amp;$B686,'PNC Exon. &amp; no Exon.'!$A:$AL,'P.N.C. x Comp. x Ramos'!E$66,0)</f>
        <v>0</v>
      </c>
      <c r="F686" s="47">
        <f>VLOOKUP($Q686&amp;$B686,'PNC Exon. &amp; no Exon.'!$A:$AL,'P.N.C. x Comp. x Ramos'!F$66,0)</f>
        <v>0</v>
      </c>
      <c r="G686" s="47">
        <f>VLOOKUP($Q686&amp;$B686,'PNC Exon. &amp; no Exon.'!$A:$AL,'P.N.C. x Comp. x Ramos'!G$66,0)</f>
        <v>0</v>
      </c>
      <c r="H686" s="47">
        <f>VLOOKUP($Q686&amp;$B686,'PNC Exon. &amp; no Exon.'!$A:$AL,'P.N.C. x Comp. x Ramos'!H$66,0)</f>
        <v>0</v>
      </c>
      <c r="I686" s="47">
        <f>VLOOKUP($Q686&amp;$B686,'PNC Exon. &amp; no Exon.'!$A:$AL,'P.N.C. x Comp. x Ramos'!I$66,0)</f>
        <v>0</v>
      </c>
      <c r="J686" s="47">
        <f>VLOOKUP($Q686&amp;$B686,'PNC Exon. &amp; no Exon.'!$A:$AL,'P.N.C. x Comp. x Ramos'!J$66,0)</f>
        <v>0</v>
      </c>
      <c r="K686" s="47">
        <f>VLOOKUP($Q686&amp;$B686,'PNC Exon. &amp; no Exon.'!$A:$AL,'P.N.C. x Comp. x Ramos'!K$66,0)</f>
        <v>0</v>
      </c>
      <c r="L686" s="47">
        <f>VLOOKUP($Q686&amp;$B686,'PNC Exon. &amp; no Exon.'!$A:$AL,'P.N.C. x Comp. x Ramos'!L$66,0)</f>
        <v>0</v>
      </c>
      <c r="M686" s="47">
        <f>VLOOKUP($Q686&amp;$B686,'PNC Exon. &amp; no Exon.'!$A:$AL,'P.N.C. x Comp. x Ramos'!M$66,0)</f>
        <v>0</v>
      </c>
      <c r="N686" s="47">
        <f>VLOOKUP($Q686&amp;$B686,'PNC Exon. &amp; no Exon.'!$A:$AL,'P.N.C. x Comp. x Ramos'!N$66,0)</f>
        <v>0</v>
      </c>
      <c r="O686" s="56">
        <f t="shared" si="62"/>
        <v>0</v>
      </c>
      <c r="Q686" s="136" t="s">
        <v>10</v>
      </c>
    </row>
    <row r="687" spans="1:17" ht="15.95" customHeight="1" x14ac:dyDescent="0.4">
      <c r="A687" s="46">
        <f t="shared" si="60"/>
        <v>1</v>
      </c>
      <c r="B687" s="50" t="s">
        <v>96</v>
      </c>
      <c r="C687" s="75">
        <f t="shared" si="63"/>
        <v>0</v>
      </c>
      <c r="D687" s="47">
        <f>VLOOKUP($Q687&amp;$B687,'PNC Exon. &amp; no Exon.'!$A:$AL,'P.N.C. x Comp. x Ramos'!D$66,0)</f>
        <v>0</v>
      </c>
      <c r="E687" s="47">
        <f>VLOOKUP($Q687&amp;$B687,'PNC Exon. &amp; no Exon.'!$A:$AL,'P.N.C. x Comp. x Ramos'!E$66,0)</f>
        <v>0</v>
      </c>
      <c r="F687" s="47">
        <f>VLOOKUP($Q687&amp;$B687,'PNC Exon. &amp; no Exon.'!$A:$AL,'P.N.C. x Comp. x Ramos'!F$66,0)</f>
        <v>0</v>
      </c>
      <c r="G687" s="47">
        <f>VLOOKUP($Q687&amp;$B687,'PNC Exon. &amp; no Exon.'!$A:$AL,'P.N.C. x Comp. x Ramos'!G$66,0)</f>
        <v>0</v>
      </c>
      <c r="H687" s="47">
        <f>VLOOKUP($Q687&amp;$B687,'PNC Exon. &amp; no Exon.'!$A:$AL,'P.N.C. x Comp. x Ramos'!H$66,0)</f>
        <v>0</v>
      </c>
      <c r="I687" s="47">
        <f>VLOOKUP($Q687&amp;$B687,'PNC Exon. &amp; no Exon.'!$A:$AL,'P.N.C. x Comp. x Ramos'!I$66,0)</f>
        <v>0</v>
      </c>
      <c r="J687" s="47">
        <f>VLOOKUP($Q687&amp;$B687,'PNC Exon. &amp; no Exon.'!$A:$AL,'P.N.C. x Comp. x Ramos'!J$66,0)</f>
        <v>0</v>
      </c>
      <c r="K687" s="47">
        <f>VLOOKUP($Q687&amp;$B687,'PNC Exon. &amp; no Exon.'!$A:$AL,'P.N.C. x Comp. x Ramos'!K$66,0)</f>
        <v>0</v>
      </c>
      <c r="L687" s="47">
        <f>VLOOKUP($Q687&amp;$B687,'PNC Exon. &amp; no Exon.'!$A:$AL,'P.N.C. x Comp. x Ramos'!L$66,0)</f>
        <v>0</v>
      </c>
      <c r="M687" s="47">
        <f>VLOOKUP($Q687&amp;$B687,'PNC Exon. &amp; no Exon.'!$A:$AL,'P.N.C. x Comp. x Ramos'!M$66,0)</f>
        <v>0</v>
      </c>
      <c r="N687" s="47">
        <f>VLOOKUP($Q687&amp;$B687,'PNC Exon. &amp; no Exon.'!$A:$AL,'P.N.C. x Comp. x Ramos'!N$66,0)</f>
        <v>0</v>
      </c>
      <c r="O687" s="56">
        <f t="shared" si="62"/>
        <v>0</v>
      </c>
      <c r="Q687" s="136" t="s">
        <v>10</v>
      </c>
    </row>
    <row r="688" spans="1:17" ht="15.95" customHeight="1" x14ac:dyDescent="0.4">
      <c r="A688" s="46">
        <f t="shared" si="60"/>
        <v>1</v>
      </c>
      <c r="B688" s="50" t="s">
        <v>99</v>
      </c>
      <c r="C688" s="75">
        <f t="shared" si="63"/>
        <v>0</v>
      </c>
      <c r="D688" s="47">
        <f>VLOOKUP($Q688&amp;$B688,'PNC Exon. &amp; no Exon.'!$A:$AL,'P.N.C. x Comp. x Ramos'!D$66,0)</f>
        <v>0</v>
      </c>
      <c r="E688" s="47">
        <f>VLOOKUP($Q688&amp;$B688,'PNC Exon. &amp; no Exon.'!$A:$AL,'P.N.C. x Comp. x Ramos'!E$66,0)</f>
        <v>0</v>
      </c>
      <c r="F688" s="47">
        <f>VLOOKUP($Q688&amp;$B688,'PNC Exon. &amp; no Exon.'!$A:$AL,'P.N.C. x Comp. x Ramos'!F$66,0)</f>
        <v>0</v>
      </c>
      <c r="G688" s="47">
        <f>VLOOKUP($Q688&amp;$B688,'PNC Exon. &amp; no Exon.'!$A:$AL,'P.N.C. x Comp. x Ramos'!G$66,0)</f>
        <v>0</v>
      </c>
      <c r="H688" s="47">
        <f>VLOOKUP($Q688&amp;$B688,'PNC Exon. &amp; no Exon.'!$A:$AL,'P.N.C. x Comp. x Ramos'!H$66,0)</f>
        <v>0</v>
      </c>
      <c r="I688" s="47">
        <f>VLOOKUP($Q688&amp;$B688,'PNC Exon. &amp; no Exon.'!$A:$AL,'P.N.C. x Comp. x Ramos'!I$66,0)</f>
        <v>0</v>
      </c>
      <c r="J688" s="47">
        <f>VLOOKUP($Q688&amp;$B688,'PNC Exon. &amp; no Exon.'!$A:$AL,'P.N.C. x Comp. x Ramos'!J$66,0)</f>
        <v>0</v>
      </c>
      <c r="K688" s="47">
        <f>VLOOKUP($Q688&amp;$B688,'PNC Exon. &amp; no Exon.'!$A:$AL,'P.N.C. x Comp. x Ramos'!K$66,0)</f>
        <v>0</v>
      </c>
      <c r="L688" s="47">
        <f>VLOOKUP($Q688&amp;$B688,'PNC Exon. &amp; no Exon.'!$A:$AL,'P.N.C. x Comp. x Ramos'!L$66,0)</f>
        <v>0</v>
      </c>
      <c r="M688" s="47">
        <f>VLOOKUP($Q688&amp;$B688,'PNC Exon. &amp; no Exon.'!$A:$AL,'P.N.C. x Comp. x Ramos'!M$66,0)</f>
        <v>0</v>
      </c>
      <c r="N688" s="47">
        <f>VLOOKUP($Q688&amp;$B688,'PNC Exon. &amp; no Exon.'!$A:$AL,'P.N.C. x Comp. x Ramos'!N$66,0)</f>
        <v>0</v>
      </c>
      <c r="O688" s="56">
        <f t="shared" si="62"/>
        <v>0</v>
      </c>
      <c r="Q688" s="136" t="s">
        <v>10</v>
      </c>
    </row>
    <row r="689" spans="1:17" ht="15.95" customHeight="1" x14ac:dyDescent="0.4">
      <c r="A689" s="46">
        <f t="shared" si="60"/>
        <v>1</v>
      </c>
      <c r="B689" s="50" t="s">
        <v>106</v>
      </c>
      <c r="C689" s="75">
        <f t="shared" si="63"/>
        <v>0</v>
      </c>
      <c r="D689" s="47">
        <f>VLOOKUP($Q689&amp;$B689,'PNC Exon. &amp; no Exon.'!$A:$AL,'P.N.C. x Comp. x Ramos'!D$66,0)</f>
        <v>0</v>
      </c>
      <c r="E689" s="47">
        <f>VLOOKUP($Q689&amp;$B689,'PNC Exon. &amp; no Exon.'!$A:$AL,'P.N.C. x Comp. x Ramos'!E$66,0)</f>
        <v>0</v>
      </c>
      <c r="F689" s="47">
        <f>VLOOKUP($Q689&amp;$B689,'PNC Exon. &amp; no Exon.'!$A:$AL,'P.N.C. x Comp. x Ramos'!F$66,0)</f>
        <v>0</v>
      </c>
      <c r="G689" s="47">
        <f>VLOOKUP($Q689&amp;$B689,'PNC Exon. &amp; no Exon.'!$A:$AL,'P.N.C. x Comp. x Ramos'!G$66,0)</f>
        <v>0</v>
      </c>
      <c r="H689" s="47">
        <f>VLOOKUP($Q689&amp;$B689,'PNC Exon. &amp; no Exon.'!$A:$AL,'P.N.C. x Comp. x Ramos'!H$66,0)</f>
        <v>0</v>
      </c>
      <c r="I689" s="47">
        <f>VLOOKUP($Q689&amp;$B689,'PNC Exon. &amp; no Exon.'!$A:$AL,'P.N.C. x Comp. x Ramos'!I$66,0)</f>
        <v>0</v>
      </c>
      <c r="J689" s="47">
        <f>VLOOKUP($Q689&amp;$B689,'PNC Exon. &amp; no Exon.'!$A:$AL,'P.N.C. x Comp. x Ramos'!J$66,0)</f>
        <v>0</v>
      </c>
      <c r="K689" s="47">
        <f>VLOOKUP($Q689&amp;$B689,'PNC Exon. &amp; no Exon.'!$A:$AL,'P.N.C. x Comp. x Ramos'!K$66,0)</f>
        <v>0</v>
      </c>
      <c r="L689" s="47">
        <f>VLOOKUP($Q689&amp;$B689,'PNC Exon. &amp; no Exon.'!$A:$AL,'P.N.C. x Comp. x Ramos'!L$66,0)</f>
        <v>0</v>
      </c>
      <c r="M689" s="47">
        <f>VLOOKUP($Q689&amp;$B689,'PNC Exon. &amp; no Exon.'!$A:$AL,'P.N.C. x Comp. x Ramos'!M$66,0)</f>
        <v>0</v>
      </c>
      <c r="N689" s="47">
        <f>VLOOKUP($Q689&amp;$B689,'PNC Exon. &amp; no Exon.'!$A:$AL,'P.N.C. x Comp. x Ramos'!N$66,0)</f>
        <v>0</v>
      </c>
      <c r="O689" s="56">
        <f t="shared" si="62"/>
        <v>0</v>
      </c>
      <c r="Q689" s="136" t="s">
        <v>10</v>
      </c>
    </row>
    <row r="690" spans="1:17" ht="15.95" customHeight="1" x14ac:dyDescent="0.4">
      <c r="A690" s="46">
        <f t="shared" si="60"/>
        <v>1</v>
      </c>
      <c r="B690" s="49" t="s">
        <v>101</v>
      </c>
      <c r="C690" s="75">
        <f t="shared" si="63"/>
        <v>0</v>
      </c>
      <c r="D690" s="47">
        <f>VLOOKUP($Q690&amp;$B690,'PNC Exon. &amp; no Exon.'!$A:$AL,'P.N.C. x Comp. x Ramos'!D$66,0)</f>
        <v>0</v>
      </c>
      <c r="E690" s="47">
        <f>VLOOKUP($Q690&amp;$B690,'PNC Exon. &amp; no Exon.'!$A:$AL,'P.N.C. x Comp. x Ramos'!E$66,0)</f>
        <v>0</v>
      </c>
      <c r="F690" s="47">
        <f>VLOOKUP($Q690&amp;$B690,'PNC Exon. &amp; no Exon.'!$A:$AL,'P.N.C. x Comp. x Ramos'!F$66,0)</f>
        <v>0</v>
      </c>
      <c r="G690" s="47">
        <f>VLOOKUP($Q690&amp;$B690,'PNC Exon. &amp; no Exon.'!$A:$AL,'P.N.C. x Comp. x Ramos'!G$66,0)</f>
        <v>0</v>
      </c>
      <c r="H690" s="47">
        <f>VLOOKUP($Q690&amp;$B690,'PNC Exon. &amp; no Exon.'!$A:$AL,'P.N.C. x Comp. x Ramos'!H$66,0)</f>
        <v>0</v>
      </c>
      <c r="I690" s="47">
        <f>VLOOKUP($Q690&amp;$B690,'PNC Exon. &amp; no Exon.'!$A:$AL,'P.N.C. x Comp. x Ramos'!I$66,0)</f>
        <v>0</v>
      </c>
      <c r="J690" s="47">
        <f>VLOOKUP($Q690&amp;$B690,'PNC Exon. &amp; no Exon.'!$A:$AL,'P.N.C. x Comp. x Ramos'!J$66,0)</f>
        <v>0</v>
      </c>
      <c r="K690" s="47">
        <f>VLOOKUP($Q690&amp;$B690,'PNC Exon. &amp; no Exon.'!$A:$AL,'P.N.C. x Comp. x Ramos'!K$66,0)</f>
        <v>0</v>
      </c>
      <c r="L690" s="47">
        <f>VLOOKUP($Q690&amp;$B690,'PNC Exon. &amp; no Exon.'!$A:$AL,'P.N.C. x Comp. x Ramos'!L$66,0)</f>
        <v>0</v>
      </c>
      <c r="M690" s="47">
        <f>VLOOKUP($Q690&amp;$B690,'PNC Exon. &amp; no Exon.'!$A:$AL,'P.N.C. x Comp. x Ramos'!M$66,0)</f>
        <v>0</v>
      </c>
      <c r="N690" s="47">
        <f>VLOOKUP($Q690&amp;$B690,'PNC Exon. &amp; no Exon.'!$A:$AL,'P.N.C. x Comp. x Ramos'!N$66,0)</f>
        <v>0</v>
      </c>
      <c r="O690" s="56">
        <f t="shared" si="62"/>
        <v>0</v>
      </c>
      <c r="Q690" s="136" t="s">
        <v>10</v>
      </c>
    </row>
    <row r="691" spans="1:17" ht="15.95" customHeight="1" x14ac:dyDescent="0.4">
      <c r="A691" s="46">
        <f t="shared" si="60"/>
        <v>1</v>
      </c>
      <c r="B691" s="49" t="s">
        <v>107</v>
      </c>
      <c r="C691" s="75">
        <f t="shared" si="63"/>
        <v>0</v>
      </c>
      <c r="D691" s="47">
        <f>VLOOKUP($Q691&amp;$B691,'PNC Exon. &amp; no Exon.'!$A:$AL,'P.N.C. x Comp. x Ramos'!D$66,0)</f>
        <v>0</v>
      </c>
      <c r="E691" s="47">
        <f>VLOOKUP($Q691&amp;$B691,'PNC Exon. &amp; no Exon.'!$A:$AL,'P.N.C. x Comp. x Ramos'!E$66,0)</f>
        <v>0</v>
      </c>
      <c r="F691" s="47">
        <f>VLOOKUP($Q691&amp;$B691,'PNC Exon. &amp; no Exon.'!$A:$AL,'P.N.C. x Comp. x Ramos'!F$66,0)</f>
        <v>0</v>
      </c>
      <c r="G691" s="47">
        <f>VLOOKUP($Q691&amp;$B691,'PNC Exon. &amp; no Exon.'!$A:$AL,'P.N.C. x Comp. x Ramos'!G$66,0)</f>
        <v>0</v>
      </c>
      <c r="H691" s="47">
        <f>VLOOKUP($Q691&amp;$B691,'PNC Exon. &amp; no Exon.'!$A:$AL,'P.N.C. x Comp. x Ramos'!H$66,0)</f>
        <v>0</v>
      </c>
      <c r="I691" s="47">
        <f>VLOOKUP($Q691&amp;$B691,'PNC Exon. &amp; no Exon.'!$A:$AL,'P.N.C. x Comp. x Ramos'!I$66,0)</f>
        <v>0</v>
      </c>
      <c r="J691" s="47">
        <f>VLOOKUP($Q691&amp;$B691,'PNC Exon. &amp; no Exon.'!$A:$AL,'P.N.C. x Comp. x Ramos'!J$66,0)</f>
        <v>0</v>
      </c>
      <c r="K691" s="47">
        <f>VLOOKUP($Q691&amp;$B691,'PNC Exon. &amp; no Exon.'!$A:$AL,'P.N.C. x Comp. x Ramos'!K$66,0)</f>
        <v>0</v>
      </c>
      <c r="L691" s="47">
        <f>VLOOKUP($Q691&amp;$B691,'PNC Exon. &amp; no Exon.'!$A:$AL,'P.N.C. x Comp. x Ramos'!L$66,0)</f>
        <v>0</v>
      </c>
      <c r="M691" s="47">
        <f>VLOOKUP($Q691&amp;$B691,'PNC Exon. &amp; no Exon.'!$A:$AL,'P.N.C. x Comp. x Ramos'!M$66,0)</f>
        <v>0</v>
      </c>
      <c r="N691" s="47">
        <f>VLOOKUP($Q691&amp;$B691,'PNC Exon. &amp; no Exon.'!$A:$AL,'P.N.C. x Comp. x Ramos'!N$66,0)</f>
        <v>0</v>
      </c>
      <c r="O691" s="56">
        <f t="shared" si="62"/>
        <v>0</v>
      </c>
      <c r="Q691" s="136" t="s">
        <v>10</v>
      </c>
    </row>
    <row r="692" spans="1:17" ht="15.95" customHeight="1" x14ac:dyDescent="0.4">
      <c r="A692" s="46">
        <f t="shared" si="60"/>
        <v>1</v>
      </c>
      <c r="B692" s="50" t="s">
        <v>80</v>
      </c>
      <c r="C692" s="75">
        <f t="shared" si="63"/>
        <v>0</v>
      </c>
      <c r="D692" s="47">
        <f>VLOOKUP($Q692&amp;$B692,'PNC Exon. &amp; no Exon.'!$A:$AL,'P.N.C. x Comp. x Ramos'!D$66,0)</f>
        <v>0</v>
      </c>
      <c r="E692" s="47">
        <f>VLOOKUP($Q692&amp;$B692,'PNC Exon. &amp; no Exon.'!$A:$AL,'P.N.C. x Comp. x Ramos'!E$66,0)</f>
        <v>0</v>
      </c>
      <c r="F692" s="47">
        <f>VLOOKUP($Q692&amp;$B692,'PNC Exon. &amp; no Exon.'!$A:$AL,'P.N.C. x Comp. x Ramos'!F$66,0)</f>
        <v>0</v>
      </c>
      <c r="G692" s="47">
        <f>VLOOKUP($Q692&amp;$B692,'PNC Exon. &amp; no Exon.'!$A:$AL,'P.N.C. x Comp. x Ramos'!G$66,0)</f>
        <v>0</v>
      </c>
      <c r="H692" s="47">
        <f>VLOOKUP($Q692&amp;$B692,'PNC Exon. &amp; no Exon.'!$A:$AL,'P.N.C. x Comp. x Ramos'!H$66,0)</f>
        <v>0</v>
      </c>
      <c r="I692" s="47">
        <f>VLOOKUP($Q692&amp;$B692,'PNC Exon. &amp; no Exon.'!$A:$AL,'P.N.C. x Comp. x Ramos'!I$66,0)</f>
        <v>0</v>
      </c>
      <c r="J692" s="47">
        <f>VLOOKUP($Q692&amp;$B692,'PNC Exon. &amp; no Exon.'!$A:$AL,'P.N.C. x Comp. x Ramos'!J$66,0)</f>
        <v>0</v>
      </c>
      <c r="K692" s="47">
        <f>VLOOKUP($Q692&amp;$B692,'PNC Exon. &amp; no Exon.'!$A:$AL,'P.N.C. x Comp. x Ramos'!K$66,0)</f>
        <v>0</v>
      </c>
      <c r="L692" s="47">
        <f>VLOOKUP($Q692&amp;$B692,'PNC Exon. &amp; no Exon.'!$A:$AL,'P.N.C. x Comp. x Ramos'!L$66,0)</f>
        <v>0</v>
      </c>
      <c r="M692" s="47">
        <f>VLOOKUP($Q692&amp;$B692,'PNC Exon. &amp; no Exon.'!$A:$AL,'P.N.C. x Comp. x Ramos'!M$66,0)</f>
        <v>0</v>
      </c>
      <c r="N692" s="47">
        <f>VLOOKUP($Q692&amp;$B692,'PNC Exon. &amp; no Exon.'!$A:$AL,'P.N.C. x Comp. x Ramos'!N$66,0)</f>
        <v>0</v>
      </c>
      <c r="O692" s="56">
        <f t="shared" si="62"/>
        <v>0</v>
      </c>
      <c r="Q692" s="136" t="s">
        <v>10</v>
      </c>
    </row>
    <row r="693" spans="1:17" ht="15.95" customHeight="1" x14ac:dyDescent="0.4">
      <c r="A693" s="46">
        <f t="shared" si="60"/>
        <v>1</v>
      </c>
      <c r="B693" s="50" t="s">
        <v>82</v>
      </c>
      <c r="C693" s="75">
        <f t="shared" si="63"/>
        <v>0</v>
      </c>
      <c r="D693" s="47">
        <f>VLOOKUP($Q693&amp;$B693,'PNC Exon. &amp; no Exon.'!$A:$AL,'P.N.C. x Comp. x Ramos'!D$66,0)</f>
        <v>0</v>
      </c>
      <c r="E693" s="47">
        <f>VLOOKUP($Q693&amp;$B693,'PNC Exon. &amp; no Exon.'!$A:$AL,'P.N.C. x Comp. x Ramos'!E$66,0)</f>
        <v>0</v>
      </c>
      <c r="F693" s="47">
        <f>VLOOKUP($Q693&amp;$B693,'PNC Exon. &amp; no Exon.'!$A:$AL,'P.N.C. x Comp. x Ramos'!F$66,0)</f>
        <v>0</v>
      </c>
      <c r="G693" s="47">
        <f>VLOOKUP($Q693&amp;$B693,'PNC Exon. &amp; no Exon.'!$A:$AL,'P.N.C. x Comp. x Ramos'!G$66,0)</f>
        <v>0</v>
      </c>
      <c r="H693" s="47">
        <f>VLOOKUP($Q693&amp;$B693,'PNC Exon. &amp; no Exon.'!$A:$AL,'P.N.C. x Comp. x Ramos'!H$66,0)</f>
        <v>0</v>
      </c>
      <c r="I693" s="47">
        <f>VLOOKUP($Q693&amp;$B693,'PNC Exon. &amp; no Exon.'!$A:$AL,'P.N.C. x Comp. x Ramos'!I$66,0)</f>
        <v>0</v>
      </c>
      <c r="J693" s="47">
        <f>VLOOKUP($Q693&amp;$B693,'PNC Exon. &amp; no Exon.'!$A:$AL,'P.N.C. x Comp. x Ramos'!J$66,0)</f>
        <v>0</v>
      </c>
      <c r="K693" s="47">
        <f>VLOOKUP($Q693&amp;$B693,'PNC Exon. &amp; no Exon.'!$A:$AL,'P.N.C. x Comp. x Ramos'!K$66,0)</f>
        <v>0</v>
      </c>
      <c r="L693" s="47">
        <f>VLOOKUP($Q693&amp;$B693,'PNC Exon. &amp; no Exon.'!$A:$AL,'P.N.C. x Comp. x Ramos'!L$66,0)</f>
        <v>0</v>
      </c>
      <c r="M693" s="47">
        <f>VLOOKUP($Q693&amp;$B693,'PNC Exon. &amp; no Exon.'!$A:$AL,'P.N.C. x Comp. x Ramos'!M$66,0)</f>
        <v>0</v>
      </c>
      <c r="N693" s="47">
        <f>VLOOKUP($Q693&amp;$B693,'PNC Exon. &amp; no Exon.'!$A:$AL,'P.N.C. x Comp. x Ramos'!N$66,0)</f>
        <v>0</v>
      </c>
      <c r="O693" s="56">
        <f t="shared" si="62"/>
        <v>0</v>
      </c>
      <c r="Q693" s="136" t="s">
        <v>10</v>
      </c>
    </row>
    <row r="694" spans="1:17" ht="15.95" customHeight="1" x14ac:dyDescent="0.4">
      <c r="A694" s="46">
        <f t="shared" si="60"/>
        <v>1</v>
      </c>
      <c r="B694" s="50" t="s">
        <v>95</v>
      </c>
      <c r="C694" s="75">
        <f t="shared" si="63"/>
        <v>0</v>
      </c>
      <c r="D694" s="47">
        <f>VLOOKUP($Q694&amp;$B694,'PNC Exon. &amp; no Exon.'!$A:$AL,'P.N.C. x Comp. x Ramos'!D$66,0)</f>
        <v>0</v>
      </c>
      <c r="E694" s="47">
        <f>VLOOKUP($Q694&amp;$B694,'PNC Exon. &amp; no Exon.'!$A:$AL,'P.N.C. x Comp. x Ramos'!E$66,0)</f>
        <v>0</v>
      </c>
      <c r="F694" s="47">
        <f>VLOOKUP($Q694&amp;$B694,'PNC Exon. &amp; no Exon.'!$A:$AL,'P.N.C. x Comp. x Ramos'!F$66,0)</f>
        <v>0</v>
      </c>
      <c r="G694" s="47">
        <f>VLOOKUP($Q694&amp;$B694,'PNC Exon. &amp; no Exon.'!$A:$AL,'P.N.C. x Comp. x Ramos'!G$66,0)</f>
        <v>0</v>
      </c>
      <c r="H694" s="47">
        <f>VLOOKUP($Q694&amp;$B694,'PNC Exon. &amp; no Exon.'!$A:$AL,'P.N.C. x Comp. x Ramos'!H$66,0)</f>
        <v>0</v>
      </c>
      <c r="I694" s="47">
        <f>VLOOKUP($Q694&amp;$B694,'PNC Exon. &amp; no Exon.'!$A:$AL,'P.N.C. x Comp. x Ramos'!I$66,0)</f>
        <v>0</v>
      </c>
      <c r="J694" s="47">
        <f>VLOOKUP($Q694&amp;$B694,'PNC Exon. &amp; no Exon.'!$A:$AL,'P.N.C. x Comp. x Ramos'!J$66,0)</f>
        <v>0</v>
      </c>
      <c r="K694" s="47">
        <f>VLOOKUP($Q694&amp;$B694,'PNC Exon. &amp; no Exon.'!$A:$AL,'P.N.C. x Comp. x Ramos'!K$66,0)</f>
        <v>0</v>
      </c>
      <c r="L694" s="47">
        <f>VLOOKUP($Q694&amp;$B694,'PNC Exon. &amp; no Exon.'!$A:$AL,'P.N.C. x Comp. x Ramos'!L$66,0)</f>
        <v>0</v>
      </c>
      <c r="M694" s="47">
        <f>VLOOKUP($Q694&amp;$B694,'PNC Exon. &amp; no Exon.'!$A:$AL,'P.N.C. x Comp. x Ramos'!M$66,0)</f>
        <v>0</v>
      </c>
      <c r="N694" s="47">
        <f>VLOOKUP($Q694&amp;$B694,'PNC Exon. &amp; no Exon.'!$A:$AL,'P.N.C. x Comp. x Ramos'!N$66,0)</f>
        <v>0</v>
      </c>
      <c r="O694" s="56">
        <f t="shared" si="62"/>
        <v>0</v>
      </c>
      <c r="Q694" s="136" t="s">
        <v>10</v>
      </c>
    </row>
    <row r="695" spans="1:17" ht="15.95" customHeight="1" x14ac:dyDescent="0.4">
      <c r="A695" s="46">
        <f t="shared" si="60"/>
        <v>1</v>
      </c>
      <c r="B695" s="50" t="s">
        <v>110</v>
      </c>
      <c r="C695" s="75">
        <f t="shared" si="63"/>
        <v>0</v>
      </c>
      <c r="D695" s="47">
        <f>VLOOKUP($Q695&amp;$B695,'PNC Exon. &amp; no Exon.'!$A:$AL,'P.N.C. x Comp. x Ramos'!D$66,0)</f>
        <v>0</v>
      </c>
      <c r="E695" s="47">
        <f>VLOOKUP($Q695&amp;$B695,'PNC Exon. &amp; no Exon.'!$A:$AL,'P.N.C. x Comp. x Ramos'!E$66,0)</f>
        <v>0</v>
      </c>
      <c r="F695" s="47">
        <f>VLOOKUP($Q695&amp;$B695,'PNC Exon. &amp; no Exon.'!$A:$AL,'P.N.C. x Comp. x Ramos'!F$66,0)</f>
        <v>0</v>
      </c>
      <c r="G695" s="47">
        <f>VLOOKUP($Q695&amp;$B695,'PNC Exon. &amp; no Exon.'!$A:$AL,'P.N.C. x Comp. x Ramos'!G$66,0)</f>
        <v>0</v>
      </c>
      <c r="H695" s="47">
        <f>VLOOKUP($Q695&amp;$B695,'PNC Exon. &amp; no Exon.'!$A:$AL,'P.N.C. x Comp. x Ramos'!H$66,0)</f>
        <v>0</v>
      </c>
      <c r="I695" s="47">
        <f>VLOOKUP($Q695&amp;$B695,'PNC Exon. &amp; no Exon.'!$A:$AL,'P.N.C. x Comp. x Ramos'!I$66,0)</f>
        <v>0</v>
      </c>
      <c r="J695" s="47">
        <f>VLOOKUP($Q695&amp;$B695,'PNC Exon. &amp; no Exon.'!$A:$AL,'P.N.C. x Comp. x Ramos'!J$66,0)</f>
        <v>0</v>
      </c>
      <c r="K695" s="47">
        <f>VLOOKUP($Q695&amp;$B695,'PNC Exon. &amp; no Exon.'!$A:$AL,'P.N.C. x Comp. x Ramos'!K$66,0)</f>
        <v>0</v>
      </c>
      <c r="L695" s="47">
        <f>VLOOKUP($Q695&amp;$B695,'PNC Exon. &amp; no Exon.'!$A:$AL,'P.N.C. x Comp. x Ramos'!L$66,0)</f>
        <v>0</v>
      </c>
      <c r="M695" s="47">
        <f>VLOOKUP($Q695&amp;$B695,'PNC Exon. &amp; no Exon.'!$A:$AL,'P.N.C. x Comp. x Ramos'!M$66,0)</f>
        <v>0</v>
      </c>
      <c r="N695" s="47">
        <f>VLOOKUP($Q695&amp;$B695,'PNC Exon. &amp; no Exon.'!$A:$AL,'P.N.C. x Comp. x Ramos'!N$66,0)</f>
        <v>0</v>
      </c>
      <c r="O695" s="56">
        <f t="shared" si="62"/>
        <v>0</v>
      </c>
      <c r="Q695" s="136" t="s">
        <v>10</v>
      </c>
    </row>
    <row r="696" spans="1:17" ht="15.95" customHeight="1" x14ac:dyDescent="0.4">
      <c r="A696" s="46">
        <f t="shared" si="60"/>
        <v>1</v>
      </c>
      <c r="B696" s="50" t="s">
        <v>79</v>
      </c>
      <c r="C696" s="75">
        <f t="shared" si="63"/>
        <v>0</v>
      </c>
      <c r="D696" s="47">
        <f>VLOOKUP($Q696&amp;$B696,'PNC Exon. &amp; no Exon.'!$A:$AL,'P.N.C. x Comp. x Ramos'!D$66,0)</f>
        <v>0</v>
      </c>
      <c r="E696" s="47">
        <f>VLOOKUP($Q696&amp;$B696,'PNC Exon. &amp; no Exon.'!$A:$AL,'P.N.C. x Comp. x Ramos'!E$66,0)</f>
        <v>0</v>
      </c>
      <c r="F696" s="47">
        <f>VLOOKUP($Q696&amp;$B696,'PNC Exon. &amp; no Exon.'!$A:$AL,'P.N.C. x Comp. x Ramos'!F$66,0)</f>
        <v>0</v>
      </c>
      <c r="G696" s="47">
        <f>VLOOKUP($Q696&amp;$B696,'PNC Exon. &amp; no Exon.'!$A:$AL,'P.N.C. x Comp. x Ramos'!G$66,0)</f>
        <v>0</v>
      </c>
      <c r="H696" s="47">
        <f>VLOOKUP($Q696&amp;$B696,'PNC Exon. &amp; no Exon.'!$A:$AL,'P.N.C. x Comp. x Ramos'!H$66,0)</f>
        <v>0</v>
      </c>
      <c r="I696" s="47">
        <f>VLOOKUP($Q696&amp;$B696,'PNC Exon. &amp; no Exon.'!$A:$AL,'P.N.C. x Comp. x Ramos'!I$66,0)</f>
        <v>0</v>
      </c>
      <c r="J696" s="47">
        <f>VLOOKUP($Q696&amp;$B696,'PNC Exon. &amp; no Exon.'!$A:$AL,'P.N.C. x Comp. x Ramos'!J$66,0)</f>
        <v>0</v>
      </c>
      <c r="K696" s="47">
        <f>VLOOKUP($Q696&amp;$B696,'PNC Exon. &amp; no Exon.'!$A:$AL,'P.N.C. x Comp. x Ramos'!K$66,0)</f>
        <v>0</v>
      </c>
      <c r="L696" s="47">
        <f>VLOOKUP($Q696&amp;$B696,'PNC Exon. &amp; no Exon.'!$A:$AL,'P.N.C. x Comp. x Ramos'!L$66,0)</f>
        <v>0</v>
      </c>
      <c r="M696" s="47">
        <f>VLOOKUP($Q696&amp;$B696,'PNC Exon. &amp; no Exon.'!$A:$AL,'P.N.C. x Comp. x Ramos'!M$66,0)</f>
        <v>0</v>
      </c>
      <c r="N696" s="47">
        <f>VLOOKUP($Q696&amp;$B696,'PNC Exon. &amp; no Exon.'!$A:$AL,'P.N.C. x Comp. x Ramos'!N$66,0)</f>
        <v>0</v>
      </c>
      <c r="O696" s="56">
        <f t="shared" si="62"/>
        <v>0</v>
      </c>
      <c r="Q696" s="136" t="s">
        <v>10</v>
      </c>
    </row>
    <row r="697" spans="1:17" ht="15.95" customHeight="1" x14ac:dyDescent="0.4">
      <c r="A697" s="46">
        <f t="shared" si="60"/>
        <v>1</v>
      </c>
      <c r="B697" s="50" t="s">
        <v>114</v>
      </c>
      <c r="C697" s="75">
        <f t="shared" si="63"/>
        <v>0</v>
      </c>
      <c r="D697" s="47">
        <f>VLOOKUP($Q697&amp;$B697,'PNC Exon. &amp; no Exon.'!$A:$AL,'P.N.C. x Comp. x Ramos'!D$66,0)</f>
        <v>0</v>
      </c>
      <c r="E697" s="47">
        <f>VLOOKUP($Q697&amp;$B697,'PNC Exon. &amp; no Exon.'!$A:$AL,'P.N.C. x Comp. x Ramos'!E$66,0)</f>
        <v>0</v>
      </c>
      <c r="F697" s="47">
        <f>VLOOKUP($Q697&amp;$B697,'PNC Exon. &amp; no Exon.'!$A:$AL,'P.N.C. x Comp. x Ramos'!F$66,0)</f>
        <v>0</v>
      </c>
      <c r="G697" s="47">
        <f>VLOOKUP($Q697&amp;$B697,'PNC Exon. &amp; no Exon.'!$A:$AL,'P.N.C. x Comp. x Ramos'!G$66,0)</f>
        <v>0</v>
      </c>
      <c r="H697" s="47">
        <f>VLOOKUP($Q697&amp;$B697,'PNC Exon. &amp; no Exon.'!$A:$AL,'P.N.C. x Comp. x Ramos'!H$66,0)</f>
        <v>0</v>
      </c>
      <c r="I697" s="47">
        <f>VLOOKUP($Q697&amp;$B697,'PNC Exon. &amp; no Exon.'!$A:$AL,'P.N.C. x Comp. x Ramos'!I$66,0)</f>
        <v>0</v>
      </c>
      <c r="J697" s="47">
        <f>VLOOKUP($Q697&amp;$B697,'PNC Exon. &amp; no Exon.'!$A:$AL,'P.N.C. x Comp. x Ramos'!J$66,0)</f>
        <v>0</v>
      </c>
      <c r="K697" s="47">
        <f>VLOOKUP($Q697&amp;$B697,'PNC Exon. &amp; no Exon.'!$A:$AL,'P.N.C. x Comp. x Ramos'!K$66,0)</f>
        <v>0</v>
      </c>
      <c r="L697" s="47">
        <f>VLOOKUP($Q697&amp;$B697,'PNC Exon. &amp; no Exon.'!$A:$AL,'P.N.C. x Comp. x Ramos'!L$66,0)</f>
        <v>0</v>
      </c>
      <c r="M697" s="47">
        <f>VLOOKUP($Q697&amp;$B697,'PNC Exon. &amp; no Exon.'!$A:$AL,'P.N.C. x Comp. x Ramos'!M$66,0)</f>
        <v>0</v>
      </c>
      <c r="N697" s="47">
        <f>VLOOKUP($Q697&amp;$B697,'PNC Exon. &amp; no Exon.'!$A:$AL,'P.N.C. x Comp. x Ramos'!N$66,0)</f>
        <v>0</v>
      </c>
      <c r="O697" s="56">
        <f t="shared" si="62"/>
        <v>0</v>
      </c>
      <c r="Q697" s="136" t="s">
        <v>10</v>
      </c>
    </row>
    <row r="698" spans="1:17" ht="15.95" customHeight="1" x14ac:dyDescent="0.4">
      <c r="A698" s="46">
        <f t="shared" si="60"/>
        <v>1</v>
      </c>
      <c r="B698" s="50" t="s">
        <v>102</v>
      </c>
      <c r="C698" s="75">
        <f t="shared" si="63"/>
        <v>0</v>
      </c>
      <c r="D698" s="47">
        <f>VLOOKUP($Q698&amp;$B698,'PNC Exon. &amp; no Exon.'!$A:$AL,'P.N.C. x Comp. x Ramos'!D$66,0)</f>
        <v>0</v>
      </c>
      <c r="E698" s="47">
        <f>VLOOKUP($Q698&amp;$B698,'PNC Exon. &amp; no Exon.'!$A:$AL,'P.N.C. x Comp. x Ramos'!E$66,0)</f>
        <v>0</v>
      </c>
      <c r="F698" s="47">
        <f>VLOOKUP($Q698&amp;$B698,'PNC Exon. &amp; no Exon.'!$A:$AL,'P.N.C. x Comp. x Ramos'!F$66,0)</f>
        <v>0</v>
      </c>
      <c r="G698" s="47">
        <f>VLOOKUP($Q698&amp;$B698,'PNC Exon. &amp; no Exon.'!$A:$AL,'P.N.C. x Comp. x Ramos'!G$66,0)</f>
        <v>0</v>
      </c>
      <c r="H698" s="47">
        <f>VLOOKUP($Q698&amp;$B698,'PNC Exon. &amp; no Exon.'!$A:$AL,'P.N.C. x Comp. x Ramos'!H$66,0)</f>
        <v>0</v>
      </c>
      <c r="I698" s="47">
        <f>VLOOKUP($Q698&amp;$B698,'PNC Exon. &amp; no Exon.'!$A:$AL,'P.N.C. x Comp. x Ramos'!I$66,0)</f>
        <v>0</v>
      </c>
      <c r="J698" s="47">
        <f>VLOOKUP($Q698&amp;$B698,'PNC Exon. &amp; no Exon.'!$A:$AL,'P.N.C. x Comp. x Ramos'!J$66,0)</f>
        <v>0</v>
      </c>
      <c r="K698" s="47">
        <f>VLOOKUP($Q698&amp;$B698,'PNC Exon. &amp; no Exon.'!$A:$AL,'P.N.C. x Comp. x Ramos'!K$66,0)</f>
        <v>0</v>
      </c>
      <c r="L698" s="47">
        <f>VLOOKUP($Q698&amp;$B698,'PNC Exon. &amp; no Exon.'!$A:$AL,'P.N.C. x Comp. x Ramos'!L$66,0)</f>
        <v>0</v>
      </c>
      <c r="M698" s="47">
        <f>VLOOKUP($Q698&amp;$B698,'PNC Exon. &amp; no Exon.'!$A:$AL,'P.N.C. x Comp. x Ramos'!M$66,0)</f>
        <v>0</v>
      </c>
      <c r="N698" s="47">
        <f>VLOOKUP($Q698&amp;$B698,'PNC Exon. &amp; no Exon.'!$A:$AL,'P.N.C. x Comp. x Ramos'!N$66,0)</f>
        <v>0</v>
      </c>
      <c r="O698" s="56">
        <f t="shared" si="62"/>
        <v>0</v>
      </c>
      <c r="Q698" s="136" t="s">
        <v>10</v>
      </c>
    </row>
    <row r="699" spans="1:17" ht="15.95" customHeight="1" x14ac:dyDescent="0.4">
      <c r="A699" s="46">
        <f t="shared" si="60"/>
        <v>1</v>
      </c>
      <c r="B699" s="50" t="s">
        <v>113</v>
      </c>
      <c r="C699" s="75">
        <f t="shared" si="63"/>
        <v>0</v>
      </c>
      <c r="D699" s="47">
        <f>VLOOKUP($Q699&amp;$B699,'PNC Exon. &amp; no Exon.'!$A:$AL,'P.N.C. x Comp. x Ramos'!D$66,0)</f>
        <v>0</v>
      </c>
      <c r="E699" s="47">
        <f>VLOOKUP($Q699&amp;$B699,'PNC Exon. &amp; no Exon.'!$A:$AL,'P.N.C. x Comp. x Ramos'!E$66,0)</f>
        <v>0</v>
      </c>
      <c r="F699" s="47">
        <f>VLOOKUP($Q699&amp;$B699,'PNC Exon. &amp; no Exon.'!$A:$AL,'P.N.C. x Comp. x Ramos'!F$66,0)</f>
        <v>0</v>
      </c>
      <c r="G699" s="47">
        <f>VLOOKUP($Q699&amp;$B699,'PNC Exon. &amp; no Exon.'!$A:$AL,'P.N.C. x Comp. x Ramos'!G$66,0)</f>
        <v>0</v>
      </c>
      <c r="H699" s="47">
        <f>VLOOKUP($Q699&amp;$B699,'PNC Exon. &amp; no Exon.'!$A:$AL,'P.N.C. x Comp. x Ramos'!H$66,0)</f>
        <v>0</v>
      </c>
      <c r="I699" s="47">
        <f>VLOOKUP($Q699&amp;$B699,'PNC Exon. &amp; no Exon.'!$A:$AL,'P.N.C. x Comp. x Ramos'!I$66,0)</f>
        <v>0</v>
      </c>
      <c r="J699" s="47">
        <f>VLOOKUP($Q699&amp;$B699,'PNC Exon. &amp; no Exon.'!$A:$AL,'P.N.C. x Comp. x Ramos'!J$66,0)</f>
        <v>0</v>
      </c>
      <c r="K699" s="47">
        <f>VLOOKUP($Q699&amp;$B699,'PNC Exon. &amp; no Exon.'!$A:$AL,'P.N.C. x Comp. x Ramos'!K$66,0)</f>
        <v>0</v>
      </c>
      <c r="L699" s="47">
        <f>VLOOKUP($Q699&amp;$B699,'PNC Exon. &amp; no Exon.'!$A:$AL,'P.N.C. x Comp. x Ramos'!L$66,0)</f>
        <v>0</v>
      </c>
      <c r="M699" s="47">
        <f>VLOOKUP($Q699&amp;$B699,'PNC Exon. &amp; no Exon.'!$A:$AL,'P.N.C. x Comp. x Ramos'!M$66,0)</f>
        <v>0</v>
      </c>
      <c r="N699" s="47">
        <f>VLOOKUP($Q699&amp;$B699,'PNC Exon. &amp; no Exon.'!$A:$AL,'P.N.C. x Comp. x Ramos'!N$66,0)</f>
        <v>0</v>
      </c>
      <c r="O699" s="56">
        <f t="shared" si="62"/>
        <v>0</v>
      </c>
      <c r="Q699" s="136" t="s">
        <v>10</v>
      </c>
    </row>
    <row r="700" spans="1:17" ht="15.95" customHeight="1" x14ac:dyDescent="0.4">
      <c r="A700" s="46">
        <f t="shared" si="60"/>
        <v>1</v>
      </c>
      <c r="B700" s="50" t="s">
        <v>109</v>
      </c>
      <c r="C700" s="75">
        <f t="shared" si="63"/>
        <v>0</v>
      </c>
      <c r="D700" s="47">
        <f>VLOOKUP($Q700&amp;$B700,'PNC Exon. &amp; no Exon.'!$A:$AL,'P.N.C. x Comp. x Ramos'!D$66,0)</f>
        <v>0</v>
      </c>
      <c r="E700" s="47">
        <f>VLOOKUP($Q700&amp;$B700,'PNC Exon. &amp; no Exon.'!$A:$AL,'P.N.C. x Comp. x Ramos'!E$66,0)</f>
        <v>0</v>
      </c>
      <c r="F700" s="47">
        <f>VLOOKUP($Q700&amp;$B700,'PNC Exon. &amp; no Exon.'!$A:$AL,'P.N.C. x Comp. x Ramos'!F$66,0)</f>
        <v>0</v>
      </c>
      <c r="G700" s="47">
        <f>VLOOKUP($Q700&amp;$B700,'PNC Exon. &amp; no Exon.'!$A:$AL,'P.N.C. x Comp. x Ramos'!G$66,0)</f>
        <v>0</v>
      </c>
      <c r="H700" s="47">
        <f>VLOOKUP($Q700&amp;$B700,'PNC Exon. &amp; no Exon.'!$A:$AL,'P.N.C. x Comp. x Ramos'!H$66,0)</f>
        <v>0</v>
      </c>
      <c r="I700" s="47">
        <f>VLOOKUP($Q700&amp;$B700,'PNC Exon. &amp; no Exon.'!$A:$AL,'P.N.C. x Comp. x Ramos'!I$66,0)</f>
        <v>0</v>
      </c>
      <c r="J700" s="47">
        <f>VLOOKUP($Q700&amp;$B700,'PNC Exon. &amp; no Exon.'!$A:$AL,'P.N.C. x Comp. x Ramos'!J$66,0)</f>
        <v>0</v>
      </c>
      <c r="K700" s="47">
        <f>VLOOKUP($Q700&amp;$B700,'PNC Exon. &amp; no Exon.'!$A:$AL,'P.N.C. x Comp. x Ramos'!K$66,0)</f>
        <v>0</v>
      </c>
      <c r="L700" s="47">
        <f>VLOOKUP($Q700&amp;$B700,'PNC Exon. &amp; no Exon.'!$A:$AL,'P.N.C. x Comp. x Ramos'!L$66,0)</f>
        <v>0</v>
      </c>
      <c r="M700" s="47">
        <f>VLOOKUP($Q700&amp;$B700,'PNC Exon. &amp; no Exon.'!$A:$AL,'P.N.C. x Comp. x Ramos'!M$66,0)</f>
        <v>0</v>
      </c>
      <c r="N700" s="47">
        <f>VLOOKUP($Q700&amp;$B700,'PNC Exon. &amp; no Exon.'!$A:$AL,'P.N.C. x Comp. x Ramos'!N$66,0)</f>
        <v>0</v>
      </c>
      <c r="O700" s="56">
        <f t="shared" si="62"/>
        <v>0</v>
      </c>
      <c r="Q700" s="136" t="s">
        <v>10</v>
      </c>
    </row>
    <row r="701" spans="1:17" ht="15.95" customHeight="1" x14ac:dyDescent="0.4">
      <c r="A701" s="46">
        <f t="shared" si="60"/>
        <v>1</v>
      </c>
      <c r="B701" s="50" t="s">
        <v>98</v>
      </c>
      <c r="C701" s="75">
        <f t="shared" si="63"/>
        <v>0</v>
      </c>
      <c r="D701" s="47">
        <f>VLOOKUP($Q701&amp;$B701,'PNC Exon. &amp; no Exon.'!$A:$AL,'P.N.C. x Comp. x Ramos'!D$66,0)</f>
        <v>0</v>
      </c>
      <c r="E701" s="47">
        <f>VLOOKUP($Q701&amp;$B701,'PNC Exon. &amp; no Exon.'!$A:$AL,'P.N.C. x Comp. x Ramos'!E$66,0)</f>
        <v>0</v>
      </c>
      <c r="F701" s="47">
        <f>VLOOKUP($Q701&amp;$B701,'PNC Exon. &amp; no Exon.'!$A:$AL,'P.N.C. x Comp. x Ramos'!F$66,0)</f>
        <v>0</v>
      </c>
      <c r="G701" s="47">
        <f>VLOOKUP($Q701&amp;$B701,'PNC Exon. &amp; no Exon.'!$A:$AL,'P.N.C. x Comp. x Ramos'!G$66,0)</f>
        <v>0</v>
      </c>
      <c r="H701" s="47">
        <f>VLOOKUP($Q701&amp;$B701,'PNC Exon. &amp; no Exon.'!$A:$AL,'P.N.C. x Comp. x Ramos'!H$66,0)</f>
        <v>0</v>
      </c>
      <c r="I701" s="47">
        <f>VLOOKUP($Q701&amp;$B701,'PNC Exon. &amp; no Exon.'!$A:$AL,'P.N.C. x Comp. x Ramos'!I$66,0)</f>
        <v>0</v>
      </c>
      <c r="J701" s="47">
        <f>VLOOKUP($Q701&amp;$B701,'PNC Exon. &amp; no Exon.'!$A:$AL,'P.N.C. x Comp. x Ramos'!J$66,0)</f>
        <v>0</v>
      </c>
      <c r="K701" s="47">
        <f>VLOOKUP($Q701&amp;$B701,'PNC Exon. &amp; no Exon.'!$A:$AL,'P.N.C. x Comp. x Ramos'!K$66,0)</f>
        <v>0</v>
      </c>
      <c r="L701" s="47">
        <f>VLOOKUP($Q701&amp;$B701,'PNC Exon. &amp; no Exon.'!$A:$AL,'P.N.C. x Comp. x Ramos'!L$66,0)</f>
        <v>0</v>
      </c>
      <c r="M701" s="47">
        <f>VLOOKUP($Q701&amp;$B701,'PNC Exon. &amp; no Exon.'!$A:$AL,'P.N.C. x Comp. x Ramos'!M$66,0)</f>
        <v>0</v>
      </c>
      <c r="N701" s="47">
        <f>VLOOKUP($Q701&amp;$B701,'PNC Exon. &amp; no Exon.'!$A:$AL,'P.N.C. x Comp. x Ramos'!N$66,0)</f>
        <v>0</v>
      </c>
      <c r="O701" s="56">
        <f t="shared" si="62"/>
        <v>0</v>
      </c>
      <c r="Q701" s="136" t="s">
        <v>10</v>
      </c>
    </row>
    <row r="702" spans="1:17" ht="15.95" customHeight="1" x14ac:dyDescent="0.4">
      <c r="A702" s="46">
        <f t="shared" si="60"/>
        <v>1</v>
      </c>
      <c r="B702" s="50" t="s">
        <v>93</v>
      </c>
      <c r="C702" s="75">
        <f t="shared" si="63"/>
        <v>0</v>
      </c>
      <c r="D702" s="47">
        <f>VLOOKUP($Q702&amp;$B702,'PNC Exon. &amp; no Exon.'!$A:$AL,'P.N.C. x Comp. x Ramos'!D$66,0)</f>
        <v>0</v>
      </c>
      <c r="E702" s="47">
        <f>VLOOKUP($Q702&amp;$B702,'PNC Exon. &amp; no Exon.'!$A:$AL,'P.N.C. x Comp. x Ramos'!E$66,0)</f>
        <v>0</v>
      </c>
      <c r="F702" s="47">
        <f>VLOOKUP($Q702&amp;$B702,'PNC Exon. &amp; no Exon.'!$A:$AL,'P.N.C. x Comp. x Ramos'!F$66,0)</f>
        <v>0</v>
      </c>
      <c r="G702" s="47">
        <f>VLOOKUP($Q702&amp;$B702,'PNC Exon. &amp; no Exon.'!$A:$AL,'P.N.C. x Comp. x Ramos'!G$66,0)</f>
        <v>0</v>
      </c>
      <c r="H702" s="47">
        <f>VLOOKUP($Q702&amp;$B702,'PNC Exon. &amp; no Exon.'!$A:$AL,'P.N.C. x Comp. x Ramos'!H$66,0)</f>
        <v>0</v>
      </c>
      <c r="I702" s="47">
        <f>VLOOKUP($Q702&amp;$B702,'PNC Exon. &amp; no Exon.'!$A:$AL,'P.N.C. x Comp. x Ramos'!I$66,0)</f>
        <v>0</v>
      </c>
      <c r="J702" s="47">
        <f>VLOOKUP($Q702&amp;$B702,'PNC Exon. &amp; no Exon.'!$A:$AL,'P.N.C. x Comp. x Ramos'!J$66,0)</f>
        <v>0</v>
      </c>
      <c r="K702" s="47">
        <f>VLOOKUP($Q702&amp;$B702,'PNC Exon. &amp; no Exon.'!$A:$AL,'P.N.C. x Comp. x Ramos'!K$66,0)</f>
        <v>0</v>
      </c>
      <c r="L702" s="47">
        <f>VLOOKUP($Q702&amp;$B702,'PNC Exon. &amp; no Exon.'!$A:$AL,'P.N.C. x Comp. x Ramos'!L$66,0)</f>
        <v>0</v>
      </c>
      <c r="M702" s="47">
        <f>VLOOKUP($Q702&amp;$B702,'PNC Exon. &amp; no Exon.'!$A:$AL,'P.N.C. x Comp. x Ramos'!M$66,0)</f>
        <v>0</v>
      </c>
      <c r="N702" s="47">
        <f>VLOOKUP($Q702&amp;$B702,'PNC Exon. &amp; no Exon.'!$A:$AL,'P.N.C. x Comp. x Ramos'!N$66,0)</f>
        <v>0</v>
      </c>
      <c r="O702" s="56">
        <f t="shared" si="62"/>
        <v>0</v>
      </c>
      <c r="Q702" s="136" t="s">
        <v>10</v>
      </c>
    </row>
    <row r="703" spans="1:17" ht="15.95" customHeight="1" x14ac:dyDescent="0.4">
      <c r="A703" s="46">
        <f t="shared" si="60"/>
        <v>1</v>
      </c>
      <c r="B703" s="50" t="s">
        <v>81</v>
      </c>
      <c r="C703" s="75">
        <f t="shared" si="63"/>
        <v>0</v>
      </c>
      <c r="D703" s="47">
        <f>VLOOKUP($Q703&amp;$B703,'PNC Exon. &amp; no Exon.'!$A:$AL,'P.N.C. x Comp. x Ramos'!D$66,0)</f>
        <v>0</v>
      </c>
      <c r="E703" s="47">
        <f>VLOOKUP($Q703&amp;$B703,'PNC Exon. &amp; no Exon.'!$A:$AL,'P.N.C. x Comp. x Ramos'!E$66,0)</f>
        <v>0</v>
      </c>
      <c r="F703" s="47">
        <f>VLOOKUP($Q703&amp;$B703,'PNC Exon. &amp; no Exon.'!$A:$AL,'P.N.C. x Comp. x Ramos'!F$66,0)</f>
        <v>0</v>
      </c>
      <c r="G703" s="47">
        <f>VLOOKUP($Q703&amp;$B703,'PNC Exon. &amp; no Exon.'!$A:$AL,'P.N.C. x Comp. x Ramos'!G$66,0)</f>
        <v>0</v>
      </c>
      <c r="H703" s="47">
        <f>VLOOKUP($Q703&amp;$B703,'PNC Exon. &amp; no Exon.'!$A:$AL,'P.N.C. x Comp. x Ramos'!H$66,0)</f>
        <v>0</v>
      </c>
      <c r="I703" s="47">
        <f>VLOOKUP($Q703&amp;$B703,'PNC Exon. &amp; no Exon.'!$A:$AL,'P.N.C. x Comp. x Ramos'!I$66,0)</f>
        <v>0</v>
      </c>
      <c r="J703" s="47">
        <f>VLOOKUP($Q703&amp;$B703,'PNC Exon. &amp; no Exon.'!$A:$AL,'P.N.C. x Comp. x Ramos'!J$66,0)</f>
        <v>0</v>
      </c>
      <c r="K703" s="47">
        <f>VLOOKUP($Q703&amp;$B703,'PNC Exon. &amp; no Exon.'!$A:$AL,'P.N.C. x Comp. x Ramos'!K$66,0)</f>
        <v>0</v>
      </c>
      <c r="L703" s="47">
        <f>VLOOKUP($Q703&amp;$B703,'PNC Exon. &amp; no Exon.'!$A:$AL,'P.N.C. x Comp. x Ramos'!L$66,0)</f>
        <v>0</v>
      </c>
      <c r="M703" s="47">
        <f>VLOOKUP($Q703&amp;$B703,'PNC Exon. &amp; no Exon.'!$A:$AL,'P.N.C. x Comp. x Ramos'!M$66,0)</f>
        <v>0</v>
      </c>
      <c r="N703" s="47">
        <f>VLOOKUP($Q703&amp;$B703,'PNC Exon. &amp; no Exon.'!$A:$AL,'P.N.C. x Comp. x Ramos'!N$66,0)</f>
        <v>0</v>
      </c>
      <c r="O703" s="56">
        <f t="shared" si="62"/>
        <v>0</v>
      </c>
      <c r="Q703" s="136" t="s">
        <v>10</v>
      </c>
    </row>
    <row r="704" spans="1:17" ht="15.95" customHeight="1" x14ac:dyDescent="0.4">
      <c r="A704" s="46">
        <f t="shared" si="60"/>
        <v>1</v>
      </c>
      <c r="B704" s="50" t="s">
        <v>88</v>
      </c>
      <c r="C704" s="75">
        <f t="shared" si="63"/>
        <v>0</v>
      </c>
      <c r="D704" s="47">
        <f>VLOOKUP($Q704&amp;$B704,'PNC Exon. &amp; no Exon.'!$A:$AL,'P.N.C. x Comp. x Ramos'!D$66,0)</f>
        <v>0</v>
      </c>
      <c r="E704" s="47">
        <f>VLOOKUP($Q704&amp;$B704,'PNC Exon. &amp; no Exon.'!$A:$AL,'P.N.C. x Comp. x Ramos'!E$66,0)</f>
        <v>0</v>
      </c>
      <c r="F704" s="47">
        <f>VLOOKUP($Q704&amp;$B704,'PNC Exon. &amp; no Exon.'!$A:$AL,'P.N.C. x Comp. x Ramos'!F$66,0)</f>
        <v>0</v>
      </c>
      <c r="G704" s="47">
        <f>VLOOKUP($Q704&amp;$B704,'PNC Exon. &amp; no Exon.'!$A:$AL,'P.N.C. x Comp. x Ramos'!G$66,0)</f>
        <v>0</v>
      </c>
      <c r="H704" s="47">
        <f>VLOOKUP($Q704&amp;$B704,'PNC Exon. &amp; no Exon.'!$A:$AL,'P.N.C. x Comp. x Ramos'!H$66,0)</f>
        <v>0</v>
      </c>
      <c r="I704" s="47">
        <f>VLOOKUP($Q704&amp;$B704,'PNC Exon. &amp; no Exon.'!$A:$AL,'P.N.C. x Comp. x Ramos'!I$66,0)</f>
        <v>0</v>
      </c>
      <c r="J704" s="47">
        <f>VLOOKUP($Q704&amp;$B704,'PNC Exon. &amp; no Exon.'!$A:$AL,'P.N.C. x Comp. x Ramos'!J$66,0)</f>
        <v>0</v>
      </c>
      <c r="K704" s="47">
        <f>VLOOKUP($Q704&amp;$B704,'PNC Exon. &amp; no Exon.'!$A:$AL,'P.N.C. x Comp. x Ramos'!K$66,0)</f>
        <v>0</v>
      </c>
      <c r="L704" s="47">
        <f>VLOOKUP($Q704&amp;$B704,'PNC Exon. &amp; no Exon.'!$A:$AL,'P.N.C. x Comp. x Ramos'!L$66,0)</f>
        <v>0</v>
      </c>
      <c r="M704" s="47">
        <f>VLOOKUP($Q704&amp;$B704,'PNC Exon. &amp; no Exon.'!$A:$AL,'P.N.C. x Comp. x Ramos'!M$66,0)</f>
        <v>0</v>
      </c>
      <c r="N704" s="47">
        <f>VLOOKUP($Q704&amp;$B704,'PNC Exon. &amp; no Exon.'!$A:$AL,'P.N.C. x Comp. x Ramos'!N$66,0)</f>
        <v>0</v>
      </c>
      <c r="O704" s="56">
        <f t="shared" si="62"/>
        <v>0</v>
      </c>
      <c r="Q704" s="136" t="s">
        <v>10</v>
      </c>
    </row>
    <row r="705" spans="1:17" ht="15.95" customHeight="1" x14ac:dyDescent="0.4">
      <c r="A705" s="46">
        <f t="shared" si="60"/>
        <v>1</v>
      </c>
      <c r="B705" s="50" t="s">
        <v>119</v>
      </c>
      <c r="C705" s="75">
        <f t="shared" si="63"/>
        <v>0</v>
      </c>
      <c r="D705" s="47">
        <f>VLOOKUP($Q705&amp;$B705,'PNC Exon. &amp; no Exon.'!$A:$AL,'P.N.C. x Comp. x Ramos'!D$66,0)</f>
        <v>0</v>
      </c>
      <c r="E705" s="47">
        <f>VLOOKUP($Q705&amp;$B705,'PNC Exon. &amp; no Exon.'!$A:$AL,'P.N.C. x Comp. x Ramos'!E$66,0)</f>
        <v>0</v>
      </c>
      <c r="F705" s="47">
        <f>VLOOKUP($Q705&amp;$B705,'PNC Exon. &amp; no Exon.'!$A:$AL,'P.N.C. x Comp. x Ramos'!F$66,0)</f>
        <v>0</v>
      </c>
      <c r="G705" s="47">
        <f>VLOOKUP($Q705&amp;$B705,'PNC Exon. &amp; no Exon.'!$A:$AL,'P.N.C. x Comp. x Ramos'!G$66,0)</f>
        <v>0</v>
      </c>
      <c r="H705" s="47">
        <f>VLOOKUP($Q705&amp;$B705,'PNC Exon. &amp; no Exon.'!$A:$AL,'P.N.C. x Comp. x Ramos'!H$66,0)</f>
        <v>0</v>
      </c>
      <c r="I705" s="47">
        <f>VLOOKUP($Q705&amp;$B705,'PNC Exon. &amp; no Exon.'!$A:$AL,'P.N.C. x Comp. x Ramos'!I$66,0)</f>
        <v>0</v>
      </c>
      <c r="J705" s="47">
        <f>VLOOKUP($Q705&amp;$B705,'PNC Exon. &amp; no Exon.'!$A:$AL,'P.N.C. x Comp. x Ramos'!J$66,0)</f>
        <v>0</v>
      </c>
      <c r="K705" s="47">
        <f>VLOOKUP($Q705&amp;$B705,'PNC Exon. &amp; no Exon.'!$A:$AL,'P.N.C. x Comp. x Ramos'!K$66,0)</f>
        <v>0</v>
      </c>
      <c r="L705" s="47">
        <f>VLOOKUP($Q705&amp;$B705,'PNC Exon. &amp; no Exon.'!$A:$AL,'P.N.C. x Comp. x Ramos'!L$66,0)</f>
        <v>0</v>
      </c>
      <c r="M705" s="47">
        <f>VLOOKUP($Q705&amp;$B705,'PNC Exon. &amp; no Exon.'!$A:$AL,'P.N.C. x Comp. x Ramos'!M$66,0)</f>
        <v>0</v>
      </c>
      <c r="N705" s="47">
        <f>VLOOKUP($Q705&amp;$B705,'PNC Exon. &amp; no Exon.'!$A:$AL,'P.N.C. x Comp. x Ramos'!N$66,0)</f>
        <v>0</v>
      </c>
      <c r="O705" s="56">
        <f t="shared" si="62"/>
        <v>0</v>
      </c>
      <c r="Q705" s="136" t="s">
        <v>10</v>
      </c>
    </row>
    <row r="706" spans="1:17" ht="15.95" customHeight="1" x14ac:dyDescent="0.4">
      <c r="A706" s="46">
        <f t="shared" si="60"/>
        <v>1</v>
      </c>
      <c r="B706" s="50" t="s">
        <v>117</v>
      </c>
      <c r="C706" s="75">
        <f t="shared" si="63"/>
        <v>0</v>
      </c>
      <c r="D706" s="47">
        <f>VLOOKUP($Q706&amp;$B706,'PNC Exon. &amp; no Exon.'!$A:$AL,'P.N.C. x Comp. x Ramos'!D$66,0)</f>
        <v>0</v>
      </c>
      <c r="E706" s="47">
        <f>VLOOKUP($Q706&amp;$B706,'PNC Exon. &amp; no Exon.'!$A:$AL,'P.N.C. x Comp. x Ramos'!E$66,0)</f>
        <v>0</v>
      </c>
      <c r="F706" s="47">
        <f>VLOOKUP($Q706&amp;$B706,'PNC Exon. &amp; no Exon.'!$A:$AL,'P.N.C. x Comp. x Ramos'!F$66,0)</f>
        <v>0</v>
      </c>
      <c r="G706" s="47">
        <f>VLOOKUP($Q706&amp;$B706,'PNC Exon. &amp; no Exon.'!$A:$AL,'P.N.C. x Comp. x Ramos'!G$66,0)</f>
        <v>0</v>
      </c>
      <c r="H706" s="47">
        <f>VLOOKUP($Q706&amp;$B706,'PNC Exon. &amp; no Exon.'!$A:$AL,'P.N.C. x Comp. x Ramos'!H$66,0)</f>
        <v>0</v>
      </c>
      <c r="I706" s="47">
        <f>VLOOKUP($Q706&amp;$B706,'PNC Exon. &amp; no Exon.'!$A:$AL,'P.N.C. x Comp. x Ramos'!I$66,0)</f>
        <v>0</v>
      </c>
      <c r="J706" s="47">
        <f>VLOOKUP($Q706&amp;$B706,'PNC Exon. &amp; no Exon.'!$A:$AL,'P.N.C. x Comp. x Ramos'!J$66,0)</f>
        <v>0</v>
      </c>
      <c r="K706" s="47">
        <f>VLOOKUP($Q706&amp;$B706,'PNC Exon. &amp; no Exon.'!$A:$AL,'P.N.C. x Comp. x Ramos'!K$66,0)</f>
        <v>0</v>
      </c>
      <c r="L706" s="47">
        <f>VLOOKUP($Q706&amp;$B706,'PNC Exon. &amp; no Exon.'!$A:$AL,'P.N.C. x Comp. x Ramos'!L$66,0)</f>
        <v>0</v>
      </c>
      <c r="M706" s="47">
        <f>VLOOKUP($Q706&amp;$B706,'PNC Exon. &amp; no Exon.'!$A:$AL,'P.N.C. x Comp. x Ramos'!M$66,0)</f>
        <v>0</v>
      </c>
      <c r="N706" s="47">
        <f>VLOOKUP($Q706&amp;$B706,'PNC Exon. &amp; no Exon.'!$A:$AL,'P.N.C. x Comp. x Ramos'!N$66,0)</f>
        <v>0</v>
      </c>
      <c r="O706" s="56">
        <f t="shared" si="62"/>
        <v>0</v>
      </c>
      <c r="Q706" s="136" t="s">
        <v>10</v>
      </c>
    </row>
    <row r="707" spans="1:17" ht="15.95" customHeight="1" x14ac:dyDescent="0.4">
      <c r="A707" s="46">
        <f t="shared" si="60"/>
        <v>1</v>
      </c>
      <c r="B707" s="50" t="s">
        <v>115</v>
      </c>
      <c r="C707" s="75">
        <f t="shared" si="63"/>
        <v>0</v>
      </c>
      <c r="D707" s="47">
        <f>VLOOKUP($Q707&amp;$B707,'PNC Exon. &amp; no Exon.'!$A:$AL,'P.N.C. x Comp. x Ramos'!D$66,0)</f>
        <v>0</v>
      </c>
      <c r="E707" s="47">
        <f>VLOOKUP($Q707&amp;$B707,'PNC Exon. &amp; no Exon.'!$A:$AL,'P.N.C. x Comp. x Ramos'!E$66,0)</f>
        <v>0</v>
      </c>
      <c r="F707" s="47">
        <f>VLOOKUP($Q707&amp;$B707,'PNC Exon. &amp; no Exon.'!$A:$AL,'P.N.C. x Comp. x Ramos'!F$66,0)</f>
        <v>0</v>
      </c>
      <c r="G707" s="47">
        <f>VLOOKUP($Q707&amp;$B707,'PNC Exon. &amp; no Exon.'!$A:$AL,'P.N.C. x Comp. x Ramos'!G$66,0)</f>
        <v>0</v>
      </c>
      <c r="H707" s="47">
        <f>VLOOKUP($Q707&amp;$B707,'PNC Exon. &amp; no Exon.'!$A:$AL,'P.N.C. x Comp. x Ramos'!H$66,0)</f>
        <v>0</v>
      </c>
      <c r="I707" s="47">
        <f>VLOOKUP($Q707&amp;$B707,'PNC Exon. &amp; no Exon.'!$A:$AL,'P.N.C. x Comp. x Ramos'!I$66,0)</f>
        <v>0</v>
      </c>
      <c r="J707" s="47">
        <f>VLOOKUP($Q707&amp;$B707,'PNC Exon. &amp; no Exon.'!$A:$AL,'P.N.C. x Comp. x Ramos'!J$66,0)</f>
        <v>0</v>
      </c>
      <c r="K707" s="47">
        <f>VLOOKUP($Q707&amp;$B707,'PNC Exon. &amp; no Exon.'!$A:$AL,'P.N.C. x Comp. x Ramos'!K$66,0)</f>
        <v>0</v>
      </c>
      <c r="L707" s="47">
        <f>VLOOKUP($Q707&amp;$B707,'PNC Exon. &amp; no Exon.'!$A:$AL,'P.N.C. x Comp. x Ramos'!L$66,0)</f>
        <v>0</v>
      </c>
      <c r="M707" s="47">
        <f>VLOOKUP($Q707&amp;$B707,'PNC Exon. &amp; no Exon.'!$A:$AL,'P.N.C. x Comp. x Ramos'!M$66,0)</f>
        <v>0</v>
      </c>
      <c r="N707" s="47">
        <f>VLOOKUP($Q707&amp;$B707,'PNC Exon. &amp; no Exon.'!$A:$AL,'P.N.C. x Comp. x Ramos'!N$66,0)</f>
        <v>0</v>
      </c>
      <c r="O707" s="56">
        <f t="shared" si="62"/>
        <v>0</v>
      </c>
      <c r="Q707" s="136" t="s">
        <v>10</v>
      </c>
    </row>
    <row r="708" spans="1:17" ht="15.95" customHeight="1" x14ac:dyDescent="0.4">
      <c r="A708" s="46">
        <f t="shared" si="60"/>
        <v>1</v>
      </c>
      <c r="B708" s="50" t="s">
        <v>118</v>
      </c>
      <c r="C708" s="75">
        <f t="shared" si="63"/>
        <v>0</v>
      </c>
      <c r="D708" s="47">
        <f>VLOOKUP($Q708&amp;$B708,'PNC Exon. &amp; no Exon.'!$A:$AL,'P.N.C. x Comp. x Ramos'!D$66,0)</f>
        <v>0</v>
      </c>
      <c r="E708" s="47">
        <f>VLOOKUP($Q708&amp;$B708,'PNC Exon. &amp; no Exon.'!$A:$AL,'P.N.C. x Comp. x Ramos'!E$66,0)</f>
        <v>0</v>
      </c>
      <c r="F708" s="47">
        <f>VLOOKUP($Q708&amp;$B708,'PNC Exon. &amp; no Exon.'!$A:$AL,'P.N.C. x Comp. x Ramos'!F$66,0)</f>
        <v>0</v>
      </c>
      <c r="G708" s="47">
        <f>VLOOKUP($Q708&amp;$B708,'PNC Exon. &amp; no Exon.'!$A:$AL,'P.N.C. x Comp. x Ramos'!G$66,0)</f>
        <v>0</v>
      </c>
      <c r="H708" s="47">
        <f>VLOOKUP($Q708&amp;$B708,'PNC Exon. &amp; no Exon.'!$A:$AL,'P.N.C. x Comp. x Ramos'!H$66,0)</f>
        <v>0</v>
      </c>
      <c r="I708" s="47">
        <f>VLOOKUP($Q708&amp;$B708,'PNC Exon. &amp; no Exon.'!$A:$AL,'P.N.C. x Comp. x Ramos'!I$66,0)</f>
        <v>0</v>
      </c>
      <c r="J708" s="47">
        <f>VLOOKUP($Q708&amp;$B708,'PNC Exon. &amp; no Exon.'!$A:$AL,'P.N.C. x Comp. x Ramos'!J$66,0)</f>
        <v>0</v>
      </c>
      <c r="K708" s="47">
        <f>VLOOKUP($Q708&amp;$B708,'PNC Exon. &amp; no Exon.'!$A:$AL,'P.N.C. x Comp. x Ramos'!K$66,0)</f>
        <v>0</v>
      </c>
      <c r="L708" s="47">
        <f>VLOOKUP($Q708&amp;$B708,'PNC Exon. &amp; no Exon.'!$A:$AL,'P.N.C. x Comp. x Ramos'!L$66,0)</f>
        <v>0</v>
      </c>
      <c r="M708" s="47">
        <f>VLOOKUP($Q708&amp;$B708,'PNC Exon. &amp; no Exon.'!$A:$AL,'P.N.C. x Comp. x Ramos'!M$66,0)</f>
        <v>0</v>
      </c>
      <c r="N708" s="47">
        <f>VLOOKUP($Q708&amp;$B708,'PNC Exon. &amp; no Exon.'!$A:$AL,'P.N.C. x Comp. x Ramos'!N$66,0)</f>
        <v>0</v>
      </c>
      <c r="O708" s="56">
        <f t="shared" si="62"/>
        <v>0</v>
      </c>
      <c r="Q708" s="136" t="s">
        <v>10</v>
      </c>
    </row>
    <row r="709" spans="1:17" x14ac:dyDescent="0.4">
      <c r="A709" s="69" t="s">
        <v>171</v>
      </c>
      <c r="B709" s="3"/>
      <c r="C709" s="9"/>
      <c r="D709" s="7"/>
      <c r="E709" s="12"/>
      <c r="F709" s="7"/>
      <c r="G709" s="7"/>
      <c r="H709" s="7"/>
      <c r="I709" s="7"/>
      <c r="J709" s="7"/>
      <c r="K709" s="7"/>
      <c r="L709" s="7"/>
      <c r="M709" s="7"/>
      <c r="N709" s="7"/>
      <c r="O709" s="10"/>
    </row>
    <row r="711" spans="1:17" x14ac:dyDescent="0.4">
      <c r="B711" s="12"/>
    </row>
    <row r="712" spans="1:17" x14ac:dyDescent="0.4">
      <c r="B712" s="12"/>
    </row>
    <row r="729" spans="1:17" ht="20" x14ac:dyDescent="0.6">
      <c r="A729" s="173" t="s">
        <v>42</v>
      </c>
      <c r="B729" s="173"/>
      <c r="C729" s="173"/>
      <c r="D729" s="173"/>
      <c r="E729" s="173"/>
      <c r="F729" s="173"/>
      <c r="G729" s="173"/>
      <c r="H729" s="173"/>
      <c r="I729" s="173"/>
      <c r="J729" s="173"/>
      <c r="K729" s="173"/>
      <c r="L729" s="173"/>
      <c r="M729" s="173"/>
      <c r="N729" s="173"/>
      <c r="O729" s="173"/>
    </row>
    <row r="730" spans="1:17" ht="12.75" customHeight="1" x14ac:dyDescent="0.4">
      <c r="A730" s="172" t="s">
        <v>56</v>
      </c>
      <c r="B730" s="172"/>
      <c r="C730" s="172"/>
      <c r="D730" s="172"/>
      <c r="E730" s="172"/>
      <c r="F730" s="172"/>
      <c r="G730" s="172"/>
      <c r="H730" s="172"/>
      <c r="I730" s="172"/>
      <c r="J730" s="172"/>
      <c r="K730" s="172"/>
      <c r="L730" s="172"/>
      <c r="M730" s="172"/>
      <c r="N730" s="172"/>
      <c r="O730" s="172"/>
    </row>
    <row r="731" spans="1:17" ht="12.75" customHeight="1" x14ac:dyDescent="0.4">
      <c r="A731" s="174" t="s">
        <v>157</v>
      </c>
      <c r="B731" s="174"/>
      <c r="C731" s="174"/>
      <c r="D731" s="174"/>
      <c r="E731" s="174"/>
      <c r="F731" s="174"/>
      <c r="G731" s="174"/>
      <c r="H731" s="174"/>
      <c r="I731" s="174"/>
      <c r="J731" s="174"/>
      <c r="K731" s="174"/>
      <c r="L731" s="174"/>
      <c r="M731" s="174"/>
      <c r="N731" s="174"/>
      <c r="O731" s="174"/>
    </row>
    <row r="732" spans="1:17" ht="12.75" customHeight="1" x14ac:dyDescent="0.4">
      <c r="A732" s="172" t="s">
        <v>105</v>
      </c>
      <c r="B732" s="172"/>
      <c r="C732" s="172"/>
      <c r="D732" s="172"/>
      <c r="E732" s="172"/>
      <c r="F732" s="172"/>
      <c r="G732" s="172"/>
      <c r="H732" s="172"/>
      <c r="I732" s="172"/>
      <c r="J732" s="172"/>
      <c r="K732" s="172"/>
      <c r="L732" s="172"/>
      <c r="M732" s="172"/>
      <c r="N732" s="172"/>
      <c r="O732" s="172"/>
    </row>
    <row r="733" spans="1:17" x14ac:dyDescent="0.4">
      <c r="A733" s="1"/>
      <c r="B733" s="1"/>
      <c r="C733" s="22"/>
      <c r="D733" s="12"/>
      <c r="E733" s="1"/>
      <c r="F733" s="1"/>
      <c r="G733" s="1"/>
      <c r="H733" s="1"/>
      <c r="I733" s="1"/>
      <c r="J733" s="1"/>
      <c r="K733" s="12"/>
      <c r="L733" s="1"/>
      <c r="M733" s="1"/>
      <c r="N733" s="1"/>
      <c r="O733" s="1"/>
    </row>
    <row r="734" spans="1:17" ht="27" customHeight="1" x14ac:dyDescent="0.4">
      <c r="A734" s="108" t="s">
        <v>32</v>
      </c>
      <c r="B734" s="68" t="s">
        <v>100</v>
      </c>
      <c r="C734" s="108" t="s">
        <v>0</v>
      </c>
      <c r="D734" s="108" t="s">
        <v>43</v>
      </c>
      <c r="E734" s="108" t="s">
        <v>13</v>
      </c>
      <c r="F734" s="108" t="s">
        <v>44</v>
      </c>
      <c r="G734" s="108" t="s">
        <v>15</v>
      </c>
      <c r="H734" s="108" t="s">
        <v>45</v>
      </c>
      <c r="I734" s="108" t="s">
        <v>104</v>
      </c>
      <c r="J734" s="108" t="s">
        <v>46</v>
      </c>
      <c r="K734" s="108" t="s">
        <v>36</v>
      </c>
      <c r="L734" s="108" t="s">
        <v>47</v>
      </c>
      <c r="M734" s="108" t="s">
        <v>48</v>
      </c>
      <c r="N734" s="108" t="s">
        <v>49</v>
      </c>
      <c r="O734" s="108" t="s">
        <v>61</v>
      </c>
    </row>
    <row r="735" spans="1:17" ht="15.95" customHeight="1" x14ac:dyDescent="0.4">
      <c r="A735" s="138">
        <v>0</v>
      </c>
      <c r="B735" s="65" t="s">
        <v>21</v>
      </c>
      <c r="C735" s="75">
        <f t="shared" ref="C735:N735" si="64">SUM(C736:C768)</f>
        <v>0</v>
      </c>
      <c r="D735" s="75">
        <f t="shared" si="64"/>
        <v>0</v>
      </c>
      <c r="E735" s="75">
        <f t="shared" si="64"/>
        <v>0</v>
      </c>
      <c r="F735" s="75">
        <f t="shared" si="64"/>
        <v>0</v>
      </c>
      <c r="G735" s="75">
        <f t="shared" si="64"/>
        <v>0</v>
      </c>
      <c r="H735" s="75">
        <f t="shared" si="64"/>
        <v>0</v>
      </c>
      <c r="I735" s="75">
        <f t="shared" si="64"/>
        <v>0</v>
      </c>
      <c r="J735" s="75">
        <f t="shared" si="64"/>
        <v>0</v>
      </c>
      <c r="K735" s="75">
        <f t="shared" si="64"/>
        <v>0</v>
      </c>
      <c r="L735" s="75">
        <f t="shared" si="64"/>
        <v>0</v>
      </c>
      <c r="M735" s="75">
        <f t="shared" si="64"/>
        <v>0</v>
      </c>
      <c r="N735" s="75">
        <f t="shared" si="64"/>
        <v>0</v>
      </c>
      <c r="O735" s="59">
        <f>SUM(O736:O768,0)</f>
        <v>0</v>
      </c>
      <c r="Q735" s="136" t="s">
        <v>11</v>
      </c>
    </row>
    <row r="736" spans="1:17" ht="15.95" customHeight="1" x14ac:dyDescent="0.4">
      <c r="A736" s="46">
        <f t="shared" ref="A736:A768" si="65">RANK(C736,$C$736:$C$768,0)</f>
        <v>1</v>
      </c>
      <c r="B736" s="86" t="s">
        <v>86</v>
      </c>
      <c r="C736" s="75">
        <f t="shared" ref="C736:C768" si="66">SUM(D736:N736)</f>
        <v>0</v>
      </c>
      <c r="D736" s="47">
        <f>VLOOKUP($Q736&amp;$B736,'PNC Exon. &amp; no Exon.'!$A:$AL,'P.N.C. x Comp. x Ramos'!D$66,0)</f>
        <v>0</v>
      </c>
      <c r="E736" s="47">
        <f>VLOOKUP($Q736&amp;$B736,'PNC Exon. &amp; no Exon.'!$A:$AL,'P.N.C. x Comp. x Ramos'!E$66,0)</f>
        <v>0</v>
      </c>
      <c r="F736" s="47">
        <f>VLOOKUP($Q736&amp;$B736,'PNC Exon. &amp; no Exon.'!$A:$AL,'P.N.C. x Comp. x Ramos'!F$66,0)</f>
        <v>0</v>
      </c>
      <c r="G736" s="47">
        <f>VLOOKUP($Q736&amp;$B736,'PNC Exon. &amp; no Exon.'!$A:$AL,'P.N.C. x Comp. x Ramos'!G$66,0)</f>
        <v>0</v>
      </c>
      <c r="H736" s="47">
        <f>VLOOKUP($Q736&amp;$B736,'PNC Exon. &amp; no Exon.'!$A:$AL,'P.N.C. x Comp. x Ramos'!H$66,0)</f>
        <v>0</v>
      </c>
      <c r="I736" s="47">
        <f>VLOOKUP($Q736&amp;$B736,'PNC Exon. &amp; no Exon.'!$A:$AL,'P.N.C. x Comp. x Ramos'!I$66,0)</f>
        <v>0</v>
      </c>
      <c r="J736" s="47">
        <f>VLOOKUP($Q736&amp;$B736,'PNC Exon. &amp; no Exon.'!$A:$AL,'P.N.C. x Comp. x Ramos'!J$66,0)</f>
        <v>0</v>
      </c>
      <c r="K736" s="47">
        <f>VLOOKUP($Q736&amp;$B736,'PNC Exon. &amp; no Exon.'!$A:$AL,'P.N.C. x Comp. x Ramos'!K$66,0)</f>
        <v>0</v>
      </c>
      <c r="L736" s="47">
        <f>VLOOKUP($Q736&amp;$B736,'PNC Exon. &amp; no Exon.'!$A:$AL,'P.N.C. x Comp. x Ramos'!L$66,0)</f>
        <v>0</v>
      </c>
      <c r="M736" s="47">
        <f>VLOOKUP($Q736&amp;$B736,'PNC Exon. &amp; no Exon.'!$A:$AL,'P.N.C. x Comp. x Ramos'!M$66,0)</f>
        <v>0</v>
      </c>
      <c r="N736" s="47">
        <f>VLOOKUP($Q736&amp;$B736,'PNC Exon. &amp; no Exon.'!$A:$AL,'P.N.C. x Comp. x Ramos'!N$66,0)</f>
        <v>0</v>
      </c>
      <c r="O736" s="56">
        <f t="shared" ref="O736:O768" si="67">IFERROR(C736/$C$735*100,0)</f>
        <v>0</v>
      </c>
      <c r="Q736" s="136" t="s">
        <v>11</v>
      </c>
    </row>
    <row r="737" spans="1:17" ht="15.95" customHeight="1" x14ac:dyDescent="0.4">
      <c r="A737" s="46">
        <f t="shared" si="65"/>
        <v>1</v>
      </c>
      <c r="B737" s="50" t="s">
        <v>112</v>
      </c>
      <c r="C737" s="75">
        <f t="shared" si="66"/>
        <v>0</v>
      </c>
      <c r="D737" s="47">
        <f>VLOOKUP($Q737&amp;$B737,'PNC Exon. &amp; no Exon.'!$A:$AL,'P.N.C. x Comp. x Ramos'!D$66,0)</f>
        <v>0</v>
      </c>
      <c r="E737" s="47">
        <f>VLOOKUP($Q737&amp;$B737,'PNC Exon. &amp; no Exon.'!$A:$AL,'P.N.C. x Comp. x Ramos'!E$66,0)</f>
        <v>0</v>
      </c>
      <c r="F737" s="47">
        <f>VLOOKUP($Q737&amp;$B737,'PNC Exon. &amp; no Exon.'!$A:$AL,'P.N.C. x Comp. x Ramos'!F$66,0)</f>
        <v>0</v>
      </c>
      <c r="G737" s="47">
        <f>VLOOKUP($Q737&amp;$B737,'PNC Exon. &amp; no Exon.'!$A:$AL,'P.N.C. x Comp. x Ramos'!G$66,0)</f>
        <v>0</v>
      </c>
      <c r="H737" s="47">
        <f>VLOOKUP($Q737&amp;$B737,'PNC Exon. &amp; no Exon.'!$A:$AL,'P.N.C. x Comp. x Ramos'!H$66,0)</f>
        <v>0</v>
      </c>
      <c r="I737" s="47">
        <f>VLOOKUP($Q737&amp;$B737,'PNC Exon. &amp; no Exon.'!$A:$AL,'P.N.C. x Comp. x Ramos'!I$66,0)</f>
        <v>0</v>
      </c>
      <c r="J737" s="47">
        <f>VLOOKUP($Q737&amp;$B737,'PNC Exon. &amp; no Exon.'!$A:$AL,'P.N.C. x Comp. x Ramos'!J$66,0)</f>
        <v>0</v>
      </c>
      <c r="K737" s="47">
        <f>VLOOKUP($Q737&amp;$B737,'PNC Exon. &amp; no Exon.'!$A:$AL,'P.N.C. x Comp. x Ramos'!K$66,0)</f>
        <v>0</v>
      </c>
      <c r="L737" s="47">
        <f>VLOOKUP($Q737&amp;$B737,'PNC Exon. &amp; no Exon.'!$A:$AL,'P.N.C. x Comp. x Ramos'!L$66,0)</f>
        <v>0</v>
      </c>
      <c r="M737" s="47">
        <f>VLOOKUP($Q737&amp;$B737,'PNC Exon. &amp; no Exon.'!$A:$AL,'P.N.C. x Comp. x Ramos'!M$66,0)</f>
        <v>0</v>
      </c>
      <c r="N737" s="47">
        <f>VLOOKUP($Q737&amp;$B737,'PNC Exon. &amp; no Exon.'!$A:$AL,'P.N.C. x Comp. x Ramos'!N$66,0)</f>
        <v>0</v>
      </c>
      <c r="O737" s="56">
        <f t="shared" si="67"/>
        <v>0</v>
      </c>
      <c r="Q737" s="136" t="s">
        <v>11</v>
      </c>
    </row>
    <row r="738" spans="1:17" ht="15.95" customHeight="1" x14ac:dyDescent="0.4">
      <c r="A738" s="46">
        <f t="shared" si="65"/>
        <v>1</v>
      </c>
      <c r="B738" s="50" t="s">
        <v>108</v>
      </c>
      <c r="C738" s="75">
        <f t="shared" si="66"/>
        <v>0</v>
      </c>
      <c r="D738" s="47">
        <f>VLOOKUP($Q738&amp;$B738,'PNC Exon. &amp; no Exon.'!$A:$AL,'P.N.C. x Comp. x Ramos'!D$66,0)</f>
        <v>0</v>
      </c>
      <c r="E738" s="47">
        <f>VLOOKUP($Q738&amp;$B738,'PNC Exon. &amp; no Exon.'!$A:$AL,'P.N.C. x Comp. x Ramos'!E$66,0)</f>
        <v>0</v>
      </c>
      <c r="F738" s="47">
        <f>VLOOKUP($Q738&amp;$B738,'PNC Exon. &amp; no Exon.'!$A:$AL,'P.N.C. x Comp. x Ramos'!F$66,0)</f>
        <v>0</v>
      </c>
      <c r="G738" s="47">
        <f>VLOOKUP($Q738&amp;$B738,'PNC Exon. &amp; no Exon.'!$A:$AL,'P.N.C. x Comp. x Ramos'!G$66,0)</f>
        <v>0</v>
      </c>
      <c r="H738" s="47">
        <f>VLOOKUP($Q738&amp;$B738,'PNC Exon. &amp; no Exon.'!$A:$AL,'P.N.C. x Comp. x Ramos'!H$66,0)</f>
        <v>0</v>
      </c>
      <c r="I738" s="47">
        <f>VLOOKUP($Q738&amp;$B738,'PNC Exon. &amp; no Exon.'!$A:$AL,'P.N.C. x Comp. x Ramos'!I$66,0)</f>
        <v>0</v>
      </c>
      <c r="J738" s="47">
        <f>VLOOKUP($Q738&amp;$B738,'PNC Exon. &amp; no Exon.'!$A:$AL,'P.N.C. x Comp. x Ramos'!J$66,0)</f>
        <v>0</v>
      </c>
      <c r="K738" s="47">
        <f>VLOOKUP($Q738&amp;$B738,'PNC Exon. &amp; no Exon.'!$A:$AL,'P.N.C. x Comp. x Ramos'!K$66,0)</f>
        <v>0</v>
      </c>
      <c r="L738" s="47">
        <f>VLOOKUP($Q738&amp;$B738,'PNC Exon. &amp; no Exon.'!$A:$AL,'P.N.C. x Comp. x Ramos'!L$66,0)</f>
        <v>0</v>
      </c>
      <c r="M738" s="47">
        <f>VLOOKUP($Q738&amp;$B738,'PNC Exon. &amp; no Exon.'!$A:$AL,'P.N.C. x Comp. x Ramos'!M$66,0)</f>
        <v>0</v>
      </c>
      <c r="N738" s="47">
        <f>VLOOKUP($Q738&amp;$B738,'PNC Exon. &amp; no Exon.'!$A:$AL,'P.N.C. x Comp. x Ramos'!N$66,0)</f>
        <v>0</v>
      </c>
      <c r="O738" s="56">
        <f t="shared" si="67"/>
        <v>0</v>
      </c>
      <c r="Q738" s="136" t="s">
        <v>11</v>
      </c>
    </row>
    <row r="739" spans="1:17" ht="15.95" customHeight="1" x14ac:dyDescent="0.4">
      <c r="A739" s="46">
        <f t="shared" si="65"/>
        <v>1</v>
      </c>
      <c r="B739" s="50" t="s">
        <v>94</v>
      </c>
      <c r="C739" s="75">
        <f t="shared" si="66"/>
        <v>0</v>
      </c>
      <c r="D739" s="47">
        <f>VLOOKUP($Q739&amp;$B739,'PNC Exon. &amp; no Exon.'!$A:$AL,'P.N.C. x Comp. x Ramos'!D$66,0)</f>
        <v>0</v>
      </c>
      <c r="E739" s="47">
        <f>VLOOKUP($Q739&amp;$B739,'PNC Exon. &amp; no Exon.'!$A:$AL,'P.N.C. x Comp. x Ramos'!E$66,0)</f>
        <v>0</v>
      </c>
      <c r="F739" s="47">
        <f>VLOOKUP($Q739&amp;$B739,'PNC Exon. &amp; no Exon.'!$A:$AL,'P.N.C. x Comp. x Ramos'!F$66,0)</f>
        <v>0</v>
      </c>
      <c r="G739" s="47">
        <f>VLOOKUP($Q739&amp;$B739,'PNC Exon. &amp; no Exon.'!$A:$AL,'P.N.C. x Comp. x Ramos'!G$66,0)</f>
        <v>0</v>
      </c>
      <c r="H739" s="47">
        <f>VLOOKUP($Q739&amp;$B739,'PNC Exon. &amp; no Exon.'!$A:$AL,'P.N.C. x Comp. x Ramos'!H$66,0)</f>
        <v>0</v>
      </c>
      <c r="I739" s="47">
        <f>VLOOKUP($Q739&amp;$B739,'PNC Exon. &amp; no Exon.'!$A:$AL,'P.N.C. x Comp. x Ramos'!I$66,0)</f>
        <v>0</v>
      </c>
      <c r="J739" s="47">
        <f>VLOOKUP($Q739&amp;$B739,'PNC Exon. &amp; no Exon.'!$A:$AL,'P.N.C. x Comp. x Ramos'!J$66,0)</f>
        <v>0</v>
      </c>
      <c r="K739" s="47">
        <f>VLOOKUP($Q739&amp;$B739,'PNC Exon. &amp; no Exon.'!$A:$AL,'P.N.C. x Comp. x Ramos'!K$66,0)</f>
        <v>0</v>
      </c>
      <c r="L739" s="47">
        <f>VLOOKUP($Q739&amp;$B739,'PNC Exon. &amp; no Exon.'!$A:$AL,'P.N.C. x Comp. x Ramos'!L$66,0)</f>
        <v>0</v>
      </c>
      <c r="M739" s="47">
        <f>VLOOKUP($Q739&amp;$B739,'PNC Exon. &amp; no Exon.'!$A:$AL,'P.N.C. x Comp. x Ramos'!M$66,0)</f>
        <v>0</v>
      </c>
      <c r="N739" s="47">
        <f>VLOOKUP($Q739&amp;$B739,'PNC Exon. &amp; no Exon.'!$A:$AL,'P.N.C. x Comp. x Ramos'!N$66,0)</f>
        <v>0</v>
      </c>
      <c r="O739" s="56">
        <f t="shared" si="67"/>
        <v>0</v>
      </c>
      <c r="Q739" s="136" t="s">
        <v>11</v>
      </c>
    </row>
    <row r="740" spans="1:17" ht="15.95" customHeight="1" x14ac:dyDescent="0.4">
      <c r="A740" s="46">
        <f t="shared" si="65"/>
        <v>1</v>
      </c>
      <c r="B740" s="50" t="s">
        <v>87</v>
      </c>
      <c r="C740" s="75">
        <f t="shared" si="66"/>
        <v>0</v>
      </c>
      <c r="D740" s="47">
        <f>VLOOKUP($Q740&amp;$B740,'PNC Exon. &amp; no Exon.'!$A:$AL,'P.N.C. x Comp. x Ramos'!D$66,0)</f>
        <v>0</v>
      </c>
      <c r="E740" s="47">
        <f>VLOOKUP($Q740&amp;$B740,'PNC Exon. &amp; no Exon.'!$A:$AL,'P.N.C. x Comp. x Ramos'!E$66,0)</f>
        <v>0</v>
      </c>
      <c r="F740" s="47">
        <f>VLOOKUP($Q740&amp;$B740,'PNC Exon. &amp; no Exon.'!$A:$AL,'P.N.C. x Comp. x Ramos'!F$66,0)</f>
        <v>0</v>
      </c>
      <c r="G740" s="47">
        <f>VLOOKUP($Q740&amp;$B740,'PNC Exon. &amp; no Exon.'!$A:$AL,'P.N.C. x Comp. x Ramos'!G$66,0)</f>
        <v>0</v>
      </c>
      <c r="H740" s="47">
        <f>VLOOKUP($Q740&amp;$B740,'PNC Exon. &amp; no Exon.'!$A:$AL,'P.N.C. x Comp. x Ramos'!H$66,0)</f>
        <v>0</v>
      </c>
      <c r="I740" s="47">
        <f>VLOOKUP($Q740&amp;$B740,'PNC Exon. &amp; no Exon.'!$A:$AL,'P.N.C. x Comp. x Ramos'!I$66,0)</f>
        <v>0</v>
      </c>
      <c r="J740" s="47">
        <f>VLOOKUP($Q740&amp;$B740,'PNC Exon. &amp; no Exon.'!$A:$AL,'P.N.C. x Comp. x Ramos'!J$66,0)</f>
        <v>0</v>
      </c>
      <c r="K740" s="47">
        <f>VLOOKUP($Q740&amp;$B740,'PNC Exon. &amp; no Exon.'!$A:$AL,'P.N.C. x Comp. x Ramos'!K$66,0)</f>
        <v>0</v>
      </c>
      <c r="L740" s="47">
        <f>VLOOKUP($Q740&amp;$B740,'PNC Exon. &amp; no Exon.'!$A:$AL,'P.N.C. x Comp. x Ramos'!L$66,0)</f>
        <v>0</v>
      </c>
      <c r="M740" s="47">
        <f>VLOOKUP($Q740&amp;$B740,'PNC Exon. &amp; no Exon.'!$A:$AL,'P.N.C. x Comp. x Ramos'!M$66,0)</f>
        <v>0</v>
      </c>
      <c r="N740" s="47">
        <f>VLOOKUP($Q740&amp;$B740,'PNC Exon. &amp; no Exon.'!$A:$AL,'P.N.C. x Comp. x Ramos'!N$66,0)</f>
        <v>0</v>
      </c>
      <c r="O740" s="56">
        <f t="shared" si="67"/>
        <v>0</v>
      </c>
      <c r="Q740" s="136" t="s">
        <v>11</v>
      </c>
    </row>
    <row r="741" spans="1:17" ht="15.95" customHeight="1" x14ac:dyDescent="0.4">
      <c r="A741" s="46">
        <f t="shared" si="65"/>
        <v>1</v>
      </c>
      <c r="B741" s="50" t="s">
        <v>92</v>
      </c>
      <c r="C741" s="75">
        <f t="shared" si="66"/>
        <v>0</v>
      </c>
      <c r="D741" s="47">
        <f>VLOOKUP($Q741&amp;$B741,'PNC Exon. &amp; no Exon.'!$A:$AL,'P.N.C. x Comp. x Ramos'!D$66,0)</f>
        <v>0</v>
      </c>
      <c r="E741" s="47">
        <f>VLOOKUP($Q741&amp;$B741,'PNC Exon. &amp; no Exon.'!$A:$AL,'P.N.C. x Comp. x Ramos'!E$66,0)</f>
        <v>0</v>
      </c>
      <c r="F741" s="47">
        <f>VLOOKUP($Q741&amp;$B741,'PNC Exon. &amp; no Exon.'!$A:$AL,'P.N.C. x Comp. x Ramos'!F$66,0)</f>
        <v>0</v>
      </c>
      <c r="G741" s="47">
        <f>VLOOKUP($Q741&amp;$B741,'PNC Exon. &amp; no Exon.'!$A:$AL,'P.N.C. x Comp. x Ramos'!G$66,0)</f>
        <v>0</v>
      </c>
      <c r="H741" s="47">
        <f>VLOOKUP($Q741&amp;$B741,'PNC Exon. &amp; no Exon.'!$A:$AL,'P.N.C. x Comp. x Ramos'!H$66,0)</f>
        <v>0</v>
      </c>
      <c r="I741" s="47">
        <f>VLOOKUP($Q741&amp;$B741,'PNC Exon. &amp; no Exon.'!$A:$AL,'P.N.C. x Comp. x Ramos'!I$66,0)</f>
        <v>0</v>
      </c>
      <c r="J741" s="47">
        <f>VLOOKUP($Q741&amp;$B741,'PNC Exon. &amp; no Exon.'!$A:$AL,'P.N.C. x Comp. x Ramos'!J$66,0)</f>
        <v>0</v>
      </c>
      <c r="K741" s="47">
        <f>VLOOKUP($Q741&amp;$B741,'PNC Exon. &amp; no Exon.'!$A:$AL,'P.N.C. x Comp. x Ramos'!K$66,0)</f>
        <v>0</v>
      </c>
      <c r="L741" s="47">
        <f>VLOOKUP($Q741&amp;$B741,'PNC Exon. &amp; no Exon.'!$A:$AL,'P.N.C. x Comp. x Ramos'!L$66,0)</f>
        <v>0</v>
      </c>
      <c r="M741" s="47">
        <f>VLOOKUP($Q741&amp;$B741,'PNC Exon. &amp; no Exon.'!$A:$AL,'P.N.C. x Comp. x Ramos'!M$66,0)</f>
        <v>0</v>
      </c>
      <c r="N741" s="47">
        <f>VLOOKUP($Q741&amp;$B741,'PNC Exon. &amp; no Exon.'!$A:$AL,'P.N.C. x Comp. x Ramos'!N$66,0)</f>
        <v>0</v>
      </c>
      <c r="O741" s="56">
        <f t="shared" si="67"/>
        <v>0</v>
      </c>
      <c r="Q741" s="136" t="s">
        <v>11</v>
      </c>
    </row>
    <row r="742" spans="1:17" ht="15.95" customHeight="1" x14ac:dyDescent="0.4">
      <c r="A742" s="46">
        <f t="shared" si="65"/>
        <v>1</v>
      </c>
      <c r="B742" s="50" t="s">
        <v>91</v>
      </c>
      <c r="C742" s="75">
        <f t="shared" si="66"/>
        <v>0</v>
      </c>
      <c r="D742" s="47">
        <f>VLOOKUP($Q742&amp;$B742,'PNC Exon. &amp; no Exon.'!$A:$AL,'P.N.C. x Comp. x Ramos'!D$66,0)</f>
        <v>0</v>
      </c>
      <c r="E742" s="47">
        <f>VLOOKUP($Q742&amp;$B742,'PNC Exon. &amp; no Exon.'!$A:$AL,'P.N.C. x Comp. x Ramos'!E$66,0)</f>
        <v>0</v>
      </c>
      <c r="F742" s="47">
        <f>VLOOKUP($Q742&amp;$B742,'PNC Exon. &amp; no Exon.'!$A:$AL,'P.N.C. x Comp. x Ramos'!F$66,0)</f>
        <v>0</v>
      </c>
      <c r="G742" s="47">
        <f>VLOOKUP($Q742&amp;$B742,'PNC Exon. &amp; no Exon.'!$A:$AL,'P.N.C. x Comp. x Ramos'!G$66,0)</f>
        <v>0</v>
      </c>
      <c r="H742" s="47">
        <f>VLOOKUP($Q742&amp;$B742,'PNC Exon. &amp; no Exon.'!$A:$AL,'P.N.C. x Comp. x Ramos'!H$66,0)</f>
        <v>0</v>
      </c>
      <c r="I742" s="47">
        <f>VLOOKUP($Q742&amp;$B742,'PNC Exon. &amp; no Exon.'!$A:$AL,'P.N.C. x Comp. x Ramos'!I$66,0)</f>
        <v>0</v>
      </c>
      <c r="J742" s="47">
        <f>VLOOKUP($Q742&amp;$B742,'PNC Exon. &amp; no Exon.'!$A:$AL,'P.N.C. x Comp. x Ramos'!J$66,0)</f>
        <v>0</v>
      </c>
      <c r="K742" s="47">
        <f>VLOOKUP($Q742&amp;$B742,'PNC Exon. &amp; no Exon.'!$A:$AL,'P.N.C. x Comp. x Ramos'!K$66,0)</f>
        <v>0</v>
      </c>
      <c r="L742" s="47">
        <f>VLOOKUP($Q742&amp;$B742,'PNC Exon. &amp; no Exon.'!$A:$AL,'P.N.C. x Comp. x Ramos'!L$66,0)</f>
        <v>0</v>
      </c>
      <c r="M742" s="47">
        <f>VLOOKUP($Q742&amp;$B742,'PNC Exon. &amp; no Exon.'!$A:$AL,'P.N.C. x Comp. x Ramos'!M$66,0)</f>
        <v>0</v>
      </c>
      <c r="N742" s="47">
        <f>VLOOKUP($Q742&amp;$B742,'PNC Exon. &amp; no Exon.'!$A:$AL,'P.N.C. x Comp. x Ramos'!N$66,0)</f>
        <v>0</v>
      </c>
      <c r="O742" s="56">
        <f t="shared" si="67"/>
        <v>0</v>
      </c>
      <c r="Q742" s="136" t="s">
        <v>11</v>
      </c>
    </row>
    <row r="743" spans="1:17" ht="15.95" customHeight="1" x14ac:dyDescent="0.4">
      <c r="A743" s="46">
        <f t="shared" si="65"/>
        <v>1</v>
      </c>
      <c r="B743" s="50" t="s">
        <v>78</v>
      </c>
      <c r="C743" s="75">
        <f t="shared" si="66"/>
        <v>0</v>
      </c>
      <c r="D743" s="47">
        <f>VLOOKUP($Q743&amp;$B743,'PNC Exon. &amp; no Exon.'!$A:$AL,'P.N.C. x Comp. x Ramos'!D$66,0)</f>
        <v>0</v>
      </c>
      <c r="E743" s="47">
        <f>VLOOKUP($Q743&amp;$B743,'PNC Exon. &amp; no Exon.'!$A:$AL,'P.N.C. x Comp. x Ramos'!E$66,0)</f>
        <v>0</v>
      </c>
      <c r="F743" s="47">
        <f>VLOOKUP($Q743&amp;$B743,'PNC Exon. &amp; no Exon.'!$A:$AL,'P.N.C. x Comp. x Ramos'!F$66,0)</f>
        <v>0</v>
      </c>
      <c r="G743" s="47">
        <f>VLOOKUP($Q743&amp;$B743,'PNC Exon. &amp; no Exon.'!$A:$AL,'P.N.C. x Comp. x Ramos'!G$66,0)</f>
        <v>0</v>
      </c>
      <c r="H743" s="47">
        <f>VLOOKUP($Q743&amp;$B743,'PNC Exon. &amp; no Exon.'!$A:$AL,'P.N.C. x Comp. x Ramos'!H$66,0)</f>
        <v>0</v>
      </c>
      <c r="I743" s="47">
        <f>VLOOKUP($Q743&amp;$B743,'PNC Exon. &amp; no Exon.'!$A:$AL,'P.N.C. x Comp. x Ramos'!I$66,0)</f>
        <v>0</v>
      </c>
      <c r="J743" s="47">
        <f>VLOOKUP($Q743&amp;$B743,'PNC Exon. &amp; no Exon.'!$A:$AL,'P.N.C. x Comp. x Ramos'!J$66,0)</f>
        <v>0</v>
      </c>
      <c r="K743" s="47">
        <f>VLOOKUP($Q743&amp;$B743,'PNC Exon. &amp; no Exon.'!$A:$AL,'P.N.C. x Comp. x Ramos'!K$66,0)</f>
        <v>0</v>
      </c>
      <c r="L743" s="47">
        <f>VLOOKUP($Q743&amp;$B743,'PNC Exon. &amp; no Exon.'!$A:$AL,'P.N.C. x Comp. x Ramos'!L$66,0)</f>
        <v>0</v>
      </c>
      <c r="M743" s="47">
        <f>VLOOKUP($Q743&amp;$B743,'PNC Exon. &amp; no Exon.'!$A:$AL,'P.N.C. x Comp. x Ramos'!M$66,0)</f>
        <v>0</v>
      </c>
      <c r="N743" s="47">
        <f>VLOOKUP($Q743&amp;$B743,'PNC Exon. &amp; no Exon.'!$A:$AL,'P.N.C. x Comp. x Ramos'!N$66,0)</f>
        <v>0</v>
      </c>
      <c r="O743" s="56">
        <f t="shared" si="67"/>
        <v>0</v>
      </c>
      <c r="Q743" s="136" t="s">
        <v>11</v>
      </c>
    </row>
    <row r="744" spans="1:17" ht="15.95" customHeight="1" x14ac:dyDescent="0.4">
      <c r="A744" s="46">
        <f t="shared" si="65"/>
        <v>1</v>
      </c>
      <c r="B744" s="50" t="s">
        <v>116</v>
      </c>
      <c r="C744" s="75">
        <f t="shared" si="66"/>
        <v>0</v>
      </c>
      <c r="D744" s="47">
        <f>VLOOKUP($Q744&amp;$B744,'PNC Exon. &amp; no Exon.'!$A:$AL,'P.N.C. x Comp. x Ramos'!D$66,0)</f>
        <v>0</v>
      </c>
      <c r="E744" s="47">
        <f>VLOOKUP($Q744&amp;$B744,'PNC Exon. &amp; no Exon.'!$A:$AL,'P.N.C. x Comp. x Ramos'!E$66,0)</f>
        <v>0</v>
      </c>
      <c r="F744" s="47">
        <f>VLOOKUP($Q744&amp;$B744,'PNC Exon. &amp; no Exon.'!$A:$AL,'P.N.C. x Comp. x Ramos'!F$66,0)</f>
        <v>0</v>
      </c>
      <c r="G744" s="47">
        <f>VLOOKUP($Q744&amp;$B744,'PNC Exon. &amp; no Exon.'!$A:$AL,'P.N.C. x Comp. x Ramos'!G$66,0)</f>
        <v>0</v>
      </c>
      <c r="H744" s="47">
        <f>VLOOKUP($Q744&amp;$B744,'PNC Exon. &amp; no Exon.'!$A:$AL,'P.N.C. x Comp. x Ramos'!H$66,0)</f>
        <v>0</v>
      </c>
      <c r="I744" s="47">
        <f>VLOOKUP($Q744&amp;$B744,'PNC Exon. &amp; no Exon.'!$A:$AL,'P.N.C. x Comp. x Ramos'!I$66,0)</f>
        <v>0</v>
      </c>
      <c r="J744" s="47">
        <f>VLOOKUP($Q744&amp;$B744,'PNC Exon. &amp; no Exon.'!$A:$AL,'P.N.C. x Comp. x Ramos'!J$66,0)</f>
        <v>0</v>
      </c>
      <c r="K744" s="47">
        <f>VLOOKUP($Q744&amp;$B744,'PNC Exon. &amp; no Exon.'!$A:$AL,'P.N.C. x Comp. x Ramos'!K$66,0)</f>
        <v>0</v>
      </c>
      <c r="L744" s="47">
        <f>VLOOKUP($Q744&amp;$B744,'PNC Exon. &amp; no Exon.'!$A:$AL,'P.N.C. x Comp. x Ramos'!L$66,0)</f>
        <v>0</v>
      </c>
      <c r="M744" s="47">
        <f>VLOOKUP($Q744&amp;$B744,'PNC Exon. &amp; no Exon.'!$A:$AL,'P.N.C. x Comp. x Ramos'!M$66,0)</f>
        <v>0</v>
      </c>
      <c r="N744" s="47">
        <f>VLOOKUP($Q744&amp;$B744,'PNC Exon. &amp; no Exon.'!$A:$AL,'P.N.C. x Comp. x Ramos'!N$66,0)</f>
        <v>0</v>
      </c>
      <c r="O744" s="56">
        <f t="shared" si="67"/>
        <v>0</v>
      </c>
      <c r="Q744" s="136" t="s">
        <v>11</v>
      </c>
    </row>
    <row r="745" spans="1:17" ht="15.95" customHeight="1" x14ac:dyDescent="0.4">
      <c r="A745" s="46">
        <f t="shared" si="65"/>
        <v>1</v>
      </c>
      <c r="B745" s="50" t="s">
        <v>77</v>
      </c>
      <c r="C745" s="75">
        <f t="shared" si="66"/>
        <v>0</v>
      </c>
      <c r="D745" s="47">
        <f>VLOOKUP($Q745&amp;$B745,'PNC Exon. &amp; no Exon.'!$A:$AL,'P.N.C. x Comp. x Ramos'!D$66,0)</f>
        <v>0</v>
      </c>
      <c r="E745" s="47">
        <f>VLOOKUP($Q745&amp;$B745,'PNC Exon. &amp; no Exon.'!$A:$AL,'P.N.C. x Comp. x Ramos'!E$66,0)</f>
        <v>0</v>
      </c>
      <c r="F745" s="47">
        <f>VLOOKUP($Q745&amp;$B745,'PNC Exon. &amp; no Exon.'!$A:$AL,'P.N.C. x Comp. x Ramos'!F$66,0)</f>
        <v>0</v>
      </c>
      <c r="G745" s="47">
        <f>VLOOKUP($Q745&amp;$B745,'PNC Exon. &amp; no Exon.'!$A:$AL,'P.N.C. x Comp. x Ramos'!G$66,0)</f>
        <v>0</v>
      </c>
      <c r="H745" s="47">
        <f>VLOOKUP($Q745&amp;$B745,'PNC Exon. &amp; no Exon.'!$A:$AL,'P.N.C. x Comp. x Ramos'!H$66,0)</f>
        <v>0</v>
      </c>
      <c r="I745" s="47">
        <f>VLOOKUP($Q745&amp;$B745,'PNC Exon. &amp; no Exon.'!$A:$AL,'P.N.C. x Comp. x Ramos'!I$66,0)</f>
        <v>0</v>
      </c>
      <c r="J745" s="47">
        <f>VLOOKUP($Q745&amp;$B745,'PNC Exon. &amp; no Exon.'!$A:$AL,'P.N.C. x Comp. x Ramos'!J$66,0)</f>
        <v>0</v>
      </c>
      <c r="K745" s="47">
        <f>VLOOKUP($Q745&amp;$B745,'PNC Exon. &amp; no Exon.'!$A:$AL,'P.N.C. x Comp. x Ramos'!K$66,0)</f>
        <v>0</v>
      </c>
      <c r="L745" s="47">
        <f>VLOOKUP($Q745&amp;$B745,'PNC Exon. &amp; no Exon.'!$A:$AL,'P.N.C. x Comp. x Ramos'!L$66,0)</f>
        <v>0</v>
      </c>
      <c r="M745" s="47">
        <f>VLOOKUP($Q745&amp;$B745,'PNC Exon. &amp; no Exon.'!$A:$AL,'P.N.C. x Comp. x Ramos'!M$66,0)</f>
        <v>0</v>
      </c>
      <c r="N745" s="47">
        <f>VLOOKUP($Q745&amp;$B745,'PNC Exon. &amp; no Exon.'!$A:$AL,'P.N.C. x Comp. x Ramos'!N$66,0)</f>
        <v>0</v>
      </c>
      <c r="O745" s="56">
        <f t="shared" si="67"/>
        <v>0</v>
      </c>
      <c r="Q745" s="136" t="s">
        <v>11</v>
      </c>
    </row>
    <row r="746" spans="1:17" ht="15.95" customHeight="1" x14ac:dyDescent="0.4">
      <c r="A746" s="46">
        <f t="shared" si="65"/>
        <v>1</v>
      </c>
      <c r="B746" s="50" t="s">
        <v>89</v>
      </c>
      <c r="C746" s="75">
        <f t="shared" si="66"/>
        <v>0</v>
      </c>
      <c r="D746" s="47">
        <f>VLOOKUP($Q746&amp;$B746,'PNC Exon. &amp; no Exon.'!$A:$AL,'P.N.C. x Comp. x Ramos'!D$66,0)</f>
        <v>0</v>
      </c>
      <c r="E746" s="47">
        <f>VLOOKUP($Q746&amp;$B746,'PNC Exon. &amp; no Exon.'!$A:$AL,'P.N.C. x Comp. x Ramos'!E$66,0)</f>
        <v>0</v>
      </c>
      <c r="F746" s="47">
        <f>VLOOKUP($Q746&amp;$B746,'PNC Exon. &amp; no Exon.'!$A:$AL,'P.N.C. x Comp. x Ramos'!F$66,0)</f>
        <v>0</v>
      </c>
      <c r="G746" s="47">
        <f>VLOOKUP($Q746&amp;$B746,'PNC Exon. &amp; no Exon.'!$A:$AL,'P.N.C. x Comp. x Ramos'!G$66,0)</f>
        <v>0</v>
      </c>
      <c r="H746" s="47">
        <f>VLOOKUP($Q746&amp;$B746,'PNC Exon. &amp; no Exon.'!$A:$AL,'P.N.C. x Comp. x Ramos'!H$66,0)</f>
        <v>0</v>
      </c>
      <c r="I746" s="47">
        <f>VLOOKUP($Q746&amp;$B746,'PNC Exon. &amp; no Exon.'!$A:$AL,'P.N.C. x Comp. x Ramos'!I$66,0)</f>
        <v>0</v>
      </c>
      <c r="J746" s="47">
        <f>VLOOKUP($Q746&amp;$B746,'PNC Exon. &amp; no Exon.'!$A:$AL,'P.N.C. x Comp. x Ramos'!J$66,0)</f>
        <v>0</v>
      </c>
      <c r="K746" s="47">
        <f>VLOOKUP($Q746&amp;$B746,'PNC Exon. &amp; no Exon.'!$A:$AL,'P.N.C. x Comp. x Ramos'!K$66,0)</f>
        <v>0</v>
      </c>
      <c r="L746" s="47">
        <f>VLOOKUP($Q746&amp;$B746,'PNC Exon. &amp; no Exon.'!$A:$AL,'P.N.C. x Comp. x Ramos'!L$66,0)</f>
        <v>0</v>
      </c>
      <c r="M746" s="47">
        <f>VLOOKUP($Q746&amp;$B746,'PNC Exon. &amp; no Exon.'!$A:$AL,'P.N.C. x Comp. x Ramos'!M$66,0)</f>
        <v>0</v>
      </c>
      <c r="N746" s="47">
        <f>VLOOKUP($Q746&amp;$B746,'PNC Exon. &amp; no Exon.'!$A:$AL,'P.N.C. x Comp. x Ramos'!N$66,0)</f>
        <v>0</v>
      </c>
      <c r="O746" s="56">
        <f t="shared" si="67"/>
        <v>0</v>
      </c>
      <c r="Q746" s="136" t="s">
        <v>11</v>
      </c>
    </row>
    <row r="747" spans="1:17" ht="15.95" customHeight="1" x14ac:dyDescent="0.4">
      <c r="A747" s="46">
        <f t="shared" si="65"/>
        <v>1</v>
      </c>
      <c r="B747" s="50" t="s">
        <v>96</v>
      </c>
      <c r="C747" s="75">
        <f t="shared" si="66"/>
        <v>0</v>
      </c>
      <c r="D747" s="47">
        <f>VLOOKUP($Q747&amp;$B747,'PNC Exon. &amp; no Exon.'!$A:$AL,'P.N.C. x Comp. x Ramos'!D$66,0)</f>
        <v>0</v>
      </c>
      <c r="E747" s="47">
        <f>VLOOKUP($Q747&amp;$B747,'PNC Exon. &amp; no Exon.'!$A:$AL,'P.N.C. x Comp. x Ramos'!E$66,0)</f>
        <v>0</v>
      </c>
      <c r="F747" s="47">
        <f>VLOOKUP($Q747&amp;$B747,'PNC Exon. &amp; no Exon.'!$A:$AL,'P.N.C. x Comp. x Ramos'!F$66,0)</f>
        <v>0</v>
      </c>
      <c r="G747" s="47">
        <f>VLOOKUP($Q747&amp;$B747,'PNC Exon. &amp; no Exon.'!$A:$AL,'P.N.C. x Comp. x Ramos'!G$66,0)</f>
        <v>0</v>
      </c>
      <c r="H747" s="47">
        <f>VLOOKUP($Q747&amp;$B747,'PNC Exon. &amp; no Exon.'!$A:$AL,'P.N.C. x Comp. x Ramos'!H$66,0)</f>
        <v>0</v>
      </c>
      <c r="I747" s="47">
        <f>VLOOKUP($Q747&amp;$B747,'PNC Exon. &amp; no Exon.'!$A:$AL,'P.N.C. x Comp. x Ramos'!I$66,0)</f>
        <v>0</v>
      </c>
      <c r="J747" s="47">
        <f>VLOOKUP($Q747&amp;$B747,'PNC Exon. &amp; no Exon.'!$A:$AL,'P.N.C. x Comp. x Ramos'!J$66,0)</f>
        <v>0</v>
      </c>
      <c r="K747" s="47">
        <f>VLOOKUP($Q747&amp;$B747,'PNC Exon. &amp; no Exon.'!$A:$AL,'P.N.C. x Comp. x Ramos'!K$66,0)</f>
        <v>0</v>
      </c>
      <c r="L747" s="47">
        <f>VLOOKUP($Q747&amp;$B747,'PNC Exon. &amp; no Exon.'!$A:$AL,'P.N.C. x Comp. x Ramos'!L$66,0)</f>
        <v>0</v>
      </c>
      <c r="M747" s="47">
        <f>VLOOKUP($Q747&amp;$B747,'PNC Exon. &amp; no Exon.'!$A:$AL,'P.N.C. x Comp. x Ramos'!M$66,0)</f>
        <v>0</v>
      </c>
      <c r="N747" s="47">
        <f>VLOOKUP($Q747&amp;$B747,'PNC Exon. &amp; no Exon.'!$A:$AL,'P.N.C. x Comp. x Ramos'!N$66,0)</f>
        <v>0</v>
      </c>
      <c r="O747" s="56">
        <f t="shared" si="67"/>
        <v>0</v>
      </c>
      <c r="Q747" s="136" t="s">
        <v>11</v>
      </c>
    </row>
    <row r="748" spans="1:17" ht="15.95" customHeight="1" x14ac:dyDescent="0.4">
      <c r="A748" s="46">
        <f t="shared" si="65"/>
        <v>1</v>
      </c>
      <c r="B748" s="50" t="s">
        <v>99</v>
      </c>
      <c r="C748" s="75">
        <f t="shared" si="66"/>
        <v>0</v>
      </c>
      <c r="D748" s="47">
        <f>VLOOKUP($Q748&amp;$B748,'PNC Exon. &amp; no Exon.'!$A:$AL,'P.N.C. x Comp. x Ramos'!D$66,0)</f>
        <v>0</v>
      </c>
      <c r="E748" s="47">
        <f>VLOOKUP($Q748&amp;$B748,'PNC Exon. &amp; no Exon.'!$A:$AL,'P.N.C. x Comp. x Ramos'!E$66,0)</f>
        <v>0</v>
      </c>
      <c r="F748" s="47">
        <f>VLOOKUP($Q748&amp;$B748,'PNC Exon. &amp; no Exon.'!$A:$AL,'P.N.C. x Comp. x Ramos'!F$66,0)</f>
        <v>0</v>
      </c>
      <c r="G748" s="47">
        <f>VLOOKUP($Q748&amp;$B748,'PNC Exon. &amp; no Exon.'!$A:$AL,'P.N.C. x Comp. x Ramos'!G$66,0)</f>
        <v>0</v>
      </c>
      <c r="H748" s="47">
        <f>VLOOKUP($Q748&amp;$B748,'PNC Exon. &amp; no Exon.'!$A:$AL,'P.N.C. x Comp. x Ramos'!H$66,0)</f>
        <v>0</v>
      </c>
      <c r="I748" s="47">
        <f>VLOOKUP($Q748&amp;$B748,'PNC Exon. &amp; no Exon.'!$A:$AL,'P.N.C. x Comp. x Ramos'!I$66,0)</f>
        <v>0</v>
      </c>
      <c r="J748" s="47">
        <f>VLOOKUP($Q748&amp;$B748,'PNC Exon. &amp; no Exon.'!$A:$AL,'P.N.C. x Comp. x Ramos'!J$66,0)</f>
        <v>0</v>
      </c>
      <c r="K748" s="47">
        <f>VLOOKUP($Q748&amp;$B748,'PNC Exon. &amp; no Exon.'!$A:$AL,'P.N.C. x Comp. x Ramos'!K$66,0)</f>
        <v>0</v>
      </c>
      <c r="L748" s="47">
        <f>VLOOKUP($Q748&amp;$B748,'PNC Exon. &amp; no Exon.'!$A:$AL,'P.N.C. x Comp. x Ramos'!L$66,0)</f>
        <v>0</v>
      </c>
      <c r="M748" s="47">
        <f>VLOOKUP($Q748&amp;$B748,'PNC Exon. &amp; no Exon.'!$A:$AL,'P.N.C. x Comp. x Ramos'!M$66,0)</f>
        <v>0</v>
      </c>
      <c r="N748" s="47">
        <f>VLOOKUP($Q748&amp;$B748,'PNC Exon. &amp; no Exon.'!$A:$AL,'P.N.C. x Comp. x Ramos'!N$66,0)</f>
        <v>0</v>
      </c>
      <c r="O748" s="56">
        <f t="shared" si="67"/>
        <v>0</v>
      </c>
      <c r="Q748" s="136" t="s">
        <v>11</v>
      </c>
    </row>
    <row r="749" spans="1:17" ht="15.95" customHeight="1" x14ac:dyDescent="0.4">
      <c r="A749" s="46">
        <f t="shared" si="65"/>
        <v>1</v>
      </c>
      <c r="B749" s="50" t="s">
        <v>79</v>
      </c>
      <c r="C749" s="75">
        <f t="shared" si="66"/>
        <v>0</v>
      </c>
      <c r="D749" s="47">
        <f>VLOOKUP($Q749&amp;$B749,'PNC Exon. &amp; no Exon.'!$A:$AL,'P.N.C. x Comp. x Ramos'!D$66,0)</f>
        <v>0</v>
      </c>
      <c r="E749" s="47">
        <f>VLOOKUP($Q749&amp;$B749,'PNC Exon. &amp; no Exon.'!$A:$AL,'P.N.C. x Comp. x Ramos'!E$66,0)</f>
        <v>0</v>
      </c>
      <c r="F749" s="47">
        <f>VLOOKUP($Q749&amp;$B749,'PNC Exon. &amp; no Exon.'!$A:$AL,'P.N.C. x Comp. x Ramos'!F$66,0)</f>
        <v>0</v>
      </c>
      <c r="G749" s="47">
        <f>VLOOKUP($Q749&amp;$B749,'PNC Exon. &amp; no Exon.'!$A:$AL,'P.N.C. x Comp. x Ramos'!G$66,0)</f>
        <v>0</v>
      </c>
      <c r="H749" s="47">
        <f>VLOOKUP($Q749&amp;$B749,'PNC Exon. &amp; no Exon.'!$A:$AL,'P.N.C. x Comp. x Ramos'!H$66,0)</f>
        <v>0</v>
      </c>
      <c r="I749" s="47">
        <f>VLOOKUP($Q749&amp;$B749,'PNC Exon. &amp; no Exon.'!$A:$AL,'P.N.C. x Comp. x Ramos'!I$66,0)</f>
        <v>0</v>
      </c>
      <c r="J749" s="47">
        <f>VLOOKUP($Q749&amp;$B749,'PNC Exon. &amp; no Exon.'!$A:$AL,'P.N.C. x Comp. x Ramos'!J$66,0)</f>
        <v>0</v>
      </c>
      <c r="K749" s="47">
        <f>VLOOKUP($Q749&amp;$B749,'PNC Exon. &amp; no Exon.'!$A:$AL,'P.N.C. x Comp. x Ramos'!K$66,0)</f>
        <v>0</v>
      </c>
      <c r="L749" s="47">
        <f>VLOOKUP($Q749&amp;$B749,'PNC Exon. &amp; no Exon.'!$A:$AL,'P.N.C. x Comp. x Ramos'!L$66,0)</f>
        <v>0</v>
      </c>
      <c r="M749" s="47">
        <f>VLOOKUP($Q749&amp;$B749,'PNC Exon. &amp; no Exon.'!$A:$AL,'P.N.C. x Comp. x Ramos'!M$66,0)</f>
        <v>0</v>
      </c>
      <c r="N749" s="47">
        <f>VLOOKUP($Q749&amp;$B749,'PNC Exon. &amp; no Exon.'!$A:$AL,'P.N.C. x Comp. x Ramos'!N$66,0)</f>
        <v>0</v>
      </c>
      <c r="O749" s="56">
        <f t="shared" si="67"/>
        <v>0</v>
      </c>
      <c r="Q749" s="136" t="s">
        <v>11</v>
      </c>
    </row>
    <row r="750" spans="1:17" ht="15.95" customHeight="1" x14ac:dyDescent="0.4">
      <c r="A750" s="46">
        <f t="shared" si="65"/>
        <v>1</v>
      </c>
      <c r="B750" s="50" t="s">
        <v>80</v>
      </c>
      <c r="C750" s="75">
        <f t="shared" si="66"/>
        <v>0</v>
      </c>
      <c r="D750" s="47">
        <f>VLOOKUP($Q750&amp;$B750,'PNC Exon. &amp; no Exon.'!$A:$AL,'P.N.C. x Comp. x Ramos'!D$66,0)</f>
        <v>0</v>
      </c>
      <c r="E750" s="47">
        <f>VLOOKUP($Q750&amp;$B750,'PNC Exon. &amp; no Exon.'!$A:$AL,'P.N.C. x Comp. x Ramos'!E$66,0)</f>
        <v>0</v>
      </c>
      <c r="F750" s="47">
        <f>VLOOKUP($Q750&amp;$B750,'PNC Exon. &amp; no Exon.'!$A:$AL,'P.N.C. x Comp. x Ramos'!F$66,0)</f>
        <v>0</v>
      </c>
      <c r="G750" s="47">
        <f>VLOOKUP($Q750&amp;$B750,'PNC Exon. &amp; no Exon.'!$A:$AL,'P.N.C. x Comp. x Ramos'!G$66,0)</f>
        <v>0</v>
      </c>
      <c r="H750" s="47">
        <f>VLOOKUP($Q750&amp;$B750,'PNC Exon. &amp; no Exon.'!$A:$AL,'P.N.C. x Comp. x Ramos'!H$66,0)</f>
        <v>0</v>
      </c>
      <c r="I750" s="47">
        <f>VLOOKUP($Q750&amp;$B750,'PNC Exon. &amp; no Exon.'!$A:$AL,'P.N.C. x Comp. x Ramos'!I$66,0)</f>
        <v>0</v>
      </c>
      <c r="J750" s="47">
        <f>VLOOKUP($Q750&amp;$B750,'PNC Exon. &amp; no Exon.'!$A:$AL,'P.N.C. x Comp. x Ramos'!J$66,0)</f>
        <v>0</v>
      </c>
      <c r="K750" s="47">
        <f>VLOOKUP($Q750&amp;$B750,'PNC Exon. &amp; no Exon.'!$A:$AL,'P.N.C. x Comp. x Ramos'!K$66,0)</f>
        <v>0</v>
      </c>
      <c r="L750" s="47">
        <f>VLOOKUP($Q750&amp;$B750,'PNC Exon. &amp; no Exon.'!$A:$AL,'P.N.C. x Comp. x Ramos'!L$66,0)</f>
        <v>0</v>
      </c>
      <c r="M750" s="47">
        <f>VLOOKUP($Q750&amp;$B750,'PNC Exon. &amp; no Exon.'!$A:$AL,'P.N.C. x Comp. x Ramos'!M$66,0)</f>
        <v>0</v>
      </c>
      <c r="N750" s="47">
        <f>VLOOKUP($Q750&amp;$B750,'PNC Exon. &amp; no Exon.'!$A:$AL,'P.N.C. x Comp. x Ramos'!N$66,0)</f>
        <v>0</v>
      </c>
      <c r="O750" s="56">
        <f t="shared" si="67"/>
        <v>0</v>
      </c>
      <c r="Q750" s="136" t="s">
        <v>11</v>
      </c>
    </row>
    <row r="751" spans="1:17" ht="15.95" customHeight="1" x14ac:dyDescent="0.4">
      <c r="A751" s="46">
        <f t="shared" si="65"/>
        <v>1</v>
      </c>
      <c r="B751" s="50" t="s">
        <v>98</v>
      </c>
      <c r="C751" s="75">
        <f t="shared" si="66"/>
        <v>0</v>
      </c>
      <c r="D751" s="47">
        <f>VLOOKUP($Q751&amp;$B751,'PNC Exon. &amp; no Exon.'!$A:$AL,'P.N.C. x Comp. x Ramos'!D$66,0)</f>
        <v>0</v>
      </c>
      <c r="E751" s="47">
        <f>VLOOKUP($Q751&amp;$B751,'PNC Exon. &amp; no Exon.'!$A:$AL,'P.N.C. x Comp. x Ramos'!E$66,0)</f>
        <v>0</v>
      </c>
      <c r="F751" s="47">
        <f>VLOOKUP($Q751&amp;$B751,'PNC Exon. &amp; no Exon.'!$A:$AL,'P.N.C. x Comp. x Ramos'!F$66,0)</f>
        <v>0</v>
      </c>
      <c r="G751" s="47">
        <f>VLOOKUP($Q751&amp;$B751,'PNC Exon. &amp; no Exon.'!$A:$AL,'P.N.C. x Comp. x Ramos'!G$66,0)</f>
        <v>0</v>
      </c>
      <c r="H751" s="47">
        <f>VLOOKUP($Q751&amp;$B751,'PNC Exon. &amp; no Exon.'!$A:$AL,'P.N.C. x Comp. x Ramos'!H$66,0)</f>
        <v>0</v>
      </c>
      <c r="I751" s="47">
        <f>VLOOKUP($Q751&amp;$B751,'PNC Exon. &amp; no Exon.'!$A:$AL,'P.N.C. x Comp. x Ramos'!I$66,0)</f>
        <v>0</v>
      </c>
      <c r="J751" s="47">
        <f>VLOOKUP($Q751&amp;$B751,'PNC Exon. &amp; no Exon.'!$A:$AL,'P.N.C. x Comp. x Ramos'!J$66,0)</f>
        <v>0</v>
      </c>
      <c r="K751" s="47">
        <f>VLOOKUP($Q751&amp;$B751,'PNC Exon. &amp; no Exon.'!$A:$AL,'P.N.C. x Comp. x Ramos'!K$66,0)</f>
        <v>0</v>
      </c>
      <c r="L751" s="47">
        <f>VLOOKUP($Q751&amp;$B751,'PNC Exon. &amp; no Exon.'!$A:$AL,'P.N.C. x Comp. x Ramos'!L$66,0)</f>
        <v>0</v>
      </c>
      <c r="M751" s="47">
        <f>VLOOKUP($Q751&amp;$B751,'PNC Exon. &amp; no Exon.'!$A:$AL,'P.N.C. x Comp. x Ramos'!M$66,0)</f>
        <v>0</v>
      </c>
      <c r="N751" s="47">
        <f>VLOOKUP($Q751&amp;$B751,'PNC Exon. &amp; no Exon.'!$A:$AL,'P.N.C. x Comp. x Ramos'!N$66,0)</f>
        <v>0</v>
      </c>
      <c r="O751" s="56">
        <f t="shared" si="67"/>
        <v>0</v>
      </c>
      <c r="Q751" s="136" t="s">
        <v>11</v>
      </c>
    </row>
    <row r="752" spans="1:17" ht="15.95" customHeight="1" x14ac:dyDescent="0.4">
      <c r="A752" s="46">
        <f t="shared" si="65"/>
        <v>1</v>
      </c>
      <c r="B752" s="49" t="s">
        <v>107</v>
      </c>
      <c r="C752" s="75">
        <f t="shared" si="66"/>
        <v>0</v>
      </c>
      <c r="D752" s="47">
        <f>VLOOKUP($Q752&amp;$B752,'PNC Exon. &amp; no Exon.'!$A:$AL,'P.N.C. x Comp. x Ramos'!D$66,0)</f>
        <v>0</v>
      </c>
      <c r="E752" s="47">
        <f>VLOOKUP($Q752&amp;$B752,'PNC Exon. &amp; no Exon.'!$A:$AL,'P.N.C. x Comp. x Ramos'!E$66,0)</f>
        <v>0</v>
      </c>
      <c r="F752" s="47">
        <f>VLOOKUP($Q752&amp;$B752,'PNC Exon. &amp; no Exon.'!$A:$AL,'P.N.C. x Comp. x Ramos'!F$66,0)</f>
        <v>0</v>
      </c>
      <c r="G752" s="47">
        <f>VLOOKUP($Q752&amp;$B752,'PNC Exon. &amp; no Exon.'!$A:$AL,'P.N.C. x Comp. x Ramos'!G$66,0)</f>
        <v>0</v>
      </c>
      <c r="H752" s="47">
        <f>VLOOKUP($Q752&amp;$B752,'PNC Exon. &amp; no Exon.'!$A:$AL,'P.N.C. x Comp. x Ramos'!H$66,0)</f>
        <v>0</v>
      </c>
      <c r="I752" s="47">
        <f>VLOOKUP($Q752&amp;$B752,'PNC Exon. &amp; no Exon.'!$A:$AL,'P.N.C. x Comp. x Ramos'!I$66,0)</f>
        <v>0</v>
      </c>
      <c r="J752" s="47">
        <f>VLOOKUP($Q752&amp;$B752,'PNC Exon. &amp; no Exon.'!$A:$AL,'P.N.C. x Comp. x Ramos'!J$66,0)</f>
        <v>0</v>
      </c>
      <c r="K752" s="47">
        <f>VLOOKUP($Q752&amp;$B752,'PNC Exon. &amp; no Exon.'!$A:$AL,'P.N.C. x Comp. x Ramos'!K$66,0)</f>
        <v>0</v>
      </c>
      <c r="L752" s="47">
        <f>VLOOKUP($Q752&amp;$B752,'PNC Exon. &amp; no Exon.'!$A:$AL,'P.N.C. x Comp. x Ramos'!L$66,0)</f>
        <v>0</v>
      </c>
      <c r="M752" s="47">
        <f>VLOOKUP($Q752&amp;$B752,'PNC Exon. &amp; no Exon.'!$A:$AL,'P.N.C. x Comp. x Ramos'!M$66,0)</f>
        <v>0</v>
      </c>
      <c r="N752" s="47">
        <f>VLOOKUP($Q752&amp;$B752,'PNC Exon. &amp; no Exon.'!$A:$AL,'P.N.C. x Comp. x Ramos'!N$66,0)</f>
        <v>0</v>
      </c>
      <c r="O752" s="56">
        <f t="shared" si="67"/>
        <v>0</v>
      </c>
      <c r="Q752" s="136" t="s">
        <v>11</v>
      </c>
    </row>
    <row r="753" spans="1:17" ht="15.95" customHeight="1" x14ac:dyDescent="0.4">
      <c r="A753" s="46">
        <f t="shared" si="65"/>
        <v>1</v>
      </c>
      <c r="B753" s="50" t="s">
        <v>106</v>
      </c>
      <c r="C753" s="75">
        <f t="shared" si="66"/>
        <v>0</v>
      </c>
      <c r="D753" s="47">
        <f>VLOOKUP($Q753&amp;$B753,'PNC Exon. &amp; no Exon.'!$A:$AL,'P.N.C. x Comp. x Ramos'!D$66,0)</f>
        <v>0</v>
      </c>
      <c r="E753" s="47">
        <f>VLOOKUP($Q753&amp;$B753,'PNC Exon. &amp; no Exon.'!$A:$AL,'P.N.C. x Comp. x Ramos'!E$66,0)</f>
        <v>0</v>
      </c>
      <c r="F753" s="47">
        <f>VLOOKUP($Q753&amp;$B753,'PNC Exon. &amp; no Exon.'!$A:$AL,'P.N.C. x Comp. x Ramos'!F$66,0)</f>
        <v>0</v>
      </c>
      <c r="G753" s="47">
        <f>VLOOKUP($Q753&amp;$B753,'PNC Exon. &amp; no Exon.'!$A:$AL,'P.N.C. x Comp. x Ramos'!G$66,0)</f>
        <v>0</v>
      </c>
      <c r="H753" s="47">
        <f>VLOOKUP($Q753&amp;$B753,'PNC Exon. &amp; no Exon.'!$A:$AL,'P.N.C. x Comp. x Ramos'!H$66,0)</f>
        <v>0</v>
      </c>
      <c r="I753" s="47">
        <f>VLOOKUP($Q753&amp;$B753,'PNC Exon. &amp; no Exon.'!$A:$AL,'P.N.C. x Comp. x Ramos'!I$66,0)</f>
        <v>0</v>
      </c>
      <c r="J753" s="47">
        <f>VLOOKUP($Q753&amp;$B753,'PNC Exon. &amp; no Exon.'!$A:$AL,'P.N.C. x Comp. x Ramos'!J$66,0)</f>
        <v>0</v>
      </c>
      <c r="K753" s="47">
        <f>VLOOKUP($Q753&amp;$B753,'PNC Exon. &amp; no Exon.'!$A:$AL,'P.N.C. x Comp. x Ramos'!K$66,0)</f>
        <v>0</v>
      </c>
      <c r="L753" s="47">
        <f>VLOOKUP($Q753&amp;$B753,'PNC Exon. &amp; no Exon.'!$A:$AL,'P.N.C. x Comp. x Ramos'!L$66,0)</f>
        <v>0</v>
      </c>
      <c r="M753" s="47">
        <f>VLOOKUP($Q753&amp;$B753,'PNC Exon. &amp; no Exon.'!$A:$AL,'P.N.C. x Comp. x Ramos'!M$66,0)</f>
        <v>0</v>
      </c>
      <c r="N753" s="47">
        <f>VLOOKUP($Q753&amp;$B753,'PNC Exon. &amp; no Exon.'!$A:$AL,'P.N.C. x Comp. x Ramos'!N$66,0)</f>
        <v>0</v>
      </c>
      <c r="O753" s="56">
        <f t="shared" si="67"/>
        <v>0</v>
      </c>
      <c r="Q753" s="136" t="s">
        <v>11</v>
      </c>
    </row>
    <row r="754" spans="1:17" ht="15.95" customHeight="1" x14ac:dyDescent="0.4">
      <c r="A754" s="46">
        <f t="shared" si="65"/>
        <v>1</v>
      </c>
      <c r="B754" s="50" t="s">
        <v>82</v>
      </c>
      <c r="C754" s="75">
        <f t="shared" si="66"/>
        <v>0</v>
      </c>
      <c r="D754" s="47">
        <f>VLOOKUP($Q754&amp;$B754,'PNC Exon. &amp; no Exon.'!$A:$AL,'P.N.C. x Comp. x Ramos'!D$66,0)</f>
        <v>0</v>
      </c>
      <c r="E754" s="47">
        <f>VLOOKUP($Q754&amp;$B754,'PNC Exon. &amp; no Exon.'!$A:$AL,'P.N.C. x Comp. x Ramos'!E$66,0)</f>
        <v>0</v>
      </c>
      <c r="F754" s="47">
        <f>VLOOKUP($Q754&amp;$B754,'PNC Exon. &amp; no Exon.'!$A:$AL,'P.N.C. x Comp. x Ramos'!F$66,0)</f>
        <v>0</v>
      </c>
      <c r="G754" s="47">
        <f>VLOOKUP($Q754&amp;$B754,'PNC Exon. &amp; no Exon.'!$A:$AL,'P.N.C. x Comp. x Ramos'!G$66,0)</f>
        <v>0</v>
      </c>
      <c r="H754" s="47">
        <f>VLOOKUP($Q754&amp;$B754,'PNC Exon. &amp; no Exon.'!$A:$AL,'P.N.C. x Comp. x Ramos'!H$66,0)</f>
        <v>0</v>
      </c>
      <c r="I754" s="47">
        <f>VLOOKUP($Q754&amp;$B754,'PNC Exon. &amp; no Exon.'!$A:$AL,'P.N.C. x Comp. x Ramos'!I$66,0)</f>
        <v>0</v>
      </c>
      <c r="J754" s="47">
        <f>VLOOKUP($Q754&amp;$B754,'PNC Exon. &amp; no Exon.'!$A:$AL,'P.N.C. x Comp. x Ramos'!J$66,0)</f>
        <v>0</v>
      </c>
      <c r="K754" s="47">
        <f>VLOOKUP($Q754&amp;$B754,'PNC Exon. &amp; no Exon.'!$A:$AL,'P.N.C. x Comp. x Ramos'!K$66,0)</f>
        <v>0</v>
      </c>
      <c r="L754" s="47">
        <f>VLOOKUP($Q754&amp;$B754,'PNC Exon. &amp; no Exon.'!$A:$AL,'P.N.C. x Comp. x Ramos'!L$66,0)</f>
        <v>0</v>
      </c>
      <c r="M754" s="47">
        <f>VLOOKUP($Q754&amp;$B754,'PNC Exon. &amp; no Exon.'!$A:$AL,'P.N.C. x Comp. x Ramos'!M$66,0)</f>
        <v>0</v>
      </c>
      <c r="N754" s="47">
        <f>VLOOKUP($Q754&amp;$B754,'PNC Exon. &amp; no Exon.'!$A:$AL,'P.N.C. x Comp. x Ramos'!N$66,0)</f>
        <v>0</v>
      </c>
      <c r="O754" s="56">
        <f t="shared" si="67"/>
        <v>0</v>
      </c>
      <c r="Q754" s="136" t="s">
        <v>11</v>
      </c>
    </row>
    <row r="755" spans="1:17" ht="15.95" customHeight="1" x14ac:dyDescent="0.4">
      <c r="A755" s="46">
        <f t="shared" si="65"/>
        <v>1</v>
      </c>
      <c r="B755" s="50" t="s">
        <v>95</v>
      </c>
      <c r="C755" s="75">
        <f t="shared" si="66"/>
        <v>0</v>
      </c>
      <c r="D755" s="47">
        <f>VLOOKUP($Q755&amp;$B755,'PNC Exon. &amp; no Exon.'!$A:$AL,'P.N.C. x Comp. x Ramos'!D$66,0)</f>
        <v>0</v>
      </c>
      <c r="E755" s="47">
        <f>VLOOKUP($Q755&amp;$B755,'PNC Exon. &amp; no Exon.'!$A:$AL,'P.N.C. x Comp. x Ramos'!E$66,0)</f>
        <v>0</v>
      </c>
      <c r="F755" s="47">
        <f>VLOOKUP($Q755&amp;$B755,'PNC Exon. &amp; no Exon.'!$A:$AL,'P.N.C. x Comp. x Ramos'!F$66,0)</f>
        <v>0</v>
      </c>
      <c r="G755" s="47">
        <f>VLOOKUP($Q755&amp;$B755,'PNC Exon. &amp; no Exon.'!$A:$AL,'P.N.C. x Comp. x Ramos'!G$66,0)</f>
        <v>0</v>
      </c>
      <c r="H755" s="47">
        <f>VLOOKUP($Q755&amp;$B755,'PNC Exon. &amp; no Exon.'!$A:$AL,'P.N.C. x Comp. x Ramos'!H$66,0)</f>
        <v>0</v>
      </c>
      <c r="I755" s="47">
        <f>VLOOKUP($Q755&amp;$B755,'PNC Exon. &amp; no Exon.'!$A:$AL,'P.N.C. x Comp. x Ramos'!I$66,0)</f>
        <v>0</v>
      </c>
      <c r="J755" s="47">
        <f>VLOOKUP($Q755&amp;$B755,'PNC Exon. &amp; no Exon.'!$A:$AL,'P.N.C. x Comp. x Ramos'!J$66,0)</f>
        <v>0</v>
      </c>
      <c r="K755" s="47">
        <f>VLOOKUP($Q755&amp;$B755,'PNC Exon. &amp; no Exon.'!$A:$AL,'P.N.C. x Comp. x Ramos'!K$66,0)</f>
        <v>0</v>
      </c>
      <c r="L755" s="47">
        <f>VLOOKUP($Q755&amp;$B755,'PNC Exon. &amp; no Exon.'!$A:$AL,'P.N.C. x Comp. x Ramos'!L$66,0)</f>
        <v>0</v>
      </c>
      <c r="M755" s="47">
        <f>VLOOKUP($Q755&amp;$B755,'PNC Exon. &amp; no Exon.'!$A:$AL,'P.N.C. x Comp. x Ramos'!M$66,0)</f>
        <v>0</v>
      </c>
      <c r="N755" s="47">
        <f>VLOOKUP($Q755&amp;$B755,'PNC Exon. &amp; no Exon.'!$A:$AL,'P.N.C. x Comp. x Ramos'!N$66,0)</f>
        <v>0</v>
      </c>
      <c r="O755" s="56">
        <f t="shared" si="67"/>
        <v>0</v>
      </c>
      <c r="Q755" s="136" t="s">
        <v>11</v>
      </c>
    </row>
    <row r="756" spans="1:17" ht="15.95" customHeight="1" x14ac:dyDescent="0.4">
      <c r="A756" s="46">
        <f t="shared" si="65"/>
        <v>1</v>
      </c>
      <c r="B756" s="49" t="s">
        <v>101</v>
      </c>
      <c r="C756" s="75">
        <f t="shared" si="66"/>
        <v>0</v>
      </c>
      <c r="D756" s="47">
        <f>VLOOKUP($Q756&amp;$B756,'PNC Exon. &amp; no Exon.'!$A:$AL,'P.N.C. x Comp. x Ramos'!D$66,0)</f>
        <v>0</v>
      </c>
      <c r="E756" s="47">
        <f>VLOOKUP($Q756&amp;$B756,'PNC Exon. &amp; no Exon.'!$A:$AL,'P.N.C. x Comp. x Ramos'!E$66,0)</f>
        <v>0</v>
      </c>
      <c r="F756" s="47">
        <f>VLOOKUP($Q756&amp;$B756,'PNC Exon. &amp; no Exon.'!$A:$AL,'P.N.C. x Comp. x Ramos'!F$66,0)</f>
        <v>0</v>
      </c>
      <c r="G756" s="47">
        <f>VLOOKUP($Q756&amp;$B756,'PNC Exon. &amp; no Exon.'!$A:$AL,'P.N.C. x Comp. x Ramos'!G$66,0)</f>
        <v>0</v>
      </c>
      <c r="H756" s="47">
        <f>VLOOKUP($Q756&amp;$B756,'PNC Exon. &amp; no Exon.'!$A:$AL,'P.N.C. x Comp. x Ramos'!H$66,0)</f>
        <v>0</v>
      </c>
      <c r="I756" s="47">
        <f>VLOOKUP($Q756&amp;$B756,'PNC Exon. &amp; no Exon.'!$A:$AL,'P.N.C. x Comp. x Ramos'!I$66,0)</f>
        <v>0</v>
      </c>
      <c r="J756" s="47">
        <f>VLOOKUP($Q756&amp;$B756,'PNC Exon. &amp; no Exon.'!$A:$AL,'P.N.C. x Comp. x Ramos'!J$66,0)</f>
        <v>0</v>
      </c>
      <c r="K756" s="47">
        <f>VLOOKUP($Q756&amp;$B756,'PNC Exon. &amp; no Exon.'!$A:$AL,'P.N.C. x Comp. x Ramos'!K$66,0)</f>
        <v>0</v>
      </c>
      <c r="L756" s="47">
        <f>VLOOKUP($Q756&amp;$B756,'PNC Exon. &amp; no Exon.'!$A:$AL,'P.N.C. x Comp. x Ramos'!L$66,0)</f>
        <v>0</v>
      </c>
      <c r="M756" s="47">
        <f>VLOOKUP($Q756&amp;$B756,'PNC Exon. &amp; no Exon.'!$A:$AL,'P.N.C. x Comp. x Ramos'!M$66,0)</f>
        <v>0</v>
      </c>
      <c r="N756" s="47">
        <f>VLOOKUP($Q756&amp;$B756,'PNC Exon. &amp; no Exon.'!$A:$AL,'P.N.C. x Comp. x Ramos'!N$66,0)</f>
        <v>0</v>
      </c>
      <c r="O756" s="56">
        <f t="shared" si="67"/>
        <v>0</v>
      </c>
      <c r="Q756" s="136" t="s">
        <v>11</v>
      </c>
    </row>
    <row r="757" spans="1:17" ht="15.95" customHeight="1" x14ac:dyDescent="0.4">
      <c r="A757" s="46">
        <f t="shared" si="65"/>
        <v>1</v>
      </c>
      <c r="B757" s="50" t="s">
        <v>102</v>
      </c>
      <c r="C757" s="75">
        <f t="shared" si="66"/>
        <v>0</v>
      </c>
      <c r="D757" s="47">
        <f>VLOOKUP($Q757&amp;$B757,'PNC Exon. &amp; no Exon.'!$A:$AL,'P.N.C. x Comp. x Ramos'!D$66,0)</f>
        <v>0</v>
      </c>
      <c r="E757" s="47">
        <f>VLOOKUP($Q757&amp;$B757,'PNC Exon. &amp; no Exon.'!$A:$AL,'P.N.C. x Comp. x Ramos'!E$66,0)</f>
        <v>0</v>
      </c>
      <c r="F757" s="47">
        <f>VLOOKUP($Q757&amp;$B757,'PNC Exon. &amp; no Exon.'!$A:$AL,'P.N.C. x Comp. x Ramos'!F$66,0)</f>
        <v>0</v>
      </c>
      <c r="G757" s="47">
        <f>VLOOKUP($Q757&amp;$B757,'PNC Exon. &amp; no Exon.'!$A:$AL,'P.N.C. x Comp. x Ramos'!G$66,0)</f>
        <v>0</v>
      </c>
      <c r="H757" s="47">
        <f>VLOOKUP($Q757&amp;$B757,'PNC Exon. &amp; no Exon.'!$A:$AL,'P.N.C. x Comp. x Ramos'!H$66,0)</f>
        <v>0</v>
      </c>
      <c r="I757" s="47">
        <f>VLOOKUP($Q757&amp;$B757,'PNC Exon. &amp; no Exon.'!$A:$AL,'P.N.C. x Comp. x Ramos'!I$66,0)</f>
        <v>0</v>
      </c>
      <c r="J757" s="47">
        <f>VLOOKUP($Q757&amp;$B757,'PNC Exon. &amp; no Exon.'!$A:$AL,'P.N.C. x Comp. x Ramos'!J$66,0)</f>
        <v>0</v>
      </c>
      <c r="K757" s="47">
        <f>VLOOKUP($Q757&amp;$B757,'PNC Exon. &amp; no Exon.'!$A:$AL,'P.N.C. x Comp. x Ramos'!K$66,0)</f>
        <v>0</v>
      </c>
      <c r="L757" s="47">
        <f>VLOOKUP($Q757&amp;$B757,'PNC Exon. &amp; no Exon.'!$A:$AL,'P.N.C. x Comp. x Ramos'!L$66,0)</f>
        <v>0</v>
      </c>
      <c r="M757" s="47">
        <f>VLOOKUP($Q757&amp;$B757,'PNC Exon. &amp; no Exon.'!$A:$AL,'P.N.C. x Comp. x Ramos'!M$66,0)</f>
        <v>0</v>
      </c>
      <c r="N757" s="47">
        <f>VLOOKUP($Q757&amp;$B757,'PNC Exon. &amp; no Exon.'!$A:$AL,'P.N.C. x Comp. x Ramos'!N$66,0)</f>
        <v>0</v>
      </c>
      <c r="O757" s="56">
        <f t="shared" si="67"/>
        <v>0</v>
      </c>
      <c r="Q757" s="136" t="s">
        <v>11</v>
      </c>
    </row>
    <row r="758" spans="1:17" ht="15.95" customHeight="1" x14ac:dyDescent="0.4">
      <c r="A758" s="46">
        <f t="shared" si="65"/>
        <v>1</v>
      </c>
      <c r="B758" s="50" t="s">
        <v>110</v>
      </c>
      <c r="C758" s="75">
        <f t="shared" si="66"/>
        <v>0</v>
      </c>
      <c r="D758" s="47">
        <f>VLOOKUP($Q758&amp;$B758,'PNC Exon. &amp; no Exon.'!$A:$AL,'P.N.C. x Comp. x Ramos'!D$66,0)</f>
        <v>0</v>
      </c>
      <c r="E758" s="47">
        <f>VLOOKUP($Q758&amp;$B758,'PNC Exon. &amp; no Exon.'!$A:$AL,'P.N.C. x Comp. x Ramos'!E$66,0)</f>
        <v>0</v>
      </c>
      <c r="F758" s="47">
        <f>VLOOKUP($Q758&amp;$B758,'PNC Exon. &amp; no Exon.'!$A:$AL,'P.N.C. x Comp. x Ramos'!F$66,0)</f>
        <v>0</v>
      </c>
      <c r="G758" s="47">
        <f>VLOOKUP($Q758&amp;$B758,'PNC Exon. &amp; no Exon.'!$A:$AL,'P.N.C. x Comp. x Ramos'!G$66,0)</f>
        <v>0</v>
      </c>
      <c r="H758" s="47">
        <f>VLOOKUP($Q758&amp;$B758,'PNC Exon. &amp; no Exon.'!$A:$AL,'P.N.C. x Comp. x Ramos'!H$66,0)</f>
        <v>0</v>
      </c>
      <c r="I758" s="47">
        <f>VLOOKUP($Q758&amp;$B758,'PNC Exon. &amp; no Exon.'!$A:$AL,'P.N.C. x Comp. x Ramos'!I$66,0)</f>
        <v>0</v>
      </c>
      <c r="J758" s="47">
        <f>VLOOKUP($Q758&amp;$B758,'PNC Exon. &amp; no Exon.'!$A:$AL,'P.N.C. x Comp. x Ramos'!J$66,0)</f>
        <v>0</v>
      </c>
      <c r="K758" s="47">
        <f>VLOOKUP($Q758&amp;$B758,'PNC Exon. &amp; no Exon.'!$A:$AL,'P.N.C. x Comp. x Ramos'!K$66,0)</f>
        <v>0</v>
      </c>
      <c r="L758" s="47">
        <f>VLOOKUP($Q758&amp;$B758,'PNC Exon. &amp; no Exon.'!$A:$AL,'P.N.C. x Comp. x Ramos'!L$66,0)</f>
        <v>0</v>
      </c>
      <c r="M758" s="47">
        <f>VLOOKUP($Q758&amp;$B758,'PNC Exon. &amp; no Exon.'!$A:$AL,'P.N.C. x Comp. x Ramos'!M$66,0)</f>
        <v>0</v>
      </c>
      <c r="N758" s="47">
        <f>VLOOKUP($Q758&amp;$B758,'PNC Exon. &amp; no Exon.'!$A:$AL,'P.N.C. x Comp. x Ramos'!N$66,0)</f>
        <v>0</v>
      </c>
      <c r="O758" s="56">
        <f t="shared" si="67"/>
        <v>0</v>
      </c>
      <c r="Q758" s="136" t="s">
        <v>11</v>
      </c>
    </row>
    <row r="759" spans="1:17" ht="15.95" customHeight="1" x14ac:dyDescent="0.4">
      <c r="A759" s="46">
        <f t="shared" si="65"/>
        <v>1</v>
      </c>
      <c r="B759" s="50" t="s">
        <v>114</v>
      </c>
      <c r="C759" s="75">
        <f t="shared" si="66"/>
        <v>0</v>
      </c>
      <c r="D759" s="47">
        <f>VLOOKUP($Q759&amp;$B759,'PNC Exon. &amp; no Exon.'!$A:$AL,'P.N.C. x Comp. x Ramos'!D$66,0)</f>
        <v>0</v>
      </c>
      <c r="E759" s="47">
        <f>VLOOKUP($Q759&amp;$B759,'PNC Exon. &amp; no Exon.'!$A:$AL,'P.N.C. x Comp. x Ramos'!E$66,0)</f>
        <v>0</v>
      </c>
      <c r="F759" s="47">
        <f>VLOOKUP($Q759&amp;$B759,'PNC Exon. &amp; no Exon.'!$A:$AL,'P.N.C. x Comp. x Ramos'!F$66,0)</f>
        <v>0</v>
      </c>
      <c r="G759" s="47">
        <f>VLOOKUP($Q759&amp;$B759,'PNC Exon. &amp; no Exon.'!$A:$AL,'P.N.C. x Comp. x Ramos'!G$66,0)</f>
        <v>0</v>
      </c>
      <c r="H759" s="47">
        <f>VLOOKUP($Q759&amp;$B759,'PNC Exon. &amp; no Exon.'!$A:$AL,'P.N.C. x Comp. x Ramos'!H$66,0)</f>
        <v>0</v>
      </c>
      <c r="I759" s="47">
        <f>VLOOKUP($Q759&amp;$B759,'PNC Exon. &amp; no Exon.'!$A:$AL,'P.N.C. x Comp. x Ramos'!I$66,0)</f>
        <v>0</v>
      </c>
      <c r="J759" s="47">
        <f>VLOOKUP($Q759&amp;$B759,'PNC Exon. &amp; no Exon.'!$A:$AL,'P.N.C. x Comp. x Ramos'!J$66,0)</f>
        <v>0</v>
      </c>
      <c r="K759" s="47">
        <f>VLOOKUP($Q759&amp;$B759,'PNC Exon. &amp; no Exon.'!$A:$AL,'P.N.C. x Comp. x Ramos'!K$66,0)</f>
        <v>0</v>
      </c>
      <c r="L759" s="47">
        <f>VLOOKUP($Q759&amp;$B759,'PNC Exon. &amp; no Exon.'!$A:$AL,'P.N.C. x Comp. x Ramos'!L$66,0)</f>
        <v>0</v>
      </c>
      <c r="M759" s="47">
        <f>VLOOKUP($Q759&amp;$B759,'PNC Exon. &amp; no Exon.'!$A:$AL,'P.N.C. x Comp. x Ramos'!M$66,0)</f>
        <v>0</v>
      </c>
      <c r="N759" s="47">
        <f>VLOOKUP($Q759&amp;$B759,'PNC Exon. &amp; no Exon.'!$A:$AL,'P.N.C. x Comp. x Ramos'!N$66,0)</f>
        <v>0</v>
      </c>
      <c r="O759" s="56">
        <f t="shared" si="67"/>
        <v>0</v>
      </c>
      <c r="Q759" s="136" t="s">
        <v>11</v>
      </c>
    </row>
    <row r="760" spans="1:17" ht="15.95" customHeight="1" x14ac:dyDescent="0.4">
      <c r="A760" s="46">
        <f t="shared" si="65"/>
        <v>1</v>
      </c>
      <c r="B760" s="50" t="s">
        <v>109</v>
      </c>
      <c r="C760" s="75">
        <f t="shared" si="66"/>
        <v>0</v>
      </c>
      <c r="D760" s="47">
        <f>VLOOKUP($Q760&amp;$B760,'PNC Exon. &amp; no Exon.'!$A:$AL,'P.N.C. x Comp. x Ramos'!D$66,0)</f>
        <v>0</v>
      </c>
      <c r="E760" s="47">
        <f>VLOOKUP($Q760&amp;$B760,'PNC Exon. &amp; no Exon.'!$A:$AL,'P.N.C. x Comp. x Ramos'!E$66,0)</f>
        <v>0</v>
      </c>
      <c r="F760" s="47">
        <f>VLOOKUP($Q760&amp;$B760,'PNC Exon. &amp; no Exon.'!$A:$AL,'P.N.C. x Comp. x Ramos'!F$66,0)</f>
        <v>0</v>
      </c>
      <c r="G760" s="47">
        <f>VLOOKUP($Q760&amp;$B760,'PNC Exon. &amp; no Exon.'!$A:$AL,'P.N.C. x Comp. x Ramos'!G$66,0)</f>
        <v>0</v>
      </c>
      <c r="H760" s="47">
        <f>VLOOKUP($Q760&amp;$B760,'PNC Exon. &amp; no Exon.'!$A:$AL,'P.N.C. x Comp. x Ramos'!H$66,0)</f>
        <v>0</v>
      </c>
      <c r="I760" s="47">
        <f>VLOOKUP($Q760&amp;$B760,'PNC Exon. &amp; no Exon.'!$A:$AL,'P.N.C. x Comp. x Ramos'!I$66,0)</f>
        <v>0</v>
      </c>
      <c r="J760" s="47">
        <f>VLOOKUP($Q760&amp;$B760,'PNC Exon. &amp; no Exon.'!$A:$AL,'P.N.C. x Comp. x Ramos'!J$66,0)</f>
        <v>0</v>
      </c>
      <c r="K760" s="47">
        <f>VLOOKUP($Q760&amp;$B760,'PNC Exon. &amp; no Exon.'!$A:$AL,'P.N.C. x Comp. x Ramos'!K$66,0)</f>
        <v>0</v>
      </c>
      <c r="L760" s="47">
        <f>VLOOKUP($Q760&amp;$B760,'PNC Exon. &amp; no Exon.'!$A:$AL,'P.N.C. x Comp. x Ramos'!L$66,0)</f>
        <v>0</v>
      </c>
      <c r="M760" s="47">
        <f>VLOOKUP($Q760&amp;$B760,'PNC Exon. &amp; no Exon.'!$A:$AL,'P.N.C. x Comp. x Ramos'!M$66,0)</f>
        <v>0</v>
      </c>
      <c r="N760" s="47">
        <f>VLOOKUP($Q760&amp;$B760,'PNC Exon. &amp; no Exon.'!$A:$AL,'P.N.C. x Comp. x Ramos'!N$66,0)</f>
        <v>0</v>
      </c>
      <c r="O760" s="56">
        <f t="shared" si="67"/>
        <v>0</v>
      </c>
      <c r="Q760" s="136" t="s">
        <v>11</v>
      </c>
    </row>
    <row r="761" spans="1:17" ht="15.95" customHeight="1" x14ac:dyDescent="0.4">
      <c r="A761" s="46">
        <f t="shared" si="65"/>
        <v>1</v>
      </c>
      <c r="B761" s="50" t="s">
        <v>113</v>
      </c>
      <c r="C761" s="75">
        <f t="shared" si="66"/>
        <v>0</v>
      </c>
      <c r="D761" s="47">
        <f>VLOOKUP($Q761&amp;$B761,'PNC Exon. &amp; no Exon.'!$A:$AL,'P.N.C. x Comp. x Ramos'!D$66,0)</f>
        <v>0</v>
      </c>
      <c r="E761" s="47">
        <f>VLOOKUP($Q761&amp;$B761,'PNC Exon. &amp; no Exon.'!$A:$AL,'P.N.C. x Comp. x Ramos'!E$66,0)</f>
        <v>0</v>
      </c>
      <c r="F761" s="47">
        <f>VLOOKUP($Q761&amp;$B761,'PNC Exon. &amp; no Exon.'!$A:$AL,'P.N.C. x Comp. x Ramos'!F$66,0)</f>
        <v>0</v>
      </c>
      <c r="G761" s="47">
        <f>VLOOKUP($Q761&amp;$B761,'PNC Exon. &amp; no Exon.'!$A:$AL,'P.N.C. x Comp. x Ramos'!G$66,0)</f>
        <v>0</v>
      </c>
      <c r="H761" s="47">
        <f>VLOOKUP($Q761&amp;$B761,'PNC Exon. &amp; no Exon.'!$A:$AL,'P.N.C. x Comp. x Ramos'!H$66,0)</f>
        <v>0</v>
      </c>
      <c r="I761" s="47">
        <f>VLOOKUP($Q761&amp;$B761,'PNC Exon. &amp; no Exon.'!$A:$AL,'P.N.C. x Comp. x Ramos'!I$66,0)</f>
        <v>0</v>
      </c>
      <c r="J761" s="47">
        <f>VLOOKUP($Q761&amp;$B761,'PNC Exon. &amp; no Exon.'!$A:$AL,'P.N.C. x Comp. x Ramos'!J$66,0)</f>
        <v>0</v>
      </c>
      <c r="K761" s="47">
        <f>VLOOKUP($Q761&amp;$B761,'PNC Exon. &amp; no Exon.'!$A:$AL,'P.N.C. x Comp. x Ramos'!K$66,0)</f>
        <v>0</v>
      </c>
      <c r="L761" s="47">
        <f>VLOOKUP($Q761&amp;$B761,'PNC Exon. &amp; no Exon.'!$A:$AL,'P.N.C. x Comp. x Ramos'!L$66,0)</f>
        <v>0</v>
      </c>
      <c r="M761" s="47">
        <f>VLOOKUP($Q761&amp;$B761,'PNC Exon. &amp; no Exon.'!$A:$AL,'P.N.C. x Comp. x Ramos'!M$66,0)</f>
        <v>0</v>
      </c>
      <c r="N761" s="47">
        <f>VLOOKUP($Q761&amp;$B761,'PNC Exon. &amp; no Exon.'!$A:$AL,'P.N.C. x Comp. x Ramos'!N$66,0)</f>
        <v>0</v>
      </c>
      <c r="O761" s="56">
        <f t="shared" si="67"/>
        <v>0</v>
      </c>
      <c r="Q761" s="136" t="s">
        <v>11</v>
      </c>
    </row>
    <row r="762" spans="1:17" ht="15.95" customHeight="1" x14ac:dyDescent="0.4">
      <c r="A762" s="46">
        <f t="shared" si="65"/>
        <v>1</v>
      </c>
      <c r="B762" s="50" t="s">
        <v>88</v>
      </c>
      <c r="C762" s="75">
        <f t="shared" si="66"/>
        <v>0</v>
      </c>
      <c r="D762" s="47">
        <f>VLOOKUP($Q762&amp;$B762,'PNC Exon. &amp; no Exon.'!$A:$AL,'P.N.C. x Comp. x Ramos'!D$66,0)</f>
        <v>0</v>
      </c>
      <c r="E762" s="47">
        <f>VLOOKUP($Q762&amp;$B762,'PNC Exon. &amp; no Exon.'!$A:$AL,'P.N.C. x Comp. x Ramos'!E$66,0)</f>
        <v>0</v>
      </c>
      <c r="F762" s="47">
        <f>VLOOKUP($Q762&amp;$B762,'PNC Exon. &amp; no Exon.'!$A:$AL,'P.N.C. x Comp. x Ramos'!F$66,0)</f>
        <v>0</v>
      </c>
      <c r="G762" s="47">
        <f>VLOOKUP($Q762&amp;$B762,'PNC Exon. &amp; no Exon.'!$A:$AL,'P.N.C. x Comp. x Ramos'!G$66,0)</f>
        <v>0</v>
      </c>
      <c r="H762" s="47">
        <f>VLOOKUP($Q762&amp;$B762,'PNC Exon. &amp; no Exon.'!$A:$AL,'P.N.C. x Comp. x Ramos'!H$66,0)</f>
        <v>0</v>
      </c>
      <c r="I762" s="47">
        <f>VLOOKUP($Q762&amp;$B762,'PNC Exon. &amp; no Exon.'!$A:$AL,'P.N.C. x Comp. x Ramos'!I$66,0)</f>
        <v>0</v>
      </c>
      <c r="J762" s="47">
        <f>VLOOKUP($Q762&amp;$B762,'PNC Exon. &amp; no Exon.'!$A:$AL,'P.N.C. x Comp. x Ramos'!J$66,0)</f>
        <v>0</v>
      </c>
      <c r="K762" s="47">
        <f>VLOOKUP($Q762&amp;$B762,'PNC Exon. &amp; no Exon.'!$A:$AL,'P.N.C. x Comp. x Ramos'!K$66,0)</f>
        <v>0</v>
      </c>
      <c r="L762" s="47">
        <f>VLOOKUP($Q762&amp;$B762,'PNC Exon. &amp; no Exon.'!$A:$AL,'P.N.C. x Comp. x Ramos'!L$66,0)</f>
        <v>0</v>
      </c>
      <c r="M762" s="47">
        <f>VLOOKUP($Q762&amp;$B762,'PNC Exon. &amp; no Exon.'!$A:$AL,'P.N.C. x Comp. x Ramos'!M$66,0)</f>
        <v>0</v>
      </c>
      <c r="N762" s="47">
        <f>VLOOKUP($Q762&amp;$B762,'PNC Exon. &amp; no Exon.'!$A:$AL,'P.N.C. x Comp. x Ramos'!N$66,0)</f>
        <v>0</v>
      </c>
      <c r="O762" s="56">
        <f t="shared" si="67"/>
        <v>0</v>
      </c>
      <c r="Q762" s="136" t="s">
        <v>11</v>
      </c>
    </row>
    <row r="763" spans="1:17" ht="15.95" customHeight="1" x14ac:dyDescent="0.4">
      <c r="A763" s="46">
        <f t="shared" si="65"/>
        <v>1</v>
      </c>
      <c r="B763" s="50" t="s">
        <v>93</v>
      </c>
      <c r="C763" s="75">
        <f t="shared" si="66"/>
        <v>0</v>
      </c>
      <c r="D763" s="47">
        <f>VLOOKUP($Q763&amp;$B763,'PNC Exon. &amp; no Exon.'!$A:$AL,'P.N.C. x Comp. x Ramos'!D$66,0)</f>
        <v>0</v>
      </c>
      <c r="E763" s="47">
        <f>VLOOKUP($Q763&amp;$B763,'PNC Exon. &amp; no Exon.'!$A:$AL,'P.N.C. x Comp. x Ramos'!E$66,0)</f>
        <v>0</v>
      </c>
      <c r="F763" s="47">
        <f>VLOOKUP($Q763&amp;$B763,'PNC Exon. &amp; no Exon.'!$A:$AL,'P.N.C. x Comp. x Ramos'!F$66,0)</f>
        <v>0</v>
      </c>
      <c r="G763" s="47">
        <f>VLOOKUP($Q763&amp;$B763,'PNC Exon. &amp; no Exon.'!$A:$AL,'P.N.C. x Comp. x Ramos'!G$66,0)</f>
        <v>0</v>
      </c>
      <c r="H763" s="47">
        <f>VLOOKUP($Q763&amp;$B763,'PNC Exon. &amp; no Exon.'!$A:$AL,'P.N.C. x Comp. x Ramos'!H$66,0)</f>
        <v>0</v>
      </c>
      <c r="I763" s="47">
        <f>VLOOKUP($Q763&amp;$B763,'PNC Exon. &amp; no Exon.'!$A:$AL,'P.N.C. x Comp. x Ramos'!I$66,0)</f>
        <v>0</v>
      </c>
      <c r="J763" s="47">
        <f>VLOOKUP($Q763&amp;$B763,'PNC Exon. &amp; no Exon.'!$A:$AL,'P.N.C. x Comp. x Ramos'!J$66,0)</f>
        <v>0</v>
      </c>
      <c r="K763" s="47">
        <f>VLOOKUP($Q763&amp;$B763,'PNC Exon. &amp; no Exon.'!$A:$AL,'P.N.C. x Comp. x Ramos'!K$66,0)</f>
        <v>0</v>
      </c>
      <c r="L763" s="47">
        <f>VLOOKUP($Q763&amp;$B763,'PNC Exon. &amp; no Exon.'!$A:$AL,'P.N.C. x Comp. x Ramos'!L$66,0)</f>
        <v>0</v>
      </c>
      <c r="M763" s="47">
        <f>VLOOKUP($Q763&amp;$B763,'PNC Exon. &amp; no Exon.'!$A:$AL,'P.N.C. x Comp. x Ramos'!M$66,0)</f>
        <v>0</v>
      </c>
      <c r="N763" s="47">
        <f>VLOOKUP($Q763&amp;$B763,'PNC Exon. &amp; no Exon.'!$A:$AL,'P.N.C. x Comp. x Ramos'!N$66,0)</f>
        <v>0</v>
      </c>
      <c r="O763" s="56">
        <f t="shared" si="67"/>
        <v>0</v>
      </c>
      <c r="Q763" s="136" t="s">
        <v>11</v>
      </c>
    </row>
    <row r="764" spans="1:17" ht="15.95" customHeight="1" x14ac:dyDescent="0.4">
      <c r="A764" s="46">
        <f t="shared" si="65"/>
        <v>1</v>
      </c>
      <c r="B764" s="50" t="s">
        <v>81</v>
      </c>
      <c r="C764" s="75">
        <f t="shared" si="66"/>
        <v>0</v>
      </c>
      <c r="D764" s="47">
        <f>VLOOKUP($Q764&amp;$B764,'PNC Exon. &amp; no Exon.'!$A:$AL,'P.N.C. x Comp. x Ramos'!D$66,0)</f>
        <v>0</v>
      </c>
      <c r="E764" s="47">
        <f>VLOOKUP($Q764&amp;$B764,'PNC Exon. &amp; no Exon.'!$A:$AL,'P.N.C. x Comp. x Ramos'!E$66,0)</f>
        <v>0</v>
      </c>
      <c r="F764" s="47">
        <f>VLOOKUP($Q764&amp;$B764,'PNC Exon. &amp; no Exon.'!$A:$AL,'P.N.C. x Comp. x Ramos'!F$66,0)</f>
        <v>0</v>
      </c>
      <c r="G764" s="47">
        <f>VLOOKUP($Q764&amp;$B764,'PNC Exon. &amp; no Exon.'!$A:$AL,'P.N.C. x Comp. x Ramos'!G$66,0)</f>
        <v>0</v>
      </c>
      <c r="H764" s="47">
        <f>VLOOKUP($Q764&amp;$B764,'PNC Exon. &amp; no Exon.'!$A:$AL,'P.N.C. x Comp. x Ramos'!H$66,0)</f>
        <v>0</v>
      </c>
      <c r="I764" s="47">
        <f>VLOOKUP($Q764&amp;$B764,'PNC Exon. &amp; no Exon.'!$A:$AL,'P.N.C. x Comp. x Ramos'!I$66,0)</f>
        <v>0</v>
      </c>
      <c r="J764" s="47">
        <f>VLOOKUP($Q764&amp;$B764,'PNC Exon. &amp; no Exon.'!$A:$AL,'P.N.C. x Comp. x Ramos'!J$66,0)</f>
        <v>0</v>
      </c>
      <c r="K764" s="47">
        <f>VLOOKUP($Q764&amp;$B764,'PNC Exon. &amp; no Exon.'!$A:$AL,'P.N.C. x Comp. x Ramos'!K$66,0)</f>
        <v>0</v>
      </c>
      <c r="L764" s="47">
        <f>VLOOKUP($Q764&amp;$B764,'PNC Exon. &amp; no Exon.'!$A:$AL,'P.N.C. x Comp. x Ramos'!L$66,0)</f>
        <v>0</v>
      </c>
      <c r="M764" s="47">
        <f>VLOOKUP($Q764&amp;$B764,'PNC Exon. &amp; no Exon.'!$A:$AL,'P.N.C. x Comp. x Ramos'!M$66,0)</f>
        <v>0</v>
      </c>
      <c r="N764" s="47">
        <f>VLOOKUP($Q764&amp;$B764,'PNC Exon. &amp; no Exon.'!$A:$AL,'P.N.C. x Comp. x Ramos'!N$66,0)</f>
        <v>0</v>
      </c>
      <c r="O764" s="56">
        <f t="shared" si="67"/>
        <v>0</v>
      </c>
      <c r="Q764" s="136" t="s">
        <v>11</v>
      </c>
    </row>
    <row r="765" spans="1:17" ht="15.95" customHeight="1" x14ac:dyDescent="0.4">
      <c r="A765" s="46">
        <f t="shared" si="65"/>
        <v>1</v>
      </c>
      <c r="B765" s="50" t="s">
        <v>119</v>
      </c>
      <c r="C765" s="75">
        <f t="shared" si="66"/>
        <v>0</v>
      </c>
      <c r="D765" s="47">
        <f>VLOOKUP($Q765&amp;$B765,'PNC Exon. &amp; no Exon.'!$A:$AL,'P.N.C. x Comp. x Ramos'!D$66,0)</f>
        <v>0</v>
      </c>
      <c r="E765" s="47">
        <f>VLOOKUP($Q765&amp;$B765,'PNC Exon. &amp; no Exon.'!$A:$AL,'P.N.C. x Comp. x Ramos'!E$66,0)</f>
        <v>0</v>
      </c>
      <c r="F765" s="47">
        <f>VLOOKUP($Q765&amp;$B765,'PNC Exon. &amp; no Exon.'!$A:$AL,'P.N.C. x Comp. x Ramos'!F$66,0)</f>
        <v>0</v>
      </c>
      <c r="G765" s="47">
        <f>VLOOKUP($Q765&amp;$B765,'PNC Exon. &amp; no Exon.'!$A:$AL,'P.N.C. x Comp. x Ramos'!G$66,0)</f>
        <v>0</v>
      </c>
      <c r="H765" s="47">
        <f>VLOOKUP($Q765&amp;$B765,'PNC Exon. &amp; no Exon.'!$A:$AL,'P.N.C. x Comp. x Ramos'!H$66,0)</f>
        <v>0</v>
      </c>
      <c r="I765" s="47">
        <f>VLOOKUP($Q765&amp;$B765,'PNC Exon. &amp; no Exon.'!$A:$AL,'P.N.C. x Comp. x Ramos'!I$66,0)</f>
        <v>0</v>
      </c>
      <c r="J765" s="47">
        <f>VLOOKUP($Q765&amp;$B765,'PNC Exon. &amp; no Exon.'!$A:$AL,'P.N.C. x Comp. x Ramos'!J$66,0)</f>
        <v>0</v>
      </c>
      <c r="K765" s="47">
        <f>VLOOKUP($Q765&amp;$B765,'PNC Exon. &amp; no Exon.'!$A:$AL,'P.N.C. x Comp. x Ramos'!K$66,0)</f>
        <v>0</v>
      </c>
      <c r="L765" s="47">
        <f>VLOOKUP($Q765&amp;$B765,'PNC Exon. &amp; no Exon.'!$A:$AL,'P.N.C. x Comp. x Ramos'!L$66,0)</f>
        <v>0</v>
      </c>
      <c r="M765" s="47">
        <f>VLOOKUP($Q765&amp;$B765,'PNC Exon. &amp; no Exon.'!$A:$AL,'P.N.C. x Comp. x Ramos'!M$66,0)</f>
        <v>0</v>
      </c>
      <c r="N765" s="47">
        <f>VLOOKUP($Q765&amp;$B765,'PNC Exon. &amp; no Exon.'!$A:$AL,'P.N.C. x Comp. x Ramos'!N$66,0)</f>
        <v>0</v>
      </c>
      <c r="O765" s="56">
        <f t="shared" si="67"/>
        <v>0</v>
      </c>
      <c r="Q765" s="136" t="s">
        <v>11</v>
      </c>
    </row>
    <row r="766" spans="1:17" ht="15.95" customHeight="1" x14ac:dyDescent="0.4">
      <c r="A766" s="46">
        <f t="shared" si="65"/>
        <v>1</v>
      </c>
      <c r="B766" s="50" t="s">
        <v>115</v>
      </c>
      <c r="C766" s="75">
        <f t="shared" si="66"/>
        <v>0</v>
      </c>
      <c r="D766" s="47">
        <f>VLOOKUP($Q766&amp;$B766,'PNC Exon. &amp; no Exon.'!$A:$AL,'P.N.C. x Comp. x Ramos'!D$66,0)</f>
        <v>0</v>
      </c>
      <c r="E766" s="47">
        <f>VLOOKUP($Q766&amp;$B766,'PNC Exon. &amp; no Exon.'!$A:$AL,'P.N.C. x Comp. x Ramos'!E$66,0)</f>
        <v>0</v>
      </c>
      <c r="F766" s="47">
        <f>VLOOKUP($Q766&amp;$B766,'PNC Exon. &amp; no Exon.'!$A:$AL,'P.N.C. x Comp. x Ramos'!F$66,0)</f>
        <v>0</v>
      </c>
      <c r="G766" s="47">
        <f>VLOOKUP($Q766&amp;$B766,'PNC Exon. &amp; no Exon.'!$A:$AL,'P.N.C. x Comp. x Ramos'!G$66,0)</f>
        <v>0</v>
      </c>
      <c r="H766" s="47">
        <f>VLOOKUP($Q766&amp;$B766,'PNC Exon. &amp; no Exon.'!$A:$AL,'P.N.C. x Comp. x Ramos'!H$66,0)</f>
        <v>0</v>
      </c>
      <c r="I766" s="47">
        <f>VLOOKUP($Q766&amp;$B766,'PNC Exon. &amp; no Exon.'!$A:$AL,'P.N.C. x Comp. x Ramos'!I$66,0)</f>
        <v>0</v>
      </c>
      <c r="J766" s="47">
        <f>VLOOKUP($Q766&amp;$B766,'PNC Exon. &amp; no Exon.'!$A:$AL,'P.N.C. x Comp. x Ramos'!J$66,0)</f>
        <v>0</v>
      </c>
      <c r="K766" s="47">
        <f>VLOOKUP($Q766&amp;$B766,'PNC Exon. &amp; no Exon.'!$A:$AL,'P.N.C. x Comp. x Ramos'!K$66,0)</f>
        <v>0</v>
      </c>
      <c r="L766" s="47">
        <f>VLOOKUP($Q766&amp;$B766,'PNC Exon. &amp; no Exon.'!$A:$AL,'P.N.C. x Comp. x Ramos'!L$66,0)</f>
        <v>0</v>
      </c>
      <c r="M766" s="47">
        <f>VLOOKUP($Q766&amp;$B766,'PNC Exon. &amp; no Exon.'!$A:$AL,'P.N.C. x Comp. x Ramos'!M$66,0)</f>
        <v>0</v>
      </c>
      <c r="N766" s="47">
        <f>VLOOKUP($Q766&amp;$B766,'PNC Exon. &amp; no Exon.'!$A:$AL,'P.N.C. x Comp. x Ramos'!N$66,0)</f>
        <v>0</v>
      </c>
      <c r="O766" s="56">
        <f t="shared" si="67"/>
        <v>0</v>
      </c>
      <c r="Q766" s="136" t="s">
        <v>11</v>
      </c>
    </row>
    <row r="767" spans="1:17" ht="15.95" customHeight="1" x14ac:dyDescent="0.4">
      <c r="A767" s="46">
        <f t="shared" si="65"/>
        <v>1</v>
      </c>
      <c r="B767" s="50" t="s">
        <v>117</v>
      </c>
      <c r="C767" s="75">
        <f t="shared" si="66"/>
        <v>0</v>
      </c>
      <c r="D767" s="47">
        <f>VLOOKUP($Q767&amp;$B767,'PNC Exon. &amp; no Exon.'!$A:$AL,'P.N.C. x Comp. x Ramos'!D$66,0)</f>
        <v>0</v>
      </c>
      <c r="E767" s="47">
        <f>VLOOKUP($Q767&amp;$B767,'PNC Exon. &amp; no Exon.'!$A:$AL,'P.N.C. x Comp. x Ramos'!E$66,0)</f>
        <v>0</v>
      </c>
      <c r="F767" s="47">
        <f>VLOOKUP($Q767&amp;$B767,'PNC Exon. &amp; no Exon.'!$A:$AL,'P.N.C. x Comp. x Ramos'!F$66,0)</f>
        <v>0</v>
      </c>
      <c r="G767" s="47">
        <f>VLOOKUP($Q767&amp;$B767,'PNC Exon. &amp; no Exon.'!$A:$AL,'P.N.C. x Comp. x Ramos'!G$66,0)</f>
        <v>0</v>
      </c>
      <c r="H767" s="47">
        <f>VLOOKUP($Q767&amp;$B767,'PNC Exon. &amp; no Exon.'!$A:$AL,'P.N.C. x Comp. x Ramos'!H$66,0)</f>
        <v>0</v>
      </c>
      <c r="I767" s="47">
        <f>VLOOKUP($Q767&amp;$B767,'PNC Exon. &amp; no Exon.'!$A:$AL,'P.N.C. x Comp. x Ramos'!I$66,0)</f>
        <v>0</v>
      </c>
      <c r="J767" s="47">
        <f>VLOOKUP($Q767&amp;$B767,'PNC Exon. &amp; no Exon.'!$A:$AL,'P.N.C. x Comp. x Ramos'!J$66,0)</f>
        <v>0</v>
      </c>
      <c r="K767" s="47">
        <f>VLOOKUP($Q767&amp;$B767,'PNC Exon. &amp; no Exon.'!$A:$AL,'P.N.C. x Comp. x Ramos'!K$66,0)</f>
        <v>0</v>
      </c>
      <c r="L767" s="47">
        <f>VLOOKUP($Q767&amp;$B767,'PNC Exon. &amp; no Exon.'!$A:$AL,'P.N.C. x Comp. x Ramos'!L$66,0)</f>
        <v>0</v>
      </c>
      <c r="M767" s="47">
        <f>VLOOKUP($Q767&amp;$B767,'PNC Exon. &amp; no Exon.'!$A:$AL,'P.N.C. x Comp. x Ramos'!M$66,0)</f>
        <v>0</v>
      </c>
      <c r="N767" s="47">
        <f>VLOOKUP($Q767&amp;$B767,'PNC Exon. &amp; no Exon.'!$A:$AL,'P.N.C. x Comp. x Ramos'!N$66,0)</f>
        <v>0</v>
      </c>
      <c r="O767" s="56">
        <f t="shared" si="67"/>
        <v>0</v>
      </c>
      <c r="Q767" s="136" t="s">
        <v>11</v>
      </c>
    </row>
    <row r="768" spans="1:17" ht="15.95" customHeight="1" x14ac:dyDescent="0.4">
      <c r="A768" s="46">
        <f t="shared" si="65"/>
        <v>1</v>
      </c>
      <c r="B768" s="50" t="s">
        <v>118</v>
      </c>
      <c r="C768" s="75">
        <f t="shared" si="66"/>
        <v>0</v>
      </c>
      <c r="D768" s="47">
        <f>VLOOKUP($Q768&amp;$B768,'PNC Exon. &amp; no Exon.'!$A:$AL,'P.N.C. x Comp. x Ramos'!D$66,0)</f>
        <v>0</v>
      </c>
      <c r="E768" s="47">
        <f>VLOOKUP($Q768&amp;$B768,'PNC Exon. &amp; no Exon.'!$A:$AL,'P.N.C. x Comp. x Ramos'!E$66,0)</f>
        <v>0</v>
      </c>
      <c r="F768" s="47">
        <f>VLOOKUP($Q768&amp;$B768,'PNC Exon. &amp; no Exon.'!$A:$AL,'P.N.C. x Comp. x Ramos'!F$66,0)</f>
        <v>0</v>
      </c>
      <c r="G768" s="47">
        <f>VLOOKUP($Q768&amp;$B768,'PNC Exon. &amp; no Exon.'!$A:$AL,'P.N.C. x Comp. x Ramos'!G$66,0)</f>
        <v>0</v>
      </c>
      <c r="H768" s="47">
        <f>VLOOKUP($Q768&amp;$B768,'PNC Exon. &amp; no Exon.'!$A:$AL,'P.N.C. x Comp. x Ramos'!H$66,0)</f>
        <v>0</v>
      </c>
      <c r="I768" s="47">
        <f>VLOOKUP($Q768&amp;$B768,'PNC Exon. &amp; no Exon.'!$A:$AL,'P.N.C. x Comp. x Ramos'!I$66,0)</f>
        <v>0</v>
      </c>
      <c r="J768" s="47">
        <f>VLOOKUP($Q768&amp;$B768,'PNC Exon. &amp; no Exon.'!$A:$AL,'P.N.C. x Comp. x Ramos'!J$66,0)</f>
        <v>0</v>
      </c>
      <c r="K768" s="47">
        <f>VLOOKUP($Q768&amp;$B768,'PNC Exon. &amp; no Exon.'!$A:$AL,'P.N.C. x Comp. x Ramos'!K$66,0)</f>
        <v>0</v>
      </c>
      <c r="L768" s="47">
        <f>VLOOKUP($Q768&amp;$B768,'PNC Exon. &amp; no Exon.'!$A:$AL,'P.N.C. x Comp. x Ramos'!L$66,0)</f>
        <v>0</v>
      </c>
      <c r="M768" s="47">
        <f>VLOOKUP($Q768&amp;$B768,'PNC Exon. &amp; no Exon.'!$A:$AL,'P.N.C. x Comp. x Ramos'!M$66,0)</f>
        <v>0</v>
      </c>
      <c r="N768" s="47">
        <f>VLOOKUP($Q768&amp;$B768,'PNC Exon. &amp; no Exon.'!$A:$AL,'P.N.C. x Comp. x Ramos'!N$66,0)</f>
        <v>0</v>
      </c>
      <c r="O768" s="56">
        <f t="shared" si="67"/>
        <v>0</v>
      </c>
      <c r="Q768" s="136" t="s">
        <v>11</v>
      </c>
    </row>
    <row r="769" spans="1:15" x14ac:dyDescent="0.4">
      <c r="A769" s="69" t="s">
        <v>171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</sheetData>
  <sortState xmlns:xlrd2="http://schemas.microsoft.com/office/spreadsheetml/2017/richdata2" ref="A70:O102">
    <sortCondition ref="A69"/>
  </sortState>
  <mergeCells count="52"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  <mergeCell ref="A243:O243"/>
    <mergeCell ref="A244:O244"/>
    <mergeCell ref="A245:O245"/>
    <mergeCell ref="A246:O246"/>
    <mergeCell ref="A364:O364"/>
    <mergeCell ref="A184:O184"/>
    <mergeCell ref="A185:O185"/>
    <mergeCell ref="A122:O122"/>
    <mergeCell ref="A123:O123"/>
    <mergeCell ref="A124:O124"/>
    <mergeCell ref="A125:O125"/>
    <mergeCell ref="A5:O5"/>
    <mergeCell ref="A2:O2"/>
    <mergeCell ref="A3:O3"/>
    <mergeCell ref="A4:O4"/>
    <mergeCell ref="A62:O62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48:O548"/>
    <mergeCell ref="A486:O486"/>
    <mergeCell ref="A487:O487"/>
    <mergeCell ref="A488:O488"/>
    <mergeCell ref="A489:O489"/>
    <mergeCell ref="A547:O547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69 C305:C306 C311 A186 A244 A305 A62:A63 A182:A183 A368 A308 C129 A122:A123 A126 N43:N57 D305:O306 C371 B122:O124 C250 C189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topLeftCell="A340" zoomScaleNormal="100" workbookViewId="0">
      <selection activeCell="E366" sqref="E366"/>
    </sheetView>
  </sheetViews>
  <sheetFormatPr defaultColWidth="11.41015625" defaultRowHeight="12.7" x14ac:dyDescent="0.4"/>
  <cols>
    <col min="1" max="1" width="24" customWidth="1"/>
    <col min="2" max="2" width="15.41015625" customWidth="1"/>
    <col min="3" max="3" width="16.41015625" customWidth="1"/>
    <col min="4" max="4" width="15" customWidth="1"/>
    <col min="5" max="5" width="12.703125" customWidth="1"/>
    <col min="6" max="7" width="11.41015625" customWidth="1"/>
    <col min="8" max="8" width="12.703125" bestFit="1" customWidth="1"/>
    <col min="9" max="9" width="17.703125" bestFit="1" customWidth="1"/>
    <col min="10" max="10" width="15" bestFit="1" customWidth="1"/>
  </cols>
  <sheetData>
    <row r="1" spans="1:9" ht="20" x14ac:dyDescent="0.6">
      <c r="A1" s="173" t="s">
        <v>42</v>
      </c>
      <c r="B1" s="173"/>
      <c r="C1" s="173"/>
      <c r="D1" s="173"/>
      <c r="E1" s="173"/>
      <c r="F1" s="173"/>
      <c r="G1" s="173"/>
    </row>
    <row r="2" spans="1:9" x14ac:dyDescent="0.4">
      <c r="A2" s="172" t="s">
        <v>53</v>
      </c>
      <c r="B2" s="172"/>
      <c r="C2" s="172"/>
      <c r="D2" s="172"/>
      <c r="E2" s="172"/>
      <c r="F2" s="172"/>
      <c r="G2" s="172"/>
    </row>
    <row r="3" spans="1:9" x14ac:dyDescent="0.4">
      <c r="A3" s="172" t="str">
        <f>"Comparativo Enero"&amp;'P.N.C. x Comp. x Ramos'!A1&amp;",  2020 - 2021"</f>
        <v>Comparativo Enero - Septiembre,  2020 - 2021</v>
      </c>
      <c r="B3" s="172"/>
      <c r="C3" s="172"/>
      <c r="D3" s="172"/>
      <c r="E3" s="172"/>
      <c r="F3" s="172"/>
      <c r="G3" s="172"/>
    </row>
    <row r="4" spans="1:9" x14ac:dyDescent="0.4">
      <c r="A4" s="172" t="s">
        <v>105</v>
      </c>
      <c r="B4" s="172"/>
      <c r="C4" s="172"/>
      <c r="D4" s="172"/>
      <c r="E4" s="172"/>
      <c r="F4" s="172"/>
      <c r="G4" s="172"/>
    </row>
    <row r="5" spans="1:9" x14ac:dyDescent="0.4">
      <c r="A5" s="1"/>
      <c r="B5" s="1"/>
      <c r="C5" s="1"/>
      <c r="D5" s="1"/>
      <c r="E5" s="1"/>
      <c r="F5" s="1"/>
      <c r="G5" s="1"/>
    </row>
    <row r="6" spans="1:9" ht="16.5" customHeight="1" x14ac:dyDescent="0.4">
      <c r="A6" s="176" t="s">
        <v>20</v>
      </c>
      <c r="B6" s="176">
        <v>2020</v>
      </c>
      <c r="C6" s="176">
        <v>2021</v>
      </c>
      <c r="D6" s="176" t="s">
        <v>29</v>
      </c>
      <c r="E6" s="176"/>
      <c r="F6" s="176" t="s">
        <v>61</v>
      </c>
      <c r="G6" s="176"/>
    </row>
    <row r="7" spans="1:9" ht="18.75" customHeight="1" x14ac:dyDescent="0.4">
      <c r="A7" s="176"/>
      <c r="B7" s="176"/>
      <c r="C7" s="176"/>
      <c r="D7" s="45" t="s">
        <v>22</v>
      </c>
      <c r="E7" s="45" t="s">
        <v>24</v>
      </c>
      <c r="F7" s="45">
        <v>2020</v>
      </c>
      <c r="G7" s="45">
        <v>2021</v>
      </c>
      <c r="I7" s="18"/>
    </row>
    <row r="8" spans="1:9" ht="15.95" customHeight="1" x14ac:dyDescent="0.4">
      <c r="A8" s="55" t="s">
        <v>12</v>
      </c>
      <c r="B8" s="98">
        <f>SUMIF($A$48:$A$487,$A8,$B$48:$B$487)</f>
        <v>243767564.69999999</v>
      </c>
      <c r="C8" s="98">
        <f>SUMIF($A$48:$A$487,$A8,$C$48:$C$487)</f>
        <v>244998572.69</v>
      </c>
      <c r="D8" s="98">
        <f>C8-B8</f>
        <v>1231007.9900000095</v>
      </c>
      <c r="E8" s="164">
        <f>(D8/B8*100)</f>
        <v>0.50499252905733671</v>
      </c>
      <c r="F8" s="165">
        <f>(B8/B21*100)</f>
        <v>0.45887467769579626</v>
      </c>
      <c r="G8" s="165">
        <f>(C8/C21*100)</f>
        <v>0.38554745554879838</v>
      </c>
      <c r="H8" s="119"/>
      <c r="I8" s="18"/>
    </row>
    <row r="9" spans="1:9" ht="15.95" customHeight="1" x14ac:dyDescent="0.4">
      <c r="A9" s="55" t="s">
        <v>13</v>
      </c>
      <c r="B9" s="98">
        <f>SUMIF($A$48:$A$487,$A9,$B$48:$B$487)</f>
        <v>7573367890.2730007</v>
      </c>
      <c r="C9" s="98">
        <f>SUMIF($A$48:$A$487,$A9,$C$48:$C$487)</f>
        <v>9194152731.0400009</v>
      </c>
      <c r="D9" s="98">
        <f>C9-B9</f>
        <v>1620784840.7670002</v>
      </c>
      <c r="E9" s="164">
        <f t="shared" ref="E9:E15" si="0">(D9/B9*100)</f>
        <v>21.401110632017311</v>
      </c>
      <c r="F9" s="165">
        <f>(B9/B21*100)</f>
        <v>14.256313197359171</v>
      </c>
      <c r="G9" s="165">
        <f>(C9/C21*100)</f>
        <v>14.468583030745934</v>
      </c>
      <c r="H9" s="119"/>
      <c r="I9" s="18"/>
    </row>
    <row r="10" spans="1:9" ht="15.95" customHeight="1" x14ac:dyDescent="0.4">
      <c r="A10" s="61" t="s">
        <v>30</v>
      </c>
      <c r="B10" s="62">
        <f>SUBTOTAL(109,B8:B9)</f>
        <v>7817135454.9730005</v>
      </c>
      <c r="C10" s="62">
        <f>SUBTOTAL(109,C8:C9)</f>
        <v>9439151303.7300014</v>
      </c>
      <c r="D10" s="62">
        <f t="shared" ref="D10:D20" si="1">(C10-B10)</f>
        <v>1622015848.7570009</v>
      </c>
      <c r="E10" s="166">
        <f t="shared" si="0"/>
        <v>20.749491397454658</v>
      </c>
      <c r="F10" s="167">
        <f>(F8+F9)</f>
        <v>14.715187875054967</v>
      </c>
      <c r="G10" s="167">
        <f>(G8+G9)</f>
        <v>14.854130486294732</v>
      </c>
      <c r="H10" s="119"/>
      <c r="I10" s="18"/>
    </row>
    <row r="11" spans="1:9" ht="15.95" customHeight="1" x14ac:dyDescent="0.4">
      <c r="A11" s="55" t="s">
        <v>14</v>
      </c>
      <c r="B11" s="98">
        <f t="shared" ref="B11:B19" si="2">SUMIF($A$48:$A$487,$A11,$B$48:$B$487)</f>
        <v>14315192027.699999</v>
      </c>
      <c r="C11" s="98">
        <f t="shared" ref="C11:C19" si="3">SUMIF($A$48:$A$487,$A11,$C$48:$C$487)</f>
        <v>15459625344.719999</v>
      </c>
      <c r="D11" s="98">
        <f t="shared" si="1"/>
        <v>1144433317.0200005</v>
      </c>
      <c r="E11" s="164">
        <f t="shared" si="0"/>
        <v>7.9945369563014861</v>
      </c>
      <c r="F11" s="165">
        <f>(B11/B21*100)</f>
        <v>26.947305872905858</v>
      </c>
      <c r="G11" s="165">
        <f>(C11/C21*100)</f>
        <v>24.328383426691673</v>
      </c>
      <c r="H11" s="119"/>
      <c r="I11" s="18"/>
    </row>
    <row r="12" spans="1:9" ht="15.95" customHeight="1" x14ac:dyDescent="0.4">
      <c r="A12" s="55" t="s">
        <v>15</v>
      </c>
      <c r="B12" s="98">
        <f t="shared" si="2"/>
        <v>495189151.23000002</v>
      </c>
      <c r="C12" s="98">
        <f t="shared" si="3"/>
        <v>496995758.53999996</v>
      </c>
      <c r="D12" s="98">
        <f t="shared" si="1"/>
        <v>1806607.3099999428</v>
      </c>
      <c r="E12" s="164">
        <f t="shared" si="0"/>
        <v>0.36483176287536023</v>
      </c>
      <c r="F12" s="165">
        <f>(B12/B21*100)</f>
        <v>0.93215749375339751</v>
      </c>
      <c r="G12" s="165">
        <f>(C12/C21*100)</f>
        <v>0.78210843442788391</v>
      </c>
      <c r="H12" s="119"/>
      <c r="I12" s="18"/>
    </row>
    <row r="13" spans="1:9" ht="15.95" customHeight="1" x14ac:dyDescent="0.4">
      <c r="A13" s="55" t="s">
        <v>27</v>
      </c>
      <c r="B13" s="98">
        <f t="shared" si="2"/>
        <v>14032134323.369999</v>
      </c>
      <c r="C13" s="98">
        <f t="shared" si="3"/>
        <v>17729761588.02</v>
      </c>
      <c r="D13" s="98">
        <f t="shared" si="1"/>
        <v>3697627264.6500015</v>
      </c>
      <c r="E13" s="164">
        <f t="shared" si="0"/>
        <v>26.351139316645085</v>
      </c>
      <c r="F13" s="165">
        <f>(B13/B21*100)</f>
        <v>26.414470370350006</v>
      </c>
      <c r="G13" s="165">
        <f>(C13/C21*100)</f>
        <v>27.900833840355443</v>
      </c>
      <c r="H13" s="119"/>
      <c r="I13" s="18"/>
    </row>
    <row r="14" spans="1:9" ht="15.95" customHeight="1" x14ac:dyDescent="0.4">
      <c r="A14" s="55" t="s">
        <v>35</v>
      </c>
      <c r="B14" s="98">
        <f t="shared" si="2"/>
        <v>539083141.80999994</v>
      </c>
      <c r="C14" s="98">
        <f t="shared" si="3"/>
        <v>464095020.78999996</v>
      </c>
      <c r="D14" s="98">
        <f t="shared" si="1"/>
        <v>-74988121.019999981</v>
      </c>
      <c r="E14" s="164">
        <f t="shared" si="0"/>
        <v>-13.910307187166609</v>
      </c>
      <c r="F14" s="165">
        <f>(B14/B21*100)</f>
        <v>1.0147847325534731</v>
      </c>
      <c r="G14" s="165">
        <f>(C14/C21*100)</f>
        <v>0.73033345637019109</v>
      </c>
      <c r="H14" s="119"/>
      <c r="I14" s="18"/>
    </row>
    <row r="15" spans="1:9" ht="15.95" customHeight="1" x14ac:dyDescent="0.4">
      <c r="A15" s="55" t="s">
        <v>16</v>
      </c>
      <c r="B15" s="98">
        <f t="shared" si="2"/>
        <v>591552225.80999994</v>
      </c>
      <c r="C15" s="98">
        <f t="shared" si="3"/>
        <v>756478015.68999994</v>
      </c>
      <c r="D15" s="98">
        <f t="shared" si="1"/>
        <v>164925789.88</v>
      </c>
      <c r="E15" s="164">
        <f t="shared" si="0"/>
        <v>27.880174003938642</v>
      </c>
      <c r="F15" s="165">
        <f>(B15/B21*100)</f>
        <v>1.1135539598668953</v>
      </c>
      <c r="G15" s="165">
        <f>(C15/C21*100)</f>
        <v>1.1904484623137888</v>
      </c>
      <c r="H15" s="119"/>
      <c r="I15" s="18"/>
    </row>
    <row r="16" spans="1:9" ht="15.95" customHeight="1" x14ac:dyDescent="0.4">
      <c r="A16" s="55" t="s">
        <v>67</v>
      </c>
      <c r="B16" s="98">
        <f t="shared" si="2"/>
        <v>11666262301.519999</v>
      </c>
      <c r="C16" s="98">
        <f t="shared" si="3"/>
        <v>14203871238.780003</v>
      </c>
      <c r="D16" s="98">
        <f t="shared" si="1"/>
        <v>2537608937.260004</v>
      </c>
      <c r="E16" s="164">
        <f t="shared" ref="E16:E21" si="4">(D16/B16*100)</f>
        <v>21.75168765860321</v>
      </c>
      <c r="F16" s="165">
        <f>(B16/B21*100)</f>
        <v>21.960888685551229</v>
      </c>
      <c r="G16" s="165">
        <f>(C16/C21*100)</f>
        <v>22.352238035213304</v>
      </c>
      <c r="H16" s="119"/>
      <c r="I16" s="18"/>
    </row>
    <row r="17" spans="1:10" ht="15.95" customHeight="1" x14ac:dyDescent="0.4">
      <c r="A17" s="55" t="s">
        <v>34</v>
      </c>
      <c r="B17" s="98">
        <f t="shared" si="2"/>
        <v>486300062.63999999</v>
      </c>
      <c r="C17" s="98">
        <f t="shared" si="3"/>
        <v>608670491.2299999</v>
      </c>
      <c r="D17" s="98">
        <f t="shared" si="1"/>
        <v>122370428.58999991</v>
      </c>
      <c r="E17" s="164">
        <f t="shared" si="4"/>
        <v>25.163564225281366</v>
      </c>
      <c r="F17" s="165">
        <f>(B17/B21*100)</f>
        <v>0.91542443221272218</v>
      </c>
      <c r="G17" s="165">
        <f>(C17/C21*100)</f>
        <v>0.95784786247835219</v>
      </c>
      <c r="H17" s="119"/>
      <c r="I17" s="18"/>
    </row>
    <row r="18" spans="1:10" ht="15.95" customHeight="1" x14ac:dyDescent="0.4">
      <c r="A18" s="55" t="s">
        <v>17</v>
      </c>
      <c r="B18" s="98">
        <f t="shared" si="2"/>
        <v>818913790.6099999</v>
      </c>
      <c r="C18" s="98">
        <f t="shared" si="3"/>
        <v>1076458357.3599999</v>
      </c>
      <c r="D18" s="98">
        <f t="shared" si="1"/>
        <v>257544566.75</v>
      </c>
      <c r="E18" s="164">
        <f t="shared" si="4"/>
        <v>31.449533479972036</v>
      </c>
      <c r="F18" s="165">
        <f>(B18/B21*100)</f>
        <v>1.5415455382231436</v>
      </c>
      <c r="G18" s="165">
        <f>(C18/C21*100)</f>
        <v>1.6939926470899276</v>
      </c>
      <c r="H18" s="119"/>
      <c r="I18" s="18"/>
    </row>
    <row r="19" spans="1:10" ht="15.95" customHeight="1" x14ac:dyDescent="0.4">
      <c r="A19" s="55" t="s">
        <v>18</v>
      </c>
      <c r="B19" s="98">
        <f t="shared" si="2"/>
        <v>2361143740.4099998</v>
      </c>
      <c r="C19" s="98">
        <f t="shared" si="3"/>
        <v>3310526282.1599994</v>
      </c>
      <c r="D19" s="98">
        <f t="shared" si="1"/>
        <v>949382541.74999952</v>
      </c>
      <c r="E19" s="164">
        <f t="shared" si="4"/>
        <v>40.208587283430035</v>
      </c>
      <c r="F19" s="165">
        <f>(B19/B21*100)</f>
        <v>4.44468103952833</v>
      </c>
      <c r="G19" s="165">
        <f>(C19/C21*100)</f>
        <v>5.2096833487647007</v>
      </c>
      <c r="H19" s="119"/>
      <c r="I19" s="18"/>
    </row>
    <row r="20" spans="1:10" ht="15.95" customHeight="1" x14ac:dyDescent="0.4">
      <c r="A20" s="57" t="s">
        <v>31</v>
      </c>
      <c r="B20" s="58">
        <f>SUBTOTAL(109,B11:B19)</f>
        <v>45305770765.099991</v>
      </c>
      <c r="C20" s="58">
        <f>SUBTOTAL(109,C11:C19)</f>
        <v>54106482097.290009</v>
      </c>
      <c r="D20" s="58">
        <f t="shared" si="1"/>
        <v>8800711332.1900177</v>
      </c>
      <c r="E20" s="134">
        <f t="shared" si="4"/>
        <v>19.425144266543182</v>
      </c>
      <c r="F20" s="154">
        <f>SUM(F11:F19)</f>
        <v>85.284812124945063</v>
      </c>
      <c r="G20" s="154">
        <f>SUM(G11:G19)</f>
        <v>85.14586951370525</v>
      </c>
      <c r="H20" s="119"/>
    </row>
    <row r="21" spans="1:10" ht="19.5" customHeight="1" x14ac:dyDescent="0.4">
      <c r="A21" s="52" t="s">
        <v>19</v>
      </c>
      <c r="B21" s="60">
        <f>SUBTOTAL(109,B8:B20)</f>
        <v>53122906220.072983</v>
      </c>
      <c r="C21" s="60">
        <f>SUBTOTAL(109,C8:C20)</f>
        <v>63545633401.020004</v>
      </c>
      <c r="D21" s="60">
        <f>(C21-B21)</f>
        <v>10422727180.947021</v>
      </c>
      <c r="E21" s="133">
        <f t="shared" si="4"/>
        <v>19.620024434974713</v>
      </c>
      <c r="F21" s="155">
        <f>(F10+F20)</f>
        <v>100.00000000000003</v>
      </c>
      <c r="G21" s="155">
        <f>(G10+G20)</f>
        <v>99.999999999999986</v>
      </c>
      <c r="I21" s="141"/>
      <c r="J21" s="141"/>
    </row>
    <row r="22" spans="1:10" x14ac:dyDescent="0.4">
      <c r="A22" s="69" t="s">
        <v>171</v>
      </c>
    </row>
    <row r="23" spans="1:10" x14ac:dyDescent="0.4">
      <c r="A23" s="3"/>
    </row>
    <row r="24" spans="1:10" x14ac:dyDescent="0.4">
      <c r="A24" s="3"/>
    </row>
    <row r="25" spans="1:10" x14ac:dyDescent="0.4">
      <c r="A25" s="3"/>
    </row>
    <row r="26" spans="1:10" x14ac:dyDescent="0.4">
      <c r="A26" s="3"/>
    </row>
    <row r="27" spans="1:10" x14ac:dyDescent="0.4">
      <c r="A27" s="3"/>
    </row>
    <row r="28" spans="1:10" x14ac:dyDescent="0.4">
      <c r="A28" s="3"/>
    </row>
    <row r="29" spans="1:10" x14ac:dyDescent="0.4">
      <c r="A29" s="3"/>
    </row>
    <row r="30" spans="1:10" x14ac:dyDescent="0.4">
      <c r="A30" s="3"/>
    </row>
    <row r="31" spans="1:10" x14ac:dyDescent="0.4">
      <c r="A31" s="3"/>
    </row>
    <row r="32" spans="1:10" x14ac:dyDescent="0.4">
      <c r="A32" s="3"/>
    </row>
    <row r="33" spans="1:7" x14ac:dyDescent="0.4">
      <c r="A33" s="3"/>
    </row>
    <row r="34" spans="1:7" x14ac:dyDescent="0.4">
      <c r="A34" s="3"/>
    </row>
    <row r="35" spans="1:7" x14ac:dyDescent="0.4">
      <c r="A35" s="3"/>
    </row>
    <row r="36" spans="1:7" x14ac:dyDescent="0.4">
      <c r="A36" s="3"/>
    </row>
    <row r="37" spans="1:7" x14ac:dyDescent="0.4">
      <c r="A37" s="3"/>
    </row>
    <row r="38" spans="1:7" x14ac:dyDescent="0.4">
      <c r="A38" s="3"/>
    </row>
    <row r="39" spans="1:7" x14ac:dyDescent="0.4">
      <c r="A39" s="3"/>
    </row>
    <row r="40" spans="1:7" ht="20" x14ac:dyDescent="0.6">
      <c r="A40" s="173" t="s">
        <v>42</v>
      </c>
      <c r="B40" s="173"/>
      <c r="C40" s="173"/>
      <c r="D40" s="173"/>
      <c r="E40" s="173"/>
      <c r="F40" s="173"/>
      <c r="G40" s="173"/>
    </row>
    <row r="41" spans="1:7" x14ac:dyDescent="0.4">
      <c r="A41" s="172" t="s">
        <v>53</v>
      </c>
      <c r="B41" s="172"/>
      <c r="C41" s="172"/>
      <c r="D41" s="172"/>
      <c r="E41" s="172"/>
      <c r="F41" s="172"/>
      <c r="G41" s="172"/>
    </row>
    <row r="42" spans="1:7" x14ac:dyDescent="0.4">
      <c r="A42" s="172" t="s">
        <v>132</v>
      </c>
      <c r="B42" s="172"/>
      <c r="C42" s="172"/>
      <c r="D42" s="172"/>
      <c r="E42" s="172"/>
      <c r="F42" s="172"/>
      <c r="G42" s="172"/>
    </row>
    <row r="43" spans="1:7" x14ac:dyDescent="0.4">
      <c r="A43" s="172" t="s">
        <v>105</v>
      </c>
      <c r="B43" s="172"/>
      <c r="C43" s="172"/>
      <c r="D43" s="172"/>
      <c r="E43" s="172"/>
      <c r="F43" s="172"/>
      <c r="G43" s="172"/>
    </row>
    <row r="44" spans="1:7" x14ac:dyDescent="0.4">
      <c r="A44" s="1"/>
      <c r="B44" s="1"/>
      <c r="C44" s="1"/>
      <c r="D44" s="1"/>
      <c r="E44" s="1"/>
      <c r="F44" s="1"/>
      <c r="G44" s="1"/>
    </row>
    <row r="45" spans="1:7" x14ac:dyDescent="0.4">
      <c r="A45" s="125" t="s">
        <v>23</v>
      </c>
      <c r="B45" s="1"/>
      <c r="C45" s="1"/>
      <c r="D45" s="1"/>
      <c r="E45" s="1"/>
      <c r="F45" s="1"/>
      <c r="G45" s="1"/>
    </row>
    <row r="46" spans="1:7" ht="18" customHeight="1" x14ac:dyDescent="0.4">
      <c r="A46" s="176" t="s">
        <v>20</v>
      </c>
      <c r="B46" s="176">
        <v>2020</v>
      </c>
      <c r="C46" s="176">
        <v>2021</v>
      </c>
      <c r="D46" s="176" t="s">
        <v>29</v>
      </c>
      <c r="E46" s="176"/>
      <c r="F46" s="176" t="s">
        <v>61</v>
      </c>
      <c r="G46" s="176"/>
    </row>
    <row r="47" spans="1:7" ht="16.5" customHeight="1" x14ac:dyDescent="0.4">
      <c r="A47" s="176"/>
      <c r="B47" s="176"/>
      <c r="C47" s="176"/>
      <c r="D47" s="108" t="s">
        <v>22</v>
      </c>
      <c r="E47" s="108" t="s">
        <v>24</v>
      </c>
      <c r="F47" s="108">
        <v>2020</v>
      </c>
      <c r="G47" s="108">
        <v>2021</v>
      </c>
    </row>
    <row r="48" spans="1:7" ht="15.95" customHeight="1" x14ac:dyDescent="0.4">
      <c r="A48" s="55" t="s">
        <v>12</v>
      </c>
      <c r="B48" s="101">
        <v>30086679.129999995</v>
      </c>
      <c r="C48" s="101">
        <v>23524479.580000002</v>
      </c>
      <c r="D48" s="98">
        <f>(C48-B48)</f>
        <v>-6562199.5499999933</v>
      </c>
      <c r="E48" s="164">
        <f>(D48/B48*100)</f>
        <v>-21.810979941141795</v>
      </c>
      <c r="F48" s="165">
        <f>(B48/B61*100)</f>
        <v>0.47193258571828856</v>
      </c>
      <c r="G48" s="165">
        <f>(C48/C61*100)</f>
        <v>0.42524697373063375</v>
      </c>
    </row>
    <row r="49" spans="1:7" ht="15.95" customHeight="1" x14ac:dyDescent="0.4">
      <c r="A49" s="55" t="s">
        <v>13</v>
      </c>
      <c r="B49" s="101">
        <v>895842006.01300001</v>
      </c>
      <c r="C49" s="101">
        <v>880684463.80999994</v>
      </c>
      <c r="D49" s="98">
        <f t="shared" ref="D49:D60" si="5">(C49-B49)</f>
        <v>-15157542.203000069</v>
      </c>
      <c r="E49" s="164">
        <f t="shared" ref="E49:E55" si="6">(D49/B49*100)</f>
        <v>-1.6919883306722401</v>
      </c>
      <c r="F49" s="165">
        <f>(B49/B61*100)</f>
        <v>14.051967399460006</v>
      </c>
      <c r="G49" s="165">
        <f>(C49/C61*100)</f>
        <v>15.919944233970948</v>
      </c>
    </row>
    <row r="50" spans="1:7" ht="15.95" customHeight="1" x14ac:dyDescent="0.4">
      <c r="A50" s="57" t="s">
        <v>30</v>
      </c>
      <c r="B50" s="58">
        <f>(B48+B49)</f>
        <v>925928685.14300001</v>
      </c>
      <c r="C50" s="58">
        <f>(C48+C49)</f>
        <v>904208943.38999999</v>
      </c>
      <c r="D50" s="99">
        <f t="shared" si="5"/>
        <v>-21719741.753000021</v>
      </c>
      <c r="E50" s="166">
        <f t="shared" si="6"/>
        <v>-2.3457251191700181</v>
      </c>
      <c r="F50" s="167">
        <f>(F48+F49)</f>
        <v>14.523899985178295</v>
      </c>
      <c r="G50" s="167">
        <f>(G48+G49)</f>
        <v>16.345191207701582</v>
      </c>
    </row>
    <row r="51" spans="1:7" ht="15.95" customHeight="1" x14ac:dyDescent="0.4">
      <c r="A51" s="55" t="s">
        <v>14</v>
      </c>
      <c r="B51" s="101">
        <v>1529834031.4299996</v>
      </c>
      <c r="C51" s="101">
        <v>1455596725.9699998</v>
      </c>
      <c r="D51" s="98">
        <f t="shared" si="5"/>
        <v>-74237305.4599998</v>
      </c>
      <c r="E51" s="164">
        <f t="shared" si="6"/>
        <v>-4.8526378636385221</v>
      </c>
      <c r="F51" s="165">
        <f>(B51/B61*100)</f>
        <v>23.996617474897544</v>
      </c>
      <c r="G51" s="165">
        <f>(C51/C61*100)</f>
        <v>26.312509936126755</v>
      </c>
    </row>
    <row r="52" spans="1:7" ht="15.95" customHeight="1" x14ac:dyDescent="0.4">
      <c r="A52" s="55" t="s">
        <v>15</v>
      </c>
      <c r="B52" s="101">
        <v>61735471.68</v>
      </c>
      <c r="C52" s="101">
        <v>35381350.739999995</v>
      </c>
      <c r="D52" s="98">
        <f t="shared" si="5"/>
        <v>-26354120.940000005</v>
      </c>
      <c r="E52" s="164">
        <f t="shared" si="6"/>
        <v>-42.688782028918652</v>
      </c>
      <c r="F52" s="165">
        <f>(B52/B61*100)</f>
        <v>0.96836811582271076</v>
      </c>
      <c r="G52" s="165">
        <f>(C52/C61*100)</f>
        <v>0.63958109158252052</v>
      </c>
    </row>
    <row r="53" spans="1:7" ht="15.95" customHeight="1" x14ac:dyDescent="0.4">
      <c r="A53" s="55" t="s">
        <v>27</v>
      </c>
      <c r="B53" s="101">
        <v>1923239866.8599997</v>
      </c>
      <c r="C53" s="101">
        <v>1201748533.9000001</v>
      </c>
      <c r="D53" s="98">
        <f t="shared" si="5"/>
        <v>-721491332.95999956</v>
      </c>
      <c r="E53" s="164">
        <f t="shared" si="6"/>
        <v>-37.514370692510184</v>
      </c>
      <c r="F53" s="165">
        <f>(B53/B61*100)</f>
        <v>30.167489053941882</v>
      </c>
      <c r="G53" s="165">
        <f>(C53/C61*100)</f>
        <v>21.723750593006784</v>
      </c>
    </row>
    <row r="54" spans="1:7" ht="15.95" customHeight="1" x14ac:dyDescent="0.4">
      <c r="A54" s="55" t="s">
        <v>35</v>
      </c>
      <c r="B54" s="101">
        <v>22253949.330000002</v>
      </c>
      <c r="C54" s="101">
        <v>18822773</v>
      </c>
      <c r="D54" s="98">
        <f t="shared" si="5"/>
        <v>-3431176.3300000019</v>
      </c>
      <c r="E54" s="164">
        <f t="shared" si="6"/>
        <v>-15.418280499877465</v>
      </c>
      <c r="F54" s="165">
        <f>(B54/B61*100)</f>
        <v>0.34907022487831063</v>
      </c>
      <c r="G54" s="165">
        <f>(C54/C61*100)</f>
        <v>0.34025523192758689</v>
      </c>
    </row>
    <row r="55" spans="1:7" ht="15.95" customHeight="1" x14ac:dyDescent="0.4">
      <c r="A55" s="55" t="s">
        <v>16</v>
      </c>
      <c r="B55" s="101">
        <v>42602851.940000013</v>
      </c>
      <c r="C55" s="101">
        <v>42473100.010000005</v>
      </c>
      <c r="D55" s="98">
        <f t="shared" si="5"/>
        <v>-129751.93000000715</v>
      </c>
      <c r="E55" s="164">
        <f t="shared" si="6"/>
        <v>-0.30456160583508374</v>
      </c>
      <c r="F55" s="165">
        <f>(B55/B61*100)</f>
        <v>0.66825833413332292</v>
      </c>
      <c r="G55" s="165">
        <f>(C55/C61*100)</f>
        <v>0.76777712266870268</v>
      </c>
    </row>
    <row r="56" spans="1:7" ht="15.95" customHeight="1" x14ac:dyDescent="0.4">
      <c r="A56" s="140" t="s">
        <v>67</v>
      </c>
      <c r="B56" s="101">
        <v>1477280202.28</v>
      </c>
      <c r="C56" s="101">
        <v>1401553916.27</v>
      </c>
      <c r="D56" s="98">
        <f t="shared" si="5"/>
        <v>-75726286.00999999</v>
      </c>
      <c r="E56" s="164">
        <f t="shared" ref="E56:E61" si="7">(D56/B56*100)</f>
        <v>-5.1260611150901365</v>
      </c>
      <c r="F56" s="165">
        <f>(B56/B61*100)</f>
        <v>23.172270448328362</v>
      </c>
      <c r="G56" s="165">
        <f>(C56/C61*100)</f>
        <v>25.335589651932079</v>
      </c>
    </row>
    <row r="57" spans="1:7" ht="15.95" customHeight="1" x14ac:dyDescent="0.4">
      <c r="A57" s="55" t="s">
        <v>34</v>
      </c>
      <c r="B57" s="101">
        <v>53707780.229999997</v>
      </c>
      <c r="C57" s="101">
        <v>36291248.390000001</v>
      </c>
      <c r="D57" s="98">
        <f t="shared" si="5"/>
        <v>-17416531.839999996</v>
      </c>
      <c r="E57" s="164">
        <f t="shared" si="7"/>
        <v>-32.428321865872796</v>
      </c>
      <c r="F57" s="165">
        <f>(B57/B61*100)</f>
        <v>0.84244763230981001</v>
      </c>
      <c r="G57" s="165">
        <f>(C57/C61*100)</f>
        <v>0.65602911631995531</v>
      </c>
    </row>
    <row r="58" spans="1:7" ht="15.95" customHeight="1" x14ac:dyDescent="0.4">
      <c r="A58" s="55" t="s">
        <v>17</v>
      </c>
      <c r="B58" s="101">
        <v>101179246.76000002</v>
      </c>
      <c r="C58" s="101">
        <v>183132699.86000004</v>
      </c>
      <c r="D58" s="98">
        <f t="shared" si="5"/>
        <v>81953453.100000024</v>
      </c>
      <c r="E58" s="164">
        <f t="shared" si="7"/>
        <v>80.998283466564928</v>
      </c>
      <c r="F58" s="165">
        <f>(B58/B61*100)</f>
        <v>1.5870739119513981</v>
      </c>
      <c r="G58" s="165">
        <f>(C58/C61*100)</f>
        <v>3.3104505518070835</v>
      </c>
    </row>
    <row r="59" spans="1:7" ht="15.95" customHeight="1" x14ac:dyDescent="0.4">
      <c r="A59" s="55" t="s">
        <v>18</v>
      </c>
      <c r="B59" s="101">
        <v>237444891.03999999</v>
      </c>
      <c r="C59" s="101">
        <v>252747673.06</v>
      </c>
      <c r="D59" s="98">
        <f t="shared" si="5"/>
        <v>15302782.020000011</v>
      </c>
      <c r="E59" s="164">
        <f t="shared" si="7"/>
        <v>6.4447720702578106</v>
      </c>
      <c r="F59" s="165">
        <f>(B59/B61*100)</f>
        <v>3.7245048185583678</v>
      </c>
      <c r="G59" s="165">
        <f>(C59/C61*100)</f>
        <v>4.5688654969269518</v>
      </c>
    </row>
    <row r="60" spans="1:7" ht="15.95" customHeight="1" x14ac:dyDescent="0.4">
      <c r="A60" s="57" t="s">
        <v>31</v>
      </c>
      <c r="B60" s="58">
        <f>SUM(B51:B59)</f>
        <v>5449278291.5499992</v>
      </c>
      <c r="C60" s="58">
        <f>SUM(C51:C59)</f>
        <v>4627748021.1999998</v>
      </c>
      <c r="D60" s="99">
        <f t="shared" si="5"/>
        <v>-821530270.34999943</v>
      </c>
      <c r="E60" s="134">
        <f t="shared" si="7"/>
        <v>-15.075946325294435</v>
      </c>
      <c r="F60" s="154">
        <f>SUM(F51:F59)</f>
        <v>85.476100014821711</v>
      </c>
      <c r="G60" s="154">
        <f>SUM(G51:G59)</f>
        <v>83.654808792298411</v>
      </c>
    </row>
    <row r="61" spans="1:7" ht="20.25" customHeight="1" x14ac:dyDescent="0.4">
      <c r="A61" s="52" t="s">
        <v>19</v>
      </c>
      <c r="B61" s="100">
        <f>(B50+B60)</f>
        <v>6375206976.6929989</v>
      </c>
      <c r="C61" s="100">
        <f>(C50+C60)</f>
        <v>5531956964.5900002</v>
      </c>
      <c r="D61" s="100">
        <f>(C61-B61)</f>
        <v>-843250012.10299873</v>
      </c>
      <c r="E61" s="133">
        <f t="shared" si="7"/>
        <v>-13.227021729424957</v>
      </c>
      <c r="F61" s="155">
        <f>(F50+F60)</f>
        <v>100</v>
      </c>
      <c r="G61" s="155">
        <f>(G50+G60)</f>
        <v>100</v>
      </c>
    </row>
    <row r="62" spans="1:7" x14ac:dyDescent="0.4">
      <c r="A62" s="69" t="s">
        <v>171</v>
      </c>
    </row>
    <row r="79" spans="1:7" ht="20" x14ac:dyDescent="0.6">
      <c r="A79" s="173" t="s">
        <v>42</v>
      </c>
      <c r="B79" s="173"/>
      <c r="C79" s="173"/>
      <c r="D79" s="173"/>
      <c r="E79" s="173"/>
      <c r="F79" s="173"/>
      <c r="G79" s="173"/>
    </row>
    <row r="80" spans="1:7" x14ac:dyDescent="0.4">
      <c r="A80" s="172" t="s">
        <v>53</v>
      </c>
      <c r="B80" s="172"/>
      <c r="C80" s="172"/>
      <c r="D80" s="172"/>
      <c r="E80" s="172"/>
      <c r="F80" s="172"/>
      <c r="G80" s="172"/>
    </row>
    <row r="81" spans="1:7" x14ac:dyDescent="0.4">
      <c r="A81" s="172" t="s">
        <v>133</v>
      </c>
      <c r="B81" s="172"/>
      <c r="C81" s="172"/>
      <c r="D81" s="172"/>
      <c r="E81" s="172"/>
      <c r="F81" s="172"/>
      <c r="G81" s="172"/>
    </row>
    <row r="82" spans="1:7" x14ac:dyDescent="0.4">
      <c r="A82" s="172" t="s">
        <v>105</v>
      </c>
      <c r="B82" s="172"/>
      <c r="C82" s="172"/>
      <c r="D82" s="172"/>
      <c r="E82" s="172"/>
      <c r="F82" s="172"/>
      <c r="G82" s="172"/>
    </row>
    <row r="83" spans="1:7" x14ac:dyDescent="0.4">
      <c r="A83" s="1"/>
      <c r="B83" s="1"/>
      <c r="C83" s="1"/>
      <c r="D83" s="1"/>
      <c r="E83" s="1"/>
      <c r="F83" s="1"/>
      <c r="G83" s="1"/>
    </row>
    <row r="84" spans="1:7" x14ac:dyDescent="0.4">
      <c r="A84" s="125" t="s">
        <v>1</v>
      </c>
      <c r="B84" s="1"/>
      <c r="C84" s="1"/>
      <c r="D84" s="1"/>
      <c r="E84" s="1"/>
      <c r="F84" s="1"/>
      <c r="G84" s="1"/>
    </row>
    <row r="85" spans="1:7" ht="18" customHeight="1" x14ac:dyDescent="0.4">
      <c r="A85" s="176" t="s">
        <v>20</v>
      </c>
      <c r="B85" s="176">
        <v>2020</v>
      </c>
      <c r="C85" s="176">
        <v>2021</v>
      </c>
      <c r="D85" s="176" t="s">
        <v>29</v>
      </c>
      <c r="E85" s="176"/>
      <c r="F85" s="176" t="s">
        <v>61</v>
      </c>
      <c r="G85" s="176"/>
    </row>
    <row r="86" spans="1:7" ht="18" customHeight="1" x14ac:dyDescent="0.4">
      <c r="A86" s="176"/>
      <c r="B86" s="176"/>
      <c r="C86" s="176"/>
      <c r="D86" s="108" t="s">
        <v>22</v>
      </c>
      <c r="E86" s="108" t="s">
        <v>24</v>
      </c>
      <c r="F86" s="108">
        <v>2020</v>
      </c>
      <c r="G86" s="108">
        <v>2021</v>
      </c>
    </row>
    <row r="87" spans="1:7" ht="15.95" customHeight="1" x14ac:dyDescent="0.4">
      <c r="A87" s="55" t="s">
        <v>12</v>
      </c>
      <c r="B87" s="101">
        <v>31311060.300000001</v>
      </c>
      <c r="C87" s="101">
        <v>28181852.59</v>
      </c>
      <c r="D87" s="101">
        <f>(C87-B87)</f>
        <v>-3129207.7100000009</v>
      </c>
      <c r="E87" s="164">
        <f t="shared" ref="E87:E100" si="8">IFERROR(D87/B87*100,"")</f>
        <v>-9.9939372222409251</v>
      </c>
      <c r="F87" s="165">
        <f>IFERROR(B87/$B$100*100,0)</f>
        <v>0.5202095005555627</v>
      </c>
      <c r="G87" s="165">
        <f>IFERROR(C87/$C$100*100,0)</f>
        <v>0.42399442182292663</v>
      </c>
    </row>
    <row r="88" spans="1:7" ht="15.95" customHeight="1" x14ac:dyDescent="0.4">
      <c r="A88" s="55" t="s">
        <v>13</v>
      </c>
      <c r="B88" s="101">
        <v>894372663.94000006</v>
      </c>
      <c r="C88" s="101">
        <v>876393548.98000014</v>
      </c>
      <c r="D88" s="101">
        <f t="shared" ref="D88:D99" si="9">(C88-B88)</f>
        <v>-17979114.959999919</v>
      </c>
      <c r="E88" s="164">
        <f t="shared" si="8"/>
        <v>-2.0102487122980834</v>
      </c>
      <c r="F88" s="165">
        <f>IFERROR(B88/$B$100*100,0)</f>
        <v>14.859322947258214</v>
      </c>
      <c r="G88" s="165">
        <f>IFERROR(C88/$C$100*100,0)</f>
        <v>13.18529273057694</v>
      </c>
    </row>
    <row r="89" spans="1:7" ht="15.95" customHeight="1" x14ac:dyDescent="0.4">
      <c r="A89" s="57" t="s">
        <v>30</v>
      </c>
      <c r="B89" s="58">
        <f>(B87+B88)</f>
        <v>925683724.24000001</v>
      </c>
      <c r="C89" s="58">
        <f>(C87+C88)</f>
        <v>904575401.57000017</v>
      </c>
      <c r="D89" s="58">
        <f t="shared" si="9"/>
        <v>-21108322.669999838</v>
      </c>
      <c r="E89" s="166">
        <f t="shared" si="8"/>
        <v>-2.2802953230413641</v>
      </c>
      <c r="F89" s="167">
        <f>(F87+F88)</f>
        <v>15.379532447813776</v>
      </c>
      <c r="G89" s="167">
        <f>(G87+G88)</f>
        <v>13.609287152399867</v>
      </c>
    </row>
    <row r="90" spans="1:7" ht="15.95" customHeight="1" x14ac:dyDescent="0.4">
      <c r="A90" s="55" t="s">
        <v>14</v>
      </c>
      <c r="B90" s="101">
        <v>1438910552.0700002</v>
      </c>
      <c r="C90" s="101">
        <v>1596601121.6300001</v>
      </c>
      <c r="D90" s="98">
        <f t="shared" si="9"/>
        <v>157690569.55999994</v>
      </c>
      <c r="E90" s="164">
        <f t="shared" si="8"/>
        <v>10.959025168947999</v>
      </c>
      <c r="F90" s="165">
        <f t="shared" ref="F90:F98" si="10">IFERROR(B90/$B$100*100,0)</f>
        <v>23.906406632817344</v>
      </c>
      <c r="G90" s="165">
        <f t="shared" ref="G90:G98" si="11">IFERROR(C90/$C$100*100,0)</f>
        <v>24.020776039668728</v>
      </c>
    </row>
    <row r="91" spans="1:7" ht="15.95" customHeight="1" x14ac:dyDescent="0.4">
      <c r="A91" s="55" t="s">
        <v>15</v>
      </c>
      <c r="B91" s="101">
        <v>61081641.459999993</v>
      </c>
      <c r="C91" s="101">
        <v>131451675.72000001</v>
      </c>
      <c r="D91" s="98">
        <f t="shared" si="9"/>
        <v>70370034.26000002</v>
      </c>
      <c r="E91" s="164">
        <f t="shared" si="8"/>
        <v>115.2065212688867</v>
      </c>
      <c r="F91" s="165">
        <f t="shared" si="10"/>
        <v>1.0148251094844127</v>
      </c>
      <c r="G91" s="165">
        <f t="shared" si="11"/>
        <v>1.9776832295380427</v>
      </c>
    </row>
    <row r="92" spans="1:7" ht="15.95" customHeight="1" x14ac:dyDescent="0.4">
      <c r="A92" s="55" t="s">
        <v>27</v>
      </c>
      <c r="B92" s="101">
        <v>1716119495.9599998</v>
      </c>
      <c r="C92" s="101">
        <v>1946166956.3599999</v>
      </c>
      <c r="D92" s="98">
        <f t="shared" si="9"/>
        <v>230047460.4000001</v>
      </c>
      <c r="E92" s="164">
        <f t="shared" si="8"/>
        <v>13.405095679034357</v>
      </c>
      <c r="F92" s="165">
        <f t="shared" si="10"/>
        <v>28.512022823034698</v>
      </c>
      <c r="G92" s="165">
        <f t="shared" si="11"/>
        <v>29.279974792201656</v>
      </c>
    </row>
    <row r="93" spans="1:7" ht="15.95" customHeight="1" x14ac:dyDescent="0.4">
      <c r="A93" s="55" t="s">
        <v>35</v>
      </c>
      <c r="B93" s="101">
        <v>47206854.740000002</v>
      </c>
      <c r="C93" s="101">
        <v>22156047.18</v>
      </c>
      <c r="D93" s="98">
        <f t="shared" si="9"/>
        <v>-25050807.560000002</v>
      </c>
      <c r="E93" s="164">
        <f t="shared" si="8"/>
        <v>-53.066038180200103</v>
      </c>
      <c r="F93" s="165">
        <f t="shared" si="10"/>
        <v>0.78430605964162758</v>
      </c>
      <c r="G93" s="165">
        <f t="shared" si="11"/>
        <v>0.33333651093253358</v>
      </c>
    </row>
    <row r="94" spans="1:7" ht="15.95" customHeight="1" x14ac:dyDescent="0.4">
      <c r="A94" s="55" t="s">
        <v>16</v>
      </c>
      <c r="B94" s="101">
        <v>67228298.409999996</v>
      </c>
      <c r="C94" s="101">
        <v>52966673.660000004</v>
      </c>
      <c r="D94" s="98">
        <f t="shared" si="9"/>
        <v>-14261624.749999993</v>
      </c>
      <c r="E94" s="164">
        <f t="shared" si="8"/>
        <v>-21.213722624695528</v>
      </c>
      <c r="F94" s="165">
        <f t="shared" si="10"/>
        <v>1.1169471491537586</v>
      </c>
      <c r="G94" s="165">
        <f t="shared" si="11"/>
        <v>0.79688069131140604</v>
      </c>
    </row>
    <row r="95" spans="1:7" ht="15.95" customHeight="1" x14ac:dyDescent="0.4">
      <c r="A95" s="140" t="s">
        <v>67</v>
      </c>
      <c r="B95" s="101">
        <v>1358179147.2499998</v>
      </c>
      <c r="C95" s="101">
        <v>1521037066.25</v>
      </c>
      <c r="D95" s="98">
        <f t="shared" si="9"/>
        <v>162857919.00000024</v>
      </c>
      <c r="E95" s="164">
        <f t="shared" si="8"/>
        <v>11.990901150982184</v>
      </c>
      <c r="F95" s="165">
        <f t="shared" si="10"/>
        <v>22.56511562005144</v>
      </c>
      <c r="G95" s="165">
        <f t="shared" si="11"/>
        <v>22.883918983550018</v>
      </c>
    </row>
    <row r="96" spans="1:7" ht="15.95" customHeight="1" x14ac:dyDescent="0.4">
      <c r="A96" s="55" t="s">
        <v>34</v>
      </c>
      <c r="B96" s="101">
        <v>45887037.539999999</v>
      </c>
      <c r="C96" s="101">
        <v>69479449.879999995</v>
      </c>
      <c r="D96" s="98">
        <f t="shared" si="9"/>
        <v>23592412.339999996</v>
      </c>
      <c r="E96" s="164">
        <f t="shared" si="8"/>
        <v>51.414110835624008</v>
      </c>
      <c r="F96" s="165">
        <f t="shared" si="10"/>
        <v>0.76237829865690498</v>
      </c>
      <c r="G96" s="165">
        <f t="shared" si="11"/>
        <v>1.0453145011090843</v>
      </c>
    </row>
    <row r="97" spans="1:7" ht="15.95" customHeight="1" x14ac:dyDescent="0.4">
      <c r="A97" s="55" t="s">
        <v>17</v>
      </c>
      <c r="B97" s="101">
        <v>88960121.700000003</v>
      </c>
      <c r="C97" s="101">
        <v>118842747.35999997</v>
      </c>
      <c r="D97" s="98">
        <f t="shared" si="9"/>
        <v>29882625.659999967</v>
      </c>
      <c r="E97" s="164">
        <f t="shared" si="8"/>
        <v>33.591035049134796</v>
      </c>
      <c r="F97" s="165">
        <f t="shared" si="10"/>
        <v>1.4780048978066413</v>
      </c>
      <c r="G97" s="165">
        <f t="shared" si="11"/>
        <v>1.7879825960281672</v>
      </c>
    </row>
    <row r="98" spans="1:7" ht="15.95" customHeight="1" x14ac:dyDescent="0.4">
      <c r="A98" s="55" t="s">
        <v>18</v>
      </c>
      <c r="B98" s="101">
        <v>269675934.76999998</v>
      </c>
      <c r="C98" s="101">
        <v>283473652.25999999</v>
      </c>
      <c r="D98" s="98">
        <f t="shared" si="9"/>
        <v>13797717.49000001</v>
      </c>
      <c r="E98" s="164">
        <f t="shared" si="8"/>
        <v>5.116406661116331</v>
      </c>
      <c r="F98" s="165">
        <f t="shared" si="10"/>
        <v>4.4804609615394027</v>
      </c>
      <c r="G98" s="165">
        <f t="shared" si="11"/>
        <v>4.2648455032605099</v>
      </c>
    </row>
    <row r="99" spans="1:7" ht="15.95" customHeight="1" x14ac:dyDescent="0.4">
      <c r="A99" s="57" t="s">
        <v>31</v>
      </c>
      <c r="B99" s="58">
        <f>SUM(B90:B98)</f>
        <v>5093249083.8999996</v>
      </c>
      <c r="C99" s="58">
        <f>SUM(C90:C98)</f>
        <v>5742175390.2999992</v>
      </c>
      <c r="D99" s="58">
        <f t="shared" si="9"/>
        <v>648926306.39999962</v>
      </c>
      <c r="E99" s="134">
        <f t="shared" si="8"/>
        <v>12.740910481902137</v>
      </c>
      <c r="F99" s="154">
        <f>SUM(F90:F98)</f>
        <v>84.620467552186227</v>
      </c>
      <c r="G99" s="154">
        <f>SUM(G90:G98)</f>
        <v>86.390712847600156</v>
      </c>
    </row>
    <row r="100" spans="1:7" ht="19.5" customHeight="1" x14ac:dyDescent="0.4">
      <c r="A100" s="52" t="s">
        <v>19</v>
      </c>
      <c r="B100" s="60">
        <f>(B89+B99)</f>
        <v>6018932808.1399994</v>
      </c>
      <c r="C100" s="60">
        <f>(C89+C99)</f>
        <v>6646750791.8699989</v>
      </c>
      <c r="D100" s="60">
        <f>(C100-B100)</f>
        <v>627817983.72999954</v>
      </c>
      <c r="E100" s="133">
        <f t="shared" si="8"/>
        <v>10.430719261077961</v>
      </c>
      <c r="F100" s="155">
        <f>(F89+F99)</f>
        <v>100</v>
      </c>
      <c r="G100" s="155">
        <f>(G89+G99)</f>
        <v>100.00000000000003</v>
      </c>
    </row>
    <row r="101" spans="1:7" x14ac:dyDescent="0.4">
      <c r="A101" s="69" t="s">
        <v>171</v>
      </c>
    </row>
    <row r="118" spans="1:7" ht="20" x14ac:dyDescent="0.6">
      <c r="A118" s="173" t="s">
        <v>42</v>
      </c>
      <c r="B118" s="173"/>
      <c r="C118" s="173"/>
      <c r="D118" s="173"/>
      <c r="E118" s="173"/>
      <c r="F118" s="173"/>
      <c r="G118" s="173"/>
    </row>
    <row r="119" spans="1:7" x14ac:dyDescent="0.4">
      <c r="A119" s="172" t="s">
        <v>53</v>
      </c>
      <c r="B119" s="172"/>
      <c r="C119" s="172"/>
      <c r="D119" s="172"/>
      <c r="E119" s="172"/>
      <c r="F119" s="172"/>
      <c r="G119" s="172"/>
    </row>
    <row r="120" spans="1:7" x14ac:dyDescent="0.4">
      <c r="A120" s="172" t="s">
        <v>134</v>
      </c>
      <c r="B120" s="172"/>
      <c r="C120" s="172"/>
      <c r="D120" s="172"/>
      <c r="E120" s="172"/>
      <c r="F120" s="172"/>
      <c r="G120" s="172"/>
    </row>
    <row r="121" spans="1:7" x14ac:dyDescent="0.4">
      <c r="A121" s="172" t="s">
        <v>105</v>
      </c>
      <c r="B121" s="172"/>
      <c r="C121" s="172"/>
      <c r="D121" s="172"/>
      <c r="E121" s="172"/>
      <c r="F121" s="172"/>
      <c r="G121" s="172"/>
    </row>
    <row r="122" spans="1:7" x14ac:dyDescent="0.4">
      <c r="A122" s="1"/>
      <c r="B122" s="1"/>
      <c r="C122" s="1"/>
      <c r="D122" s="1"/>
      <c r="E122" s="1"/>
      <c r="F122" s="1"/>
      <c r="G122" s="1"/>
    </row>
    <row r="123" spans="1:7" x14ac:dyDescent="0.4">
      <c r="A123" s="125" t="s">
        <v>2</v>
      </c>
      <c r="B123" s="1"/>
      <c r="C123" s="1"/>
      <c r="D123" s="1"/>
      <c r="E123" s="1"/>
      <c r="F123" s="1"/>
      <c r="G123" s="1"/>
    </row>
    <row r="124" spans="1:7" ht="18" customHeight="1" x14ac:dyDescent="0.4">
      <c r="A124" s="176" t="s">
        <v>20</v>
      </c>
      <c r="B124" s="176">
        <v>2020</v>
      </c>
      <c r="C124" s="176">
        <v>2021</v>
      </c>
      <c r="D124" s="176" t="s">
        <v>29</v>
      </c>
      <c r="E124" s="176"/>
      <c r="F124" s="176" t="s">
        <v>61</v>
      </c>
      <c r="G124" s="176"/>
    </row>
    <row r="125" spans="1:7" ht="18.75" customHeight="1" x14ac:dyDescent="0.4">
      <c r="A125" s="176"/>
      <c r="B125" s="176"/>
      <c r="C125" s="176"/>
      <c r="D125" s="108" t="s">
        <v>22</v>
      </c>
      <c r="E125" s="108" t="s">
        <v>24</v>
      </c>
      <c r="F125" s="108">
        <v>2020</v>
      </c>
      <c r="G125" s="108">
        <v>2021</v>
      </c>
    </row>
    <row r="126" spans="1:7" ht="15.95" customHeight="1" x14ac:dyDescent="0.4">
      <c r="A126" s="55" t="s">
        <v>12</v>
      </c>
      <c r="B126" s="101">
        <v>24536645.07</v>
      </c>
      <c r="C126" s="101">
        <v>31253536.859999999</v>
      </c>
      <c r="D126" s="98">
        <f>(C126-B126)</f>
        <v>6716891.7899999991</v>
      </c>
      <c r="E126" s="164">
        <f t="shared" ref="E126:E139" si="12">IFERROR(D126/B126*100,"")</f>
        <v>27.374939690563</v>
      </c>
      <c r="F126" s="165">
        <f>IFERROR(B126/$B$139*100,0)</f>
        <v>0.44529006951827421</v>
      </c>
      <c r="G126" s="165">
        <f>IFERROR(C126/$C$139*100,0)</f>
        <v>0.335960101724392</v>
      </c>
    </row>
    <row r="127" spans="1:7" ht="15.95" customHeight="1" x14ac:dyDescent="0.4">
      <c r="A127" s="55" t="s">
        <v>13</v>
      </c>
      <c r="B127" s="101">
        <v>899655646.49999976</v>
      </c>
      <c r="C127" s="101">
        <v>997050085.85000014</v>
      </c>
      <c r="D127" s="98">
        <f t="shared" ref="D127:D138" si="13">(C127-B127)</f>
        <v>97394439.350000381</v>
      </c>
      <c r="E127" s="164">
        <f t="shared" si="12"/>
        <v>10.825746465206052</v>
      </c>
      <c r="F127" s="165">
        <f>IFERROR(B127/$B$139*100,0)</f>
        <v>16.326915282411623</v>
      </c>
      <c r="G127" s="165">
        <f>IFERROR(C127/$C$139*100,0)</f>
        <v>10.717796509462957</v>
      </c>
    </row>
    <row r="128" spans="1:7" ht="15.95" customHeight="1" x14ac:dyDescent="0.4">
      <c r="A128" s="57" t="s">
        <v>30</v>
      </c>
      <c r="B128" s="58">
        <f>(B126+B127)</f>
        <v>924192291.56999981</v>
      </c>
      <c r="C128" s="58">
        <f>(C126+C127)</f>
        <v>1028303622.7100002</v>
      </c>
      <c r="D128" s="58">
        <f t="shared" si="13"/>
        <v>104111331.14000034</v>
      </c>
      <c r="E128" s="166">
        <f t="shared" si="12"/>
        <v>11.265115722090481</v>
      </c>
      <c r="F128" s="167">
        <f>(F126+F127)</f>
        <v>16.772205351929898</v>
      </c>
      <c r="G128" s="167">
        <f>(G126+G127)</f>
        <v>11.05375661118735</v>
      </c>
    </row>
    <row r="129" spans="1:7" ht="15.95" customHeight="1" x14ac:dyDescent="0.4">
      <c r="A129" s="49" t="s">
        <v>14</v>
      </c>
      <c r="B129" s="101">
        <v>1614247142.48</v>
      </c>
      <c r="C129" s="101">
        <v>1860653355.4100006</v>
      </c>
      <c r="D129" s="98">
        <f t="shared" si="13"/>
        <v>246406212.93000054</v>
      </c>
      <c r="E129" s="164">
        <f t="shared" si="12"/>
        <v>15.264466415684142</v>
      </c>
      <c r="F129" s="165">
        <f t="shared" ref="F129:F137" si="14">IFERROR(B129/$B$139*100,0)</f>
        <v>29.295293641160967</v>
      </c>
      <c r="G129" s="165">
        <f t="shared" ref="G129:G137" si="15">IFERROR(C129/$C$139*100,0)</f>
        <v>20.001105582306732</v>
      </c>
    </row>
    <row r="130" spans="1:7" ht="15.95" customHeight="1" x14ac:dyDescent="0.4">
      <c r="A130" s="49" t="s">
        <v>15</v>
      </c>
      <c r="B130" s="101">
        <v>54424979.710000001</v>
      </c>
      <c r="C130" s="101">
        <v>53273951.200000003</v>
      </c>
      <c r="D130" s="98">
        <f t="shared" si="13"/>
        <v>-1151028.5099999979</v>
      </c>
      <c r="E130" s="164">
        <f t="shared" si="12"/>
        <v>-2.1148901040169039</v>
      </c>
      <c r="F130" s="165">
        <f t="shared" si="14"/>
        <v>0.98770239083042499</v>
      </c>
      <c r="G130" s="165">
        <f t="shared" si="15"/>
        <v>0.57266869169354861</v>
      </c>
    </row>
    <row r="131" spans="1:7" ht="15.95" customHeight="1" x14ac:dyDescent="0.4">
      <c r="A131" s="49" t="s">
        <v>27</v>
      </c>
      <c r="B131" s="101">
        <v>1133994363.74</v>
      </c>
      <c r="C131" s="101">
        <v>3656034370.1699991</v>
      </c>
      <c r="D131" s="98">
        <f t="shared" si="13"/>
        <v>2522040006.4299994</v>
      </c>
      <c r="E131" s="164">
        <f t="shared" si="12"/>
        <v>222.40322236806529</v>
      </c>
      <c r="F131" s="165">
        <f t="shared" si="14"/>
        <v>20.579685104566568</v>
      </c>
      <c r="G131" s="165">
        <f t="shared" si="15"/>
        <v>39.300565705963635</v>
      </c>
    </row>
    <row r="132" spans="1:7" ht="15.95" customHeight="1" x14ac:dyDescent="0.4">
      <c r="A132" s="49" t="s">
        <v>35</v>
      </c>
      <c r="B132" s="101">
        <v>164739041.97999996</v>
      </c>
      <c r="C132" s="101">
        <v>82704938.239999995</v>
      </c>
      <c r="D132" s="98">
        <f t="shared" si="13"/>
        <v>-82034103.739999965</v>
      </c>
      <c r="E132" s="164">
        <f t="shared" si="12"/>
        <v>-49.796394803582302</v>
      </c>
      <c r="F132" s="165">
        <f t="shared" si="14"/>
        <v>2.9896776534188203</v>
      </c>
      <c r="G132" s="165">
        <f t="shared" si="15"/>
        <v>0.88903728204219501</v>
      </c>
    </row>
    <row r="133" spans="1:7" ht="15.95" customHeight="1" x14ac:dyDescent="0.4">
      <c r="A133" s="49" t="s">
        <v>16</v>
      </c>
      <c r="B133" s="101">
        <v>57055021.86999999</v>
      </c>
      <c r="C133" s="101">
        <v>114214890.06999998</v>
      </c>
      <c r="D133" s="98">
        <f t="shared" si="13"/>
        <v>57159868.199999988</v>
      </c>
      <c r="E133" s="164">
        <f t="shared" si="12"/>
        <v>100.1837635436174</v>
      </c>
      <c r="F133" s="165">
        <f t="shared" si="14"/>
        <v>1.0354322924906274</v>
      </c>
      <c r="G133" s="165">
        <f t="shared" si="15"/>
        <v>1.2277537181869356</v>
      </c>
    </row>
    <row r="134" spans="1:7" ht="15.95" customHeight="1" x14ac:dyDescent="0.4">
      <c r="A134" s="49" t="s">
        <v>67</v>
      </c>
      <c r="B134" s="101">
        <v>1142969972.6600001</v>
      </c>
      <c r="C134" s="101">
        <v>1852453291.7599998</v>
      </c>
      <c r="D134" s="98">
        <f t="shared" si="13"/>
        <v>709483319.09999967</v>
      </c>
      <c r="E134" s="164">
        <f t="shared" si="12"/>
        <v>62.073662132071604</v>
      </c>
      <c r="F134" s="165">
        <f t="shared" si="14"/>
        <v>20.742574102168053</v>
      </c>
      <c r="G134" s="165">
        <f t="shared" si="15"/>
        <v>19.912958943724949</v>
      </c>
    </row>
    <row r="135" spans="1:7" ht="15.95" customHeight="1" x14ac:dyDescent="0.4">
      <c r="A135" s="49" t="s">
        <v>34</v>
      </c>
      <c r="B135" s="101">
        <v>35823317.960000001</v>
      </c>
      <c r="C135" s="101">
        <v>91637653.670000002</v>
      </c>
      <c r="D135" s="98">
        <f t="shared" si="13"/>
        <v>55814335.710000001</v>
      </c>
      <c r="E135" s="164">
        <f t="shared" si="12"/>
        <v>155.80448402998795</v>
      </c>
      <c r="F135" s="165">
        <f t="shared" si="14"/>
        <v>0.65012016513566662</v>
      </c>
      <c r="G135" s="165">
        <f t="shared" si="15"/>
        <v>0.98505956579142218</v>
      </c>
    </row>
    <row r="136" spans="1:7" ht="15.95" customHeight="1" x14ac:dyDescent="0.4">
      <c r="A136" s="49" t="s">
        <v>17</v>
      </c>
      <c r="B136" s="101">
        <v>101008001.79999998</v>
      </c>
      <c r="C136" s="101">
        <v>127633237.39000002</v>
      </c>
      <c r="D136" s="98">
        <f t="shared" si="13"/>
        <v>26625235.590000033</v>
      </c>
      <c r="E136" s="164">
        <f t="shared" si="12"/>
        <v>26.359531042618883</v>
      </c>
      <c r="F136" s="165">
        <f t="shared" si="14"/>
        <v>1.8330892432566761</v>
      </c>
      <c r="G136" s="165">
        <f t="shared" si="15"/>
        <v>1.3719943316827496</v>
      </c>
    </row>
    <row r="137" spans="1:7" ht="15.95" customHeight="1" x14ac:dyDescent="0.4">
      <c r="A137" s="49" t="s">
        <v>18</v>
      </c>
      <c r="B137" s="101">
        <v>281806873.52000004</v>
      </c>
      <c r="C137" s="101">
        <v>435843218.5</v>
      </c>
      <c r="D137" s="98">
        <f t="shared" si="13"/>
        <v>154036344.97999996</v>
      </c>
      <c r="E137" s="164">
        <f t="shared" si="12"/>
        <v>54.660251205358868</v>
      </c>
      <c r="F137" s="165">
        <f t="shared" si="14"/>
        <v>5.1142200550422814</v>
      </c>
      <c r="G137" s="165">
        <f t="shared" si="15"/>
        <v>4.6850995674204929</v>
      </c>
    </row>
    <row r="138" spans="1:7" ht="15.95" customHeight="1" x14ac:dyDescent="0.4">
      <c r="A138" s="57" t="s">
        <v>31</v>
      </c>
      <c r="B138" s="58">
        <f>SUM(B129:B137)</f>
        <v>4586068715.7200012</v>
      </c>
      <c r="C138" s="58">
        <f>SUM(C129:C137)</f>
        <v>8274448906.4099989</v>
      </c>
      <c r="D138" s="58">
        <f t="shared" si="13"/>
        <v>3688380190.6899977</v>
      </c>
      <c r="E138" s="134">
        <f t="shared" si="12"/>
        <v>80.42575066629658</v>
      </c>
      <c r="F138" s="154">
        <f>SUM(F129:F137)</f>
        <v>83.227794648070088</v>
      </c>
      <c r="G138" s="154">
        <f>SUM(G129:G137)</f>
        <v>88.946243388812647</v>
      </c>
    </row>
    <row r="139" spans="1:7" ht="19.5" customHeight="1" x14ac:dyDescent="0.4">
      <c r="A139" s="52" t="s">
        <v>19</v>
      </c>
      <c r="B139" s="60">
        <f>(B128+B138)</f>
        <v>5510261007.2900009</v>
      </c>
      <c r="C139" s="60">
        <f>(C128+C138)</f>
        <v>9302752529.1199989</v>
      </c>
      <c r="D139" s="60">
        <f>(C139-B139)</f>
        <v>3792491521.829998</v>
      </c>
      <c r="E139" s="133">
        <f t="shared" si="12"/>
        <v>68.825986950755748</v>
      </c>
      <c r="F139" s="155">
        <f>(F128+F138)</f>
        <v>99.999999999999986</v>
      </c>
      <c r="G139" s="155">
        <f>(G128+G138)</f>
        <v>100</v>
      </c>
    </row>
    <row r="140" spans="1:7" x14ac:dyDescent="0.4">
      <c r="A140" s="69" t="s">
        <v>171</v>
      </c>
    </row>
    <row r="157" spans="1:7" ht="20" x14ac:dyDescent="0.6">
      <c r="A157" s="173" t="s">
        <v>42</v>
      </c>
      <c r="B157" s="173"/>
      <c r="C157" s="173"/>
      <c r="D157" s="173"/>
      <c r="E157" s="173"/>
      <c r="F157" s="173"/>
      <c r="G157" s="173"/>
    </row>
    <row r="158" spans="1:7" x14ac:dyDescent="0.4">
      <c r="A158" s="172" t="s">
        <v>53</v>
      </c>
      <c r="B158" s="172"/>
      <c r="C158" s="172"/>
      <c r="D158" s="172"/>
      <c r="E158" s="172"/>
      <c r="F158" s="172"/>
      <c r="G158" s="172"/>
    </row>
    <row r="159" spans="1:7" x14ac:dyDescent="0.4">
      <c r="A159" s="172" t="s">
        <v>135</v>
      </c>
      <c r="B159" s="172"/>
      <c r="C159" s="172"/>
      <c r="D159" s="172"/>
      <c r="E159" s="172"/>
      <c r="F159" s="172"/>
      <c r="G159" s="172"/>
    </row>
    <row r="160" spans="1:7" x14ac:dyDescent="0.4">
      <c r="A160" s="172" t="s">
        <v>105</v>
      </c>
      <c r="B160" s="172"/>
      <c r="C160" s="172"/>
      <c r="D160" s="172"/>
      <c r="E160" s="172"/>
      <c r="F160" s="172"/>
      <c r="G160" s="172"/>
    </row>
    <row r="161" spans="1:7" x14ac:dyDescent="0.4">
      <c r="A161" s="1"/>
      <c r="B161" s="1"/>
      <c r="C161" s="1"/>
      <c r="D161" s="1"/>
      <c r="E161" s="1"/>
      <c r="F161" s="1"/>
      <c r="G161" s="1"/>
    </row>
    <row r="162" spans="1:7" x14ac:dyDescent="0.4">
      <c r="A162" s="125" t="s">
        <v>3</v>
      </c>
      <c r="B162" s="1"/>
      <c r="C162" s="1"/>
      <c r="D162" s="1"/>
      <c r="E162" s="1"/>
      <c r="F162" s="1"/>
      <c r="G162" s="1"/>
    </row>
    <row r="163" spans="1:7" ht="18" customHeight="1" x14ac:dyDescent="0.4">
      <c r="A163" s="176" t="s">
        <v>20</v>
      </c>
      <c r="B163" s="176">
        <v>2020</v>
      </c>
      <c r="C163" s="176">
        <v>2021</v>
      </c>
      <c r="D163" s="176" t="s">
        <v>29</v>
      </c>
      <c r="E163" s="176"/>
      <c r="F163" s="176" t="s">
        <v>61</v>
      </c>
      <c r="G163" s="176"/>
    </row>
    <row r="164" spans="1:7" ht="17.25" customHeight="1" x14ac:dyDescent="0.4">
      <c r="A164" s="176"/>
      <c r="B164" s="176"/>
      <c r="C164" s="176"/>
      <c r="D164" s="108" t="s">
        <v>22</v>
      </c>
      <c r="E164" s="108" t="s">
        <v>24</v>
      </c>
      <c r="F164" s="108">
        <v>2020</v>
      </c>
      <c r="G164" s="108">
        <v>2021</v>
      </c>
    </row>
    <row r="165" spans="1:7" ht="15.95" customHeight="1" x14ac:dyDescent="0.4">
      <c r="A165" s="55" t="s">
        <v>12</v>
      </c>
      <c r="B165" s="101">
        <v>21216939.760000002</v>
      </c>
      <c r="C165" s="101">
        <v>27573391.900000002</v>
      </c>
      <c r="D165" s="98">
        <f>(C165-B165)</f>
        <v>6356452.1400000006</v>
      </c>
      <c r="E165" s="164">
        <f t="shared" ref="E165:E178" si="16">IFERROR(D165/B165*100,"")</f>
        <v>29.9593259532354</v>
      </c>
      <c r="F165" s="165">
        <f>IFERROR(B165/$B$178*100,0)</f>
        <v>0.44952109355677261</v>
      </c>
      <c r="G165" s="165">
        <f>IFERROR(C165/$C$178*100,0)</f>
        <v>0.4208586767018882</v>
      </c>
    </row>
    <row r="166" spans="1:7" ht="15.95" customHeight="1" x14ac:dyDescent="0.4">
      <c r="A166" s="55" t="s">
        <v>13</v>
      </c>
      <c r="B166" s="101">
        <v>773452446.97000003</v>
      </c>
      <c r="C166" s="101">
        <v>970547386.34000027</v>
      </c>
      <c r="D166" s="98">
        <f t="shared" ref="D166:D177" si="17">(C166-B166)</f>
        <v>197094939.37000024</v>
      </c>
      <c r="E166" s="164">
        <f t="shared" si="16"/>
        <v>25.482489601283138</v>
      </c>
      <c r="F166" s="165">
        <f>IFERROR(B166/$B$178*100,0)</f>
        <v>16.387056460969848</v>
      </c>
      <c r="G166" s="165">
        <f>IFERROR(C166/$C$178*100,0)</f>
        <v>14.813675813729999</v>
      </c>
    </row>
    <row r="167" spans="1:7" ht="15.95" customHeight="1" x14ac:dyDescent="0.4">
      <c r="A167" s="57" t="s">
        <v>30</v>
      </c>
      <c r="B167" s="58">
        <f>(B165+B166)</f>
        <v>794669386.73000002</v>
      </c>
      <c r="C167" s="58">
        <f>(C165+C166)</f>
        <v>998120778.24000025</v>
      </c>
      <c r="D167" s="58">
        <f t="shared" si="17"/>
        <v>203451391.51000023</v>
      </c>
      <c r="E167" s="166">
        <f t="shared" si="16"/>
        <v>25.60201700322019</v>
      </c>
      <c r="F167" s="167">
        <f>(F165+F166)</f>
        <v>16.83657755452662</v>
      </c>
      <c r="G167" s="167">
        <f>(G165+G166)</f>
        <v>15.234534490431887</v>
      </c>
    </row>
    <row r="168" spans="1:7" ht="15.95" customHeight="1" x14ac:dyDescent="0.4">
      <c r="A168" s="55" t="s">
        <v>14</v>
      </c>
      <c r="B168" s="101">
        <v>1265238772.4399998</v>
      </c>
      <c r="C168" s="101">
        <v>1677470350.8099999</v>
      </c>
      <c r="D168" s="98">
        <f t="shared" si="17"/>
        <v>412231578.37000012</v>
      </c>
      <c r="E168" s="164">
        <f t="shared" si="16"/>
        <v>32.581326730528168</v>
      </c>
      <c r="F168" s="165">
        <f t="shared" ref="F168:F176" si="18">IFERROR(B168/$B$178*100,0)</f>
        <v>26.806482133201726</v>
      </c>
      <c r="G168" s="165">
        <f t="shared" ref="G168:G176" si="19">IFERROR(C168/$C$178*100,0)</f>
        <v>25.603594748477377</v>
      </c>
    </row>
    <row r="169" spans="1:7" ht="15.95" customHeight="1" x14ac:dyDescent="0.4">
      <c r="A169" s="55" t="s">
        <v>15</v>
      </c>
      <c r="B169" s="101">
        <v>69445904.430000007</v>
      </c>
      <c r="C169" s="101">
        <v>41204574.829999998</v>
      </c>
      <c r="D169" s="98">
        <f t="shared" si="17"/>
        <v>-28241329.600000009</v>
      </c>
      <c r="E169" s="164">
        <f t="shared" si="16"/>
        <v>-40.666659656606051</v>
      </c>
      <c r="F169" s="165">
        <f t="shared" si="18"/>
        <v>1.4713431463507498</v>
      </c>
      <c r="G169" s="165">
        <f t="shared" si="19"/>
        <v>0.62891438601058458</v>
      </c>
    </row>
    <row r="170" spans="1:7" ht="15.95" customHeight="1" x14ac:dyDescent="0.4">
      <c r="A170" s="55" t="s">
        <v>27</v>
      </c>
      <c r="B170" s="101">
        <v>1305638291.1500001</v>
      </c>
      <c r="C170" s="101">
        <v>1609851525.4000001</v>
      </c>
      <c r="D170" s="98">
        <f t="shared" si="17"/>
        <v>304213234.25</v>
      </c>
      <c r="E170" s="164">
        <f t="shared" si="16"/>
        <v>23.299962655204485</v>
      </c>
      <c r="F170" s="165">
        <f t="shared" si="18"/>
        <v>27.662422529654386</v>
      </c>
      <c r="G170" s="165">
        <f t="shared" si="19"/>
        <v>24.571513911799876</v>
      </c>
    </row>
    <row r="171" spans="1:7" ht="15.95" customHeight="1" x14ac:dyDescent="0.4">
      <c r="A171" s="55" t="s">
        <v>35</v>
      </c>
      <c r="B171" s="101">
        <v>46420270.969999999</v>
      </c>
      <c r="C171" s="101">
        <v>25017862.969999999</v>
      </c>
      <c r="D171" s="98">
        <f t="shared" si="17"/>
        <v>-21402408</v>
      </c>
      <c r="E171" s="164">
        <f t="shared" si="16"/>
        <v>-46.105736896347985</v>
      </c>
      <c r="F171" s="165">
        <f t="shared" si="18"/>
        <v>0.98350144769587189</v>
      </c>
      <c r="G171" s="165">
        <f t="shared" si="19"/>
        <v>0.38185308291590225</v>
      </c>
    </row>
    <row r="172" spans="1:7" ht="15.95" customHeight="1" x14ac:dyDescent="0.4">
      <c r="A172" s="55" t="s">
        <v>16</v>
      </c>
      <c r="B172" s="101">
        <v>41463015.18</v>
      </c>
      <c r="C172" s="101">
        <v>101743794.79000002</v>
      </c>
      <c r="D172" s="98">
        <f t="shared" si="17"/>
        <v>60280779.610000022</v>
      </c>
      <c r="E172" s="164">
        <f t="shared" si="16"/>
        <v>145.38445732493886</v>
      </c>
      <c r="F172" s="165">
        <f t="shared" si="18"/>
        <v>0.87847258542975948</v>
      </c>
      <c r="G172" s="165">
        <f t="shared" si="19"/>
        <v>1.5529376651679865</v>
      </c>
    </row>
    <row r="173" spans="1:7" ht="15.95" customHeight="1" x14ac:dyDescent="0.4">
      <c r="A173" s="55" t="s">
        <v>67</v>
      </c>
      <c r="B173" s="101">
        <v>863897894.85000002</v>
      </c>
      <c r="C173" s="101">
        <v>1552784449.03</v>
      </c>
      <c r="D173" s="98">
        <f t="shared" si="17"/>
        <v>688886554.17999995</v>
      </c>
      <c r="E173" s="164">
        <f t="shared" si="16"/>
        <v>79.741663718212024</v>
      </c>
      <c r="F173" s="165">
        <f t="shared" si="18"/>
        <v>18.303314747893019</v>
      </c>
      <c r="G173" s="165">
        <f t="shared" si="19"/>
        <v>23.700486715311808</v>
      </c>
    </row>
    <row r="174" spans="1:7" ht="15.95" customHeight="1" x14ac:dyDescent="0.4">
      <c r="A174" s="55" t="s">
        <v>34</v>
      </c>
      <c r="B174" s="101">
        <v>34205888.310000002</v>
      </c>
      <c r="C174" s="101">
        <v>51122993.240000002</v>
      </c>
      <c r="D174" s="98">
        <f t="shared" si="17"/>
        <v>16917104.93</v>
      </c>
      <c r="E174" s="164">
        <f t="shared" si="16"/>
        <v>49.456703994014759</v>
      </c>
      <c r="F174" s="165">
        <f t="shared" si="18"/>
        <v>0.72471659405757893</v>
      </c>
      <c r="G174" s="165">
        <f t="shared" si="19"/>
        <v>0.7803013630697343</v>
      </c>
    </row>
    <row r="175" spans="1:7" ht="15.95" customHeight="1" x14ac:dyDescent="0.4">
      <c r="A175" s="55" t="s">
        <v>17</v>
      </c>
      <c r="B175" s="101">
        <v>49282378.419999994</v>
      </c>
      <c r="C175" s="101">
        <v>132272290.40000001</v>
      </c>
      <c r="D175" s="98">
        <f t="shared" si="17"/>
        <v>82989911.980000019</v>
      </c>
      <c r="E175" s="164">
        <f t="shared" si="16"/>
        <v>168.39672645815463</v>
      </c>
      <c r="F175" s="165">
        <f t="shared" si="18"/>
        <v>1.0441406202322689</v>
      </c>
      <c r="G175" s="165">
        <f t="shared" si="19"/>
        <v>2.0189007324148562</v>
      </c>
    </row>
    <row r="176" spans="1:7" ht="15.95" customHeight="1" x14ac:dyDescent="0.4">
      <c r="A176" s="55" t="s">
        <v>18</v>
      </c>
      <c r="B176" s="101">
        <v>249636788.28999999</v>
      </c>
      <c r="C176" s="101">
        <v>362109949.53000003</v>
      </c>
      <c r="D176" s="98">
        <f t="shared" si="17"/>
        <v>112473161.24000004</v>
      </c>
      <c r="E176" s="164">
        <f t="shared" si="16"/>
        <v>45.05472210663973</v>
      </c>
      <c r="F176" s="165">
        <f t="shared" si="18"/>
        <v>5.289028640958036</v>
      </c>
      <c r="G176" s="165">
        <f t="shared" si="19"/>
        <v>5.526962904399995</v>
      </c>
    </row>
    <row r="177" spans="1:7" ht="15.95" customHeight="1" x14ac:dyDescent="0.4">
      <c r="A177" s="57" t="s">
        <v>31</v>
      </c>
      <c r="B177" s="58">
        <f>SUM(B168:B176)</f>
        <v>3925229204.0399995</v>
      </c>
      <c r="C177" s="58">
        <f>SUM(C168:C176)</f>
        <v>5553577790.999999</v>
      </c>
      <c r="D177" s="58">
        <f t="shared" si="17"/>
        <v>1628348586.9599996</v>
      </c>
      <c r="E177" s="134">
        <f t="shared" si="16"/>
        <v>41.484165696210539</v>
      </c>
      <c r="F177" s="154">
        <f>SUM(F168:F176)</f>
        <v>83.163422445473401</v>
      </c>
      <c r="G177" s="154">
        <f>SUM(G168:G176)</f>
        <v>84.765465509568116</v>
      </c>
    </row>
    <row r="178" spans="1:7" ht="18" customHeight="1" x14ac:dyDescent="0.4">
      <c r="A178" s="52" t="s">
        <v>19</v>
      </c>
      <c r="B178" s="60">
        <f>(B167+B177)</f>
        <v>4719898590.7699995</v>
      </c>
      <c r="C178" s="60">
        <f>(C167+C177)</f>
        <v>6551698569.2399998</v>
      </c>
      <c r="D178" s="60">
        <f>(C178-B178)</f>
        <v>1831799978.4700003</v>
      </c>
      <c r="E178" s="133">
        <f t="shared" si="16"/>
        <v>38.810155414189992</v>
      </c>
      <c r="F178" s="155">
        <f>(F167+F177)</f>
        <v>100.00000000000003</v>
      </c>
      <c r="G178" s="155">
        <f>(G167+G177)</f>
        <v>100</v>
      </c>
    </row>
    <row r="179" spans="1:7" x14ac:dyDescent="0.4">
      <c r="A179" s="69" t="s">
        <v>171</v>
      </c>
    </row>
    <row r="196" spans="1:8" ht="20" x14ac:dyDescent="0.6">
      <c r="A196" s="173" t="s">
        <v>42</v>
      </c>
      <c r="B196" s="173"/>
      <c r="C196" s="173"/>
      <c r="D196" s="173"/>
      <c r="E196" s="173"/>
      <c r="F196" s="173"/>
      <c r="G196" s="173"/>
    </row>
    <row r="197" spans="1:8" x14ac:dyDescent="0.4">
      <c r="A197" s="172" t="s">
        <v>53</v>
      </c>
      <c r="B197" s="172"/>
      <c r="C197" s="172"/>
      <c r="D197" s="172"/>
      <c r="E197" s="172"/>
      <c r="F197" s="172"/>
      <c r="G197" s="172"/>
    </row>
    <row r="198" spans="1:8" x14ac:dyDescent="0.4">
      <c r="A198" s="172" t="s">
        <v>136</v>
      </c>
      <c r="B198" s="172"/>
      <c r="C198" s="172"/>
      <c r="D198" s="172"/>
      <c r="E198" s="172"/>
      <c r="F198" s="172"/>
      <c r="G198" s="172"/>
    </row>
    <row r="199" spans="1:8" x14ac:dyDescent="0.4">
      <c r="A199" s="172" t="s">
        <v>105</v>
      </c>
      <c r="B199" s="172"/>
      <c r="C199" s="172"/>
      <c r="D199" s="172"/>
      <c r="E199" s="172"/>
      <c r="F199" s="172"/>
      <c r="G199" s="172"/>
    </row>
    <row r="200" spans="1:8" x14ac:dyDescent="0.4">
      <c r="A200" s="1"/>
      <c r="B200" s="1"/>
      <c r="C200" s="1"/>
      <c r="D200" s="1"/>
      <c r="E200" s="1"/>
      <c r="F200" s="1"/>
      <c r="G200" s="1"/>
    </row>
    <row r="201" spans="1:8" x14ac:dyDescent="0.4">
      <c r="A201" s="125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4">
      <c r="A202" s="176" t="s">
        <v>20</v>
      </c>
      <c r="B202" s="176">
        <v>2020</v>
      </c>
      <c r="C202" s="176">
        <v>2021</v>
      </c>
      <c r="D202" s="176" t="s">
        <v>29</v>
      </c>
      <c r="E202" s="176"/>
      <c r="F202" s="176" t="s">
        <v>61</v>
      </c>
      <c r="G202" s="176"/>
    </row>
    <row r="203" spans="1:8" ht="19.5" customHeight="1" x14ac:dyDescent="0.4">
      <c r="A203" s="176"/>
      <c r="B203" s="176"/>
      <c r="C203" s="176"/>
      <c r="D203" s="108" t="s">
        <v>22</v>
      </c>
      <c r="E203" s="108" t="s">
        <v>24</v>
      </c>
      <c r="F203" s="108">
        <v>2020</v>
      </c>
      <c r="G203" s="108">
        <v>2021</v>
      </c>
      <c r="H203" s="27"/>
    </row>
    <row r="204" spans="1:8" ht="15.95" customHeight="1" x14ac:dyDescent="0.4">
      <c r="A204" s="55" t="s">
        <v>12</v>
      </c>
      <c r="B204" s="101">
        <v>22944657.980000004</v>
      </c>
      <c r="C204" s="101">
        <v>25339612.849999998</v>
      </c>
      <c r="D204" s="101">
        <f>(C204-B204)</f>
        <v>2394954.8699999936</v>
      </c>
      <c r="E204" s="164">
        <f t="shared" ref="E204:E217" si="20">IFERROR(D204/B204*100,"")</f>
        <v>10.437962823797966</v>
      </c>
      <c r="F204" s="165">
        <f>IFERROR(B204/$B$217*100,0)</f>
        <v>0.44942930718893426</v>
      </c>
      <c r="G204" s="165">
        <f>IFERROR(C204/$C$217*100,0)</f>
        <v>0.38408018146725015</v>
      </c>
      <c r="H204" s="7"/>
    </row>
    <row r="205" spans="1:8" ht="15.95" customHeight="1" x14ac:dyDescent="0.4">
      <c r="A205" s="55" t="s">
        <v>13</v>
      </c>
      <c r="B205" s="101">
        <v>726708672.18000007</v>
      </c>
      <c r="C205" s="101">
        <v>1049486407.8699998</v>
      </c>
      <c r="D205" s="101">
        <f t="shared" ref="D205:D216" si="21">(C205-B205)</f>
        <v>322777735.6899997</v>
      </c>
      <c r="E205" s="164">
        <f t="shared" si="20"/>
        <v>44.416386930091591</v>
      </c>
      <c r="F205" s="165">
        <f>IFERROR(B205/$B$217*100,0)</f>
        <v>14.234432056068838</v>
      </c>
      <c r="G205" s="165">
        <f>IFERROR(C205/$C$217*100,0)</f>
        <v>15.907383130445973</v>
      </c>
      <c r="H205" s="7"/>
    </row>
    <row r="206" spans="1:8" ht="15.95" customHeight="1" x14ac:dyDescent="0.4">
      <c r="A206" s="57" t="s">
        <v>30</v>
      </c>
      <c r="B206" s="58">
        <f>(B204+B205)</f>
        <v>749653330.16000009</v>
      </c>
      <c r="C206" s="58">
        <f>(C204+C205)</f>
        <v>1074826020.7199998</v>
      </c>
      <c r="D206" s="58">
        <f t="shared" si="21"/>
        <v>325172690.5599997</v>
      </c>
      <c r="E206" s="166">
        <f t="shared" si="20"/>
        <v>43.376408464776297</v>
      </c>
      <c r="F206" s="167">
        <f>(F204+F205)</f>
        <v>14.683861363257773</v>
      </c>
      <c r="G206" s="167">
        <f>(G204+G205)</f>
        <v>16.291463311913223</v>
      </c>
      <c r="H206" s="2"/>
    </row>
    <row r="207" spans="1:8" ht="15.95" customHeight="1" x14ac:dyDescent="0.4">
      <c r="A207" s="55" t="s">
        <v>14</v>
      </c>
      <c r="B207" s="101">
        <v>1631587601.04</v>
      </c>
      <c r="C207" s="101">
        <v>1609493729.5799999</v>
      </c>
      <c r="D207" s="101">
        <f t="shared" si="21"/>
        <v>-22093871.460000038</v>
      </c>
      <c r="E207" s="164">
        <f t="shared" si="20"/>
        <v>-1.3541333267007576</v>
      </c>
      <c r="F207" s="165">
        <f t="shared" ref="F207:F215" si="22">IFERROR(B207/$B$217*100,0)</f>
        <v>31.958780374614339</v>
      </c>
      <c r="G207" s="165">
        <f t="shared" ref="G207:G215" si="23">IFERROR(C207/$C$217*100,0)</f>
        <v>24.395583602118357</v>
      </c>
      <c r="H207" s="7"/>
    </row>
    <row r="208" spans="1:8" ht="15.95" customHeight="1" x14ac:dyDescent="0.4">
      <c r="A208" s="55" t="s">
        <v>15</v>
      </c>
      <c r="B208" s="101">
        <v>52739288.199999996</v>
      </c>
      <c r="C208" s="101">
        <v>46527408.369999997</v>
      </c>
      <c r="D208" s="101">
        <f t="shared" si="21"/>
        <v>-6211879.8299999982</v>
      </c>
      <c r="E208" s="164">
        <f t="shared" si="20"/>
        <v>-11.778467328650823</v>
      </c>
      <c r="F208" s="165">
        <f t="shared" si="22"/>
        <v>1.0330326901374682</v>
      </c>
      <c r="G208" s="165">
        <f t="shared" si="23"/>
        <v>0.70523001103982741</v>
      </c>
      <c r="H208" s="7"/>
    </row>
    <row r="209" spans="1:8" ht="15.95" customHeight="1" x14ac:dyDescent="0.4">
      <c r="A209" s="55" t="s">
        <v>27</v>
      </c>
      <c r="B209" s="101">
        <v>1158619375.26</v>
      </c>
      <c r="C209" s="101">
        <v>1796825722.0499997</v>
      </c>
      <c r="D209" s="101">
        <f t="shared" si="21"/>
        <v>638206346.78999972</v>
      </c>
      <c r="E209" s="164">
        <f t="shared" si="20"/>
        <v>55.083348372866894</v>
      </c>
      <c r="F209" s="165">
        <f t="shared" si="22"/>
        <v>22.694498369627798</v>
      </c>
      <c r="G209" s="165">
        <f t="shared" si="23"/>
        <v>27.235031311458517</v>
      </c>
      <c r="H209" s="7"/>
    </row>
    <row r="210" spans="1:8" ht="15.95" customHeight="1" x14ac:dyDescent="0.4">
      <c r="A210" s="55" t="s">
        <v>35</v>
      </c>
      <c r="B210" s="101">
        <v>20266525.580000002</v>
      </c>
      <c r="C210" s="101">
        <v>39216022.200000003</v>
      </c>
      <c r="D210" s="101">
        <f t="shared" si="21"/>
        <v>18949496.620000001</v>
      </c>
      <c r="E210" s="164">
        <f t="shared" si="20"/>
        <v>93.501456602409888</v>
      </c>
      <c r="F210" s="165">
        <f t="shared" si="22"/>
        <v>0.39697129320845131</v>
      </c>
      <c r="G210" s="165">
        <f t="shared" si="23"/>
        <v>0.59440911793566387</v>
      </c>
      <c r="H210" s="7"/>
    </row>
    <row r="211" spans="1:8" ht="15.95" customHeight="1" x14ac:dyDescent="0.4">
      <c r="A211" s="55" t="s">
        <v>16</v>
      </c>
      <c r="B211" s="101">
        <v>59387651.090000004</v>
      </c>
      <c r="C211" s="101">
        <v>74776036.469999999</v>
      </c>
      <c r="D211" s="101">
        <f t="shared" si="21"/>
        <v>15388385.379999995</v>
      </c>
      <c r="E211" s="164">
        <f t="shared" si="20"/>
        <v>25.911759595743924</v>
      </c>
      <c r="F211" s="165">
        <f t="shared" si="22"/>
        <v>1.1632577355575318</v>
      </c>
      <c r="G211" s="165">
        <f t="shared" si="23"/>
        <v>1.1334030171182869</v>
      </c>
      <c r="H211" s="7"/>
    </row>
    <row r="212" spans="1:8" ht="15.95" customHeight="1" x14ac:dyDescent="0.4">
      <c r="A212" s="55" t="s">
        <v>67</v>
      </c>
      <c r="B212" s="101">
        <v>1071331742.77</v>
      </c>
      <c r="C212" s="101">
        <v>1470116216.0600004</v>
      </c>
      <c r="D212" s="101">
        <f t="shared" si="21"/>
        <v>398784473.29000044</v>
      </c>
      <c r="E212" s="164">
        <f t="shared" si="20"/>
        <v>37.223248165775104</v>
      </c>
      <c r="F212" s="165">
        <f t="shared" si="22"/>
        <v>20.984748752512655</v>
      </c>
      <c r="G212" s="165">
        <f t="shared" si="23"/>
        <v>22.282996444528241</v>
      </c>
      <c r="H212" s="7"/>
    </row>
    <row r="213" spans="1:8" ht="15.95" customHeight="1" x14ac:dyDescent="0.4">
      <c r="A213" s="55" t="s">
        <v>34</v>
      </c>
      <c r="B213" s="101">
        <v>33348838.690000001</v>
      </c>
      <c r="C213" s="101">
        <v>33376986.140000001</v>
      </c>
      <c r="D213" s="101">
        <f t="shared" si="21"/>
        <v>28147.449999999255</v>
      </c>
      <c r="E213" s="164">
        <f t="shared" si="20"/>
        <v>8.4403089000036347E-2</v>
      </c>
      <c r="F213" s="165">
        <f t="shared" si="22"/>
        <v>0.6532215682215291</v>
      </c>
      <c r="G213" s="165">
        <f t="shared" si="23"/>
        <v>0.50590508108260601</v>
      </c>
      <c r="H213" s="7"/>
    </row>
    <row r="214" spans="1:8" ht="15.95" customHeight="1" x14ac:dyDescent="0.4">
      <c r="A214" s="55" t="s">
        <v>17</v>
      </c>
      <c r="B214" s="101">
        <v>74791910.620000005</v>
      </c>
      <c r="C214" s="101">
        <v>118511158.99000002</v>
      </c>
      <c r="D214" s="101">
        <f t="shared" si="21"/>
        <v>43719248.37000002</v>
      </c>
      <c r="E214" s="164">
        <f t="shared" si="20"/>
        <v>58.454514676229053</v>
      </c>
      <c r="F214" s="165">
        <f t="shared" si="22"/>
        <v>1.4649892189538443</v>
      </c>
      <c r="G214" s="165">
        <f t="shared" si="23"/>
        <v>1.796309506393005</v>
      </c>
      <c r="H214" s="7"/>
    </row>
    <row r="215" spans="1:8" ht="15.95" customHeight="1" x14ac:dyDescent="0.4">
      <c r="A215" s="55" t="s">
        <v>18</v>
      </c>
      <c r="B215" s="101">
        <v>253561178.45999998</v>
      </c>
      <c r="C215" s="101">
        <v>333810619.68000001</v>
      </c>
      <c r="D215" s="101">
        <f t="shared" si="21"/>
        <v>80249441.220000029</v>
      </c>
      <c r="E215" s="164">
        <f t="shared" si="20"/>
        <v>31.648946304554116</v>
      </c>
      <c r="F215" s="165">
        <f t="shared" si="22"/>
        <v>4.9666386339086097</v>
      </c>
      <c r="G215" s="165">
        <f t="shared" si="23"/>
        <v>5.0596685964122621</v>
      </c>
      <c r="H215" s="7"/>
    </row>
    <row r="216" spans="1:8" ht="15.95" customHeight="1" x14ac:dyDescent="0.4">
      <c r="A216" s="57" t="s">
        <v>31</v>
      </c>
      <c r="B216" s="58">
        <f>SUM(B207:B215)</f>
        <v>4355634111.71</v>
      </c>
      <c r="C216" s="58">
        <f>SUM(C207:C215)</f>
        <v>5522653899.54</v>
      </c>
      <c r="D216" s="58">
        <f t="shared" si="21"/>
        <v>1167019787.8299999</v>
      </c>
      <c r="E216" s="134">
        <f t="shared" si="20"/>
        <v>26.793338418681678</v>
      </c>
      <c r="F216" s="154">
        <f>SUM(F207:F215)</f>
        <v>85.316138636742224</v>
      </c>
      <c r="G216" s="154">
        <f>SUM(G207:G215)</f>
        <v>83.708536688086767</v>
      </c>
      <c r="H216" s="7"/>
    </row>
    <row r="217" spans="1:8" ht="18" customHeight="1" x14ac:dyDescent="0.4">
      <c r="A217" s="52" t="s">
        <v>19</v>
      </c>
      <c r="B217" s="60">
        <f>(B206+B216)</f>
        <v>5105287441.8699999</v>
      </c>
      <c r="C217" s="60">
        <f>(C206+C216)</f>
        <v>6597479920.2600002</v>
      </c>
      <c r="D217" s="60">
        <f>(C217-B217)</f>
        <v>1492192478.3900003</v>
      </c>
      <c r="E217" s="133">
        <f t="shared" si="20"/>
        <v>29.228373434022153</v>
      </c>
      <c r="F217" s="155">
        <f>(F206+F216)</f>
        <v>100</v>
      </c>
      <c r="G217" s="155">
        <f>(G206+G216)</f>
        <v>99.999999999999986</v>
      </c>
    </row>
    <row r="218" spans="1:8" x14ac:dyDescent="0.4">
      <c r="A218" s="69" t="s">
        <v>171</v>
      </c>
    </row>
    <row r="234" spans="1:7" ht="20" x14ac:dyDescent="0.6">
      <c r="A234" s="173" t="s">
        <v>42</v>
      </c>
      <c r="B234" s="173"/>
      <c r="C234" s="173"/>
      <c r="D234" s="173"/>
      <c r="E234" s="173"/>
      <c r="F234" s="173"/>
      <c r="G234" s="173"/>
    </row>
    <row r="235" spans="1:7" x14ac:dyDescent="0.4">
      <c r="A235" s="172" t="s">
        <v>53</v>
      </c>
      <c r="B235" s="172"/>
      <c r="C235" s="172"/>
      <c r="D235" s="172"/>
      <c r="E235" s="172"/>
      <c r="F235" s="172"/>
      <c r="G235" s="172"/>
    </row>
    <row r="236" spans="1:7" x14ac:dyDescent="0.4">
      <c r="A236" s="172" t="s">
        <v>137</v>
      </c>
      <c r="B236" s="172"/>
      <c r="C236" s="172"/>
      <c r="D236" s="172"/>
      <c r="E236" s="172"/>
      <c r="F236" s="172"/>
      <c r="G236" s="172"/>
    </row>
    <row r="237" spans="1:7" x14ac:dyDescent="0.4">
      <c r="A237" s="172" t="s">
        <v>105</v>
      </c>
      <c r="B237" s="172"/>
      <c r="C237" s="172"/>
      <c r="D237" s="172"/>
      <c r="E237" s="172"/>
      <c r="F237" s="172"/>
      <c r="G237" s="172"/>
    </row>
    <row r="238" spans="1:7" x14ac:dyDescent="0.4">
      <c r="A238" s="1"/>
      <c r="B238" s="1"/>
      <c r="C238" s="1"/>
      <c r="D238" s="1"/>
      <c r="E238" s="1"/>
      <c r="F238" s="1"/>
      <c r="G238" s="1"/>
    </row>
    <row r="239" spans="1:7" x14ac:dyDescent="0.4">
      <c r="A239" s="125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4">
      <c r="A240" s="176" t="s">
        <v>20</v>
      </c>
      <c r="B240" s="176">
        <v>2020</v>
      </c>
      <c r="C240" s="176">
        <v>2021</v>
      </c>
      <c r="D240" s="176" t="s">
        <v>29</v>
      </c>
      <c r="E240" s="176"/>
      <c r="F240" s="176" t="s">
        <v>61</v>
      </c>
      <c r="G240" s="176"/>
    </row>
    <row r="241" spans="1:7" ht="19.5" customHeight="1" x14ac:dyDescent="0.4">
      <c r="A241" s="176"/>
      <c r="B241" s="176"/>
      <c r="C241" s="176"/>
      <c r="D241" s="108" t="s">
        <v>22</v>
      </c>
      <c r="E241" s="108" t="s">
        <v>24</v>
      </c>
      <c r="F241" s="108">
        <v>2020</v>
      </c>
      <c r="G241" s="108">
        <v>2021</v>
      </c>
    </row>
    <row r="242" spans="1:7" ht="15.95" customHeight="1" x14ac:dyDescent="0.4">
      <c r="A242" s="55" t="s">
        <v>12</v>
      </c>
      <c r="B242" s="101">
        <v>32341297.829999998</v>
      </c>
      <c r="C242" s="101">
        <v>25734501.739999998</v>
      </c>
      <c r="D242" s="47">
        <f>(C242-B242)</f>
        <v>-6606796.0899999999</v>
      </c>
      <c r="E242" s="164">
        <f t="shared" ref="E242:E255" si="24">IFERROR(D242/B242*100,"")</f>
        <v>-20.428357961168437</v>
      </c>
      <c r="F242" s="165">
        <f>IFERROR(B242/$B$255*100,0)</f>
        <v>0.53707517570361729</v>
      </c>
      <c r="G242" s="165">
        <f>IFERROR(C242/$C$255*100,0)</f>
        <v>0.35575538193123424</v>
      </c>
    </row>
    <row r="243" spans="1:7" ht="15.95" customHeight="1" x14ac:dyDescent="0.4">
      <c r="A243" s="55" t="s">
        <v>13</v>
      </c>
      <c r="B243" s="101">
        <v>754956243.00999999</v>
      </c>
      <c r="C243" s="101">
        <v>1133571623.3500001</v>
      </c>
      <c r="D243" s="47">
        <f t="shared" ref="D243:D254" si="25">(C243-B243)</f>
        <v>378615380.34000015</v>
      </c>
      <c r="E243" s="164">
        <f t="shared" si="24"/>
        <v>50.150639039749635</v>
      </c>
      <c r="F243" s="165">
        <f>IFERROR(B243/$B$255*100,0)</f>
        <v>12.53716715372577</v>
      </c>
      <c r="G243" s="165">
        <f>IFERROR(C243/$C$255*100,0)</f>
        <v>15.670565915191817</v>
      </c>
    </row>
    <row r="244" spans="1:7" ht="15.95" customHeight="1" x14ac:dyDescent="0.4">
      <c r="A244" s="57" t="s">
        <v>30</v>
      </c>
      <c r="B244" s="58">
        <f>(B242+B243)</f>
        <v>787297540.84000003</v>
      </c>
      <c r="C244" s="58">
        <f>(C242+C243)</f>
        <v>1159306125.0900002</v>
      </c>
      <c r="D244" s="58">
        <f t="shared" si="25"/>
        <v>372008584.25000012</v>
      </c>
      <c r="E244" s="166">
        <f t="shared" si="24"/>
        <v>47.251333193939473</v>
      </c>
      <c r="F244" s="167">
        <f>(F242+F243)</f>
        <v>13.074242329429387</v>
      </c>
      <c r="G244" s="167">
        <f>(G242+G243)</f>
        <v>16.026321297123051</v>
      </c>
    </row>
    <row r="245" spans="1:7" ht="15.95" customHeight="1" x14ac:dyDescent="0.4">
      <c r="A245" s="55" t="s">
        <v>14</v>
      </c>
      <c r="B245" s="101">
        <v>1635319108.8899996</v>
      </c>
      <c r="C245" s="101">
        <v>1614920255.0200002</v>
      </c>
      <c r="D245" s="47">
        <f t="shared" si="25"/>
        <v>-20398853.869999409</v>
      </c>
      <c r="E245" s="164">
        <f t="shared" si="24"/>
        <v>-1.2473928641270189</v>
      </c>
      <c r="F245" s="165">
        <f t="shared" ref="F245:F253" si="26">IFERROR(B245/$B$255*100,0)</f>
        <v>27.156897115114305</v>
      </c>
      <c r="G245" s="165">
        <f t="shared" ref="G245:G253" si="27">IFERROR(C245/$C$255*100,0)</f>
        <v>22.324759885291893</v>
      </c>
    </row>
    <row r="246" spans="1:7" ht="15.95" customHeight="1" x14ac:dyDescent="0.4">
      <c r="A246" s="55" t="s">
        <v>15</v>
      </c>
      <c r="B246" s="101">
        <v>47185441.080000006</v>
      </c>
      <c r="C246" s="101">
        <v>51403186.57</v>
      </c>
      <c r="D246" s="47">
        <f t="shared" si="25"/>
        <v>4217745.4899999946</v>
      </c>
      <c r="E246" s="164">
        <f t="shared" si="24"/>
        <v>8.9386586062617646</v>
      </c>
      <c r="F246" s="165">
        <f t="shared" si="26"/>
        <v>0.78358417129402147</v>
      </c>
      <c r="G246" s="165">
        <f t="shared" si="27"/>
        <v>0.71060090673015841</v>
      </c>
    </row>
    <row r="247" spans="1:7" ht="15.95" customHeight="1" x14ac:dyDescent="0.4">
      <c r="A247" s="55" t="s">
        <v>27</v>
      </c>
      <c r="B247" s="101">
        <v>1756736692.3199999</v>
      </c>
      <c r="C247" s="101">
        <v>1924856459.1599998</v>
      </c>
      <c r="D247" s="47">
        <f t="shared" si="25"/>
        <v>168119766.83999991</v>
      </c>
      <c r="E247" s="164">
        <f t="shared" si="24"/>
        <v>9.5700037219565228</v>
      </c>
      <c r="F247" s="165">
        <f t="shared" si="26"/>
        <v>29.173216011682712</v>
      </c>
      <c r="G247" s="165">
        <f t="shared" si="27"/>
        <v>26.609337600925663</v>
      </c>
    </row>
    <row r="248" spans="1:7" ht="15.95" customHeight="1" x14ac:dyDescent="0.4">
      <c r="A248" s="55" t="s">
        <v>35</v>
      </c>
      <c r="B248" s="101">
        <v>28249184.339999996</v>
      </c>
      <c r="C248" s="101">
        <v>88916789.049999997</v>
      </c>
      <c r="D248" s="47">
        <f t="shared" si="25"/>
        <v>60667604.710000001</v>
      </c>
      <c r="E248" s="164">
        <f t="shared" si="24"/>
        <v>214.75878375750659</v>
      </c>
      <c r="F248" s="165">
        <f t="shared" si="26"/>
        <v>0.46911956726782267</v>
      </c>
      <c r="G248" s="165">
        <f t="shared" si="27"/>
        <v>1.2291913233126281</v>
      </c>
    </row>
    <row r="249" spans="1:7" ht="15.95" customHeight="1" x14ac:dyDescent="0.4">
      <c r="A249" s="55" t="s">
        <v>16</v>
      </c>
      <c r="B249" s="101">
        <v>58739655.479999997</v>
      </c>
      <c r="C249" s="101">
        <v>89698879.779999986</v>
      </c>
      <c r="D249" s="47">
        <f t="shared" si="25"/>
        <v>30959224.29999999</v>
      </c>
      <c r="E249" s="164">
        <f t="shared" si="24"/>
        <v>52.7058322814664</v>
      </c>
      <c r="F249" s="165">
        <f t="shared" si="26"/>
        <v>0.97545902312019073</v>
      </c>
      <c r="G249" s="165">
        <f t="shared" si="27"/>
        <v>1.2400029950973419</v>
      </c>
    </row>
    <row r="250" spans="1:7" ht="15.95" customHeight="1" x14ac:dyDescent="0.4">
      <c r="A250" s="55" t="s">
        <v>67</v>
      </c>
      <c r="B250" s="101">
        <v>1343622018.3099999</v>
      </c>
      <c r="C250" s="101">
        <v>1523486146.1500001</v>
      </c>
      <c r="D250" s="47">
        <f t="shared" si="25"/>
        <v>179864127.84000015</v>
      </c>
      <c r="E250" s="164">
        <f t="shared" si="24"/>
        <v>13.38651238137882</v>
      </c>
      <c r="F250" s="165">
        <f t="shared" si="26"/>
        <v>22.312834672135732</v>
      </c>
      <c r="G250" s="165">
        <f t="shared" si="27"/>
        <v>21.060768973354811</v>
      </c>
    </row>
    <row r="251" spans="1:7" ht="15.95" customHeight="1" x14ac:dyDescent="0.4">
      <c r="A251" s="55" t="s">
        <v>34</v>
      </c>
      <c r="B251" s="101">
        <v>31682172.280000001</v>
      </c>
      <c r="C251" s="101">
        <v>131261066.31</v>
      </c>
      <c r="D251" s="47">
        <f t="shared" si="25"/>
        <v>99578894.030000001</v>
      </c>
      <c r="E251" s="164">
        <f t="shared" si="24"/>
        <v>314.30576524218054</v>
      </c>
      <c r="F251" s="165">
        <f t="shared" si="26"/>
        <v>0.52612941921487744</v>
      </c>
      <c r="G251" s="165">
        <f t="shared" si="27"/>
        <v>1.814561294001378</v>
      </c>
    </row>
    <row r="252" spans="1:7" ht="15.95" customHeight="1" x14ac:dyDescent="0.4">
      <c r="A252" s="55" t="s">
        <v>17</v>
      </c>
      <c r="B252" s="101">
        <v>125611190.59999999</v>
      </c>
      <c r="C252" s="101">
        <v>93849074.739999995</v>
      </c>
      <c r="D252" s="47">
        <f t="shared" si="25"/>
        <v>-31762115.859999999</v>
      </c>
      <c r="E252" s="164">
        <f t="shared" si="24"/>
        <v>-25.286055890628585</v>
      </c>
      <c r="F252" s="165">
        <f t="shared" si="26"/>
        <v>2.0859599579599051</v>
      </c>
      <c r="G252" s="165">
        <f t="shared" si="27"/>
        <v>1.2973755530742073</v>
      </c>
    </row>
    <row r="253" spans="1:7" ht="15.95" customHeight="1" x14ac:dyDescent="0.4">
      <c r="A253" s="55" t="s">
        <v>18</v>
      </c>
      <c r="B253" s="101">
        <v>207302050.01000002</v>
      </c>
      <c r="C253" s="101">
        <v>556065173.11000001</v>
      </c>
      <c r="D253" s="47">
        <f t="shared" si="25"/>
        <v>348763123.10000002</v>
      </c>
      <c r="E253" s="164">
        <f t="shared" si="24"/>
        <v>168.2391095906558</v>
      </c>
      <c r="F253" s="165">
        <f t="shared" si="26"/>
        <v>3.4425577327810291</v>
      </c>
      <c r="G253" s="165">
        <f t="shared" si="27"/>
        <v>7.6870801710888674</v>
      </c>
    </row>
    <row r="254" spans="1:7" ht="15.95" customHeight="1" x14ac:dyDescent="0.4">
      <c r="A254" s="57" t="s">
        <v>31</v>
      </c>
      <c r="B254" s="58">
        <f>SUM(B245:B253)</f>
        <v>5234447513.3100004</v>
      </c>
      <c r="C254" s="58">
        <f>SUM(C245:C253)</f>
        <v>6074457029.8900003</v>
      </c>
      <c r="D254" s="58">
        <f t="shared" si="25"/>
        <v>840009516.57999992</v>
      </c>
      <c r="E254" s="134">
        <f t="shared" si="24"/>
        <v>16.047720689605701</v>
      </c>
      <c r="F254" s="154">
        <f>SUM(F245:F253)</f>
        <v>86.92575767057059</v>
      </c>
      <c r="G254" s="154">
        <f>SUM(G245:G253)</f>
        <v>83.973678702876953</v>
      </c>
    </row>
    <row r="255" spans="1:7" ht="19.5" customHeight="1" x14ac:dyDescent="0.4">
      <c r="A255" s="52" t="s">
        <v>19</v>
      </c>
      <c r="B255" s="60">
        <f>(B244+B254)</f>
        <v>6021745054.1500006</v>
      </c>
      <c r="C255" s="60">
        <f>(C244+C254)</f>
        <v>7233763154.9800005</v>
      </c>
      <c r="D255" s="60">
        <f>(C255-B255)</f>
        <v>1212018100.8299999</v>
      </c>
      <c r="E255" s="133">
        <f t="shared" si="24"/>
        <v>20.127356603958425</v>
      </c>
      <c r="F255" s="155">
        <f>(F244+F254)</f>
        <v>99.999999999999972</v>
      </c>
      <c r="G255" s="155">
        <f>(G244+G254)</f>
        <v>100</v>
      </c>
    </row>
    <row r="256" spans="1:7" x14ac:dyDescent="0.4">
      <c r="A256" s="69" t="s">
        <v>171</v>
      </c>
    </row>
    <row r="272" spans="1:7" ht="20" x14ac:dyDescent="0.6">
      <c r="A272" s="173" t="s">
        <v>42</v>
      </c>
      <c r="B272" s="173"/>
      <c r="C272" s="173"/>
      <c r="D272" s="173"/>
      <c r="E272" s="173"/>
      <c r="F272" s="173"/>
      <c r="G272" s="173"/>
    </row>
    <row r="273" spans="1:7" x14ac:dyDescent="0.4">
      <c r="A273" s="172" t="s">
        <v>53</v>
      </c>
      <c r="B273" s="172"/>
      <c r="C273" s="172"/>
      <c r="D273" s="172"/>
      <c r="E273" s="172"/>
      <c r="F273" s="172"/>
      <c r="G273" s="172"/>
    </row>
    <row r="274" spans="1:7" x14ac:dyDescent="0.4">
      <c r="A274" s="172" t="s">
        <v>138</v>
      </c>
      <c r="B274" s="172"/>
      <c r="C274" s="172"/>
      <c r="D274" s="172"/>
      <c r="E274" s="172"/>
      <c r="F274" s="172"/>
      <c r="G274" s="172"/>
    </row>
    <row r="275" spans="1:7" x14ac:dyDescent="0.4">
      <c r="A275" s="172" t="s">
        <v>105</v>
      </c>
      <c r="B275" s="172"/>
      <c r="C275" s="172"/>
      <c r="D275" s="172"/>
      <c r="E275" s="172"/>
      <c r="F275" s="172"/>
      <c r="G275" s="172"/>
    </row>
    <row r="276" spans="1:7" x14ac:dyDescent="0.4">
      <c r="A276" s="1"/>
      <c r="B276" s="1"/>
      <c r="C276" s="1"/>
      <c r="D276" s="1"/>
      <c r="E276" s="1"/>
      <c r="F276" s="1"/>
      <c r="G276" s="1"/>
    </row>
    <row r="277" spans="1:7" x14ac:dyDescent="0.4">
      <c r="A277" s="125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4">
      <c r="A278" s="176" t="s">
        <v>20</v>
      </c>
      <c r="B278" s="176">
        <v>2020</v>
      </c>
      <c r="C278" s="176">
        <v>2021</v>
      </c>
      <c r="D278" s="176" t="s">
        <v>29</v>
      </c>
      <c r="E278" s="176"/>
      <c r="F278" s="176" t="s">
        <v>61</v>
      </c>
      <c r="G278" s="176"/>
    </row>
    <row r="279" spans="1:7" ht="18.75" customHeight="1" x14ac:dyDescent="0.4">
      <c r="A279" s="176"/>
      <c r="B279" s="176"/>
      <c r="C279" s="176"/>
      <c r="D279" s="108" t="s">
        <v>22</v>
      </c>
      <c r="E279" s="108" t="s">
        <v>24</v>
      </c>
      <c r="F279" s="108">
        <v>2020</v>
      </c>
      <c r="G279" s="108">
        <v>2021</v>
      </c>
    </row>
    <row r="280" spans="1:7" ht="15.95" customHeight="1" x14ac:dyDescent="0.4">
      <c r="A280" s="55" t="s">
        <v>12</v>
      </c>
      <c r="B280" s="101">
        <v>29025816.699999999</v>
      </c>
      <c r="C280" s="101">
        <v>28211756.870000001</v>
      </c>
      <c r="D280" s="101">
        <f>(C280-B280)</f>
        <v>-814059.82999999821</v>
      </c>
      <c r="E280" s="164">
        <f t="shared" ref="E280:E293" si="28">IFERROR(D280/B280*100,"")</f>
        <v>-2.8046061146661838</v>
      </c>
      <c r="F280" s="165">
        <f>IFERROR(B280/$B$293*100,0)</f>
        <v>0.40798070033428785</v>
      </c>
      <c r="G280" s="165">
        <f>IFERROR(C280/$C$293*100,0)</f>
        <v>0.36605752933598407</v>
      </c>
    </row>
    <row r="281" spans="1:7" ht="15.95" customHeight="1" x14ac:dyDescent="0.4">
      <c r="A281" s="55" t="s">
        <v>13</v>
      </c>
      <c r="B281" s="101">
        <v>849635367.86999989</v>
      </c>
      <c r="C281" s="101">
        <v>1070276436.5099999</v>
      </c>
      <c r="D281" s="101">
        <f t="shared" ref="D281:D292" si="29">(C281-B281)</f>
        <v>220641068.63999999</v>
      </c>
      <c r="E281" s="164">
        <f t="shared" si="28"/>
        <v>25.968912898851876</v>
      </c>
      <c r="F281" s="165">
        <f>IFERROR(B281/$B$293*100,0)</f>
        <v>11.942293854986787</v>
      </c>
      <c r="G281" s="165">
        <f>IFERROR(C281/$C$293*100,0)</f>
        <v>13.887215527225397</v>
      </c>
    </row>
    <row r="282" spans="1:7" ht="15.95" customHeight="1" x14ac:dyDescent="0.4">
      <c r="A282" s="57" t="s">
        <v>30</v>
      </c>
      <c r="B282" s="58">
        <f>(B280+B281)</f>
        <v>878661184.56999993</v>
      </c>
      <c r="C282" s="58">
        <f>(C280+C281)</f>
        <v>1098488193.3799999</v>
      </c>
      <c r="D282" s="58">
        <f t="shared" si="29"/>
        <v>219827008.80999994</v>
      </c>
      <c r="E282" s="166">
        <f t="shared" si="28"/>
        <v>25.018404439656578</v>
      </c>
      <c r="F282" s="167">
        <f>(F280+F281)</f>
        <v>12.350274555321075</v>
      </c>
      <c r="G282" s="167">
        <f>(G280+G281)</f>
        <v>14.253273056561381</v>
      </c>
    </row>
    <row r="283" spans="1:7" ht="15.95" customHeight="1" x14ac:dyDescent="0.4">
      <c r="A283" s="55" t="s">
        <v>14</v>
      </c>
      <c r="B283" s="101">
        <v>1912046609.1900001</v>
      </c>
      <c r="C283" s="101">
        <v>1973527394.9099998</v>
      </c>
      <c r="D283" s="101">
        <f t="shared" si="29"/>
        <v>61480785.71999979</v>
      </c>
      <c r="E283" s="164">
        <f t="shared" si="28"/>
        <v>3.2154438821993403</v>
      </c>
      <c r="F283" s="165">
        <f t="shared" ref="F283:F291" si="30">IFERROR(B283/$B$293*100,0)</f>
        <v>26.875320090102289</v>
      </c>
      <c r="G283" s="165">
        <f t="shared" ref="G283:G291" si="31">IFERROR(C283/$C$293*100,0)</f>
        <v>25.607216366799612</v>
      </c>
    </row>
    <row r="284" spans="1:7" ht="15.95" customHeight="1" x14ac:dyDescent="0.4">
      <c r="A284" s="55" t="s">
        <v>15</v>
      </c>
      <c r="B284" s="101">
        <v>55708409.289999992</v>
      </c>
      <c r="C284" s="101">
        <v>39727397.649999999</v>
      </c>
      <c r="D284" s="101">
        <f t="shared" si="29"/>
        <v>-15981011.639999993</v>
      </c>
      <c r="E284" s="164">
        <f t="shared" si="28"/>
        <v>-28.686892775573625</v>
      </c>
      <c r="F284" s="165">
        <f t="shared" si="30"/>
        <v>0.78302554141890313</v>
      </c>
      <c r="G284" s="165">
        <f t="shared" si="31"/>
        <v>0.5154770437629671</v>
      </c>
    </row>
    <row r="285" spans="1:7" ht="15.95" customHeight="1" x14ac:dyDescent="0.4">
      <c r="A285" s="55" t="s">
        <v>27</v>
      </c>
      <c r="B285" s="101">
        <v>1948583147.6499996</v>
      </c>
      <c r="C285" s="101">
        <v>2063174251.9400001</v>
      </c>
      <c r="D285" s="101">
        <f t="shared" si="29"/>
        <v>114591104.29000044</v>
      </c>
      <c r="E285" s="164">
        <f t="shared" si="28"/>
        <v>5.880739778961849</v>
      </c>
      <c r="F285" s="165">
        <f t="shared" si="30"/>
        <v>27.388869896564799</v>
      </c>
      <c r="G285" s="165">
        <f t="shared" si="31"/>
        <v>26.770416062173215</v>
      </c>
    </row>
    <row r="286" spans="1:7" ht="15.95" customHeight="1" x14ac:dyDescent="0.4">
      <c r="A286" s="55" t="s">
        <v>35</v>
      </c>
      <c r="B286" s="101">
        <v>32315243.829999998</v>
      </c>
      <c r="C286" s="101">
        <v>50956127.840000004</v>
      </c>
      <c r="D286" s="101">
        <f t="shared" si="29"/>
        <v>18640884.010000005</v>
      </c>
      <c r="E286" s="164">
        <f t="shared" si="28"/>
        <v>57.684491282391804</v>
      </c>
      <c r="F286" s="165">
        <f t="shared" si="30"/>
        <v>0.45421618779934875</v>
      </c>
      <c r="G286" s="165">
        <f t="shared" si="31"/>
        <v>0.66117379174900548</v>
      </c>
    </row>
    <row r="287" spans="1:7" ht="15.95" customHeight="1" x14ac:dyDescent="0.4">
      <c r="A287" s="55" t="s">
        <v>16</v>
      </c>
      <c r="B287" s="101">
        <v>83589619.739999995</v>
      </c>
      <c r="C287" s="101">
        <v>109960450.52999999</v>
      </c>
      <c r="D287" s="101">
        <f t="shared" si="29"/>
        <v>26370830.789999992</v>
      </c>
      <c r="E287" s="164">
        <f t="shared" si="28"/>
        <v>31.547973147891717</v>
      </c>
      <c r="F287" s="165">
        <f t="shared" si="30"/>
        <v>1.1749178999742669</v>
      </c>
      <c r="G287" s="165">
        <f t="shared" si="31"/>
        <v>1.426775759877853</v>
      </c>
    </row>
    <row r="288" spans="1:7" ht="15.95" customHeight="1" x14ac:dyDescent="0.4">
      <c r="A288" s="55" t="s">
        <v>67</v>
      </c>
      <c r="B288" s="101">
        <v>1568068495.6700001</v>
      </c>
      <c r="C288" s="101">
        <v>1742797813.8700001</v>
      </c>
      <c r="D288" s="101">
        <f t="shared" si="29"/>
        <v>174729318.20000005</v>
      </c>
      <c r="E288" s="164">
        <f t="shared" si="28"/>
        <v>11.142964652532106</v>
      </c>
      <c r="F288" s="165">
        <f t="shared" si="30"/>
        <v>22.040436954718999</v>
      </c>
      <c r="G288" s="165">
        <f t="shared" si="31"/>
        <v>22.613418399185516</v>
      </c>
    </row>
    <row r="289" spans="1:7" ht="15.95" customHeight="1" x14ac:dyDescent="0.4">
      <c r="A289" s="55" t="s">
        <v>34</v>
      </c>
      <c r="B289" s="101">
        <v>175350098.66</v>
      </c>
      <c r="C289" s="101">
        <v>114881455.83</v>
      </c>
      <c r="D289" s="101">
        <f t="shared" si="29"/>
        <v>-60468642.829999998</v>
      </c>
      <c r="E289" s="164">
        <f t="shared" si="28"/>
        <v>-34.484521703775812</v>
      </c>
      <c r="F289" s="165">
        <f t="shared" si="30"/>
        <v>2.4646836571180186</v>
      </c>
      <c r="G289" s="165">
        <f t="shared" si="31"/>
        <v>1.49062754515546</v>
      </c>
    </row>
    <row r="290" spans="1:7" ht="15.95" customHeight="1" x14ac:dyDescent="0.4">
      <c r="A290" s="55" t="s">
        <v>17</v>
      </c>
      <c r="B290" s="101">
        <v>123326481.66</v>
      </c>
      <c r="C290" s="101">
        <v>134434100.31999999</v>
      </c>
      <c r="D290" s="101">
        <f t="shared" si="29"/>
        <v>11107618.659999996</v>
      </c>
      <c r="E290" s="164">
        <f t="shared" si="28"/>
        <v>9.0066776498357424</v>
      </c>
      <c r="F290" s="165">
        <f t="shared" si="30"/>
        <v>1.7334507716852805</v>
      </c>
      <c r="G290" s="165">
        <f t="shared" si="31"/>
        <v>1.7443300269603175</v>
      </c>
    </row>
    <row r="291" spans="1:7" ht="15.95" customHeight="1" x14ac:dyDescent="0.4">
      <c r="A291" s="55" t="s">
        <v>18</v>
      </c>
      <c r="B291" s="101">
        <v>336858007.81000006</v>
      </c>
      <c r="C291" s="101">
        <v>378971701.90999997</v>
      </c>
      <c r="D291" s="101">
        <f t="shared" si="29"/>
        <v>42113694.099999905</v>
      </c>
      <c r="E291" s="164">
        <f t="shared" si="28"/>
        <v>12.501912712062801</v>
      </c>
      <c r="F291" s="165">
        <f t="shared" si="30"/>
        <v>4.7348044452970317</v>
      </c>
      <c r="G291" s="165">
        <f t="shared" si="31"/>
        <v>4.9172919477746655</v>
      </c>
    </row>
    <row r="292" spans="1:7" ht="15.95" customHeight="1" x14ac:dyDescent="0.4">
      <c r="A292" s="57" t="s">
        <v>31</v>
      </c>
      <c r="B292" s="58">
        <f>SUM(B283:B291)</f>
        <v>6235846113.499999</v>
      </c>
      <c r="C292" s="58">
        <f>SUM(C283:C291)</f>
        <v>6608430694.8000002</v>
      </c>
      <c r="D292" s="58">
        <f t="shared" si="29"/>
        <v>372584581.30000114</v>
      </c>
      <c r="E292" s="134">
        <f t="shared" si="28"/>
        <v>5.9748841539465163</v>
      </c>
      <c r="F292" s="154">
        <f>SUM(F283:F291)</f>
        <v>87.649725444678936</v>
      </c>
      <c r="G292" s="154">
        <f>SUM(G283:G291)</f>
        <v>85.746726943438617</v>
      </c>
    </row>
    <row r="293" spans="1:7" ht="21" customHeight="1" x14ac:dyDescent="0.4">
      <c r="A293" s="52" t="s">
        <v>19</v>
      </c>
      <c r="B293" s="60">
        <f>(B282+B292)</f>
        <v>7114507298.0699987</v>
      </c>
      <c r="C293" s="60">
        <f>(C282+C292)</f>
        <v>7706918888.1800003</v>
      </c>
      <c r="D293" s="60">
        <f>(C293-B293)</f>
        <v>592411590.11000156</v>
      </c>
      <c r="E293" s="133">
        <f t="shared" si="28"/>
        <v>8.3268111942299807</v>
      </c>
      <c r="F293" s="155">
        <f>(F282+F292)</f>
        <v>100.00000000000001</v>
      </c>
      <c r="G293" s="155">
        <f>(G282+G292)</f>
        <v>100</v>
      </c>
    </row>
    <row r="294" spans="1:7" x14ac:dyDescent="0.4">
      <c r="A294" s="69" t="s">
        <v>171</v>
      </c>
    </row>
    <row r="310" spans="1:7" ht="20" x14ac:dyDescent="0.6">
      <c r="A310" s="173" t="s">
        <v>42</v>
      </c>
      <c r="B310" s="173"/>
      <c r="C310" s="173"/>
      <c r="D310" s="173"/>
      <c r="E310" s="173"/>
      <c r="F310" s="173"/>
      <c r="G310" s="173"/>
    </row>
    <row r="311" spans="1:7" x14ac:dyDescent="0.4">
      <c r="A311" s="172" t="s">
        <v>53</v>
      </c>
      <c r="B311" s="172"/>
      <c r="C311" s="172"/>
      <c r="D311" s="172"/>
      <c r="E311" s="172"/>
      <c r="F311" s="172"/>
      <c r="G311" s="172"/>
    </row>
    <row r="312" spans="1:7" x14ac:dyDescent="0.4">
      <c r="A312" s="172" t="s">
        <v>139</v>
      </c>
      <c r="B312" s="172"/>
      <c r="C312" s="172"/>
      <c r="D312" s="172"/>
      <c r="E312" s="172"/>
      <c r="F312" s="172"/>
      <c r="G312" s="172"/>
    </row>
    <row r="313" spans="1:7" x14ac:dyDescent="0.4">
      <c r="A313" s="172" t="s">
        <v>105</v>
      </c>
      <c r="B313" s="172"/>
      <c r="C313" s="172"/>
      <c r="D313" s="172"/>
      <c r="E313" s="172"/>
      <c r="F313" s="172"/>
      <c r="G313" s="172"/>
    </row>
    <row r="314" spans="1:7" x14ac:dyDescent="0.4">
      <c r="A314" s="1"/>
      <c r="B314" s="1"/>
      <c r="C314" s="1"/>
      <c r="D314" s="1"/>
      <c r="E314" s="1"/>
      <c r="F314" s="1"/>
      <c r="G314" s="1"/>
    </row>
    <row r="315" spans="1:7" x14ac:dyDescent="0.4">
      <c r="A315" s="125" t="s">
        <v>7</v>
      </c>
      <c r="B315" s="1"/>
      <c r="C315" s="1"/>
      <c r="D315" s="1"/>
      <c r="E315" s="1"/>
      <c r="F315" s="1"/>
      <c r="G315" s="1"/>
    </row>
    <row r="316" spans="1:7" ht="16.5" customHeight="1" x14ac:dyDescent="0.4">
      <c r="A316" s="176" t="s">
        <v>20</v>
      </c>
      <c r="B316" s="176">
        <v>2020</v>
      </c>
      <c r="C316" s="176">
        <v>2021</v>
      </c>
      <c r="D316" s="176" t="s">
        <v>29</v>
      </c>
      <c r="E316" s="176"/>
      <c r="F316" s="176" t="s">
        <v>61</v>
      </c>
      <c r="G316" s="176"/>
    </row>
    <row r="317" spans="1:7" ht="17.25" customHeight="1" x14ac:dyDescent="0.4">
      <c r="A317" s="176"/>
      <c r="B317" s="176"/>
      <c r="C317" s="176"/>
      <c r="D317" s="108" t="s">
        <v>22</v>
      </c>
      <c r="E317" s="108" t="s">
        <v>24</v>
      </c>
      <c r="F317" s="108">
        <v>2020</v>
      </c>
      <c r="G317" s="108">
        <v>2021</v>
      </c>
    </row>
    <row r="318" spans="1:7" ht="15.95" customHeight="1" x14ac:dyDescent="0.4">
      <c r="A318" s="55" t="s">
        <v>12</v>
      </c>
      <c r="B318" s="101">
        <v>25870993.380000003</v>
      </c>
      <c r="C318" s="101">
        <v>26386982.32</v>
      </c>
      <c r="D318" s="101">
        <f>(C318-B318)</f>
        <v>515988.93999999762</v>
      </c>
      <c r="E318" s="164">
        <f t="shared" ref="E318:E331" si="32">IFERROR(D318/B318*100,"")</f>
        <v>1.9944689885734785</v>
      </c>
      <c r="F318" s="165">
        <f>IFERROR(B318/B$331*100,0)</f>
        <v>0.4057549251147658</v>
      </c>
      <c r="G318" s="165">
        <f>IFERROR(C318/C$331*100,0)</f>
        <v>0.37409039306153674</v>
      </c>
    </row>
    <row r="319" spans="1:7" ht="15.95" customHeight="1" x14ac:dyDescent="0.4">
      <c r="A319" s="55" t="s">
        <v>13</v>
      </c>
      <c r="B319" s="101">
        <v>905247119.97000003</v>
      </c>
      <c r="C319" s="101">
        <v>1073656112.9899999</v>
      </c>
      <c r="D319" s="101">
        <f t="shared" ref="D319:D330" si="33">(C319-B319)</f>
        <v>168408993.01999986</v>
      </c>
      <c r="E319" s="164">
        <f t="shared" si="32"/>
        <v>18.603648584441888</v>
      </c>
      <c r="F319" s="165">
        <f>IFERROR(B319/B$331*100,0)</f>
        <v>14.197695155290738</v>
      </c>
      <c r="G319" s="165">
        <f>IFERROR(C319/C$331*100,0)</f>
        <v>15.221309979691181</v>
      </c>
    </row>
    <row r="320" spans="1:7" ht="15.95" customHeight="1" x14ac:dyDescent="0.4">
      <c r="A320" s="57" t="s">
        <v>30</v>
      </c>
      <c r="B320" s="58">
        <f>(B318+B319)</f>
        <v>931118113.35000002</v>
      </c>
      <c r="C320" s="58">
        <f>(C318+C319)</f>
        <v>1100043095.3099999</v>
      </c>
      <c r="D320" s="58">
        <f t="shared" si="33"/>
        <v>168924981.95999992</v>
      </c>
      <c r="E320" s="166">
        <f t="shared" si="32"/>
        <v>18.142164730555759</v>
      </c>
      <c r="F320" s="167">
        <f>(F318+F319)</f>
        <v>14.603450080405503</v>
      </c>
      <c r="G320" s="167">
        <f>(G318+G319)</f>
        <v>15.595400372752717</v>
      </c>
    </row>
    <row r="321" spans="1:8" ht="15.95" customHeight="1" x14ac:dyDescent="0.4">
      <c r="A321" s="55" t="s">
        <v>14</v>
      </c>
      <c r="B321" s="101">
        <v>1646916623.72</v>
      </c>
      <c r="C321" s="101">
        <v>1828889769.6400001</v>
      </c>
      <c r="D321" s="101">
        <f t="shared" si="33"/>
        <v>181973145.92000008</v>
      </c>
      <c r="E321" s="164">
        <f t="shared" si="32"/>
        <v>11.049323523674516</v>
      </c>
      <c r="F321" s="165">
        <f t="shared" ref="F321:F329" si="34">IFERROR(B321/B$331*100,0)</f>
        <v>25.829875239517047</v>
      </c>
      <c r="G321" s="165">
        <f t="shared" ref="G321:G329" si="35">IFERROR(C321/C$331*100,0)</f>
        <v>25.928318914750797</v>
      </c>
    </row>
    <row r="322" spans="1:8" ht="15.95" customHeight="1" x14ac:dyDescent="0.4">
      <c r="A322" s="55" t="s">
        <v>15</v>
      </c>
      <c r="B322" s="101">
        <v>49003033.649999999</v>
      </c>
      <c r="C322" s="101">
        <v>46991339.62999998</v>
      </c>
      <c r="D322" s="101">
        <f t="shared" si="33"/>
        <v>-2011694.0200000182</v>
      </c>
      <c r="E322" s="164">
        <f t="shared" si="32"/>
        <v>-4.1052438393271151</v>
      </c>
      <c r="F322" s="165">
        <f t="shared" si="34"/>
        <v>0.76855271682080639</v>
      </c>
      <c r="G322" s="165">
        <f t="shared" si="35"/>
        <v>0.66620004134958843</v>
      </c>
      <c r="H322" t="s">
        <v>62</v>
      </c>
    </row>
    <row r="323" spans="1:8" ht="15.95" customHeight="1" x14ac:dyDescent="0.4">
      <c r="A323" s="55" t="s">
        <v>27</v>
      </c>
      <c r="B323" s="101">
        <v>1678467079.0200002</v>
      </c>
      <c r="C323" s="101">
        <v>1908462353.2399995</v>
      </c>
      <c r="D323" s="101">
        <f t="shared" si="33"/>
        <v>229995274.21999931</v>
      </c>
      <c r="E323" s="164">
        <f t="shared" si="32"/>
        <v>13.702697961421187</v>
      </c>
      <c r="F323" s="165">
        <f t="shared" si="34"/>
        <v>26.324705586367394</v>
      </c>
      <c r="G323" s="165">
        <f t="shared" si="35"/>
        <v>27.05642590003815</v>
      </c>
    </row>
    <row r="324" spans="1:8" ht="15.95" customHeight="1" x14ac:dyDescent="0.4">
      <c r="A324" s="55" t="s">
        <v>35</v>
      </c>
      <c r="B324" s="101">
        <v>148552494.38000003</v>
      </c>
      <c r="C324" s="101">
        <v>109563768.51999998</v>
      </c>
      <c r="D324" s="101">
        <f t="shared" si="33"/>
        <v>-38988725.860000044</v>
      </c>
      <c r="E324" s="164">
        <f t="shared" si="32"/>
        <v>-26.245756439650325</v>
      </c>
      <c r="F324" s="165">
        <f t="shared" si="34"/>
        <v>2.3298643908805547</v>
      </c>
      <c r="G324" s="165">
        <f t="shared" si="35"/>
        <v>1.5532944515555356</v>
      </c>
    </row>
    <row r="325" spans="1:8" ht="15.95" customHeight="1" x14ac:dyDescent="0.4">
      <c r="A325" s="55" t="s">
        <v>16</v>
      </c>
      <c r="B325" s="101">
        <v>113635999.90999998</v>
      </c>
      <c r="C325" s="101">
        <v>85554742.729999989</v>
      </c>
      <c r="D325" s="101">
        <f t="shared" si="33"/>
        <v>-28081257.179999992</v>
      </c>
      <c r="E325" s="164">
        <f t="shared" si="32"/>
        <v>-24.711585415044901</v>
      </c>
      <c r="F325" s="165">
        <f t="shared" si="34"/>
        <v>1.7822418318682889</v>
      </c>
      <c r="G325" s="165">
        <f t="shared" si="35"/>
        <v>1.2129165414980407</v>
      </c>
    </row>
    <row r="326" spans="1:8" ht="15.95" customHeight="1" x14ac:dyDescent="0.4">
      <c r="A326" s="55" t="s">
        <v>67</v>
      </c>
      <c r="B326" s="101">
        <v>1403887978.8299997</v>
      </c>
      <c r="C326" s="101">
        <v>1537401472.6200001</v>
      </c>
      <c r="D326" s="101">
        <f t="shared" si="33"/>
        <v>133513493.79000044</v>
      </c>
      <c r="E326" s="164">
        <f t="shared" si="32"/>
        <v>9.5102669018699473</v>
      </c>
      <c r="F326" s="165">
        <f t="shared" si="34"/>
        <v>22.018267847420645</v>
      </c>
      <c r="G326" s="165">
        <f t="shared" si="35"/>
        <v>21.795865635983841</v>
      </c>
    </row>
    <row r="327" spans="1:8" ht="15.95" customHeight="1" x14ac:dyDescent="0.4">
      <c r="A327" s="55" t="s">
        <v>34</v>
      </c>
      <c r="B327" s="101">
        <v>43323591.5</v>
      </c>
      <c r="C327" s="101">
        <v>54269693.460000001</v>
      </c>
      <c r="D327" s="101">
        <f t="shared" si="33"/>
        <v>10946101.960000001</v>
      </c>
      <c r="E327" s="164">
        <f t="shared" si="32"/>
        <v>25.265915361610773</v>
      </c>
      <c r="F327" s="165">
        <f t="shared" si="34"/>
        <v>0.67947760515352895</v>
      </c>
      <c r="G327" s="165">
        <f t="shared" si="35"/>
        <v>0.76938585517574665</v>
      </c>
    </row>
    <row r="328" spans="1:8" ht="15.95" customHeight="1" x14ac:dyDescent="0.4">
      <c r="A328" s="55" t="s">
        <v>17</v>
      </c>
      <c r="B328" s="101">
        <v>92199188.809999973</v>
      </c>
      <c r="C328" s="101">
        <v>84763340.960000008</v>
      </c>
      <c r="D328" s="101">
        <f t="shared" si="33"/>
        <v>-7435847.8499999642</v>
      </c>
      <c r="E328" s="164">
        <f t="shared" si="32"/>
        <v>-8.0649818571868686</v>
      </c>
      <c r="F328" s="165">
        <f t="shared" si="34"/>
        <v>1.4460316386677414</v>
      </c>
      <c r="G328" s="165">
        <f t="shared" si="35"/>
        <v>1.2016967742803057</v>
      </c>
    </row>
    <row r="329" spans="1:8" ht="15.95" customHeight="1" x14ac:dyDescent="0.4">
      <c r="A329" s="55" t="s">
        <v>18</v>
      </c>
      <c r="B329" s="101">
        <v>268910525.04000002</v>
      </c>
      <c r="C329" s="101">
        <v>297698477.52999991</v>
      </c>
      <c r="D329" s="101">
        <f t="shared" si="33"/>
        <v>28787952.48999989</v>
      </c>
      <c r="E329" s="164">
        <f t="shared" si="32"/>
        <v>10.705401912296935</v>
      </c>
      <c r="F329" s="165">
        <f t="shared" si="34"/>
        <v>4.2175330628984744</v>
      </c>
      <c r="G329" s="165">
        <f t="shared" si="35"/>
        <v>4.2204955126152788</v>
      </c>
    </row>
    <row r="330" spans="1:8" ht="15.95" customHeight="1" x14ac:dyDescent="0.4">
      <c r="A330" s="57" t="s">
        <v>31</v>
      </c>
      <c r="B330" s="58">
        <f>SUM(B321:B329)</f>
        <v>5444896514.8600006</v>
      </c>
      <c r="C330" s="58">
        <f>SUM(C321:C329)</f>
        <v>5953594958.329999</v>
      </c>
      <c r="D330" s="58">
        <f t="shared" si="33"/>
        <v>508698443.46999836</v>
      </c>
      <c r="E330" s="134">
        <f t="shared" si="32"/>
        <v>9.3426650457300386</v>
      </c>
      <c r="F330" s="154">
        <f>SUM(F321:F329)</f>
        <v>85.396549919594477</v>
      </c>
      <c r="G330" s="154">
        <f>SUM(G321:G329)</f>
        <v>84.404599627247279</v>
      </c>
    </row>
    <row r="331" spans="1:8" ht="19.5" customHeight="1" x14ac:dyDescent="0.4">
      <c r="A331" s="52" t="s">
        <v>19</v>
      </c>
      <c r="B331" s="60">
        <f>(B320+B330)</f>
        <v>6376014628.210001</v>
      </c>
      <c r="C331" s="60">
        <f>(C320+C330)</f>
        <v>7053638053.6399994</v>
      </c>
      <c r="D331" s="60">
        <f>(C331-B331)</f>
        <v>677623425.4299984</v>
      </c>
      <c r="E331" s="133">
        <f t="shared" si="32"/>
        <v>10.627695589529004</v>
      </c>
      <c r="F331" s="155">
        <f>(F320+F330)</f>
        <v>99.999999999999986</v>
      </c>
      <c r="G331" s="155">
        <f>(G320+G330)</f>
        <v>100</v>
      </c>
    </row>
    <row r="332" spans="1:8" x14ac:dyDescent="0.4">
      <c r="A332" s="69" t="s">
        <v>171</v>
      </c>
    </row>
    <row r="334" spans="1:8" x14ac:dyDescent="0.4">
      <c r="C334" s="4"/>
    </row>
    <row r="349" spans="1:7" ht="20" x14ac:dyDescent="0.6">
      <c r="A349" s="173" t="s">
        <v>42</v>
      </c>
      <c r="B349" s="173"/>
      <c r="C349" s="173"/>
      <c r="D349" s="173"/>
      <c r="E349" s="173"/>
      <c r="F349" s="173"/>
      <c r="G349" s="173"/>
    </row>
    <row r="350" spans="1:7" x14ac:dyDescent="0.4">
      <c r="A350" s="172" t="s">
        <v>53</v>
      </c>
      <c r="B350" s="172"/>
      <c r="C350" s="172"/>
      <c r="D350" s="172"/>
      <c r="E350" s="172"/>
      <c r="F350" s="172"/>
      <c r="G350" s="172"/>
    </row>
    <row r="351" spans="1:7" x14ac:dyDescent="0.4">
      <c r="A351" s="172" t="s">
        <v>140</v>
      </c>
      <c r="B351" s="172"/>
      <c r="C351" s="172"/>
      <c r="D351" s="172"/>
      <c r="E351" s="172"/>
      <c r="F351" s="172"/>
      <c r="G351" s="172"/>
    </row>
    <row r="352" spans="1:7" x14ac:dyDescent="0.4">
      <c r="A352" s="172" t="s">
        <v>105</v>
      </c>
      <c r="B352" s="172"/>
      <c r="C352" s="172"/>
      <c r="D352" s="172"/>
      <c r="E352" s="172"/>
      <c r="F352" s="172"/>
      <c r="G352" s="172"/>
    </row>
    <row r="353" spans="1:7" x14ac:dyDescent="0.4">
      <c r="A353" s="1"/>
      <c r="B353" s="1"/>
      <c r="C353" s="1"/>
      <c r="D353" s="1"/>
      <c r="E353" s="1"/>
      <c r="F353" s="1"/>
      <c r="G353" s="1"/>
    </row>
    <row r="354" spans="1:7" x14ac:dyDescent="0.4">
      <c r="A354" s="125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4">
      <c r="A355" s="176" t="s">
        <v>20</v>
      </c>
      <c r="B355" s="176">
        <v>2020</v>
      </c>
      <c r="C355" s="176">
        <v>2021</v>
      </c>
      <c r="D355" s="176" t="s">
        <v>29</v>
      </c>
      <c r="E355" s="176"/>
      <c r="F355" s="176" t="s">
        <v>61</v>
      </c>
      <c r="G355" s="176"/>
    </row>
    <row r="356" spans="1:7" ht="19.5" customHeight="1" x14ac:dyDescent="0.4">
      <c r="A356" s="176"/>
      <c r="B356" s="176"/>
      <c r="C356" s="176"/>
      <c r="D356" s="108" t="s">
        <v>22</v>
      </c>
      <c r="E356" s="108" t="s">
        <v>24</v>
      </c>
      <c r="F356" s="108">
        <v>2020</v>
      </c>
      <c r="G356" s="108">
        <v>2021</v>
      </c>
    </row>
    <row r="357" spans="1:7" ht="15.95" customHeight="1" x14ac:dyDescent="0.4">
      <c r="A357" s="49" t="s">
        <v>12</v>
      </c>
      <c r="B357" s="101">
        <v>26433474.550000001</v>
      </c>
      <c r="C357" s="101">
        <v>28792457.98</v>
      </c>
      <c r="D357" s="47">
        <f>(C357-B357)</f>
        <v>2358983.4299999997</v>
      </c>
      <c r="E357" s="164">
        <f t="shared" ref="E357:E370" si="36">IFERROR(D357/B357*100,"")</f>
        <v>8.9242275945899046</v>
      </c>
      <c r="F357" s="165">
        <f>IFERROR(B357/B$370*100,0)</f>
        <v>0.44946844008938092</v>
      </c>
      <c r="G357" s="165">
        <f>IFERROR(C357/C$370*100,0)</f>
        <v>0.41603542918782366</v>
      </c>
    </row>
    <row r="358" spans="1:7" ht="15.95" customHeight="1" x14ac:dyDescent="0.4">
      <c r="A358" s="49" t="s">
        <v>13</v>
      </c>
      <c r="B358" s="101">
        <v>873497723.81999993</v>
      </c>
      <c r="C358" s="101">
        <v>1142486665.3400002</v>
      </c>
      <c r="D358" s="47">
        <f t="shared" ref="D358:D369" si="37">(C358-B358)</f>
        <v>268988941.52000022</v>
      </c>
      <c r="E358" s="164">
        <f t="shared" si="36"/>
        <v>30.794463933306172</v>
      </c>
      <c r="F358" s="165">
        <f>IFERROR(B358/B$370*100,0)</f>
        <v>14.852745090486042</v>
      </c>
      <c r="G358" s="165">
        <f>IFERROR(C358/C$370*100,0)</f>
        <v>16.508313756548979</v>
      </c>
    </row>
    <row r="359" spans="1:7" ht="15.95" customHeight="1" x14ac:dyDescent="0.4">
      <c r="A359" s="57" t="s">
        <v>30</v>
      </c>
      <c r="B359" s="58">
        <f>(B357+B358)</f>
        <v>899931198.36999989</v>
      </c>
      <c r="C359" s="58">
        <f>(C357+C358)</f>
        <v>1171279123.3200002</v>
      </c>
      <c r="D359" s="58">
        <f t="shared" si="37"/>
        <v>271347924.95000029</v>
      </c>
      <c r="E359" s="166">
        <f t="shared" si="36"/>
        <v>30.152074452078022</v>
      </c>
      <c r="F359" s="167">
        <f>(F357+F358)</f>
        <v>15.302213530575424</v>
      </c>
      <c r="G359" s="167">
        <f>(G357+G358)</f>
        <v>16.924349185736801</v>
      </c>
    </row>
    <row r="360" spans="1:7" ht="15.95" customHeight="1" x14ac:dyDescent="0.4">
      <c r="A360" s="55" t="s">
        <v>14</v>
      </c>
      <c r="B360" s="101">
        <v>1641091586.4399998</v>
      </c>
      <c r="C360" s="101">
        <v>1842472641.7500002</v>
      </c>
      <c r="D360" s="101">
        <f t="shared" si="37"/>
        <v>201381055.31000042</v>
      </c>
      <c r="E360" s="164">
        <f t="shared" si="36"/>
        <v>12.271164935215708</v>
      </c>
      <c r="F360" s="165">
        <f t="shared" ref="F360:F368" si="38">IFERROR(B360/B$370*100,0)</f>
        <v>27.904726410663788</v>
      </c>
      <c r="G360" s="165">
        <f t="shared" ref="G360:G368" si="39">IFERROR(C360/C$370*100,0)</f>
        <v>26.622732133871285</v>
      </c>
    </row>
    <row r="361" spans="1:7" ht="15.95" customHeight="1" x14ac:dyDescent="0.4">
      <c r="A361" s="55" t="s">
        <v>15</v>
      </c>
      <c r="B361" s="101">
        <v>43864981.729999997</v>
      </c>
      <c r="C361" s="101">
        <v>51034873.830000006</v>
      </c>
      <c r="D361" s="101">
        <f t="shared" si="37"/>
        <v>7169892.1000000089</v>
      </c>
      <c r="E361" s="164">
        <f t="shared" si="36"/>
        <v>16.345366662027811</v>
      </c>
      <c r="F361" s="165">
        <f t="shared" si="38"/>
        <v>0.74586959332337532</v>
      </c>
      <c r="G361" s="165">
        <f t="shared" si="39"/>
        <v>0.73742629587786535</v>
      </c>
    </row>
    <row r="362" spans="1:7" ht="15.95" customHeight="1" x14ac:dyDescent="0.4">
      <c r="A362" s="55" t="s">
        <v>27</v>
      </c>
      <c r="B362" s="101">
        <v>1410736011.4100001</v>
      </c>
      <c r="C362" s="101">
        <v>1622641415.8000004</v>
      </c>
      <c r="D362" s="101">
        <f t="shared" si="37"/>
        <v>211905404.39000034</v>
      </c>
      <c r="E362" s="164">
        <f t="shared" si="36"/>
        <v>15.020911260229722</v>
      </c>
      <c r="F362" s="165">
        <f t="shared" si="38"/>
        <v>23.987815647427542</v>
      </c>
      <c r="G362" s="165">
        <f t="shared" si="39"/>
        <v>23.446289938469889</v>
      </c>
    </row>
    <row r="363" spans="1:7" ht="15.95" customHeight="1" x14ac:dyDescent="0.4">
      <c r="A363" s="55" t="s">
        <v>35</v>
      </c>
      <c r="B363" s="101">
        <v>29079576.66</v>
      </c>
      <c r="C363" s="101">
        <v>26740691.789999992</v>
      </c>
      <c r="D363" s="101">
        <f t="shared" si="37"/>
        <v>-2338884.8700000085</v>
      </c>
      <c r="E363" s="164">
        <f t="shared" si="36"/>
        <v>-8.0430499293245497</v>
      </c>
      <c r="F363" s="165">
        <f t="shared" si="38"/>
        <v>0.49446212358903713</v>
      </c>
      <c r="G363" s="165">
        <f t="shared" si="39"/>
        <v>0.3863885185960757</v>
      </c>
    </row>
    <row r="364" spans="1:7" ht="15.95" customHeight="1" x14ac:dyDescent="0.4">
      <c r="A364" s="55" t="s">
        <v>16</v>
      </c>
      <c r="B364" s="101">
        <v>67850112.189999998</v>
      </c>
      <c r="C364" s="101">
        <v>85089447.650000006</v>
      </c>
      <c r="D364" s="101">
        <f t="shared" si="37"/>
        <v>17239335.460000008</v>
      </c>
      <c r="E364" s="164">
        <f t="shared" si="36"/>
        <v>25.407968982755502</v>
      </c>
      <c r="F364" s="165">
        <f t="shared" si="38"/>
        <v>1.1537069796951376</v>
      </c>
      <c r="G364" s="165">
        <f t="shared" si="39"/>
        <v>1.2294964499735499</v>
      </c>
    </row>
    <row r="365" spans="1:7" ht="15.95" customHeight="1" x14ac:dyDescent="0.4">
      <c r="A365" s="55" t="s">
        <v>67</v>
      </c>
      <c r="B365" s="101">
        <v>1437024848.9000001</v>
      </c>
      <c r="C365" s="101">
        <v>1602240866.7699997</v>
      </c>
      <c r="D365" s="101">
        <f t="shared" si="37"/>
        <v>165216017.86999965</v>
      </c>
      <c r="E365" s="164">
        <f t="shared" si="36"/>
        <v>11.497088446067416</v>
      </c>
      <c r="F365" s="165">
        <f t="shared" si="38"/>
        <v>24.434824713755283</v>
      </c>
      <c r="G365" s="165">
        <f t="shared" si="39"/>
        <v>23.151513050117419</v>
      </c>
    </row>
    <row r="366" spans="1:7" ht="15.95" customHeight="1" x14ac:dyDescent="0.4">
      <c r="A366" s="55" t="s">
        <v>34</v>
      </c>
      <c r="B366" s="101">
        <v>32971337.469999999</v>
      </c>
      <c r="C366" s="101">
        <v>26349944.309999999</v>
      </c>
      <c r="D366" s="101">
        <f t="shared" si="37"/>
        <v>-6621393.1600000001</v>
      </c>
      <c r="E366" s="164">
        <f t="shared" si="36"/>
        <v>-20.082270444820995</v>
      </c>
      <c r="F366" s="165">
        <f t="shared" si="38"/>
        <v>0.56063668785840548</v>
      </c>
      <c r="G366" s="165">
        <f t="shared" si="39"/>
        <v>0.38074242906600581</v>
      </c>
    </row>
    <row r="367" spans="1:7" ht="15.95" customHeight="1" x14ac:dyDescent="0.4">
      <c r="A367" s="55" t="s">
        <v>17</v>
      </c>
      <c r="B367" s="101">
        <v>62555270.240000002</v>
      </c>
      <c r="C367" s="101">
        <v>83019707.340000018</v>
      </c>
      <c r="D367" s="101">
        <f t="shared" si="37"/>
        <v>20464437.100000016</v>
      </c>
      <c r="E367" s="164">
        <f t="shared" si="36"/>
        <v>32.714169440058384</v>
      </c>
      <c r="F367" s="165">
        <f t="shared" si="38"/>
        <v>1.0636747613696691</v>
      </c>
      <c r="G367" s="165">
        <f t="shared" si="39"/>
        <v>1.1995898230792321</v>
      </c>
    </row>
    <row r="368" spans="1:7" ht="15.95" customHeight="1" x14ac:dyDescent="0.4">
      <c r="A368" s="55" t="s">
        <v>18</v>
      </c>
      <c r="B368" s="101">
        <v>255947491.47</v>
      </c>
      <c r="C368" s="101">
        <v>409805816.57999998</v>
      </c>
      <c r="D368" s="101">
        <f t="shared" si="37"/>
        <v>153858325.10999998</v>
      </c>
      <c r="E368" s="164">
        <f t="shared" si="36"/>
        <v>60.113238159254998</v>
      </c>
      <c r="F368" s="165">
        <f t="shared" si="38"/>
        <v>4.3520695517423391</v>
      </c>
      <c r="G368" s="165">
        <f t="shared" si="39"/>
        <v>5.921472175211866</v>
      </c>
    </row>
    <row r="369" spans="1:7" ht="15.95" customHeight="1" x14ac:dyDescent="0.4">
      <c r="A369" s="57" t="s">
        <v>31</v>
      </c>
      <c r="B369" s="58">
        <f>SUM(B360:B368)</f>
        <v>4981121216.5100002</v>
      </c>
      <c r="C369" s="58">
        <f>SUM(C360:C368)</f>
        <v>5749395405.8200006</v>
      </c>
      <c r="D369" s="58">
        <f t="shared" si="37"/>
        <v>768274189.31000042</v>
      </c>
      <c r="E369" s="134">
        <f t="shared" si="36"/>
        <v>15.423720000299216</v>
      </c>
      <c r="F369" s="154">
        <f>SUM(F360:F368)</f>
        <v>84.697786469424585</v>
      </c>
      <c r="G369" s="154">
        <f>SUM(G360:G368)</f>
        <v>83.075650814263184</v>
      </c>
    </row>
    <row r="370" spans="1:7" ht="18.75" customHeight="1" x14ac:dyDescent="0.4">
      <c r="A370" s="52" t="s">
        <v>19</v>
      </c>
      <c r="B370" s="60">
        <f>(B359+B369)</f>
        <v>5881052414.8800001</v>
      </c>
      <c r="C370" s="60">
        <f>(C359+C369)</f>
        <v>6920674529.1400013</v>
      </c>
      <c r="D370" s="60">
        <f>(C370-B370)</f>
        <v>1039622114.2600012</v>
      </c>
      <c r="E370" s="133">
        <f t="shared" si="36"/>
        <v>17.677484248050426</v>
      </c>
      <c r="F370" s="155">
        <f>(F359+F369)</f>
        <v>100.00000000000001</v>
      </c>
      <c r="G370" s="155">
        <f>(G359+G369)</f>
        <v>99.999999999999986</v>
      </c>
    </row>
    <row r="371" spans="1:7" x14ac:dyDescent="0.4">
      <c r="A371" s="69" t="s">
        <v>171</v>
      </c>
    </row>
    <row r="387" spans="1:7" ht="20" x14ac:dyDescent="0.6">
      <c r="A387" s="173" t="s">
        <v>42</v>
      </c>
      <c r="B387" s="173"/>
      <c r="C387" s="173"/>
      <c r="D387" s="173"/>
      <c r="E387" s="173"/>
      <c r="F387" s="173"/>
      <c r="G387" s="173"/>
    </row>
    <row r="388" spans="1:7" x14ac:dyDescent="0.4">
      <c r="A388" s="172" t="s">
        <v>53</v>
      </c>
      <c r="B388" s="172"/>
      <c r="C388" s="172"/>
      <c r="D388" s="172"/>
      <c r="E388" s="172"/>
      <c r="F388" s="172"/>
      <c r="G388" s="172"/>
    </row>
    <row r="389" spans="1:7" x14ac:dyDescent="0.4">
      <c r="A389" s="172" t="s">
        <v>141</v>
      </c>
      <c r="B389" s="172"/>
      <c r="C389" s="172"/>
      <c r="D389" s="172"/>
      <c r="E389" s="172"/>
      <c r="F389" s="172"/>
      <c r="G389" s="172"/>
    </row>
    <row r="390" spans="1:7" x14ac:dyDescent="0.4">
      <c r="A390" s="172" t="s">
        <v>105</v>
      </c>
      <c r="B390" s="172"/>
      <c r="C390" s="172"/>
      <c r="D390" s="172"/>
      <c r="E390" s="172"/>
      <c r="F390" s="172"/>
      <c r="G390" s="172"/>
    </row>
    <row r="391" spans="1:7" x14ac:dyDescent="0.4">
      <c r="A391" s="1"/>
      <c r="B391" s="1"/>
      <c r="C391" s="1"/>
      <c r="D391" s="1"/>
      <c r="E391" s="1"/>
      <c r="F391" s="1"/>
      <c r="G391" s="1"/>
    </row>
    <row r="392" spans="1:7" x14ac:dyDescent="0.4">
      <c r="A392" s="125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4">
      <c r="A393" s="176" t="s">
        <v>20</v>
      </c>
      <c r="B393" s="176">
        <v>2020</v>
      </c>
      <c r="C393" s="176">
        <v>2021</v>
      </c>
      <c r="D393" s="176" t="s">
        <v>29</v>
      </c>
      <c r="E393" s="176"/>
      <c r="F393" s="176" t="s">
        <v>61</v>
      </c>
      <c r="G393" s="176"/>
    </row>
    <row r="394" spans="1:7" ht="21" customHeight="1" x14ac:dyDescent="0.4">
      <c r="A394" s="176"/>
      <c r="B394" s="176"/>
      <c r="C394" s="176"/>
      <c r="D394" s="108" t="s">
        <v>22</v>
      </c>
      <c r="E394" s="108" t="s">
        <v>24</v>
      </c>
      <c r="F394" s="108">
        <v>2020</v>
      </c>
      <c r="G394" s="108">
        <v>2021</v>
      </c>
    </row>
    <row r="395" spans="1:7" ht="15.95" customHeight="1" x14ac:dyDescent="0.4">
      <c r="A395" s="55" t="s">
        <v>12</v>
      </c>
      <c r="B395" s="101">
        <v>0</v>
      </c>
      <c r="C395" s="101">
        <v>0</v>
      </c>
      <c r="D395" s="101">
        <f>(C395-B395)</f>
        <v>0</v>
      </c>
      <c r="E395" s="164" t="str">
        <f t="shared" ref="E395:E407" si="40">IFERROR(D395/B395*100,"")</f>
        <v/>
      </c>
      <c r="F395" s="165">
        <f>IFERROR(B395/B$408*100,0)</f>
        <v>0</v>
      </c>
      <c r="G395" s="165">
        <f>IFERROR(C395/C$408*100,0)</f>
        <v>0</v>
      </c>
    </row>
    <row r="396" spans="1:7" ht="15.95" customHeight="1" x14ac:dyDescent="0.4">
      <c r="A396" s="55" t="s">
        <v>13</v>
      </c>
      <c r="B396" s="101">
        <v>0</v>
      </c>
      <c r="C396" s="101">
        <v>0</v>
      </c>
      <c r="D396" s="101">
        <f t="shared" ref="D396:D407" si="41">(C396-B396)</f>
        <v>0</v>
      </c>
      <c r="E396" s="164" t="str">
        <f t="shared" si="40"/>
        <v/>
      </c>
      <c r="F396" s="165">
        <f>IFERROR(B396/B$408*100,0)</f>
        <v>0</v>
      </c>
      <c r="G396" s="165">
        <f>IFERROR(C396/C$408*100,0)</f>
        <v>0</v>
      </c>
    </row>
    <row r="397" spans="1:7" ht="15.95" customHeight="1" x14ac:dyDescent="0.4">
      <c r="A397" s="57" t="s">
        <v>30</v>
      </c>
      <c r="B397" s="58">
        <f>(B395+B396)</f>
        <v>0</v>
      </c>
      <c r="C397" s="58">
        <f>(C395+C396)</f>
        <v>0</v>
      </c>
      <c r="D397" s="58">
        <f t="shared" si="41"/>
        <v>0</v>
      </c>
      <c r="E397" s="166" t="str">
        <f t="shared" si="40"/>
        <v/>
      </c>
      <c r="F397" s="167">
        <f>(F395+F396)</f>
        <v>0</v>
      </c>
      <c r="G397" s="167">
        <f>(G395+G396)</f>
        <v>0</v>
      </c>
    </row>
    <row r="398" spans="1:7" ht="15.95" customHeight="1" x14ac:dyDescent="0.4">
      <c r="A398" s="55" t="s">
        <v>14</v>
      </c>
      <c r="B398" s="101">
        <v>0</v>
      </c>
      <c r="C398" s="101">
        <v>0</v>
      </c>
      <c r="D398" s="101">
        <f t="shared" si="41"/>
        <v>0</v>
      </c>
      <c r="E398" s="164" t="str">
        <f t="shared" si="40"/>
        <v/>
      </c>
      <c r="F398" s="165">
        <f t="shared" ref="F398:F406" si="42">IFERROR(B398/B$408*100,0)</f>
        <v>0</v>
      </c>
      <c r="G398" s="165">
        <f t="shared" ref="G398:G406" si="43">IFERROR(C398/C$408*100,0)</f>
        <v>0</v>
      </c>
    </row>
    <row r="399" spans="1:7" ht="15.95" customHeight="1" x14ac:dyDescent="0.4">
      <c r="A399" s="55" t="s">
        <v>15</v>
      </c>
      <c r="B399" s="101">
        <v>0</v>
      </c>
      <c r="C399" s="101">
        <v>0</v>
      </c>
      <c r="D399" s="101">
        <f t="shared" si="41"/>
        <v>0</v>
      </c>
      <c r="E399" s="164" t="str">
        <f t="shared" si="40"/>
        <v/>
      </c>
      <c r="F399" s="165">
        <f t="shared" si="42"/>
        <v>0</v>
      </c>
      <c r="G399" s="165">
        <f t="shared" si="43"/>
        <v>0</v>
      </c>
    </row>
    <row r="400" spans="1:7" ht="15.95" customHeight="1" x14ac:dyDescent="0.4">
      <c r="A400" s="55" t="s">
        <v>27</v>
      </c>
      <c r="B400" s="101">
        <v>0</v>
      </c>
      <c r="C400" s="101">
        <v>0</v>
      </c>
      <c r="D400" s="101">
        <f t="shared" si="41"/>
        <v>0</v>
      </c>
      <c r="E400" s="164" t="str">
        <f t="shared" si="40"/>
        <v/>
      </c>
      <c r="F400" s="165">
        <f t="shared" si="42"/>
        <v>0</v>
      </c>
      <c r="G400" s="165">
        <f t="shared" si="43"/>
        <v>0</v>
      </c>
    </row>
    <row r="401" spans="1:7" ht="15.95" customHeight="1" x14ac:dyDescent="0.4">
      <c r="A401" s="55" t="s">
        <v>35</v>
      </c>
      <c r="B401" s="101">
        <v>0</v>
      </c>
      <c r="C401" s="101">
        <v>0</v>
      </c>
      <c r="D401" s="101">
        <f t="shared" si="41"/>
        <v>0</v>
      </c>
      <c r="E401" s="164" t="str">
        <f t="shared" si="40"/>
        <v/>
      </c>
      <c r="F401" s="165">
        <f t="shared" si="42"/>
        <v>0</v>
      </c>
      <c r="G401" s="165">
        <f t="shared" si="43"/>
        <v>0</v>
      </c>
    </row>
    <row r="402" spans="1:7" ht="15.95" customHeight="1" x14ac:dyDescent="0.4">
      <c r="A402" s="55" t="s">
        <v>16</v>
      </c>
      <c r="B402" s="101">
        <v>0</v>
      </c>
      <c r="C402" s="101">
        <v>0</v>
      </c>
      <c r="D402" s="101">
        <f t="shared" si="41"/>
        <v>0</v>
      </c>
      <c r="E402" s="164" t="str">
        <f t="shared" si="40"/>
        <v/>
      </c>
      <c r="F402" s="165">
        <f t="shared" si="42"/>
        <v>0</v>
      </c>
      <c r="G402" s="165">
        <f t="shared" si="43"/>
        <v>0</v>
      </c>
    </row>
    <row r="403" spans="1:7" ht="15.95" customHeight="1" x14ac:dyDescent="0.4">
      <c r="A403" s="55" t="s">
        <v>67</v>
      </c>
      <c r="B403" s="101">
        <v>0</v>
      </c>
      <c r="C403" s="101">
        <v>0</v>
      </c>
      <c r="D403" s="101">
        <f t="shared" si="41"/>
        <v>0</v>
      </c>
      <c r="E403" s="164" t="str">
        <f t="shared" si="40"/>
        <v/>
      </c>
      <c r="F403" s="165">
        <f t="shared" si="42"/>
        <v>0</v>
      </c>
      <c r="G403" s="165">
        <f t="shared" si="43"/>
        <v>0</v>
      </c>
    </row>
    <row r="404" spans="1:7" ht="15.95" customHeight="1" x14ac:dyDescent="0.4">
      <c r="A404" s="55" t="s">
        <v>34</v>
      </c>
      <c r="B404" s="101">
        <v>0</v>
      </c>
      <c r="C404" s="101">
        <v>0</v>
      </c>
      <c r="D404" s="101">
        <f t="shared" si="41"/>
        <v>0</v>
      </c>
      <c r="E404" s="164" t="str">
        <f t="shared" si="40"/>
        <v/>
      </c>
      <c r="F404" s="165">
        <f t="shared" si="42"/>
        <v>0</v>
      </c>
      <c r="G404" s="165">
        <f t="shared" si="43"/>
        <v>0</v>
      </c>
    </row>
    <row r="405" spans="1:7" ht="15.95" customHeight="1" x14ac:dyDescent="0.4">
      <c r="A405" s="55" t="s">
        <v>17</v>
      </c>
      <c r="B405" s="101">
        <v>0</v>
      </c>
      <c r="C405" s="101">
        <v>0</v>
      </c>
      <c r="D405" s="101">
        <f t="shared" si="41"/>
        <v>0</v>
      </c>
      <c r="E405" s="164" t="str">
        <f t="shared" si="40"/>
        <v/>
      </c>
      <c r="F405" s="165">
        <f t="shared" si="42"/>
        <v>0</v>
      </c>
      <c r="G405" s="165">
        <f t="shared" si="43"/>
        <v>0</v>
      </c>
    </row>
    <row r="406" spans="1:7" ht="15.95" customHeight="1" x14ac:dyDescent="0.4">
      <c r="A406" s="55" t="s">
        <v>18</v>
      </c>
      <c r="B406" s="101">
        <v>0</v>
      </c>
      <c r="C406" s="101">
        <v>0</v>
      </c>
      <c r="D406" s="101">
        <f t="shared" si="41"/>
        <v>0</v>
      </c>
      <c r="E406" s="164" t="str">
        <f t="shared" si="40"/>
        <v/>
      </c>
      <c r="F406" s="165">
        <f t="shared" si="42"/>
        <v>0</v>
      </c>
      <c r="G406" s="165">
        <f t="shared" si="43"/>
        <v>0</v>
      </c>
    </row>
    <row r="407" spans="1:7" ht="15.95" customHeight="1" x14ac:dyDescent="0.4">
      <c r="A407" s="57" t="s">
        <v>31</v>
      </c>
      <c r="B407" s="58">
        <f>SUM(B398:B406)</f>
        <v>0</v>
      </c>
      <c r="C407" s="58">
        <f>SUM(C398:C406)</f>
        <v>0</v>
      </c>
      <c r="D407" s="58">
        <f t="shared" si="41"/>
        <v>0</v>
      </c>
      <c r="E407" s="134" t="str">
        <f t="shared" si="40"/>
        <v/>
      </c>
      <c r="F407" s="154">
        <f>SUM(F398:F406)</f>
        <v>0</v>
      </c>
      <c r="G407" s="154">
        <f>SUM(G398:G406)</f>
        <v>0</v>
      </c>
    </row>
    <row r="408" spans="1:7" ht="19.5" customHeight="1" x14ac:dyDescent="0.4">
      <c r="A408" s="52" t="s">
        <v>19</v>
      </c>
      <c r="B408" s="60">
        <f>(B397+B407)</f>
        <v>0</v>
      </c>
      <c r="C408" s="60">
        <f>(C397+C407)</f>
        <v>0</v>
      </c>
      <c r="D408" s="60">
        <f>(C408-B408)</f>
        <v>0</v>
      </c>
      <c r="E408" s="133" t="str">
        <f>IFERROR(D408/B408*100,"")</f>
        <v/>
      </c>
      <c r="F408" s="155">
        <f>(F397+F407)</f>
        <v>0</v>
      </c>
      <c r="G408" s="155">
        <f>(G397+G407)</f>
        <v>0</v>
      </c>
    </row>
    <row r="409" spans="1:7" x14ac:dyDescent="0.4">
      <c r="A409" s="69" t="s">
        <v>171</v>
      </c>
    </row>
    <row r="425" spans="1:7" ht="20" x14ac:dyDescent="0.6">
      <c r="A425" s="173" t="s">
        <v>42</v>
      </c>
      <c r="B425" s="173"/>
      <c r="C425" s="173"/>
      <c r="D425" s="173"/>
      <c r="E425" s="173"/>
      <c r="F425" s="173"/>
      <c r="G425" s="173"/>
    </row>
    <row r="426" spans="1:7" x14ac:dyDescent="0.4">
      <c r="A426" s="172" t="s">
        <v>53</v>
      </c>
      <c r="B426" s="172"/>
      <c r="C426" s="172"/>
      <c r="D426" s="172"/>
      <c r="E426" s="172"/>
      <c r="F426" s="172"/>
      <c r="G426" s="172"/>
    </row>
    <row r="427" spans="1:7" x14ac:dyDescent="0.4">
      <c r="A427" s="172" t="s">
        <v>142</v>
      </c>
      <c r="B427" s="172"/>
      <c r="C427" s="172"/>
      <c r="D427" s="172"/>
      <c r="E427" s="172"/>
      <c r="F427" s="172"/>
      <c r="G427" s="172"/>
    </row>
    <row r="428" spans="1:7" x14ac:dyDescent="0.4">
      <c r="A428" s="172" t="s">
        <v>105</v>
      </c>
      <c r="B428" s="172"/>
      <c r="C428" s="172"/>
      <c r="D428" s="172"/>
      <c r="E428" s="172"/>
      <c r="F428" s="172"/>
      <c r="G428" s="172"/>
    </row>
    <row r="429" spans="1:7" x14ac:dyDescent="0.4">
      <c r="A429" s="125"/>
      <c r="B429" s="1"/>
      <c r="C429" s="1"/>
      <c r="D429" s="1"/>
      <c r="E429" s="1"/>
      <c r="F429" s="1"/>
      <c r="G429" s="1"/>
    </row>
    <row r="430" spans="1:7" x14ac:dyDescent="0.4">
      <c r="A430" s="125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4">
      <c r="A431" s="176" t="s">
        <v>20</v>
      </c>
      <c r="B431" s="176">
        <v>2020</v>
      </c>
      <c r="C431" s="176">
        <v>2021</v>
      </c>
      <c r="D431" s="176" t="s">
        <v>29</v>
      </c>
      <c r="E431" s="176"/>
      <c r="F431" s="176" t="s">
        <v>61</v>
      </c>
      <c r="G431" s="176"/>
    </row>
    <row r="432" spans="1:7" ht="19.5" customHeight="1" x14ac:dyDescent="0.4">
      <c r="A432" s="176"/>
      <c r="B432" s="176"/>
      <c r="C432" s="176"/>
      <c r="D432" s="108" t="s">
        <v>22</v>
      </c>
      <c r="E432" s="108" t="s">
        <v>24</v>
      </c>
      <c r="F432" s="108">
        <v>2020</v>
      </c>
      <c r="G432" s="108">
        <v>2021</v>
      </c>
    </row>
    <row r="433" spans="1:7" ht="15.95" customHeight="1" x14ac:dyDescent="0.4">
      <c r="A433" s="55" t="s">
        <v>12</v>
      </c>
      <c r="B433" s="101">
        <v>0</v>
      </c>
      <c r="C433" s="101">
        <v>0</v>
      </c>
      <c r="D433" s="101">
        <f>(C433-B433)</f>
        <v>0</v>
      </c>
      <c r="E433" s="164" t="str">
        <f t="shared" ref="E433:E445" si="44">IFERROR(D433/B433*100,"")</f>
        <v/>
      </c>
      <c r="F433" s="165">
        <f>IFERROR(B433/B$446*100,0)</f>
        <v>0</v>
      </c>
      <c r="G433" s="165">
        <f>IFERROR(C433/C$446*100,0)</f>
        <v>0</v>
      </c>
    </row>
    <row r="434" spans="1:7" ht="15.95" customHeight="1" x14ac:dyDescent="0.4">
      <c r="A434" s="55" t="s">
        <v>13</v>
      </c>
      <c r="B434" s="101">
        <v>0</v>
      </c>
      <c r="C434" s="101">
        <v>0</v>
      </c>
      <c r="D434" s="101">
        <f t="shared" ref="D434:D445" si="45">(C434-B434)</f>
        <v>0</v>
      </c>
      <c r="E434" s="164" t="str">
        <f t="shared" si="44"/>
        <v/>
      </c>
      <c r="F434" s="165">
        <f>IFERROR(B434/B$446*100,0)</f>
        <v>0</v>
      </c>
      <c r="G434" s="165">
        <f>IFERROR(C434/C$446*100,0)</f>
        <v>0</v>
      </c>
    </row>
    <row r="435" spans="1:7" ht="15.95" customHeight="1" x14ac:dyDescent="0.4">
      <c r="A435" s="57" t="s">
        <v>30</v>
      </c>
      <c r="B435" s="58">
        <f>(B433+B434)</f>
        <v>0</v>
      </c>
      <c r="C435" s="58">
        <f>(C433+C434)</f>
        <v>0</v>
      </c>
      <c r="D435" s="58">
        <f t="shared" si="45"/>
        <v>0</v>
      </c>
      <c r="E435" s="166" t="str">
        <f t="shared" si="44"/>
        <v/>
      </c>
      <c r="F435" s="167">
        <f>(F433+F434)</f>
        <v>0</v>
      </c>
      <c r="G435" s="167">
        <f>(G433+G434)</f>
        <v>0</v>
      </c>
    </row>
    <row r="436" spans="1:7" ht="15.95" customHeight="1" x14ac:dyDescent="0.4">
      <c r="A436" s="55" t="s">
        <v>14</v>
      </c>
      <c r="B436" s="101">
        <v>0</v>
      </c>
      <c r="C436" s="101">
        <v>0</v>
      </c>
      <c r="D436" s="101">
        <f t="shared" si="45"/>
        <v>0</v>
      </c>
      <c r="E436" s="164" t="str">
        <f t="shared" si="44"/>
        <v/>
      </c>
      <c r="F436" s="165">
        <f t="shared" ref="F436:F444" si="46">IFERROR(B436/B$446*100,0)</f>
        <v>0</v>
      </c>
      <c r="G436" s="165">
        <f t="shared" ref="G436:G444" si="47">IFERROR(C436/C$446*100,0)</f>
        <v>0</v>
      </c>
    </row>
    <row r="437" spans="1:7" ht="15.95" customHeight="1" x14ac:dyDescent="0.4">
      <c r="A437" s="55" t="s">
        <v>15</v>
      </c>
      <c r="B437" s="101">
        <v>0</v>
      </c>
      <c r="C437" s="101">
        <v>0</v>
      </c>
      <c r="D437" s="101">
        <f t="shared" si="45"/>
        <v>0</v>
      </c>
      <c r="E437" s="164" t="str">
        <f t="shared" si="44"/>
        <v/>
      </c>
      <c r="F437" s="165">
        <f t="shared" si="46"/>
        <v>0</v>
      </c>
      <c r="G437" s="165">
        <f t="shared" si="47"/>
        <v>0</v>
      </c>
    </row>
    <row r="438" spans="1:7" ht="15.95" customHeight="1" x14ac:dyDescent="0.4">
      <c r="A438" s="55" t="s">
        <v>27</v>
      </c>
      <c r="B438" s="101">
        <v>0</v>
      </c>
      <c r="C438" s="101">
        <v>0</v>
      </c>
      <c r="D438" s="101">
        <f t="shared" si="45"/>
        <v>0</v>
      </c>
      <c r="E438" s="164" t="str">
        <f t="shared" si="44"/>
        <v/>
      </c>
      <c r="F438" s="165">
        <f t="shared" si="46"/>
        <v>0</v>
      </c>
      <c r="G438" s="165">
        <f t="shared" si="47"/>
        <v>0</v>
      </c>
    </row>
    <row r="439" spans="1:7" ht="15.95" customHeight="1" x14ac:dyDescent="0.4">
      <c r="A439" s="55" t="s">
        <v>35</v>
      </c>
      <c r="B439" s="101">
        <v>0</v>
      </c>
      <c r="C439" s="101">
        <v>0</v>
      </c>
      <c r="D439" s="101">
        <f t="shared" si="45"/>
        <v>0</v>
      </c>
      <c r="E439" s="164" t="str">
        <f t="shared" si="44"/>
        <v/>
      </c>
      <c r="F439" s="165">
        <f t="shared" si="46"/>
        <v>0</v>
      </c>
      <c r="G439" s="165">
        <f t="shared" si="47"/>
        <v>0</v>
      </c>
    </row>
    <row r="440" spans="1:7" ht="15.95" customHeight="1" x14ac:dyDescent="0.4">
      <c r="A440" s="55" t="s">
        <v>16</v>
      </c>
      <c r="B440" s="101">
        <v>0</v>
      </c>
      <c r="C440" s="101">
        <v>0</v>
      </c>
      <c r="D440" s="101">
        <f t="shared" si="45"/>
        <v>0</v>
      </c>
      <c r="E440" s="164" t="str">
        <f t="shared" si="44"/>
        <v/>
      </c>
      <c r="F440" s="165">
        <f t="shared" si="46"/>
        <v>0</v>
      </c>
      <c r="G440" s="165">
        <f t="shared" si="47"/>
        <v>0</v>
      </c>
    </row>
    <row r="441" spans="1:7" ht="15.95" customHeight="1" x14ac:dyDescent="0.4">
      <c r="A441" s="55" t="s">
        <v>67</v>
      </c>
      <c r="B441" s="101">
        <v>0</v>
      </c>
      <c r="C441" s="101">
        <v>0</v>
      </c>
      <c r="D441" s="101">
        <f t="shared" si="45"/>
        <v>0</v>
      </c>
      <c r="E441" s="164" t="str">
        <f t="shared" si="44"/>
        <v/>
      </c>
      <c r="F441" s="165">
        <f t="shared" si="46"/>
        <v>0</v>
      </c>
      <c r="G441" s="165">
        <f t="shared" si="47"/>
        <v>0</v>
      </c>
    </row>
    <row r="442" spans="1:7" ht="15.95" customHeight="1" x14ac:dyDescent="0.4">
      <c r="A442" s="55" t="s">
        <v>34</v>
      </c>
      <c r="B442" s="101">
        <v>0</v>
      </c>
      <c r="C442" s="101">
        <v>0</v>
      </c>
      <c r="D442" s="101">
        <f t="shared" si="45"/>
        <v>0</v>
      </c>
      <c r="E442" s="164" t="str">
        <f t="shared" si="44"/>
        <v/>
      </c>
      <c r="F442" s="165">
        <f t="shared" si="46"/>
        <v>0</v>
      </c>
      <c r="G442" s="165">
        <f t="shared" si="47"/>
        <v>0</v>
      </c>
    </row>
    <row r="443" spans="1:7" ht="15.95" customHeight="1" x14ac:dyDescent="0.4">
      <c r="A443" s="55" t="s">
        <v>17</v>
      </c>
      <c r="B443" s="101">
        <v>0</v>
      </c>
      <c r="C443" s="101">
        <v>0</v>
      </c>
      <c r="D443" s="101">
        <f t="shared" si="45"/>
        <v>0</v>
      </c>
      <c r="E443" s="164" t="str">
        <f t="shared" si="44"/>
        <v/>
      </c>
      <c r="F443" s="165">
        <f t="shared" si="46"/>
        <v>0</v>
      </c>
      <c r="G443" s="165">
        <f t="shared" si="47"/>
        <v>0</v>
      </c>
    </row>
    <row r="444" spans="1:7" ht="15.95" customHeight="1" x14ac:dyDescent="0.4">
      <c r="A444" s="55" t="s">
        <v>18</v>
      </c>
      <c r="B444" s="101">
        <v>0</v>
      </c>
      <c r="C444" s="101">
        <v>0</v>
      </c>
      <c r="D444" s="101">
        <f t="shared" si="45"/>
        <v>0</v>
      </c>
      <c r="E444" s="164" t="str">
        <f t="shared" si="44"/>
        <v/>
      </c>
      <c r="F444" s="165">
        <f t="shared" si="46"/>
        <v>0</v>
      </c>
      <c r="G444" s="165">
        <f t="shared" si="47"/>
        <v>0</v>
      </c>
    </row>
    <row r="445" spans="1:7" ht="15.95" customHeight="1" x14ac:dyDescent="0.4">
      <c r="A445" s="57" t="s">
        <v>31</v>
      </c>
      <c r="B445" s="58">
        <f>SUM(B436:B444)</f>
        <v>0</v>
      </c>
      <c r="C445" s="58">
        <f>SUM(C436:C444)</f>
        <v>0</v>
      </c>
      <c r="D445" s="58">
        <f t="shared" si="45"/>
        <v>0</v>
      </c>
      <c r="E445" s="134" t="str">
        <f t="shared" si="44"/>
        <v/>
      </c>
      <c r="F445" s="154">
        <f>SUM(F436:F444)</f>
        <v>0</v>
      </c>
      <c r="G445" s="154">
        <f>SUM(G436:G444)</f>
        <v>0</v>
      </c>
    </row>
    <row r="446" spans="1:7" ht="21.75" customHeight="1" x14ac:dyDescent="0.4">
      <c r="A446" s="52" t="s">
        <v>19</v>
      </c>
      <c r="B446" s="60">
        <f>(B435+B445)</f>
        <v>0</v>
      </c>
      <c r="C446" s="60">
        <f>(C435+C445)</f>
        <v>0</v>
      </c>
      <c r="D446" s="60">
        <f>(C446-B446)</f>
        <v>0</v>
      </c>
      <c r="E446" s="133" t="str">
        <f>IFERROR(D446/B446*100,"")</f>
        <v/>
      </c>
      <c r="F446" s="155">
        <f>(F435+F445)</f>
        <v>0</v>
      </c>
      <c r="G446" s="155">
        <f>(G435+G445)</f>
        <v>0</v>
      </c>
    </row>
    <row r="447" spans="1:7" x14ac:dyDescent="0.4">
      <c r="A447" s="69" t="s">
        <v>171</v>
      </c>
    </row>
    <row r="463" spans="1:7" ht="20" x14ac:dyDescent="0.6">
      <c r="A463" s="173" t="s">
        <v>42</v>
      </c>
      <c r="B463" s="173"/>
      <c r="C463" s="173"/>
      <c r="D463" s="173"/>
      <c r="E463" s="173"/>
      <c r="F463" s="173"/>
      <c r="G463" s="173"/>
    </row>
    <row r="464" spans="1:7" x14ac:dyDescent="0.4">
      <c r="A464" s="172" t="s">
        <v>53</v>
      </c>
      <c r="B464" s="172"/>
      <c r="C464" s="172"/>
      <c r="D464" s="172"/>
      <c r="E464" s="172"/>
      <c r="F464" s="172"/>
      <c r="G464" s="172"/>
    </row>
    <row r="465" spans="1:7" x14ac:dyDescent="0.4">
      <c r="A465" s="172" t="s">
        <v>143</v>
      </c>
      <c r="B465" s="172"/>
      <c r="C465" s="172"/>
      <c r="D465" s="172"/>
      <c r="E465" s="172"/>
      <c r="F465" s="172"/>
      <c r="G465" s="172"/>
    </row>
    <row r="466" spans="1:7" x14ac:dyDescent="0.4">
      <c r="A466" s="172" t="s">
        <v>105</v>
      </c>
      <c r="B466" s="172"/>
      <c r="C466" s="172"/>
      <c r="D466" s="172"/>
      <c r="E466" s="172"/>
      <c r="F466" s="172"/>
      <c r="G466" s="172"/>
    </row>
    <row r="467" spans="1:7" x14ac:dyDescent="0.4">
      <c r="A467" s="1"/>
      <c r="B467" s="1"/>
      <c r="C467" s="1"/>
      <c r="D467" s="1"/>
      <c r="E467" s="1"/>
      <c r="F467" s="1"/>
      <c r="G467" s="1"/>
    </row>
    <row r="468" spans="1:7" x14ac:dyDescent="0.4">
      <c r="A468" s="125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4">
      <c r="A469" s="176" t="s">
        <v>20</v>
      </c>
      <c r="B469" s="176">
        <v>2020</v>
      </c>
      <c r="C469" s="176">
        <v>2021</v>
      </c>
      <c r="D469" s="176" t="s">
        <v>29</v>
      </c>
      <c r="E469" s="176"/>
      <c r="F469" s="176" t="s">
        <v>61</v>
      </c>
      <c r="G469" s="176"/>
    </row>
    <row r="470" spans="1:7" ht="19.5" customHeight="1" x14ac:dyDescent="0.4">
      <c r="A470" s="176"/>
      <c r="B470" s="176"/>
      <c r="C470" s="176"/>
      <c r="D470" s="108" t="s">
        <v>22</v>
      </c>
      <c r="E470" s="108" t="s">
        <v>24</v>
      </c>
      <c r="F470" s="108">
        <v>2020</v>
      </c>
      <c r="G470" s="108">
        <v>2021</v>
      </c>
    </row>
    <row r="471" spans="1:7" ht="15.95" customHeight="1" x14ac:dyDescent="0.4">
      <c r="A471" s="55" t="s">
        <v>12</v>
      </c>
      <c r="B471" s="101">
        <v>0</v>
      </c>
      <c r="C471" s="101">
        <v>0</v>
      </c>
      <c r="D471" s="101">
        <f>(C471-B471)</f>
        <v>0</v>
      </c>
      <c r="E471" s="164" t="str">
        <f>IFERROR(D471/B471*100,"")</f>
        <v/>
      </c>
      <c r="F471" s="165">
        <f>IFERROR(B471/B$484*100,0)</f>
        <v>0</v>
      </c>
      <c r="G471" s="165">
        <f>IFERROR(C471/C$484*100,0)</f>
        <v>0</v>
      </c>
    </row>
    <row r="472" spans="1:7" ht="15.95" customHeight="1" x14ac:dyDescent="0.4">
      <c r="A472" s="55" t="s">
        <v>13</v>
      </c>
      <c r="B472" s="101">
        <v>0</v>
      </c>
      <c r="C472" s="101">
        <v>0</v>
      </c>
      <c r="D472" s="101">
        <f t="shared" ref="D472:D483" si="48">(C472-B472)</f>
        <v>0</v>
      </c>
      <c r="E472" s="164" t="str">
        <f t="shared" ref="E472:E483" si="49">IFERROR(D472/B472*100,"")</f>
        <v/>
      </c>
      <c r="F472" s="165">
        <f>IFERROR(B472/B$484*100,0)</f>
        <v>0</v>
      </c>
      <c r="G472" s="165">
        <f>IFERROR(C472/C$484*100,0)</f>
        <v>0</v>
      </c>
    </row>
    <row r="473" spans="1:7" ht="15.95" customHeight="1" x14ac:dyDescent="0.4">
      <c r="A473" s="57" t="s">
        <v>30</v>
      </c>
      <c r="B473" s="58">
        <f>(B471+B472)</f>
        <v>0</v>
      </c>
      <c r="C473" s="58">
        <f>(C471+C472)</f>
        <v>0</v>
      </c>
      <c r="D473" s="58">
        <f t="shared" si="48"/>
        <v>0</v>
      </c>
      <c r="E473" s="166" t="str">
        <f t="shared" si="49"/>
        <v/>
      </c>
      <c r="F473" s="167">
        <f>(F471+F472)</f>
        <v>0</v>
      </c>
      <c r="G473" s="167">
        <f>(G471+G472)</f>
        <v>0</v>
      </c>
    </row>
    <row r="474" spans="1:7" ht="15.95" customHeight="1" x14ac:dyDescent="0.4">
      <c r="A474" s="55" t="s">
        <v>14</v>
      </c>
      <c r="B474" s="101">
        <v>0</v>
      </c>
      <c r="C474" s="101">
        <v>0</v>
      </c>
      <c r="D474" s="101">
        <f t="shared" si="48"/>
        <v>0</v>
      </c>
      <c r="E474" s="164" t="str">
        <f t="shared" si="49"/>
        <v/>
      </c>
      <c r="F474" s="165">
        <f t="shared" ref="F474:F482" si="50">IFERROR(B474/B$484*100,0)</f>
        <v>0</v>
      </c>
      <c r="G474" s="165">
        <f t="shared" ref="G474:G482" si="51">IFERROR(C474/C$484*100,0)</f>
        <v>0</v>
      </c>
    </row>
    <row r="475" spans="1:7" ht="15.95" customHeight="1" x14ac:dyDescent="0.4">
      <c r="A475" s="55" t="s">
        <v>15</v>
      </c>
      <c r="B475" s="101">
        <v>0</v>
      </c>
      <c r="C475" s="101">
        <v>0</v>
      </c>
      <c r="D475" s="101">
        <f t="shared" si="48"/>
        <v>0</v>
      </c>
      <c r="E475" s="164" t="str">
        <f t="shared" si="49"/>
        <v/>
      </c>
      <c r="F475" s="165">
        <f t="shared" si="50"/>
        <v>0</v>
      </c>
      <c r="G475" s="165">
        <f t="shared" si="51"/>
        <v>0</v>
      </c>
    </row>
    <row r="476" spans="1:7" ht="15.95" customHeight="1" x14ac:dyDescent="0.4">
      <c r="A476" s="55" t="s">
        <v>27</v>
      </c>
      <c r="B476" s="101">
        <v>0</v>
      </c>
      <c r="C476" s="101">
        <v>0</v>
      </c>
      <c r="D476" s="101">
        <f t="shared" si="48"/>
        <v>0</v>
      </c>
      <c r="E476" s="164" t="str">
        <f t="shared" si="49"/>
        <v/>
      </c>
      <c r="F476" s="165">
        <f t="shared" si="50"/>
        <v>0</v>
      </c>
      <c r="G476" s="165">
        <f t="shared" si="51"/>
        <v>0</v>
      </c>
    </row>
    <row r="477" spans="1:7" ht="15.95" customHeight="1" x14ac:dyDescent="0.4">
      <c r="A477" s="55" t="s">
        <v>35</v>
      </c>
      <c r="B477" s="101">
        <v>0</v>
      </c>
      <c r="C477" s="101">
        <v>0</v>
      </c>
      <c r="D477" s="101">
        <f t="shared" si="48"/>
        <v>0</v>
      </c>
      <c r="E477" s="164" t="str">
        <f t="shared" si="49"/>
        <v/>
      </c>
      <c r="F477" s="165">
        <f t="shared" si="50"/>
        <v>0</v>
      </c>
      <c r="G477" s="165">
        <f t="shared" si="51"/>
        <v>0</v>
      </c>
    </row>
    <row r="478" spans="1:7" ht="15.95" customHeight="1" x14ac:dyDescent="0.4">
      <c r="A478" s="55" t="s">
        <v>16</v>
      </c>
      <c r="B478" s="101">
        <v>0</v>
      </c>
      <c r="C478" s="101">
        <v>0</v>
      </c>
      <c r="D478" s="101">
        <f t="shared" si="48"/>
        <v>0</v>
      </c>
      <c r="E478" s="164" t="str">
        <f t="shared" si="49"/>
        <v/>
      </c>
      <c r="F478" s="165">
        <f t="shared" si="50"/>
        <v>0</v>
      </c>
      <c r="G478" s="165">
        <f t="shared" si="51"/>
        <v>0</v>
      </c>
    </row>
    <row r="479" spans="1:7" ht="15.95" customHeight="1" x14ac:dyDescent="0.4">
      <c r="A479" s="55" t="s">
        <v>67</v>
      </c>
      <c r="B479" s="101">
        <v>0</v>
      </c>
      <c r="C479" s="101">
        <v>0</v>
      </c>
      <c r="D479" s="101">
        <f t="shared" si="48"/>
        <v>0</v>
      </c>
      <c r="E479" s="164" t="str">
        <f t="shared" si="49"/>
        <v/>
      </c>
      <c r="F479" s="165">
        <f t="shared" si="50"/>
        <v>0</v>
      </c>
      <c r="G479" s="165">
        <f t="shared" si="51"/>
        <v>0</v>
      </c>
    </row>
    <row r="480" spans="1:7" ht="15.95" customHeight="1" x14ac:dyDescent="0.4">
      <c r="A480" s="55" t="s">
        <v>34</v>
      </c>
      <c r="B480" s="101">
        <v>0</v>
      </c>
      <c r="C480" s="101">
        <v>0</v>
      </c>
      <c r="D480" s="101">
        <f t="shared" si="48"/>
        <v>0</v>
      </c>
      <c r="E480" s="164" t="str">
        <f t="shared" si="49"/>
        <v/>
      </c>
      <c r="F480" s="165">
        <f t="shared" si="50"/>
        <v>0</v>
      </c>
      <c r="G480" s="165">
        <f t="shared" si="51"/>
        <v>0</v>
      </c>
    </row>
    <row r="481" spans="1:7" ht="15.95" customHeight="1" x14ac:dyDescent="0.4">
      <c r="A481" s="55" t="s">
        <v>17</v>
      </c>
      <c r="B481" s="101">
        <v>0</v>
      </c>
      <c r="C481" s="101">
        <v>0</v>
      </c>
      <c r="D481" s="101">
        <f t="shared" si="48"/>
        <v>0</v>
      </c>
      <c r="E481" s="164" t="str">
        <f t="shared" si="49"/>
        <v/>
      </c>
      <c r="F481" s="165">
        <f t="shared" si="50"/>
        <v>0</v>
      </c>
      <c r="G481" s="165">
        <f t="shared" si="51"/>
        <v>0</v>
      </c>
    </row>
    <row r="482" spans="1:7" ht="15.95" customHeight="1" x14ac:dyDescent="0.4">
      <c r="A482" s="55" t="s">
        <v>18</v>
      </c>
      <c r="B482" s="101">
        <v>0</v>
      </c>
      <c r="C482" s="101">
        <v>0</v>
      </c>
      <c r="D482" s="101">
        <f t="shared" si="48"/>
        <v>0</v>
      </c>
      <c r="E482" s="164" t="str">
        <f t="shared" si="49"/>
        <v/>
      </c>
      <c r="F482" s="165">
        <f t="shared" si="50"/>
        <v>0</v>
      </c>
      <c r="G482" s="165">
        <f t="shared" si="51"/>
        <v>0</v>
      </c>
    </row>
    <row r="483" spans="1:7" ht="15.95" customHeight="1" x14ac:dyDescent="0.4">
      <c r="A483" s="57" t="s">
        <v>31</v>
      </c>
      <c r="B483" s="58">
        <f>SUM(B474:B482)</f>
        <v>0</v>
      </c>
      <c r="C483" s="58">
        <f>SUM(C474:C482)</f>
        <v>0</v>
      </c>
      <c r="D483" s="58">
        <f t="shared" si="48"/>
        <v>0</v>
      </c>
      <c r="E483" s="134" t="str">
        <f t="shared" si="49"/>
        <v/>
      </c>
      <c r="F483" s="154">
        <f>SUM(F474:F482)</f>
        <v>0</v>
      </c>
      <c r="G483" s="154">
        <f>SUM(G474:G482)</f>
        <v>0</v>
      </c>
    </row>
    <row r="484" spans="1:7" ht="18.75" customHeight="1" x14ac:dyDescent="0.4">
      <c r="A484" s="52" t="s">
        <v>19</v>
      </c>
      <c r="B484" s="60">
        <f>(B473+B483)</f>
        <v>0</v>
      </c>
      <c r="C484" s="60">
        <f>(C473+C483)</f>
        <v>0</v>
      </c>
      <c r="D484" s="60">
        <f>(C484-B484)</f>
        <v>0</v>
      </c>
      <c r="E484" s="133" t="str">
        <f>IFERROR(D484/B484*100,"")</f>
        <v/>
      </c>
      <c r="F484" s="155">
        <f>(F473+F483)</f>
        <v>0</v>
      </c>
      <c r="G484" s="155">
        <f>(G473+G483)</f>
        <v>0</v>
      </c>
    </row>
    <row r="485" spans="1:7" x14ac:dyDescent="0.4">
      <c r="A485" s="69" t="s">
        <v>171</v>
      </c>
    </row>
  </sheetData>
  <mergeCells count="117"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/>
  </sheetViews>
  <sheetFormatPr defaultColWidth="11.41015625" defaultRowHeight="12.7" x14ac:dyDescent="0.4"/>
  <cols>
    <col min="1" max="1" width="4.703125" customWidth="1"/>
    <col min="2" max="2" width="41.5859375" customWidth="1"/>
    <col min="3" max="3" width="14.703125" customWidth="1"/>
    <col min="4" max="4" width="13.87890625" customWidth="1"/>
    <col min="5" max="5" width="6.41015625" customWidth="1"/>
    <col min="6" max="6" width="14.5859375" customWidth="1"/>
    <col min="7" max="7" width="14" customWidth="1"/>
    <col min="8" max="8" width="13.5859375" customWidth="1"/>
    <col min="9" max="9" width="5.5859375" customWidth="1"/>
    <col min="10" max="10" width="13.703125" customWidth="1"/>
    <col min="11" max="11" width="15.1171875" customWidth="1"/>
    <col min="12" max="12" width="12.29296875" customWidth="1"/>
  </cols>
  <sheetData>
    <row r="1" spans="1:14" x14ac:dyDescent="0.4"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</row>
    <row r="2" spans="1:14" ht="20" x14ac:dyDescent="0.6">
      <c r="A2" s="173" t="s">
        <v>42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4" x14ac:dyDescent="0.4">
      <c r="A3" s="172" t="s">
        <v>59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4" x14ac:dyDescent="0.4">
      <c r="A4" s="175" t="str">
        <f>"Comparativo Enero"&amp;'P.N.C. x Comp. x Ramos'!A1&amp;",  2020 - 2021"</f>
        <v>Comparativo Enero - Septiembre,  2020 - 2021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5" spans="1:14" x14ac:dyDescent="0.4">
      <c r="A5" s="172" t="s">
        <v>105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</row>
    <row r="6" spans="1:1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4">
      <c r="A7" s="6"/>
      <c r="B7" s="176" t="s">
        <v>33</v>
      </c>
      <c r="C7" s="176" t="s">
        <v>120</v>
      </c>
      <c r="D7" s="176"/>
      <c r="E7" s="176" t="s">
        <v>52</v>
      </c>
      <c r="F7" s="176"/>
      <c r="G7" s="176" t="s">
        <v>158</v>
      </c>
      <c r="H7" s="176"/>
      <c r="I7" s="176"/>
      <c r="J7" s="176"/>
      <c r="K7" s="176" t="s">
        <v>29</v>
      </c>
      <c r="L7" s="176"/>
      <c r="M7" s="176" t="s">
        <v>61</v>
      </c>
      <c r="N7" s="176"/>
    </row>
    <row r="8" spans="1:14" ht="32.25" customHeight="1" x14ac:dyDescent="0.4">
      <c r="A8" s="82"/>
      <c r="B8" s="176"/>
      <c r="C8" s="63" t="s">
        <v>28</v>
      </c>
      <c r="D8" s="63" t="s">
        <v>37</v>
      </c>
      <c r="E8" s="63" t="s">
        <v>51</v>
      </c>
      <c r="F8" s="63" t="s">
        <v>57</v>
      </c>
      <c r="G8" s="63" t="s">
        <v>28</v>
      </c>
      <c r="H8" s="63" t="s">
        <v>37</v>
      </c>
      <c r="I8" s="63" t="s">
        <v>51</v>
      </c>
      <c r="J8" s="63" t="s">
        <v>57</v>
      </c>
      <c r="K8" s="63" t="s">
        <v>26</v>
      </c>
      <c r="L8" s="63" t="s">
        <v>24</v>
      </c>
      <c r="M8" s="63">
        <v>2020</v>
      </c>
      <c r="N8" s="63">
        <v>2021</v>
      </c>
    </row>
    <row r="9" spans="1:14" ht="15.95" customHeight="1" x14ac:dyDescent="0.4">
      <c r="A9" s="83"/>
      <c r="B9" s="86" t="s">
        <v>86</v>
      </c>
      <c r="C9" s="47">
        <f t="shared" ref="C9:C41" si="0">SUMIF($B$59:$B$1435,$B9,$C$59:$C$1435)</f>
        <v>7883705231.3600006</v>
      </c>
      <c r="D9" s="47">
        <f t="shared" ref="D9:D41" si="1">SUMIF($B$59:$B$1435,$B9,$D$59:$D$1435)</f>
        <v>4524537091.7600002</v>
      </c>
      <c r="E9" s="46">
        <f t="shared" ref="E9:E41" si="2">IF(F9=0,"ND",RANK(F9,$F$9:$F$41,0))</f>
        <v>1</v>
      </c>
      <c r="F9" s="58">
        <f t="shared" ref="F9:F41" si="3">(C9+D9)</f>
        <v>12408242323.120001</v>
      </c>
      <c r="G9" s="47">
        <f t="shared" ref="G9:G41" si="4">SUMIF($B$59:$B$1435,$B9,$G$59:$G$1435)</f>
        <v>9603035871.3299999</v>
      </c>
      <c r="H9" s="47">
        <f t="shared" ref="H9:H41" si="5">SUMIF($B$59:$B$1435,$B9,$H$59:$H$1435)</f>
        <v>4995916997.1399994</v>
      </c>
      <c r="I9" s="46">
        <f t="shared" ref="I9:I41" si="6">IF(J9=0,"ND",RANK(J9,$J$9:$J$41,0))</f>
        <v>1</v>
      </c>
      <c r="J9" s="58">
        <f t="shared" ref="J9:J41" si="7">(G9+H9)</f>
        <v>14598952868.469999</v>
      </c>
      <c r="K9" s="47">
        <f t="shared" ref="K9:K42" si="8">J9-F9</f>
        <v>2190710545.3499985</v>
      </c>
      <c r="L9" s="156">
        <f t="shared" ref="L9:L42" si="9">IFERROR(K9/F9*100,0)</f>
        <v>17.655284997683328</v>
      </c>
      <c r="M9" s="156">
        <f t="shared" ref="M9:M41" si="10">IFERROR(F9/$F$42*100,0)</f>
        <v>23.357612009621988</v>
      </c>
      <c r="N9" s="156">
        <f t="shared" ref="N9:N41" si="11">IFERROR(J9/$J$42*100,0)</f>
        <v>22.973967033013579</v>
      </c>
    </row>
    <row r="10" spans="1:14" ht="15.95" customHeight="1" x14ac:dyDescent="0.4">
      <c r="A10" s="84"/>
      <c r="B10" s="50" t="s">
        <v>108</v>
      </c>
      <c r="C10" s="47">
        <f t="shared" si="0"/>
        <v>786110401.15999997</v>
      </c>
      <c r="D10" s="47">
        <f t="shared" si="1"/>
        <v>7948516830.0500011</v>
      </c>
      <c r="E10" s="46">
        <f t="shared" si="2"/>
        <v>2</v>
      </c>
      <c r="F10" s="58">
        <f t="shared" si="3"/>
        <v>8734627231.210001</v>
      </c>
      <c r="G10" s="47">
        <f t="shared" si="4"/>
        <v>1130049667.1400001</v>
      </c>
      <c r="H10" s="47">
        <f t="shared" si="5"/>
        <v>8688167456.710001</v>
      </c>
      <c r="I10" s="46">
        <f t="shared" si="6"/>
        <v>2</v>
      </c>
      <c r="J10" s="58">
        <f t="shared" si="7"/>
        <v>9818217123.8500004</v>
      </c>
      <c r="K10" s="47">
        <f t="shared" si="8"/>
        <v>1083589892.6399994</v>
      </c>
      <c r="L10" s="156">
        <f t="shared" si="9"/>
        <v>12.405679875704214</v>
      </c>
      <c r="M10" s="156">
        <f t="shared" si="10"/>
        <v>16.442299288041468</v>
      </c>
      <c r="N10" s="156">
        <f t="shared" si="11"/>
        <v>15.450655848986161</v>
      </c>
    </row>
    <row r="11" spans="1:14" ht="15.95" customHeight="1" x14ac:dyDescent="0.4">
      <c r="A11" s="84"/>
      <c r="B11" s="50" t="s">
        <v>112</v>
      </c>
      <c r="C11" s="47">
        <f t="shared" si="0"/>
        <v>6444360629.5900002</v>
      </c>
      <c r="D11" s="47">
        <f t="shared" si="1"/>
        <v>952051967.35000002</v>
      </c>
      <c r="E11" s="46">
        <f t="shared" si="2"/>
        <v>3</v>
      </c>
      <c r="F11" s="58">
        <f t="shared" si="3"/>
        <v>7396412596.9400005</v>
      </c>
      <c r="G11" s="47">
        <f t="shared" si="4"/>
        <v>7903520660.0500011</v>
      </c>
      <c r="H11" s="47">
        <f t="shared" si="5"/>
        <v>913124659.8499999</v>
      </c>
      <c r="I11" s="46">
        <f t="shared" si="6"/>
        <v>3</v>
      </c>
      <c r="J11" s="58">
        <f t="shared" si="7"/>
        <v>8816645319.9000015</v>
      </c>
      <c r="K11" s="47">
        <f t="shared" si="8"/>
        <v>1420232722.960001</v>
      </c>
      <c r="L11" s="156">
        <f t="shared" si="9"/>
        <v>19.201642747019971</v>
      </c>
      <c r="M11" s="156">
        <f t="shared" si="10"/>
        <v>13.923207752035962</v>
      </c>
      <c r="N11" s="156">
        <f t="shared" si="11"/>
        <v>13.874510093023137</v>
      </c>
    </row>
    <row r="12" spans="1:14" ht="15.95" customHeight="1" x14ac:dyDescent="0.4">
      <c r="A12" s="84"/>
      <c r="B12" s="50" t="s">
        <v>94</v>
      </c>
      <c r="C12" s="47">
        <f t="shared" si="0"/>
        <v>5046429269.4799995</v>
      </c>
      <c r="D12" s="47">
        <f t="shared" si="1"/>
        <v>1074216279.5699999</v>
      </c>
      <c r="E12" s="46">
        <f t="shared" si="2"/>
        <v>4</v>
      </c>
      <c r="F12" s="58">
        <f t="shared" si="3"/>
        <v>6120645549.0499992</v>
      </c>
      <c r="G12" s="47">
        <f t="shared" si="4"/>
        <v>5870204292.1800003</v>
      </c>
      <c r="H12" s="47">
        <f t="shared" si="5"/>
        <v>1344332088.6100001</v>
      </c>
      <c r="I12" s="46">
        <f t="shared" si="6"/>
        <v>4</v>
      </c>
      <c r="J12" s="58">
        <f t="shared" si="7"/>
        <v>7214536380.7900009</v>
      </c>
      <c r="K12" s="47">
        <f t="shared" si="8"/>
        <v>1093890831.7400017</v>
      </c>
      <c r="L12" s="156">
        <f t="shared" si="9"/>
        <v>17.872148010756597</v>
      </c>
      <c r="M12" s="156">
        <f t="shared" si="10"/>
        <v>11.521669246960839</v>
      </c>
      <c r="N12" s="156">
        <f t="shared" si="11"/>
        <v>11.353315711342326</v>
      </c>
    </row>
    <row r="13" spans="1:14" ht="15.95" customHeight="1" x14ac:dyDescent="0.4">
      <c r="A13" s="84"/>
      <c r="B13" s="50" t="s">
        <v>87</v>
      </c>
      <c r="C13" s="47">
        <f t="shared" si="0"/>
        <v>3674500180.1700001</v>
      </c>
      <c r="D13" s="47">
        <f t="shared" si="1"/>
        <v>730386643.11000001</v>
      </c>
      <c r="E13" s="46">
        <f t="shared" si="2"/>
        <v>5</v>
      </c>
      <c r="F13" s="58">
        <f t="shared" si="3"/>
        <v>4404886823.2799997</v>
      </c>
      <c r="G13" s="47">
        <f t="shared" si="4"/>
        <v>4687015248.7400007</v>
      </c>
      <c r="H13" s="47">
        <f t="shared" si="5"/>
        <v>1043609206.25</v>
      </c>
      <c r="I13" s="46">
        <f t="shared" si="6"/>
        <v>5</v>
      </c>
      <c r="J13" s="58">
        <f t="shared" si="7"/>
        <v>5730624454.9900007</v>
      </c>
      <c r="K13" s="47">
        <f t="shared" si="8"/>
        <v>1325737631.710001</v>
      </c>
      <c r="L13" s="156">
        <f t="shared" si="9"/>
        <v>30.096973767939406</v>
      </c>
      <c r="M13" s="156">
        <f t="shared" si="10"/>
        <v>8.2918784695848782</v>
      </c>
      <c r="N13" s="156">
        <f t="shared" si="11"/>
        <v>9.0181246897414926</v>
      </c>
    </row>
    <row r="14" spans="1:14" ht="15.95" customHeight="1" x14ac:dyDescent="0.4">
      <c r="A14" s="84"/>
      <c r="B14" s="50" t="s">
        <v>92</v>
      </c>
      <c r="C14" s="47">
        <f t="shared" si="0"/>
        <v>3691085902.1199999</v>
      </c>
      <c r="D14" s="47">
        <f t="shared" si="1"/>
        <v>182190891.27000004</v>
      </c>
      <c r="E14" s="46">
        <f t="shared" si="2"/>
        <v>6</v>
      </c>
      <c r="F14" s="58">
        <f t="shared" si="3"/>
        <v>3873276793.3899999</v>
      </c>
      <c r="G14" s="47">
        <f t="shared" si="4"/>
        <v>4092160236.4100003</v>
      </c>
      <c r="H14" s="47">
        <f t="shared" si="5"/>
        <v>339187153.50999999</v>
      </c>
      <c r="I14" s="46">
        <f t="shared" si="6"/>
        <v>6</v>
      </c>
      <c r="J14" s="58">
        <f t="shared" si="7"/>
        <v>4431347389.9200001</v>
      </c>
      <c r="K14" s="47">
        <f t="shared" si="8"/>
        <v>558070596.53000021</v>
      </c>
      <c r="L14" s="156">
        <f t="shared" si="9"/>
        <v>14.408229163544009</v>
      </c>
      <c r="M14" s="156">
        <f t="shared" si="10"/>
        <v>7.2911613256701759</v>
      </c>
      <c r="N14" s="156">
        <f t="shared" si="11"/>
        <v>6.9734884251682843</v>
      </c>
    </row>
    <row r="15" spans="1:14" ht="15.95" customHeight="1" x14ac:dyDescent="0.4">
      <c r="A15" s="84"/>
      <c r="B15" s="50" t="s">
        <v>116</v>
      </c>
      <c r="C15" s="47">
        <f t="shared" si="0"/>
        <v>310159842.65999997</v>
      </c>
      <c r="D15" s="47">
        <f t="shared" si="1"/>
        <v>751704936.66000009</v>
      </c>
      <c r="E15" s="46">
        <f t="shared" si="2"/>
        <v>9</v>
      </c>
      <c r="F15" s="58">
        <f t="shared" si="3"/>
        <v>1061864779.3200001</v>
      </c>
      <c r="G15" s="47">
        <f t="shared" si="4"/>
        <v>507912547.92999995</v>
      </c>
      <c r="H15" s="47">
        <f t="shared" si="5"/>
        <v>1590843210.8400002</v>
      </c>
      <c r="I15" s="46">
        <f t="shared" si="6"/>
        <v>7</v>
      </c>
      <c r="J15" s="58">
        <f t="shared" si="7"/>
        <v>2098755758.77</v>
      </c>
      <c r="K15" s="47">
        <f t="shared" si="8"/>
        <v>1036890979.4499999</v>
      </c>
      <c r="L15" s="156">
        <f t="shared" si="9"/>
        <v>97.64811863465394</v>
      </c>
      <c r="M15" s="156">
        <f t="shared" si="10"/>
        <v>1.9988830711200132</v>
      </c>
      <c r="N15" s="156">
        <f t="shared" si="11"/>
        <v>3.3027537006756971</v>
      </c>
    </row>
    <row r="16" spans="1:14" ht="15.95" customHeight="1" x14ac:dyDescent="0.4">
      <c r="A16" s="84"/>
      <c r="B16" s="50" t="s">
        <v>91</v>
      </c>
      <c r="C16" s="47">
        <f t="shared" si="0"/>
        <v>82237110.219999999</v>
      </c>
      <c r="D16" s="47">
        <f t="shared" si="1"/>
        <v>1703444234.2</v>
      </c>
      <c r="E16" s="46">
        <f t="shared" si="2"/>
        <v>7</v>
      </c>
      <c r="F16" s="58">
        <f t="shared" si="3"/>
        <v>1785681344.4200001</v>
      </c>
      <c r="G16" s="47">
        <f t="shared" si="4"/>
        <v>90023235.400000006</v>
      </c>
      <c r="H16" s="47">
        <f t="shared" si="5"/>
        <v>1816056159.3400002</v>
      </c>
      <c r="I16" s="46">
        <f t="shared" si="6"/>
        <v>8</v>
      </c>
      <c r="J16" s="58">
        <f t="shared" si="7"/>
        <v>1906079394.7400002</v>
      </c>
      <c r="K16" s="47">
        <f t="shared" si="8"/>
        <v>120398050.32000017</v>
      </c>
      <c r="L16" s="156">
        <f t="shared" si="9"/>
        <v>6.7424151960945853</v>
      </c>
      <c r="M16" s="156">
        <f t="shared" si="10"/>
        <v>3.3614150118640587</v>
      </c>
      <c r="N16" s="156">
        <f t="shared" si="11"/>
        <v>2.9995442530428926</v>
      </c>
    </row>
    <row r="17" spans="1:14" ht="15.95" customHeight="1" x14ac:dyDescent="0.4">
      <c r="A17" s="84"/>
      <c r="B17" s="50" t="s">
        <v>78</v>
      </c>
      <c r="C17" s="47">
        <f t="shared" si="0"/>
        <v>330232568.14999998</v>
      </c>
      <c r="D17" s="47">
        <f t="shared" si="1"/>
        <v>784880096.38999999</v>
      </c>
      <c r="E17" s="46">
        <f t="shared" si="2"/>
        <v>8</v>
      </c>
      <c r="F17" s="58">
        <f t="shared" si="3"/>
        <v>1115112664.54</v>
      </c>
      <c r="G17" s="47">
        <f t="shared" si="4"/>
        <v>363105784.5</v>
      </c>
      <c r="H17" s="47">
        <f t="shared" si="5"/>
        <v>833853306.31999993</v>
      </c>
      <c r="I17" s="46">
        <f t="shared" si="6"/>
        <v>9</v>
      </c>
      <c r="J17" s="58">
        <f t="shared" si="7"/>
        <v>1196959090.8199999</v>
      </c>
      <c r="K17" s="47">
        <f t="shared" si="8"/>
        <v>81846426.279999971</v>
      </c>
      <c r="L17" s="156">
        <f t="shared" si="9"/>
        <v>7.3397450215277393</v>
      </c>
      <c r="M17" s="156">
        <f t="shared" si="10"/>
        <v>2.0991183349804077</v>
      </c>
      <c r="N17" s="156">
        <f t="shared" si="11"/>
        <v>1.8836213076456438</v>
      </c>
    </row>
    <row r="18" spans="1:14" ht="15.95" customHeight="1" x14ac:dyDescent="0.4">
      <c r="A18" s="84"/>
      <c r="B18" s="50" t="s">
        <v>77</v>
      </c>
      <c r="C18" s="47">
        <f t="shared" si="0"/>
        <v>795994374.38999999</v>
      </c>
      <c r="D18" s="47">
        <f t="shared" si="1"/>
        <v>633671.92999999993</v>
      </c>
      <c r="E18" s="46">
        <f t="shared" si="2"/>
        <v>10</v>
      </c>
      <c r="F18" s="58">
        <f t="shared" si="3"/>
        <v>796628046.31999993</v>
      </c>
      <c r="G18" s="47">
        <f t="shared" si="4"/>
        <v>949351697.63999999</v>
      </c>
      <c r="H18" s="47">
        <f t="shared" si="5"/>
        <v>151955.64000000001</v>
      </c>
      <c r="I18" s="46">
        <f t="shared" si="6"/>
        <v>10</v>
      </c>
      <c r="J18" s="58">
        <f t="shared" si="7"/>
        <v>949503653.27999997</v>
      </c>
      <c r="K18" s="47">
        <f t="shared" si="8"/>
        <v>152875606.96000004</v>
      </c>
      <c r="L18" s="156">
        <f t="shared" si="9"/>
        <v>19.190337029458661</v>
      </c>
      <c r="M18" s="156">
        <f t="shared" si="10"/>
        <v>1.499594248514563</v>
      </c>
      <c r="N18" s="156">
        <f t="shared" si="11"/>
        <v>1.494207552056219</v>
      </c>
    </row>
    <row r="19" spans="1:14" ht="15.95" customHeight="1" x14ac:dyDescent="0.4">
      <c r="A19" s="84"/>
      <c r="B19" s="50" t="s">
        <v>89</v>
      </c>
      <c r="C19" s="47">
        <f t="shared" si="0"/>
        <v>778231385.69000006</v>
      </c>
      <c r="D19" s="47">
        <f t="shared" si="1"/>
        <v>4217098.41</v>
      </c>
      <c r="E19" s="46">
        <f t="shared" si="2"/>
        <v>11</v>
      </c>
      <c r="F19" s="58">
        <f t="shared" si="3"/>
        <v>782448484.10000002</v>
      </c>
      <c r="G19" s="47">
        <f t="shared" si="4"/>
        <v>891879062.48000002</v>
      </c>
      <c r="H19" s="47">
        <f t="shared" si="5"/>
        <v>5938280.7199999997</v>
      </c>
      <c r="I19" s="46">
        <f t="shared" si="6"/>
        <v>11</v>
      </c>
      <c r="J19" s="58">
        <f t="shared" si="7"/>
        <v>897817343.20000005</v>
      </c>
      <c r="K19" s="47">
        <f t="shared" si="8"/>
        <v>115368859.10000002</v>
      </c>
      <c r="L19" s="156">
        <f t="shared" si="9"/>
        <v>14.744594876773437</v>
      </c>
      <c r="M19" s="156">
        <f t="shared" si="10"/>
        <v>1.4729022558715812</v>
      </c>
      <c r="N19" s="156">
        <f t="shared" si="11"/>
        <v>1.4128702400904682</v>
      </c>
    </row>
    <row r="20" spans="1:14" ht="15.95" customHeight="1" x14ac:dyDescent="0.4">
      <c r="A20" s="84"/>
      <c r="B20" s="50" t="s">
        <v>96</v>
      </c>
      <c r="C20" s="47">
        <f t="shared" si="0"/>
        <v>514031107.61000001</v>
      </c>
      <c r="D20" s="47">
        <f t="shared" si="1"/>
        <v>695543.54999999993</v>
      </c>
      <c r="E20" s="46">
        <f t="shared" si="2"/>
        <v>12</v>
      </c>
      <c r="F20" s="58">
        <f t="shared" si="3"/>
        <v>514726651.16000003</v>
      </c>
      <c r="G20" s="47">
        <f t="shared" si="4"/>
        <v>657900330.67000008</v>
      </c>
      <c r="H20" s="47">
        <f t="shared" si="5"/>
        <v>2493485.36</v>
      </c>
      <c r="I20" s="46">
        <f t="shared" si="6"/>
        <v>12</v>
      </c>
      <c r="J20" s="58">
        <f t="shared" si="7"/>
        <v>660393816.03000009</v>
      </c>
      <c r="K20" s="47">
        <f t="shared" si="8"/>
        <v>145667164.87000006</v>
      </c>
      <c r="L20" s="156">
        <f t="shared" si="9"/>
        <v>28.29990725013386</v>
      </c>
      <c r="M20" s="156">
        <f t="shared" si="10"/>
        <v>0.96893541371331349</v>
      </c>
      <c r="N20" s="156">
        <f t="shared" si="11"/>
        <v>1.0392434234818719</v>
      </c>
    </row>
    <row r="21" spans="1:14" ht="15.95" customHeight="1" x14ac:dyDescent="0.4">
      <c r="A21" s="84"/>
      <c r="B21" s="50" t="s">
        <v>99</v>
      </c>
      <c r="C21" s="47">
        <f t="shared" si="0"/>
        <v>488892972.26999998</v>
      </c>
      <c r="D21" s="47">
        <f t="shared" si="1"/>
        <v>0</v>
      </c>
      <c r="E21" s="46">
        <f t="shared" si="2"/>
        <v>14</v>
      </c>
      <c r="F21" s="58">
        <f t="shared" si="3"/>
        <v>488892972.26999998</v>
      </c>
      <c r="G21" s="47">
        <f t="shared" si="4"/>
        <v>548259380.47000003</v>
      </c>
      <c r="H21" s="47">
        <f t="shared" si="5"/>
        <v>0</v>
      </c>
      <c r="I21" s="46">
        <f t="shared" si="6"/>
        <v>14</v>
      </c>
      <c r="J21" s="58">
        <f t="shared" si="7"/>
        <v>548259380.47000003</v>
      </c>
      <c r="K21" s="47">
        <f t="shared" si="8"/>
        <v>59366408.200000048</v>
      </c>
      <c r="L21" s="156">
        <f t="shared" si="9"/>
        <v>12.143027526935665</v>
      </c>
      <c r="M21" s="156">
        <f t="shared" si="10"/>
        <v>0.92030539565108904</v>
      </c>
      <c r="N21" s="156">
        <f t="shared" si="11"/>
        <v>0.86278057378085671</v>
      </c>
    </row>
    <row r="22" spans="1:14" ht="15.95" customHeight="1" x14ac:dyDescent="0.4">
      <c r="A22" s="84"/>
      <c r="B22" s="50" t="s">
        <v>98</v>
      </c>
      <c r="C22" s="47">
        <f t="shared" si="0"/>
        <v>15935573.789999999</v>
      </c>
      <c r="D22" s="47">
        <f t="shared" si="1"/>
        <v>489178894.64999998</v>
      </c>
      <c r="E22" s="46">
        <f t="shared" si="2"/>
        <v>13</v>
      </c>
      <c r="F22" s="58">
        <f t="shared" si="3"/>
        <v>505114468.44</v>
      </c>
      <c r="G22" s="47">
        <f t="shared" si="4"/>
        <v>26394262.509999998</v>
      </c>
      <c r="H22" s="47">
        <f t="shared" si="5"/>
        <v>608670491.2299999</v>
      </c>
      <c r="I22" s="46">
        <f t="shared" si="6"/>
        <v>13</v>
      </c>
      <c r="J22" s="58">
        <f t="shared" si="7"/>
        <v>635064753.73999989</v>
      </c>
      <c r="K22" s="47">
        <f t="shared" si="8"/>
        <v>129950285.29999989</v>
      </c>
      <c r="L22" s="156">
        <f t="shared" si="9"/>
        <v>25.726898241766765</v>
      </c>
      <c r="M22" s="156">
        <f t="shared" si="10"/>
        <v>0.95084118016332764</v>
      </c>
      <c r="N22" s="156">
        <f t="shared" si="11"/>
        <v>0.99938378099447223</v>
      </c>
    </row>
    <row r="23" spans="1:14" ht="15.95" customHeight="1" x14ac:dyDescent="0.4">
      <c r="A23" s="84"/>
      <c r="B23" s="50" t="s">
        <v>106</v>
      </c>
      <c r="C23" s="47">
        <f t="shared" si="0"/>
        <v>394045594.89999998</v>
      </c>
      <c r="D23" s="47">
        <f t="shared" si="1"/>
        <v>7574627.6800000006</v>
      </c>
      <c r="E23" s="46">
        <f t="shared" si="2"/>
        <v>15</v>
      </c>
      <c r="F23" s="58">
        <f t="shared" si="3"/>
        <v>401620222.57999998</v>
      </c>
      <c r="G23" s="47">
        <f t="shared" si="4"/>
        <v>498094988.00999999</v>
      </c>
      <c r="H23" s="47">
        <f t="shared" si="5"/>
        <v>5825589.8899999997</v>
      </c>
      <c r="I23" s="46">
        <f t="shared" si="6"/>
        <v>15</v>
      </c>
      <c r="J23" s="58">
        <f t="shared" si="7"/>
        <v>503920577.89999998</v>
      </c>
      <c r="K23" s="47">
        <f t="shared" si="8"/>
        <v>102300355.31999999</v>
      </c>
      <c r="L23" s="156">
        <f t="shared" si="9"/>
        <v>25.471913406856018</v>
      </c>
      <c r="M23" s="156">
        <f t="shared" si="10"/>
        <v>0.75602080374933223</v>
      </c>
      <c r="N23" s="156">
        <f t="shared" si="11"/>
        <v>0.79300583050276341</v>
      </c>
    </row>
    <row r="24" spans="1:14" ht="15.95" customHeight="1" x14ac:dyDescent="0.4">
      <c r="A24" s="84"/>
      <c r="B24" s="50" t="s">
        <v>79</v>
      </c>
      <c r="C24" s="47">
        <f t="shared" si="0"/>
        <v>236949645.25</v>
      </c>
      <c r="D24" s="47">
        <f t="shared" si="1"/>
        <v>3175999.6599999997</v>
      </c>
      <c r="E24" s="46">
        <f t="shared" si="2"/>
        <v>22</v>
      </c>
      <c r="F24" s="58">
        <f t="shared" si="3"/>
        <v>240125644.91</v>
      </c>
      <c r="G24" s="47">
        <f t="shared" si="4"/>
        <v>353077316.01999998</v>
      </c>
      <c r="H24" s="47">
        <f t="shared" si="5"/>
        <v>3527616.4499999997</v>
      </c>
      <c r="I24" s="46">
        <f t="shared" si="6"/>
        <v>18</v>
      </c>
      <c r="J24" s="58">
        <f t="shared" si="7"/>
        <v>356604932.46999997</v>
      </c>
      <c r="K24" s="47">
        <f t="shared" si="8"/>
        <v>116479287.55999997</v>
      </c>
      <c r="L24" s="156">
        <f t="shared" si="9"/>
        <v>48.507641740496673</v>
      </c>
      <c r="M24" s="156">
        <f t="shared" si="10"/>
        <v>0.45201902907048813</v>
      </c>
      <c r="N24" s="156">
        <f t="shared" si="11"/>
        <v>0.56117928704803177</v>
      </c>
    </row>
    <row r="25" spans="1:14" ht="15.95" customHeight="1" x14ac:dyDescent="0.4">
      <c r="A25" s="84"/>
      <c r="B25" s="49" t="s">
        <v>107</v>
      </c>
      <c r="C25" s="47">
        <f t="shared" si="0"/>
        <v>327611778.79999995</v>
      </c>
      <c r="D25" s="47">
        <f t="shared" si="1"/>
        <v>0</v>
      </c>
      <c r="E25" s="46">
        <f t="shared" si="2"/>
        <v>16</v>
      </c>
      <c r="F25" s="58">
        <f t="shared" si="3"/>
        <v>327611778.79999995</v>
      </c>
      <c r="G25" s="47">
        <f t="shared" si="4"/>
        <v>469401950.12</v>
      </c>
      <c r="H25" s="47">
        <f t="shared" si="5"/>
        <v>0</v>
      </c>
      <c r="I25" s="46">
        <f t="shared" si="6"/>
        <v>16</v>
      </c>
      <c r="J25" s="58">
        <f t="shared" si="7"/>
        <v>469401950.12</v>
      </c>
      <c r="K25" s="47">
        <f t="shared" si="8"/>
        <v>141790171.32000005</v>
      </c>
      <c r="L25" s="156">
        <f t="shared" si="9"/>
        <v>43.27993695445241</v>
      </c>
      <c r="M25" s="156">
        <f t="shared" si="10"/>
        <v>0.61670530117986766</v>
      </c>
      <c r="N25" s="156">
        <f t="shared" si="11"/>
        <v>0.7386848237985546</v>
      </c>
    </row>
    <row r="26" spans="1:14" ht="15.95" customHeight="1" x14ac:dyDescent="0.4">
      <c r="A26" s="84"/>
      <c r="B26" s="50" t="s">
        <v>82</v>
      </c>
      <c r="C26" s="47">
        <f t="shared" si="0"/>
        <v>237985139.01000002</v>
      </c>
      <c r="D26" s="47">
        <f t="shared" si="1"/>
        <v>0</v>
      </c>
      <c r="E26" s="46">
        <f t="shared" si="2"/>
        <v>23</v>
      </c>
      <c r="F26" s="58">
        <f t="shared" si="3"/>
        <v>237985139.01000002</v>
      </c>
      <c r="G26" s="47">
        <f t="shared" si="4"/>
        <v>366119423.69000006</v>
      </c>
      <c r="H26" s="47">
        <f t="shared" si="5"/>
        <v>0</v>
      </c>
      <c r="I26" s="46">
        <f t="shared" si="6"/>
        <v>17</v>
      </c>
      <c r="J26" s="58">
        <f t="shared" si="7"/>
        <v>366119423.69000006</v>
      </c>
      <c r="K26" s="47">
        <f t="shared" si="8"/>
        <v>128134284.68000004</v>
      </c>
      <c r="L26" s="156">
        <f t="shared" si="9"/>
        <v>53.841296651139167</v>
      </c>
      <c r="M26" s="156">
        <f t="shared" si="10"/>
        <v>0.44798968268809619</v>
      </c>
      <c r="N26" s="156">
        <f t="shared" si="11"/>
        <v>0.57615197787000638</v>
      </c>
    </row>
    <row r="27" spans="1:14" ht="15.95" customHeight="1" x14ac:dyDescent="0.4">
      <c r="A27" s="84"/>
      <c r="B27" s="50" t="s">
        <v>80</v>
      </c>
      <c r="C27" s="47">
        <f t="shared" si="0"/>
        <v>315600254.97000003</v>
      </c>
      <c r="D27" s="47">
        <f t="shared" si="1"/>
        <v>5600010.2600000007</v>
      </c>
      <c r="E27" s="46">
        <f t="shared" si="2"/>
        <v>17</v>
      </c>
      <c r="F27" s="58">
        <f t="shared" si="3"/>
        <v>321200265.23000002</v>
      </c>
      <c r="G27" s="47">
        <f t="shared" si="4"/>
        <v>349335766.75</v>
      </c>
      <c r="H27" s="47">
        <f t="shared" si="5"/>
        <v>5413187.4199999999</v>
      </c>
      <c r="I27" s="46">
        <f t="shared" si="6"/>
        <v>19</v>
      </c>
      <c r="J27" s="58">
        <f t="shared" si="7"/>
        <v>354748954.17000002</v>
      </c>
      <c r="K27" s="47">
        <f t="shared" si="8"/>
        <v>33548688.939999998</v>
      </c>
      <c r="L27" s="156">
        <f t="shared" si="9"/>
        <v>10.444788679105537</v>
      </c>
      <c r="M27" s="156">
        <f t="shared" si="10"/>
        <v>0.6046360940784361</v>
      </c>
      <c r="N27" s="156">
        <f t="shared" si="11"/>
        <v>0.55825858549756124</v>
      </c>
    </row>
    <row r="28" spans="1:14" ht="15.95" customHeight="1" x14ac:dyDescent="0.4">
      <c r="A28" s="84"/>
      <c r="B28" s="50" t="s">
        <v>102</v>
      </c>
      <c r="C28" s="47">
        <f t="shared" si="0"/>
        <v>257414528.74000001</v>
      </c>
      <c r="D28" s="47">
        <f t="shared" si="1"/>
        <v>0</v>
      </c>
      <c r="E28" s="46">
        <f t="shared" si="2"/>
        <v>19</v>
      </c>
      <c r="F28" s="58">
        <f t="shared" si="3"/>
        <v>257414528.74000001</v>
      </c>
      <c r="G28" s="47">
        <f t="shared" si="4"/>
        <v>328703832.55999994</v>
      </c>
      <c r="H28" s="47">
        <f t="shared" si="5"/>
        <v>0</v>
      </c>
      <c r="I28" s="46">
        <f t="shared" si="6"/>
        <v>21</v>
      </c>
      <c r="J28" s="58">
        <f t="shared" si="7"/>
        <v>328703832.55999994</v>
      </c>
      <c r="K28" s="47">
        <f t="shared" si="8"/>
        <v>71289303.819999933</v>
      </c>
      <c r="L28" s="156">
        <f t="shared" si="9"/>
        <v>27.694359043737293</v>
      </c>
      <c r="M28" s="156">
        <f t="shared" si="10"/>
        <v>0.4845640930742855</v>
      </c>
      <c r="N28" s="156">
        <f t="shared" si="11"/>
        <v>0.51727210032770532</v>
      </c>
    </row>
    <row r="29" spans="1:14" ht="15.95" customHeight="1" x14ac:dyDescent="0.4">
      <c r="A29" s="84"/>
      <c r="B29" s="50" t="s">
        <v>95</v>
      </c>
      <c r="C29" s="47">
        <f t="shared" si="0"/>
        <v>11809691.35</v>
      </c>
      <c r="D29" s="47">
        <f t="shared" si="1"/>
        <v>286675176.87</v>
      </c>
      <c r="E29" s="46">
        <f t="shared" si="2"/>
        <v>18</v>
      </c>
      <c r="F29" s="58">
        <f t="shared" si="3"/>
        <v>298484868.22000003</v>
      </c>
      <c r="G29" s="47">
        <f t="shared" si="4"/>
        <v>14378766.129999999</v>
      </c>
      <c r="H29" s="47">
        <f t="shared" si="5"/>
        <v>284738881.10000002</v>
      </c>
      <c r="I29" s="46">
        <f t="shared" si="6"/>
        <v>22</v>
      </c>
      <c r="J29" s="58">
        <f t="shared" si="7"/>
        <v>299117647.23000002</v>
      </c>
      <c r="K29" s="47">
        <f t="shared" si="8"/>
        <v>632779.00999999046</v>
      </c>
      <c r="L29" s="156">
        <f t="shared" si="9"/>
        <v>0.21199701471419211</v>
      </c>
      <c r="M29" s="156">
        <f t="shared" si="10"/>
        <v>0.56187601443238544</v>
      </c>
      <c r="N29" s="156">
        <f t="shared" si="11"/>
        <v>0.47071314144017767</v>
      </c>
    </row>
    <row r="30" spans="1:14" ht="15.95" customHeight="1" x14ac:dyDescent="0.4">
      <c r="A30" s="84"/>
      <c r="B30" s="49" t="s">
        <v>101</v>
      </c>
      <c r="C30" s="47">
        <f t="shared" si="0"/>
        <v>0</v>
      </c>
      <c r="D30" s="47">
        <f t="shared" si="1"/>
        <v>254758463.28</v>
      </c>
      <c r="E30" s="46">
        <f t="shared" si="2"/>
        <v>20</v>
      </c>
      <c r="F30" s="58">
        <f t="shared" si="3"/>
        <v>254758463.28</v>
      </c>
      <c r="G30" s="47">
        <f t="shared" si="4"/>
        <v>0</v>
      </c>
      <c r="H30" s="47">
        <f t="shared" si="5"/>
        <v>276407334.39999998</v>
      </c>
      <c r="I30" s="46">
        <f t="shared" si="6"/>
        <v>23</v>
      </c>
      <c r="J30" s="58">
        <f t="shared" si="7"/>
        <v>276407334.39999998</v>
      </c>
      <c r="K30" s="47">
        <f t="shared" si="8"/>
        <v>21648871.119999975</v>
      </c>
      <c r="L30" s="156">
        <f t="shared" si="9"/>
        <v>8.4978025229356664</v>
      </c>
      <c r="M30" s="156">
        <f t="shared" si="10"/>
        <v>0.47956424338798131</v>
      </c>
      <c r="N30" s="156">
        <f t="shared" si="11"/>
        <v>0.43497455231213927</v>
      </c>
    </row>
    <row r="31" spans="1:14" ht="15.95" customHeight="1" x14ac:dyDescent="0.4">
      <c r="A31" s="84"/>
      <c r="B31" s="50" t="s">
        <v>110</v>
      </c>
      <c r="C31" s="47">
        <f t="shared" si="0"/>
        <v>149025264.47999999</v>
      </c>
      <c r="D31" s="47">
        <f t="shared" si="1"/>
        <v>92647698.459999993</v>
      </c>
      <c r="E31" s="46">
        <f t="shared" si="2"/>
        <v>21</v>
      </c>
      <c r="F31" s="58">
        <f t="shared" si="3"/>
        <v>241672962.94</v>
      </c>
      <c r="G31" s="47">
        <f t="shared" si="4"/>
        <v>193691010.96000001</v>
      </c>
      <c r="H31" s="47">
        <f t="shared" si="5"/>
        <v>137357749.53</v>
      </c>
      <c r="I31" s="46">
        <f t="shared" si="6"/>
        <v>20</v>
      </c>
      <c r="J31" s="58">
        <f t="shared" si="7"/>
        <v>331048760.49000001</v>
      </c>
      <c r="K31" s="47">
        <f t="shared" si="8"/>
        <v>89375797.550000012</v>
      </c>
      <c r="L31" s="156">
        <f t="shared" si="9"/>
        <v>36.982125125924526</v>
      </c>
      <c r="M31" s="156">
        <f t="shared" si="10"/>
        <v>0.45493174251201168</v>
      </c>
      <c r="N31" s="156">
        <f t="shared" si="11"/>
        <v>0.52096224834338689</v>
      </c>
    </row>
    <row r="32" spans="1:14" ht="15.95" customHeight="1" x14ac:dyDescent="0.4">
      <c r="A32" s="84"/>
      <c r="B32" s="50" t="s">
        <v>114</v>
      </c>
      <c r="C32" s="47">
        <f t="shared" si="0"/>
        <v>162933026.86000001</v>
      </c>
      <c r="D32" s="47">
        <f t="shared" si="1"/>
        <v>4217241</v>
      </c>
      <c r="E32" s="46">
        <f t="shared" si="2"/>
        <v>24</v>
      </c>
      <c r="F32" s="58">
        <f t="shared" si="3"/>
        <v>167150267.86000001</v>
      </c>
      <c r="G32" s="47">
        <f t="shared" si="4"/>
        <v>204066948.17000002</v>
      </c>
      <c r="H32" s="47">
        <f t="shared" si="5"/>
        <v>5244466.8000000007</v>
      </c>
      <c r="I32" s="46">
        <f t="shared" si="6"/>
        <v>24</v>
      </c>
      <c r="J32" s="58">
        <f t="shared" si="7"/>
        <v>209311414.97000003</v>
      </c>
      <c r="K32" s="47">
        <f t="shared" si="8"/>
        <v>42161147.110000014</v>
      </c>
      <c r="L32" s="156">
        <f t="shared" si="9"/>
        <v>25.223499579021265</v>
      </c>
      <c r="M32" s="156">
        <f t="shared" si="10"/>
        <v>0.31464819934275479</v>
      </c>
      <c r="N32" s="156">
        <f t="shared" si="11"/>
        <v>0.32938756570272898</v>
      </c>
    </row>
    <row r="33" spans="1:14" ht="15.95" customHeight="1" x14ac:dyDescent="0.4">
      <c r="A33" s="84"/>
      <c r="B33" s="50" t="s">
        <v>109</v>
      </c>
      <c r="C33" s="47">
        <f t="shared" si="0"/>
        <v>131118596.73999998</v>
      </c>
      <c r="D33" s="47">
        <f t="shared" si="1"/>
        <v>1842971.8199999998</v>
      </c>
      <c r="E33" s="46">
        <f t="shared" si="2"/>
        <v>25</v>
      </c>
      <c r="F33" s="58">
        <f t="shared" si="3"/>
        <v>132961568.55999997</v>
      </c>
      <c r="G33" s="47">
        <f t="shared" si="4"/>
        <v>132903072.37</v>
      </c>
      <c r="H33" s="47">
        <f t="shared" si="5"/>
        <v>3763770.5</v>
      </c>
      <c r="I33" s="46">
        <f t="shared" si="6"/>
        <v>26</v>
      </c>
      <c r="J33" s="58">
        <f t="shared" si="7"/>
        <v>136666842.87</v>
      </c>
      <c r="K33" s="47">
        <f t="shared" si="8"/>
        <v>3705274.3100000322</v>
      </c>
      <c r="L33" s="156">
        <f t="shared" si="9"/>
        <v>2.786725781087636</v>
      </c>
      <c r="M33" s="156">
        <f t="shared" si="10"/>
        <v>0.2502904641722315</v>
      </c>
      <c r="N33" s="156">
        <f t="shared" si="11"/>
        <v>0.21506881835220848</v>
      </c>
    </row>
    <row r="34" spans="1:14" ht="15.95" customHeight="1" x14ac:dyDescent="0.4">
      <c r="A34" s="84"/>
      <c r="B34" s="50" t="s">
        <v>113</v>
      </c>
      <c r="C34" s="47">
        <f t="shared" si="0"/>
        <v>65235881.050000004</v>
      </c>
      <c r="D34" s="47">
        <f t="shared" si="1"/>
        <v>105504.9</v>
      </c>
      <c r="E34" s="46">
        <f t="shared" si="2"/>
        <v>27</v>
      </c>
      <c r="F34" s="58">
        <f t="shared" si="3"/>
        <v>65341385.950000003</v>
      </c>
      <c r="G34" s="47">
        <f t="shared" si="4"/>
        <v>166524272.19999999</v>
      </c>
      <c r="H34" s="47">
        <f t="shared" si="5"/>
        <v>3390135.7499999995</v>
      </c>
      <c r="I34" s="46">
        <f t="shared" si="6"/>
        <v>25</v>
      </c>
      <c r="J34" s="58">
        <f t="shared" si="7"/>
        <v>169914407.94999999</v>
      </c>
      <c r="K34" s="47">
        <f t="shared" si="8"/>
        <v>104573021.99999999</v>
      </c>
      <c r="L34" s="156">
        <f t="shared" si="9"/>
        <v>160.04102220914092</v>
      </c>
      <c r="M34" s="156">
        <f t="shared" si="10"/>
        <v>0.12300039775555449</v>
      </c>
      <c r="N34" s="156">
        <f t="shared" si="11"/>
        <v>0.26738958895525405</v>
      </c>
    </row>
    <row r="35" spans="1:14" ht="15.95" customHeight="1" x14ac:dyDescent="0.4">
      <c r="A35" s="84"/>
      <c r="B35" s="50" t="s">
        <v>93</v>
      </c>
      <c r="C35" s="47">
        <f t="shared" si="0"/>
        <v>71498795.139999986</v>
      </c>
      <c r="D35" s="47">
        <f t="shared" si="1"/>
        <v>0</v>
      </c>
      <c r="E35" s="46">
        <f t="shared" si="2"/>
        <v>26</v>
      </c>
      <c r="F35" s="58">
        <f t="shared" si="3"/>
        <v>71498795.139999986</v>
      </c>
      <c r="G35" s="47">
        <f t="shared" si="4"/>
        <v>76210236.219999999</v>
      </c>
      <c r="H35" s="47">
        <f t="shared" si="5"/>
        <v>0</v>
      </c>
      <c r="I35" s="46">
        <f t="shared" si="6"/>
        <v>28</v>
      </c>
      <c r="J35" s="58">
        <f t="shared" si="7"/>
        <v>76210236.219999999</v>
      </c>
      <c r="K35" s="47">
        <f t="shared" si="8"/>
        <v>4711441.0800000131</v>
      </c>
      <c r="L35" s="156">
        <f t="shared" si="9"/>
        <v>6.5895391254840856</v>
      </c>
      <c r="M35" s="156">
        <f t="shared" si="10"/>
        <v>0.13459127187771114</v>
      </c>
      <c r="N35" s="156">
        <f t="shared" si="11"/>
        <v>0.11992993403505317</v>
      </c>
    </row>
    <row r="36" spans="1:14" ht="15.95" customHeight="1" x14ac:dyDescent="0.4">
      <c r="A36" s="84"/>
      <c r="B36" s="50" t="s">
        <v>88</v>
      </c>
      <c r="C36" s="47">
        <f t="shared" si="0"/>
        <v>41493027.822999999</v>
      </c>
      <c r="D36" s="47">
        <f t="shared" si="1"/>
        <v>645965</v>
      </c>
      <c r="E36" s="46">
        <f t="shared" si="2"/>
        <v>28</v>
      </c>
      <c r="F36" s="58">
        <f t="shared" si="3"/>
        <v>42138992.822999999</v>
      </c>
      <c r="G36" s="47">
        <f t="shared" si="4"/>
        <v>80651070.120000005</v>
      </c>
      <c r="H36" s="47">
        <f t="shared" si="5"/>
        <v>7568570</v>
      </c>
      <c r="I36" s="46">
        <f t="shared" si="6"/>
        <v>27</v>
      </c>
      <c r="J36" s="58">
        <f t="shared" si="7"/>
        <v>88219640.120000005</v>
      </c>
      <c r="K36" s="47">
        <f t="shared" si="8"/>
        <v>46080647.297000006</v>
      </c>
      <c r="L36" s="156">
        <f t="shared" si="9"/>
        <v>109.35393612884027</v>
      </c>
      <c r="M36" s="156">
        <f t="shared" si="10"/>
        <v>7.9323583405678522E-2</v>
      </c>
      <c r="N36" s="156">
        <f t="shared" si="11"/>
        <v>0.13882879971196252</v>
      </c>
    </row>
    <row r="37" spans="1:14" ht="15.95" customHeight="1" x14ac:dyDescent="0.4">
      <c r="A37" s="84"/>
      <c r="B37" s="50" t="s">
        <v>81</v>
      </c>
      <c r="C37" s="47">
        <f t="shared" si="0"/>
        <v>41998305.610000007</v>
      </c>
      <c r="D37" s="47">
        <f t="shared" si="1"/>
        <v>0</v>
      </c>
      <c r="E37" s="46">
        <f t="shared" si="2"/>
        <v>29</v>
      </c>
      <c r="F37" s="58">
        <f t="shared" si="3"/>
        <v>41998305.610000007</v>
      </c>
      <c r="G37" s="47">
        <f t="shared" si="4"/>
        <v>39267632.850000001</v>
      </c>
      <c r="H37" s="47">
        <f t="shared" si="5"/>
        <v>0</v>
      </c>
      <c r="I37" s="46">
        <f t="shared" si="6"/>
        <v>29</v>
      </c>
      <c r="J37" s="58">
        <f t="shared" si="7"/>
        <v>39267632.850000001</v>
      </c>
      <c r="K37" s="47">
        <f t="shared" si="8"/>
        <v>-2730672.7600000054</v>
      </c>
      <c r="L37" s="156">
        <f t="shared" si="9"/>
        <v>-6.5018641117507814</v>
      </c>
      <c r="M37" s="156">
        <f t="shared" si="10"/>
        <v>7.9058749978800177E-2</v>
      </c>
      <c r="N37" s="156">
        <f t="shared" si="11"/>
        <v>6.1794384206058914E-2</v>
      </c>
    </row>
    <row r="38" spans="1:14" ht="15.95" customHeight="1" x14ac:dyDescent="0.4">
      <c r="A38" s="84"/>
      <c r="B38" s="50" t="s">
        <v>119</v>
      </c>
      <c r="C38" s="47">
        <f t="shared" si="0"/>
        <v>48264.93</v>
      </c>
      <c r="D38" s="47">
        <f t="shared" si="1"/>
        <v>18680278.670000002</v>
      </c>
      <c r="E38" s="46">
        <f t="shared" si="2"/>
        <v>30</v>
      </c>
      <c r="F38" s="58">
        <f t="shared" si="3"/>
        <v>18728543.600000001</v>
      </c>
      <c r="G38" s="47">
        <f t="shared" si="4"/>
        <v>285682.88</v>
      </c>
      <c r="H38" s="47">
        <f t="shared" si="5"/>
        <v>15317760.939999999</v>
      </c>
      <c r="I38" s="46">
        <f t="shared" si="6"/>
        <v>30</v>
      </c>
      <c r="J38" s="58">
        <f t="shared" si="7"/>
        <v>15603443.82</v>
      </c>
      <c r="K38" s="47">
        <f t="shared" si="8"/>
        <v>-3125099.7800000012</v>
      </c>
      <c r="L38" s="156">
        <f t="shared" si="9"/>
        <v>-16.686293642181557</v>
      </c>
      <c r="M38" s="156">
        <f t="shared" si="10"/>
        <v>3.5255118615711643E-2</v>
      </c>
      <c r="N38" s="156">
        <f t="shared" si="11"/>
        <v>2.4554706570521875E-2</v>
      </c>
    </row>
    <row r="39" spans="1:14" ht="15.95" customHeight="1" x14ac:dyDescent="0.4">
      <c r="A39" s="84"/>
      <c r="B39" s="50" t="s">
        <v>117</v>
      </c>
      <c r="C39" s="47">
        <f t="shared" si="0"/>
        <v>3921298.58</v>
      </c>
      <c r="D39" s="47">
        <f t="shared" si="1"/>
        <v>0</v>
      </c>
      <c r="E39" s="46">
        <f t="shared" si="2"/>
        <v>32</v>
      </c>
      <c r="F39" s="58">
        <f t="shared" si="3"/>
        <v>3921298.58</v>
      </c>
      <c r="G39" s="47">
        <f t="shared" si="4"/>
        <v>8036231.8400000017</v>
      </c>
      <c r="H39" s="47">
        <f t="shared" si="5"/>
        <v>0</v>
      </c>
      <c r="I39" s="46">
        <f t="shared" si="6"/>
        <v>31</v>
      </c>
      <c r="J39" s="58">
        <f t="shared" si="7"/>
        <v>8036231.8400000017</v>
      </c>
      <c r="K39" s="47">
        <f t="shared" si="8"/>
        <v>4114933.2600000016</v>
      </c>
      <c r="L39" s="156">
        <f t="shared" si="9"/>
        <v>104.93802438272888</v>
      </c>
      <c r="M39" s="156">
        <f t="shared" si="10"/>
        <v>7.3815588397125355E-3</v>
      </c>
      <c r="N39" s="156">
        <f t="shared" si="11"/>
        <v>1.2646395054850471E-2</v>
      </c>
    </row>
    <row r="40" spans="1:14" ht="15.95" customHeight="1" x14ac:dyDescent="0.4">
      <c r="A40" s="84"/>
      <c r="B40" s="50" t="s">
        <v>115</v>
      </c>
      <c r="C40" s="47">
        <f t="shared" si="0"/>
        <v>8854130.9399999995</v>
      </c>
      <c r="D40" s="47">
        <f t="shared" si="1"/>
        <v>0</v>
      </c>
      <c r="E40" s="46">
        <f t="shared" si="2"/>
        <v>31</v>
      </c>
      <c r="F40" s="58">
        <f t="shared" si="3"/>
        <v>8854130.9399999995</v>
      </c>
      <c r="G40" s="47">
        <f t="shared" si="4"/>
        <v>7596533.9100000001</v>
      </c>
      <c r="H40" s="47">
        <f t="shared" si="5"/>
        <v>0</v>
      </c>
      <c r="I40" s="46">
        <f t="shared" si="6"/>
        <v>32</v>
      </c>
      <c r="J40" s="58">
        <f t="shared" si="7"/>
        <v>7596533.9100000001</v>
      </c>
      <c r="K40" s="47">
        <f t="shared" si="8"/>
        <v>-1257597.0299999993</v>
      </c>
      <c r="L40" s="156">
        <f t="shared" si="9"/>
        <v>-14.203506120726056</v>
      </c>
      <c r="M40" s="156">
        <f t="shared" si="10"/>
        <v>1.6667256311843834E-2</v>
      </c>
      <c r="N40" s="156">
        <f t="shared" si="11"/>
        <v>1.195445462327875E-2</v>
      </c>
    </row>
    <row r="41" spans="1:14" ht="15.95" customHeight="1" x14ac:dyDescent="0.4">
      <c r="A41" s="84"/>
      <c r="B41" s="50" t="s">
        <v>118</v>
      </c>
      <c r="C41" s="47">
        <f t="shared" si="0"/>
        <v>742321.74</v>
      </c>
      <c r="D41" s="47">
        <f t="shared" si="1"/>
        <v>136008</v>
      </c>
      <c r="E41" s="46">
        <f t="shared" si="2"/>
        <v>33</v>
      </c>
      <c r="F41" s="58">
        <f t="shared" si="3"/>
        <v>878329.74</v>
      </c>
      <c r="G41" s="47">
        <f t="shared" si="4"/>
        <v>5374007.4699999997</v>
      </c>
      <c r="H41" s="47">
        <f t="shared" si="5"/>
        <v>202867</v>
      </c>
      <c r="I41" s="46">
        <f t="shared" si="6"/>
        <v>33</v>
      </c>
      <c r="J41" s="58">
        <f t="shared" si="7"/>
        <v>5576874.4699999997</v>
      </c>
      <c r="K41" s="47">
        <f t="shared" si="8"/>
        <v>4698544.7299999995</v>
      </c>
      <c r="L41" s="156">
        <f t="shared" si="9"/>
        <v>534.94086742411787</v>
      </c>
      <c r="M41" s="156">
        <f t="shared" si="10"/>
        <v>1.6533917334291368E-3</v>
      </c>
      <c r="N41" s="156">
        <f t="shared" si="11"/>
        <v>8.7761726046631603E-3</v>
      </c>
    </row>
    <row r="42" spans="1:14" ht="24" customHeight="1" x14ac:dyDescent="0.4">
      <c r="A42" s="12"/>
      <c r="B42" s="52" t="s">
        <v>21</v>
      </c>
      <c r="C42" s="60">
        <f>SUM(C9:C41)</f>
        <v>33300192095.573009</v>
      </c>
      <c r="D42" s="60">
        <f>SUM(D9:D41)</f>
        <v>19822714124.499996</v>
      </c>
      <c r="E42" s="60"/>
      <c r="F42" s="60">
        <f>SUM(F9:F41)</f>
        <v>53122906220.073013</v>
      </c>
      <c r="G42" s="60">
        <f>SUM(G9:G41)</f>
        <v>40614531019.720009</v>
      </c>
      <c r="H42" s="60">
        <f>SUM(H9:H41)</f>
        <v>22931102381.299995</v>
      </c>
      <c r="I42" s="60"/>
      <c r="J42" s="60">
        <f>SUM(J9:J41)</f>
        <v>63545633401.019997</v>
      </c>
      <c r="K42" s="60">
        <f t="shared" si="8"/>
        <v>10422727180.946983</v>
      </c>
      <c r="L42" s="155">
        <f t="shared" si="9"/>
        <v>19.620024434974631</v>
      </c>
      <c r="M42" s="159">
        <f>SUM(M9:M41)</f>
        <v>99.999999999999972</v>
      </c>
      <c r="N42" s="159">
        <f>SUM(N9:N41)</f>
        <v>100</v>
      </c>
    </row>
    <row r="43" spans="1:14" x14ac:dyDescent="0.4">
      <c r="A43" s="6"/>
      <c r="B43" s="69" t="s">
        <v>171</v>
      </c>
      <c r="C43" s="6"/>
      <c r="D43" s="6"/>
      <c r="E43" s="6"/>
      <c r="F43" s="81"/>
      <c r="G43" s="24"/>
      <c r="H43" s="24"/>
      <c r="I43" s="6"/>
      <c r="J43" s="6"/>
      <c r="K43" s="6"/>
      <c r="L43" s="6"/>
      <c r="M43" s="6"/>
      <c r="N43" s="6"/>
    </row>
    <row r="44" spans="1:14" x14ac:dyDescent="0.4">
      <c r="B44" s="3"/>
      <c r="F44" s="14"/>
    </row>
    <row r="45" spans="1:14" x14ac:dyDescent="0.4">
      <c r="B45" s="3"/>
      <c r="F45" s="14"/>
    </row>
    <row r="46" spans="1:14" x14ac:dyDescent="0.4">
      <c r="B46" s="3"/>
      <c r="F46" s="14"/>
    </row>
    <row r="47" spans="1:14" x14ac:dyDescent="0.4">
      <c r="B47" s="3"/>
      <c r="F47" s="14"/>
    </row>
    <row r="48" spans="1:14" x14ac:dyDescent="0.4">
      <c r="B48" s="3"/>
      <c r="F48" s="14"/>
    </row>
    <row r="49" spans="1:14" x14ac:dyDescent="0.4">
      <c r="F49" s="13"/>
    </row>
    <row r="51" spans="1:14" x14ac:dyDescent="0.4"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</row>
    <row r="52" spans="1:14" ht="20" x14ac:dyDescent="0.6">
      <c r="A52" s="173" t="s">
        <v>42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</row>
    <row r="53" spans="1:14" x14ac:dyDescent="0.4">
      <c r="A53" s="172" t="s">
        <v>59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</row>
    <row r="54" spans="1:14" x14ac:dyDescent="0.4">
      <c r="A54" s="175" t="s">
        <v>144</v>
      </c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</row>
    <row r="55" spans="1:14" x14ac:dyDescent="0.4">
      <c r="A55" s="172" t="s">
        <v>105</v>
      </c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</row>
    <row r="56" spans="1:14" x14ac:dyDescent="0.4">
      <c r="A56" s="1"/>
      <c r="B56" s="125" t="s">
        <v>23</v>
      </c>
      <c r="C56" s="125">
        <v>4</v>
      </c>
      <c r="D56" s="125">
        <v>5</v>
      </c>
      <c r="E56" s="125"/>
      <c r="F56" s="125"/>
      <c r="G56" s="125">
        <v>6</v>
      </c>
      <c r="H56" s="125">
        <v>7</v>
      </c>
      <c r="I56" s="1"/>
      <c r="J56" s="1"/>
      <c r="K56" s="1"/>
      <c r="L56" s="1"/>
      <c r="M56" s="1"/>
      <c r="N56" s="1"/>
    </row>
    <row r="57" spans="1:14" ht="25.5" customHeight="1" x14ac:dyDescent="0.4">
      <c r="A57" s="6"/>
      <c r="B57" s="177" t="s">
        <v>33</v>
      </c>
      <c r="C57" s="176" t="s">
        <v>120</v>
      </c>
      <c r="D57" s="176"/>
      <c r="E57" s="176" t="s">
        <v>52</v>
      </c>
      <c r="F57" s="176"/>
      <c r="G57" s="176" t="s">
        <v>158</v>
      </c>
      <c r="H57" s="176"/>
      <c r="I57" s="176"/>
      <c r="J57" s="176"/>
      <c r="K57" s="176" t="s">
        <v>29</v>
      </c>
      <c r="L57" s="176"/>
      <c r="M57" s="176" t="s">
        <v>61</v>
      </c>
      <c r="N57" s="176"/>
    </row>
    <row r="58" spans="1:14" ht="31.5" customHeight="1" x14ac:dyDescent="0.4">
      <c r="A58" s="82"/>
      <c r="B58" s="178"/>
      <c r="C58" s="93" t="s">
        <v>28</v>
      </c>
      <c r="D58" s="93" t="s">
        <v>37</v>
      </c>
      <c r="E58" s="93" t="s">
        <v>51</v>
      </c>
      <c r="F58" s="93" t="s">
        <v>57</v>
      </c>
      <c r="G58" s="93" t="s">
        <v>28</v>
      </c>
      <c r="H58" s="93" t="s">
        <v>37</v>
      </c>
      <c r="I58" s="93" t="s">
        <v>51</v>
      </c>
      <c r="J58" s="93" t="s">
        <v>57</v>
      </c>
      <c r="K58" s="93" t="s">
        <v>26</v>
      </c>
      <c r="L58" s="93" t="s">
        <v>24</v>
      </c>
      <c r="M58" s="93">
        <v>2020</v>
      </c>
      <c r="N58" s="93">
        <v>2021</v>
      </c>
    </row>
    <row r="59" spans="1:14" ht="15.95" customHeight="1" x14ac:dyDescent="0.4">
      <c r="A59" s="125" t="s">
        <v>23</v>
      </c>
      <c r="B59" s="86" t="s">
        <v>86</v>
      </c>
      <c r="C59" s="47">
        <f>IFERROR(IF($J59&gt;0,VLOOKUP($A59&amp;$B59,'PNC AA'!$A:$E,4,0),""),"")</f>
        <v>1178846852.95</v>
      </c>
      <c r="D59" s="47">
        <f>IFERROR(IF($J59&gt;0,VLOOKUP($A59&amp;$B59,'PNC AA'!$A:$E,5,0),""),"")</f>
        <v>460786870.35000002</v>
      </c>
      <c r="E59" s="46">
        <f t="shared" ref="E59:E91" si="12">IF(F59=0,"ND",RANK(F59,$F$59:$F$91))</f>
        <v>1</v>
      </c>
      <c r="F59" s="58">
        <f t="shared" ref="F59:F91" si="13">SUM(C59:D59)</f>
        <v>1639633723.3000002</v>
      </c>
      <c r="G59" s="47">
        <f>IFERROR(VLOOKUP($A59&amp;$B59,'PNC Exon. &amp; no Exon.'!$A:$AJ,3,0),0)</f>
        <v>649910138.59000003</v>
      </c>
      <c r="H59" s="47">
        <f>IFERROR(VLOOKUP($A59&amp;$B59,'PNC Exon. &amp; no Exon.'!$A:$AJ,4,0),0)</f>
        <v>578102611.87</v>
      </c>
      <c r="I59" s="46">
        <f t="shared" ref="I59:I91" si="14">IF(J59=0,"ND",RANK(J59,$J$59:$J$91))</f>
        <v>1</v>
      </c>
      <c r="J59" s="58">
        <f t="shared" ref="J59:J91" si="15">(G59+H59)</f>
        <v>1228012750.46</v>
      </c>
      <c r="K59" s="47">
        <f t="shared" ref="K59:K92" si="16">J59-F59</f>
        <v>-411620972.84000015</v>
      </c>
      <c r="L59" s="156">
        <f t="shared" ref="L59:L91" si="17">IFERROR(K59/F59*100,0)</f>
        <v>-25.104446620648506</v>
      </c>
      <c r="M59" s="156">
        <f t="shared" ref="M59:M91" si="18">IFERROR(F59/$F$92*100,0)</f>
        <v>25.718909665118428</v>
      </c>
      <c r="N59" s="156">
        <f t="shared" ref="N59:N91" si="19">IFERROR(J59/$J$92*100,0)</f>
        <v>22.198523204726598</v>
      </c>
    </row>
    <row r="60" spans="1:14" ht="15.95" customHeight="1" x14ac:dyDescent="0.4">
      <c r="A60" s="125" t="s">
        <v>23</v>
      </c>
      <c r="B60" s="50" t="s">
        <v>108</v>
      </c>
      <c r="C60" s="47">
        <f>IFERROR(IF($J60&gt;0,VLOOKUP($A60&amp;$B60,'PNC AA'!$A:$E,4,0),""),"")</f>
        <v>90144584.909999996</v>
      </c>
      <c r="D60" s="47">
        <f>IFERROR(IF($J60&gt;0,VLOOKUP($A60&amp;$B60,'PNC AA'!$A:$E,5,0),""),"")</f>
        <v>891148984.38</v>
      </c>
      <c r="E60" s="46">
        <f t="shared" si="12"/>
        <v>3</v>
      </c>
      <c r="F60" s="58">
        <f t="shared" si="13"/>
        <v>981293569.28999996</v>
      </c>
      <c r="G60" s="47">
        <f>IFERROR(VLOOKUP($A60&amp;$B60,'PNC Exon. &amp; no Exon.'!$A:$AJ,3,0),0)</f>
        <v>97757403.000000015</v>
      </c>
      <c r="H60" s="47">
        <f>IFERROR(VLOOKUP($A60&amp;$B60,'PNC Exon. &amp; no Exon.'!$A:$AJ,4,0),0)</f>
        <v>778430909.95000005</v>
      </c>
      <c r="I60" s="46">
        <f t="shared" si="14"/>
        <v>2</v>
      </c>
      <c r="J60" s="58">
        <f t="shared" si="15"/>
        <v>876188312.95000005</v>
      </c>
      <c r="K60" s="47">
        <f t="shared" si="16"/>
        <v>-105105256.33999991</v>
      </c>
      <c r="L60" s="156">
        <f t="shared" si="17"/>
        <v>-10.710888120468089</v>
      </c>
      <c r="M60" s="156">
        <f t="shared" si="18"/>
        <v>15.392340560510315</v>
      </c>
      <c r="N60" s="156">
        <f t="shared" si="19"/>
        <v>15.838668278847297</v>
      </c>
    </row>
    <row r="61" spans="1:14" ht="15.95" customHeight="1" x14ac:dyDescent="0.4">
      <c r="A61" s="125" t="s">
        <v>23</v>
      </c>
      <c r="B61" s="50" t="s">
        <v>112</v>
      </c>
      <c r="C61" s="47">
        <f>IFERROR(IF($J61&gt;0,VLOOKUP($A61&amp;$B61,'PNC AA'!$A:$E,4,0),""),"")</f>
        <v>992074740.57999992</v>
      </c>
      <c r="D61" s="47">
        <f>IFERROR(IF($J61&gt;0,VLOOKUP($A61&amp;$B61,'PNC AA'!$A:$E,5,0),""),"")</f>
        <v>88326695.280000001</v>
      </c>
      <c r="E61" s="46">
        <f t="shared" si="12"/>
        <v>2</v>
      </c>
      <c r="F61" s="58">
        <f t="shared" si="13"/>
        <v>1080401435.8599999</v>
      </c>
      <c r="G61" s="47">
        <f>IFERROR(VLOOKUP($A61&amp;$B61,'PNC Exon. &amp; no Exon.'!$A:$AJ,3,0),0)</f>
        <v>586809634.32000005</v>
      </c>
      <c r="H61" s="47">
        <f>IFERROR(VLOOKUP($A61&amp;$B61,'PNC Exon. &amp; no Exon.'!$A:$AJ,4,0),0)</f>
        <v>75146401.589999989</v>
      </c>
      <c r="I61" s="46">
        <f t="shared" si="14"/>
        <v>3</v>
      </c>
      <c r="J61" s="58">
        <f t="shared" si="15"/>
        <v>661956035.91000009</v>
      </c>
      <c r="K61" s="47">
        <f t="shared" si="16"/>
        <v>-418445399.94999981</v>
      </c>
      <c r="L61" s="156">
        <f t="shared" si="17"/>
        <v>-38.730548300032311</v>
      </c>
      <c r="M61" s="156">
        <f t="shared" si="18"/>
        <v>16.946923289076249</v>
      </c>
      <c r="N61" s="156">
        <f t="shared" si="19"/>
        <v>11.966037338091636</v>
      </c>
    </row>
    <row r="62" spans="1:14" ht="15.95" customHeight="1" x14ac:dyDescent="0.4">
      <c r="A62" s="125" t="s">
        <v>23</v>
      </c>
      <c r="B62" s="50" t="s">
        <v>94</v>
      </c>
      <c r="C62" s="47">
        <f>IFERROR(IF($J62&gt;0,VLOOKUP($A62&amp;$B62,'PNC AA'!$A:$E,4,0),""),"")</f>
        <v>514750804.62</v>
      </c>
      <c r="D62" s="47">
        <f>IFERROR(IF($J62&gt;0,VLOOKUP($A62&amp;$B62,'PNC AA'!$A:$E,5,0),""),"")</f>
        <v>107000547.92999999</v>
      </c>
      <c r="E62" s="46">
        <f t="shared" si="12"/>
        <v>4</v>
      </c>
      <c r="F62" s="58">
        <f t="shared" si="13"/>
        <v>621751352.54999995</v>
      </c>
      <c r="G62" s="47">
        <f>IFERROR(VLOOKUP($A62&amp;$B62,'PNC Exon. &amp; no Exon.'!$A:$AJ,3,0),0)</f>
        <v>431993627.86999995</v>
      </c>
      <c r="H62" s="47">
        <f>IFERROR(VLOOKUP($A62&amp;$B62,'PNC Exon. &amp; no Exon.'!$A:$AJ,4,0),0)</f>
        <v>97327212.329999998</v>
      </c>
      <c r="I62" s="46">
        <f t="shared" si="14"/>
        <v>4</v>
      </c>
      <c r="J62" s="58">
        <f t="shared" si="15"/>
        <v>529320840.19999993</v>
      </c>
      <c r="K62" s="47">
        <f t="shared" si="16"/>
        <v>-92430512.350000024</v>
      </c>
      <c r="L62" s="156">
        <f t="shared" si="17"/>
        <v>-14.866153804235907</v>
      </c>
      <c r="M62" s="156">
        <f t="shared" si="18"/>
        <v>9.7526457544523506</v>
      </c>
      <c r="N62" s="156">
        <f t="shared" si="19"/>
        <v>9.5684193421636738</v>
      </c>
    </row>
    <row r="63" spans="1:14" ht="15.95" customHeight="1" x14ac:dyDescent="0.4">
      <c r="A63" s="125" t="s">
        <v>23</v>
      </c>
      <c r="B63" s="50" t="s">
        <v>87</v>
      </c>
      <c r="C63" s="47">
        <f>IFERROR(IF($J63&gt;0,VLOOKUP($A63&amp;$B63,'PNC AA'!$A:$E,4,0),""),"")</f>
        <v>370483049.5</v>
      </c>
      <c r="D63" s="47">
        <f>IFERROR(IF($J63&gt;0,VLOOKUP($A63&amp;$B63,'PNC AA'!$A:$E,5,0),""),"")</f>
        <v>62911815.640000001</v>
      </c>
      <c r="E63" s="46">
        <f t="shared" si="12"/>
        <v>5</v>
      </c>
      <c r="F63" s="58">
        <f t="shared" si="13"/>
        <v>433394865.13999999</v>
      </c>
      <c r="G63" s="47">
        <f>IFERROR(VLOOKUP($A63&amp;$B63,'PNC Exon. &amp; no Exon.'!$A:$AJ,3,0),0)</f>
        <v>358388608.91000003</v>
      </c>
      <c r="H63" s="47">
        <f>IFERROR(VLOOKUP($A63&amp;$B63,'PNC Exon. &amp; no Exon.'!$A:$AJ,4,0),0)</f>
        <v>86048322.129999995</v>
      </c>
      <c r="I63" s="46">
        <f t="shared" si="14"/>
        <v>5</v>
      </c>
      <c r="J63" s="58">
        <f t="shared" si="15"/>
        <v>444436931.04000002</v>
      </c>
      <c r="K63" s="47">
        <f t="shared" si="16"/>
        <v>11042065.900000036</v>
      </c>
      <c r="L63" s="156">
        <f t="shared" si="17"/>
        <v>2.5478072741893483</v>
      </c>
      <c r="M63" s="156">
        <f t="shared" si="18"/>
        <v>6.7981301112958397</v>
      </c>
      <c r="N63" s="156">
        <f t="shared" si="19"/>
        <v>8.0339911153473587</v>
      </c>
    </row>
    <row r="64" spans="1:14" ht="15.95" customHeight="1" x14ac:dyDescent="0.4">
      <c r="A64" s="125" t="s">
        <v>23</v>
      </c>
      <c r="B64" s="50" t="s">
        <v>92</v>
      </c>
      <c r="C64" s="47">
        <f>IFERROR(IF($J64&gt;0,VLOOKUP($A64&amp;$B64,'PNC AA'!$A:$E,4,0),""),"")</f>
        <v>370688015.80000001</v>
      </c>
      <c r="D64" s="47">
        <f>IFERROR(IF($J64&gt;0,VLOOKUP($A64&amp;$B64,'PNC AA'!$A:$E,5,0),""),"")</f>
        <v>31907280.110000003</v>
      </c>
      <c r="E64" s="46">
        <f t="shared" si="12"/>
        <v>6</v>
      </c>
      <c r="F64" s="58">
        <f t="shared" si="13"/>
        <v>402595295.91000003</v>
      </c>
      <c r="G64" s="47">
        <f>IFERROR(VLOOKUP($A64&amp;$B64,'PNC Exon. &amp; no Exon.'!$A:$AJ,3,0),0)</f>
        <v>359881730.32000005</v>
      </c>
      <c r="H64" s="47">
        <f>IFERROR(VLOOKUP($A64&amp;$B64,'PNC Exon. &amp; no Exon.'!$A:$AJ,4,0),0)</f>
        <v>29402125.66</v>
      </c>
      <c r="I64" s="46">
        <f t="shared" si="14"/>
        <v>6</v>
      </c>
      <c r="J64" s="58">
        <f t="shared" si="15"/>
        <v>389283855.98000008</v>
      </c>
      <c r="K64" s="47">
        <f t="shared" si="16"/>
        <v>-13311439.929999948</v>
      </c>
      <c r="L64" s="156">
        <f t="shared" si="17"/>
        <v>-3.3064072196650094</v>
      </c>
      <c r="M64" s="156">
        <f t="shared" si="18"/>
        <v>6.3150152988262294</v>
      </c>
      <c r="N64" s="156">
        <f t="shared" si="19"/>
        <v>7.0370008022803159</v>
      </c>
    </row>
    <row r="65" spans="1:14" ht="15.95" customHeight="1" x14ac:dyDescent="0.4">
      <c r="A65" s="125" t="s">
        <v>23</v>
      </c>
      <c r="B65" s="50" t="s">
        <v>91</v>
      </c>
      <c r="C65" s="47">
        <f>IFERROR(IF($J65&gt;0,VLOOKUP($A65&amp;$B65,'PNC AA'!$A:$E,4,0),""),"")</f>
        <v>6682756.6399999997</v>
      </c>
      <c r="D65" s="47">
        <f>IFERROR(IF($J65&gt;0,VLOOKUP($A65&amp;$B65,'PNC AA'!$A:$E,5,0),""),"")</f>
        <v>169556355.41</v>
      </c>
      <c r="E65" s="46">
        <f t="shared" si="12"/>
        <v>7</v>
      </c>
      <c r="F65" s="58">
        <f t="shared" si="13"/>
        <v>176239112.04999998</v>
      </c>
      <c r="G65" s="47">
        <f>IFERROR(VLOOKUP($A65&amp;$B65,'PNC Exon. &amp; no Exon.'!$A:$AJ,3,0),0)</f>
        <v>12138978.560000001</v>
      </c>
      <c r="H65" s="47">
        <f>IFERROR(VLOOKUP($A65&amp;$B65,'PNC Exon. &amp; no Exon.'!$A:$AJ,4,0),0)</f>
        <v>225088027.88</v>
      </c>
      <c r="I65" s="46">
        <f t="shared" si="14"/>
        <v>7</v>
      </c>
      <c r="J65" s="58">
        <f t="shared" si="15"/>
        <v>237227006.44</v>
      </c>
      <c r="K65" s="47">
        <f t="shared" si="16"/>
        <v>60987894.390000015</v>
      </c>
      <c r="L65" s="156">
        <f t="shared" si="17"/>
        <v>34.605198403801211</v>
      </c>
      <c r="M65" s="156">
        <f t="shared" si="18"/>
        <v>2.7644453379209377</v>
      </c>
      <c r="N65" s="156">
        <f t="shared" si="19"/>
        <v>4.2883017340606173</v>
      </c>
    </row>
    <row r="66" spans="1:14" ht="15.95" customHeight="1" x14ac:dyDescent="0.4">
      <c r="A66" s="125" t="s">
        <v>23</v>
      </c>
      <c r="B66" s="50" t="s">
        <v>116</v>
      </c>
      <c r="C66" s="47">
        <f>IFERROR(IF($J66&gt;0,VLOOKUP($A66&amp;$B66,'PNC AA'!$A:$E,4,0),""),"")</f>
        <v>37298049.130000003</v>
      </c>
      <c r="D66" s="47">
        <f>IFERROR(IF($J66&gt;0,VLOOKUP($A66&amp;$B66,'PNC AA'!$A:$E,5,0),""),"")</f>
        <v>98507721.030000001</v>
      </c>
      <c r="E66" s="46">
        <f t="shared" si="12"/>
        <v>8</v>
      </c>
      <c r="F66" s="58">
        <f t="shared" si="13"/>
        <v>135805770.16</v>
      </c>
      <c r="G66" s="47">
        <f>IFERROR(VLOOKUP($A66&amp;$B66,'PNC Exon. &amp; no Exon.'!$A:$AJ,3,0),0)</f>
        <v>34724034.710000001</v>
      </c>
      <c r="H66" s="47">
        <f>IFERROR(VLOOKUP($A66&amp;$B66,'PNC Exon. &amp; no Exon.'!$A:$AJ,4,0),0)</f>
        <v>142260981.09</v>
      </c>
      <c r="I66" s="46">
        <f t="shared" si="14"/>
        <v>8</v>
      </c>
      <c r="J66" s="58">
        <f t="shared" si="15"/>
        <v>176985015.80000001</v>
      </c>
      <c r="K66" s="47">
        <f t="shared" si="16"/>
        <v>41179245.640000015</v>
      </c>
      <c r="L66" s="156">
        <f t="shared" si="17"/>
        <v>30.32216200496088</v>
      </c>
      <c r="M66" s="156">
        <f t="shared" si="18"/>
        <v>2.1302174291201803</v>
      </c>
      <c r="N66" s="156">
        <f t="shared" si="19"/>
        <v>3.1993201851149475</v>
      </c>
    </row>
    <row r="67" spans="1:14" ht="15.95" customHeight="1" x14ac:dyDescent="0.4">
      <c r="A67" s="125" t="s">
        <v>23</v>
      </c>
      <c r="B67" s="50" t="s">
        <v>78</v>
      </c>
      <c r="C67" s="47">
        <f>IFERROR(IF($J67&gt;0,VLOOKUP($A67&amp;$B67,'PNC AA'!$A:$E,4,0),""),"")</f>
        <v>48301997.079999998</v>
      </c>
      <c r="D67" s="47">
        <f>IFERROR(IF($J67&gt;0,VLOOKUP($A67&amp;$B67,'PNC AA'!$A:$E,5,0),""),"")</f>
        <v>87380609.24000001</v>
      </c>
      <c r="E67" s="46">
        <f t="shared" si="12"/>
        <v>9</v>
      </c>
      <c r="F67" s="58">
        <f t="shared" si="13"/>
        <v>135682606.31999999</v>
      </c>
      <c r="G67" s="47">
        <f>IFERROR(VLOOKUP($A67&amp;$B67,'PNC Exon. &amp; no Exon.'!$A:$AJ,3,0),0)</f>
        <v>41267364.840000004</v>
      </c>
      <c r="H67" s="47">
        <f>IFERROR(VLOOKUP($A67&amp;$B67,'PNC Exon. &amp; no Exon.'!$A:$AJ,4,0),0)</f>
        <v>88632560.470000014</v>
      </c>
      <c r="I67" s="46">
        <f t="shared" si="14"/>
        <v>9</v>
      </c>
      <c r="J67" s="58">
        <f t="shared" si="15"/>
        <v>129899925.31000002</v>
      </c>
      <c r="K67" s="47">
        <f t="shared" si="16"/>
        <v>-5782681.0099999756</v>
      </c>
      <c r="L67" s="156">
        <f t="shared" si="17"/>
        <v>-4.2619176966293226</v>
      </c>
      <c r="M67" s="156">
        <f t="shared" si="18"/>
        <v>2.1282855100397446</v>
      </c>
      <c r="N67" s="156">
        <f t="shared" si="19"/>
        <v>2.34817309934781</v>
      </c>
    </row>
    <row r="68" spans="1:14" ht="15.95" customHeight="1" x14ac:dyDescent="0.4">
      <c r="A68" s="125" t="s">
        <v>23</v>
      </c>
      <c r="B68" s="50" t="s">
        <v>77</v>
      </c>
      <c r="C68" s="47">
        <f>IFERROR(IF($J68&gt;0,VLOOKUP($A68&amp;$B68,'PNC AA'!$A:$E,4,0),""),"")</f>
        <v>102819636.06999999</v>
      </c>
      <c r="D68" s="47">
        <f>IFERROR(IF($J68&gt;0,VLOOKUP($A68&amp;$B68,'PNC AA'!$A:$E,5,0),""),"")</f>
        <v>9634.0400000000009</v>
      </c>
      <c r="E68" s="46">
        <f t="shared" si="12"/>
        <v>10</v>
      </c>
      <c r="F68" s="58">
        <f t="shared" si="13"/>
        <v>102829270.11</v>
      </c>
      <c r="G68" s="47">
        <f>IFERROR(VLOOKUP($A68&amp;$B68,'PNC Exon. &amp; no Exon.'!$A:$AJ,3,0),0)</f>
        <v>111258994.75</v>
      </c>
      <c r="H68" s="47">
        <f>IFERROR(VLOOKUP($A68&amp;$B68,'PNC Exon. &amp; no Exon.'!$A:$AJ,4,0),0)</f>
        <v>3407.73</v>
      </c>
      <c r="I68" s="46">
        <f t="shared" si="14"/>
        <v>10</v>
      </c>
      <c r="J68" s="58">
        <f t="shared" si="15"/>
        <v>111262402.48</v>
      </c>
      <c r="K68" s="47">
        <f t="shared" si="16"/>
        <v>8433132.3700000048</v>
      </c>
      <c r="L68" s="156">
        <f t="shared" si="17"/>
        <v>8.2011010687703934</v>
      </c>
      <c r="M68" s="156">
        <f t="shared" si="18"/>
        <v>1.6129557908618748</v>
      </c>
      <c r="N68" s="156">
        <f t="shared" si="19"/>
        <v>2.0112665950257664</v>
      </c>
    </row>
    <row r="69" spans="1:14" ht="15.95" customHeight="1" x14ac:dyDescent="0.4">
      <c r="A69" s="125" t="s">
        <v>23</v>
      </c>
      <c r="B69" s="50" t="s">
        <v>89</v>
      </c>
      <c r="C69" s="47">
        <f>IFERROR(IF($J69&gt;0,VLOOKUP($A69&amp;$B69,'PNC AA'!$A:$E,4,0),""),"")</f>
        <v>99837774.739999995</v>
      </c>
      <c r="D69" s="47">
        <f>IFERROR(IF($J69&gt;0,VLOOKUP($A69&amp;$B69,'PNC AA'!$A:$E,5,0),""),"")</f>
        <v>295235.17000000004</v>
      </c>
      <c r="E69" s="46">
        <f t="shared" si="12"/>
        <v>11</v>
      </c>
      <c r="F69" s="58">
        <f t="shared" si="13"/>
        <v>100133009.91</v>
      </c>
      <c r="G69" s="47">
        <f>IFERROR(VLOOKUP($A69&amp;$B69,'PNC Exon. &amp; no Exon.'!$A:$AJ,3,0),0)</f>
        <v>101317079.70999999</v>
      </c>
      <c r="H69" s="47">
        <f>IFERROR(VLOOKUP($A69&amp;$B69,'PNC Exon. &amp; no Exon.'!$A:$AJ,4,0),0)</f>
        <v>7041.32</v>
      </c>
      <c r="I69" s="46">
        <f t="shared" si="14"/>
        <v>11</v>
      </c>
      <c r="J69" s="58">
        <f t="shared" si="15"/>
        <v>101324121.02999999</v>
      </c>
      <c r="K69" s="47">
        <f t="shared" si="16"/>
        <v>1191111.1199999899</v>
      </c>
      <c r="L69" s="156">
        <f t="shared" si="17"/>
        <v>1.1895289286425783</v>
      </c>
      <c r="M69" s="156">
        <f t="shared" si="18"/>
        <v>1.5706628863356813</v>
      </c>
      <c r="N69" s="156">
        <f t="shared" si="19"/>
        <v>1.8316144120168445</v>
      </c>
    </row>
    <row r="70" spans="1:14" ht="15.95" customHeight="1" x14ac:dyDescent="0.4">
      <c r="A70" s="125" t="s">
        <v>23</v>
      </c>
      <c r="B70" s="50" t="s">
        <v>96</v>
      </c>
      <c r="C70" s="47">
        <f>IFERROR(IF($J70&gt;0,VLOOKUP($A70&amp;$B70,'PNC AA'!$A:$E,4,0),""),"")</f>
        <v>66146684.950000003</v>
      </c>
      <c r="D70" s="47">
        <f>IFERROR(IF($J70&gt;0,VLOOKUP($A70&amp;$B70,'PNC AA'!$A:$E,5,0),""),"")</f>
        <v>0</v>
      </c>
      <c r="E70" s="46">
        <f t="shared" si="12"/>
        <v>12</v>
      </c>
      <c r="F70" s="58">
        <f t="shared" si="13"/>
        <v>66146684.950000003</v>
      </c>
      <c r="G70" s="47">
        <f>IFERROR(VLOOKUP($A70&amp;$B70,'PNC Exon. &amp; no Exon.'!$A:$AJ,3,0),0)</f>
        <v>84997369.060000002</v>
      </c>
      <c r="H70" s="47">
        <f>IFERROR(VLOOKUP($A70&amp;$B70,'PNC Exon. &amp; no Exon.'!$A:$AJ,4,0),0)</f>
        <v>1736571.8800000001</v>
      </c>
      <c r="I70" s="46">
        <f t="shared" si="14"/>
        <v>12</v>
      </c>
      <c r="J70" s="58">
        <f t="shared" si="15"/>
        <v>86733940.939999998</v>
      </c>
      <c r="K70" s="47">
        <f t="shared" si="16"/>
        <v>20587255.989999995</v>
      </c>
      <c r="L70" s="156">
        <f t="shared" si="17"/>
        <v>31.123639840094501</v>
      </c>
      <c r="M70" s="156">
        <f t="shared" si="18"/>
        <v>1.037561371604474</v>
      </c>
      <c r="N70" s="156">
        <f t="shared" si="19"/>
        <v>1.567870854657458</v>
      </c>
    </row>
    <row r="71" spans="1:14" ht="15.95" customHeight="1" x14ac:dyDescent="0.4">
      <c r="A71" s="125" t="s">
        <v>23</v>
      </c>
      <c r="B71" s="50" t="s">
        <v>79</v>
      </c>
      <c r="C71" s="47">
        <f>IFERROR(IF($J71&gt;0,VLOOKUP($A71&amp;$B71,'PNC AA'!$A:$E,4,0),""),"")</f>
        <v>36640624.960000001</v>
      </c>
      <c r="D71" s="47">
        <f>IFERROR(IF($J71&gt;0,VLOOKUP($A71&amp;$B71,'PNC AA'!$A:$E,5,0),""),"")</f>
        <v>648015.67999999993</v>
      </c>
      <c r="E71" s="46">
        <f t="shared" si="12"/>
        <v>18</v>
      </c>
      <c r="F71" s="58">
        <f t="shared" si="13"/>
        <v>37288640.640000001</v>
      </c>
      <c r="G71" s="47">
        <f>IFERROR(VLOOKUP($A71&amp;$B71,'PNC Exon. &amp; no Exon.'!$A:$AJ,3,0),0)</f>
        <v>75290301.159999996</v>
      </c>
      <c r="H71" s="47">
        <f>IFERROR(VLOOKUP($A71&amp;$B71,'PNC Exon. &amp; no Exon.'!$A:$AJ,4,0),0)</f>
        <v>346006.15</v>
      </c>
      <c r="I71" s="46">
        <f t="shared" si="14"/>
        <v>13</v>
      </c>
      <c r="J71" s="58">
        <f t="shared" si="15"/>
        <v>75636307.310000002</v>
      </c>
      <c r="K71" s="47">
        <f t="shared" si="16"/>
        <v>38347666.670000002</v>
      </c>
      <c r="L71" s="156">
        <f t="shared" si="17"/>
        <v>102.84007679503331</v>
      </c>
      <c r="M71" s="156">
        <f t="shared" si="18"/>
        <v>0.58490086323977941</v>
      </c>
      <c r="N71" s="156">
        <f t="shared" si="19"/>
        <v>1.3672613108552225</v>
      </c>
    </row>
    <row r="72" spans="1:14" ht="15.95" customHeight="1" x14ac:dyDescent="0.4">
      <c r="A72" s="125" t="s">
        <v>23</v>
      </c>
      <c r="B72" s="50" t="s">
        <v>99</v>
      </c>
      <c r="C72" s="47">
        <f>IFERROR(IF($J72&gt;0,VLOOKUP($A72&amp;$B72,'PNC AA'!$A:$E,4,0),""),"")</f>
        <v>65628393.749999993</v>
      </c>
      <c r="D72" s="47">
        <f>IFERROR(IF($J72&gt;0,VLOOKUP($A72&amp;$B72,'PNC AA'!$A:$E,5,0),""),"")</f>
        <v>0</v>
      </c>
      <c r="E72" s="46">
        <f t="shared" si="12"/>
        <v>13</v>
      </c>
      <c r="F72" s="58">
        <f t="shared" si="13"/>
        <v>65628393.749999993</v>
      </c>
      <c r="G72" s="47">
        <f>IFERROR(VLOOKUP($A72&amp;$B72,'PNC Exon. &amp; no Exon.'!$A:$AJ,3,0),0)</f>
        <v>65271610.649999991</v>
      </c>
      <c r="H72" s="47">
        <f>IFERROR(VLOOKUP($A72&amp;$B72,'PNC Exon. &amp; no Exon.'!$A:$AJ,4,0),0)</f>
        <v>0</v>
      </c>
      <c r="I72" s="46">
        <f t="shared" si="14"/>
        <v>14</v>
      </c>
      <c r="J72" s="58">
        <f t="shared" si="15"/>
        <v>65271610.649999991</v>
      </c>
      <c r="K72" s="47">
        <f t="shared" si="16"/>
        <v>-356783.10000000149</v>
      </c>
      <c r="L72" s="156">
        <f t="shared" si="17"/>
        <v>-0.54364137168906645</v>
      </c>
      <c r="M72" s="156">
        <f t="shared" si="18"/>
        <v>1.0294315775147318</v>
      </c>
      <c r="N72" s="156">
        <f t="shared" si="19"/>
        <v>1.1799009115183454</v>
      </c>
    </row>
    <row r="73" spans="1:14" ht="15.95" customHeight="1" x14ac:dyDescent="0.4">
      <c r="A73" s="125" t="s">
        <v>23</v>
      </c>
      <c r="B73" s="50" t="s">
        <v>106</v>
      </c>
      <c r="C73" s="47">
        <f>IFERROR(IF($J73&gt;0,VLOOKUP($A73&amp;$B73,'PNC AA'!$A:$E,4,0),""),"")</f>
        <v>48934987.159999996</v>
      </c>
      <c r="D73" s="47">
        <f>IFERROR(IF($J73&gt;0,VLOOKUP($A73&amp;$B73,'PNC AA'!$A:$E,5,0),""),"")</f>
        <v>134439.87</v>
      </c>
      <c r="E73" s="46">
        <f t="shared" si="12"/>
        <v>15</v>
      </c>
      <c r="F73" s="58">
        <f t="shared" si="13"/>
        <v>49069427.029999994</v>
      </c>
      <c r="G73" s="47">
        <f>IFERROR(VLOOKUP($A73&amp;$B73,'PNC Exon. &amp; no Exon.'!$A:$AJ,3,0),0)</f>
        <v>53020459.789999999</v>
      </c>
      <c r="H73" s="47">
        <f>IFERROR(VLOOKUP($A73&amp;$B73,'PNC Exon. &amp; no Exon.'!$A:$AJ,4,0),0)</f>
        <v>141506.13</v>
      </c>
      <c r="I73" s="46">
        <f t="shared" si="14"/>
        <v>15</v>
      </c>
      <c r="J73" s="58">
        <f t="shared" si="15"/>
        <v>53161965.920000002</v>
      </c>
      <c r="K73" s="47">
        <f t="shared" si="16"/>
        <v>4092538.890000008</v>
      </c>
      <c r="L73" s="156">
        <f t="shared" si="17"/>
        <v>8.340302990491244</v>
      </c>
      <c r="M73" s="156">
        <f t="shared" si="18"/>
        <v>0.76969151290918081</v>
      </c>
      <c r="N73" s="156">
        <f t="shared" si="19"/>
        <v>0.96099746003609954</v>
      </c>
    </row>
    <row r="74" spans="1:14" ht="15.95" customHeight="1" x14ac:dyDescent="0.4">
      <c r="A74" s="125" t="s">
        <v>23</v>
      </c>
      <c r="B74" s="49" t="s">
        <v>107</v>
      </c>
      <c r="C74" s="47">
        <f>IFERROR(IF($J74&gt;0,VLOOKUP($A74&amp;$B74,'PNC AA'!$A:$E,4,0),""),"")</f>
        <v>46171756.880000003</v>
      </c>
      <c r="D74" s="47">
        <f>IFERROR(IF($J74&gt;0,VLOOKUP($A74&amp;$B74,'PNC AA'!$A:$E,5,0),""),"")</f>
        <v>0</v>
      </c>
      <c r="E74" s="46">
        <f t="shared" si="12"/>
        <v>16</v>
      </c>
      <c r="F74" s="58">
        <f t="shared" si="13"/>
        <v>46171756.880000003</v>
      </c>
      <c r="G74" s="47">
        <f>IFERROR(VLOOKUP($A74&amp;$B74,'PNC Exon. &amp; no Exon.'!$A:$AJ,3,0),0)</f>
        <v>46893247.00999999</v>
      </c>
      <c r="H74" s="47">
        <f>IFERROR(VLOOKUP($A74&amp;$B74,'PNC Exon. &amp; no Exon.'!$A:$AJ,4,0),0)</f>
        <v>0</v>
      </c>
      <c r="I74" s="46">
        <f t="shared" si="14"/>
        <v>16</v>
      </c>
      <c r="J74" s="58">
        <f t="shared" si="15"/>
        <v>46893247.00999999</v>
      </c>
      <c r="K74" s="47">
        <f t="shared" si="16"/>
        <v>721490.12999998778</v>
      </c>
      <c r="L74" s="156">
        <f t="shared" si="17"/>
        <v>1.5626222148642392</v>
      </c>
      <c r="M74" s="156">
        <f t="shared" si="18"/>
        <v>0.72423933919006034</v>
      </c>
      <c r="N74" s="156">
        <f t="shared" si="19"/>
        <v>0.84767917231032697</v>
      </c>
    </row>
    <row r="75" spans="1:14" ht="15.95" customHeight="1" x14ac:dyDescent="0.4">
      <c r="A75" s="125" t="s">
        <v>23</v>
      </c>
      <c r="B75" s="50" t="s">
        <v>80</v>
      </c>
      <c r="C75" s="47">
        <f>IFERROR(IF($J75&gt;0,VLOOKUP($A75&amp;$B75,'PNC AA'!$A:$E,4,0),""),"")</f>
        <v>37496697.600000001</v>
      </c>
      <c r="D75" s="47">
        <f>IFERROR(IF($J75&gt;0,VLOOKUP($A75&amp;$B75,'PNC AA'!$A:$E,5,0),""),"")</f>
        <v>127414.37</v>
      </c>
      <c r="E75" s="46">
        <f t="shared" si="12"/>
        <v>17</v>
      </c>
      <c r="F75" s="58">
        <f t="shared" si="13"/>
        <v>37624111.969999999</v>
      </c>
      <c r="G75" s="47">
        <f>IFERROR(VLOOKUP($A75&amp;$B75,'PNC Exon. &amp; no Exon.'!$A:$AJ,3,0),0)</f>
        <v>41052878.259999998</v>
      </c>
      <c r="H75" s="47">
        <f>IFERROR(VLOOKUP($A75&amp;$B75,'PNC Exon. &amp; no Exon.'!$A:$AJ,4,0),0)</f>
        <v>19100</v>
      </c>
      <c r="I75" s="46">
        <f t="shared" si="14"/>
        <v>17</v>
      </c>
      <c r="J75" s="58">
        <f t="shared" si="15"/>
        <v>41071978.259999998</v>
      </c>
      <c r="K75" s="47">
        <f t="shared" si="16"/>
        <v>3447866.2899999991</v>
      </c>
      <c r="L75" s="156">
        <f t="shared" si="17"/>
        <v>9.1639805153386575</v>
      </c>
      <c r="M75" s="156">
        <f t="shared" si="18"/>
        <v>0.59016298776728804</v>
      </c>
      <c r="N75" s="156">
        <f t="shared" si="19"/>
        <v>0.74244934519377714</v>
      </c>
    </row>
    <row r="76" spans="1:14" ht="15.95" customHeight="1" x14ac:dyDescent="0.4">
      <c r="A76" s="125" t="s">
        <v>23</v>
      </c>
      <c r="B76" s="50" t="s">
        <v>82</v>
      </c>
      <c r="C76" s="47">
        <f>IFERROR(IF($J76&gt;0,VLOOKUP($A76&amp;$B76,'PNC AA'!$A:$E,4,0),""),"")</f>
        <v>31264180.059999999</v>
      </c>
      <c r="D76" s="47">
        <f>IFERROR(IF($J76&gt;0,VLOOKUP($A76&amp;$B76,'PNC AA'!$A:$E,5,0),""),"")</f>
        <v>0</v>
      </c>
      <c r="E76" s="46">
        <f t="shared" si="12"/>
        <v>20</v>
      </c>
      <c r="F76" s="58">
        <f t="shared" si="13"/>
        <v>31264180.059999999</v>
      </c>
      <c r="G76" s="47">
        <f>IFERROR(VLOOKUP($A76&amp;$B76,'PNC Exon. &amp; no Exon.'!$A:$AJ,3,0),0)</f>
        <v>40664455.359999999</v>
      </c>
      <c r="H76" s="47">
        <f>IFERROR(VLOOKUP($A76&amp;$B76,'PNC Exon. &amp; no Exon.'!$A:$AJ,4,0),0)</f>
        <v>0</v>
      </c>
      <c r="I76" s="46">
        <f t="shared" si="14"/>
        <v>18</v>
      </c>
      <c r="J76" s="58">
        <f t="shared" si="15"/>
        <v>40664455.359999999</v>
      </c>
      <c r="K76" s="47">
        <f t="shared" si="16"/>
        <v>9400275.3000000007</v>
      </c>
      <c r="L76" s="156">
        <f t="shared" si="17"/>
        <v>30.06723759254092</v>
      </c>
      <c r="M76" s="156">
        <f t="shared" si="18"/>
        <v>0.49040258887747695</v>
      </c>
      <c r="N76" s="156">
        <f t="shared" si="19"/>
        <v>0.73508264110318944</v>
      </c>
    </row>
    <row r="77" spans="1:14" ht="15.95" customHeight="1" x14ac:dyDescent="0.4">
      <c r="A77" s="125" t="s">
        <v>23</v>
      </c>
      <c r="B77" s="50" t="s">
        <v>98</v>
      </c>
      <c r="C77" s="47">
        <f>IFERROR(IF($J77&gt;0,VLOOKUP($A77&amp;$B77,'PNC AA'!$A:$E,4,0),""),"")</f>
        <v>2756330.04</v>
      </c>
      <c r="D77" s="47">
        <f>IFERROR(IF($J77&gt;0,VLOOKUP($A77&amp;$B77,'PNC AA'!$A:$E,5,0),""),"")</f>
        <v>53707780.229999997</v>
      </c>
      <c r="E77" s="46">
        <f t="shared" si="12"/>
        <v>14</v>
      </c>
      <c r="F77" s="58">
        <f t="shared" si="13"/>
        <v>56464110.269999996</v>
      </c>
      <c r="G77" s="47">
        <f>IFERROR(VLOOKUP($A77&amp;$B77,'PNC Exon. &amp; no Exon.'!$A:$AJ,3,0),0)</f>
        <v>3209010.18</v>
      </c>
      <c r="H77" s="47">
        <f>IFERROR(VLOOKUP($A77&amp;$B77,'PNC Exon. &amp; no Exon.'!$A:$AJ,4,0),0)</f>
        <v>36291248.390000001</v>
      </c>
      <c r="I77" s="46">
        <f t="shared" si="14"/>
        <v>19</v>
      </c>
      <c r="J77" s="58">
        <f t="shared" si="15"/>
        <v>39500258.57</v>
      </c>
      <c r="K77" s="47">
        <f t="shared" si="16"/>
        <v>-16963851.699999996</v>
      </c>
      <c r="L77" s="156">
        <f t="shared" si="17"/>
        <v>-30.043600472729093</v>
      </c>
      <c r="M77" s="156">
        <f t="shared" si="18"/>
        <v>0.88568277824431552</v>
      </c>
      <c r="N77" s="156">
        <f t="shared" si="19"/>
        <v>0.71403770533358724</v>
      </c>
    </row>
    <row r="78" spans="1:14" ht="15.95" customHeight="1" x14ac:dyDescent="0.4">
      <c r="A78" s="125" t="s">
        <v>23</v>
      </c>
      <c r="B78" s="50" t="s">
        <v>102</v>
      </c>
      <c r="C78" s="47">
        <f>IFERROR(IF($J78&gt;0,VLOOKUP($A78&amp;$B78,'PNC AA'!$A:$E,4,0),""),"")</f>
        <v>32049426.489999998</v>
      </c>
      <c r="D78" s="47">
        <f>IFERROR(IF($J78&gt;0,VLOOKUP($A78&amp;$B78,'PNC AA'!$A:$E,5,0),""),"")</f>
        <v>0</v>
      </c>
      <c r="E78" s="46">
        <f t="shared" si="12"/>
        <v>19</v>
      </c>
      <c r="F78" s="58">
        <f t="shared" si="13"/>
        <v>32049426.489999998</v>
      </c>
      <c r="G78" s="47">
        <f>IFERROR(VLOOKUP($A78&amp;$B78,'PNC Exon. &amp; no Exon.'!$A:$AJ,3,0),0)</f>
        <v>34305431.890000001</v>
      </c>
      <c r="H78" s="47">
        <f>IFERROR(VLOOKUP($A78&amp;$B78,'PNC Exon. &amp; no Exon.'!$A:$AJ,4,0),0)</f>
        <v>0</v>
      </c>
      <c r="I78" s="46">
        <f t="shared" si="14"/>
        <v>20</v>
      </c>
      <c r="J78" s="58">
        <f t="shared" si="15"/>
        <v>34305431.890000001</v>
      </c>
      <c r="K78" s="47">
        <f t="shared" si="16"/>
        <v>2256005.4000000022</v>
      </c>
      <c r="L78" s="156">
        <f t="shared" si="17"/>
        <v>7.0391443687889907</v>
      </c>
      <c r="M78" s="156">
        <f t="shared" si="18"/>
        <v>0.50271978003488982</v>
      </c>
      <c r="N78" s="156">
        <f t="shared" si="19"/>
        <v>0.620131937207551</v>
      </c>
    </row>
    <row r="79" spans="1:14" ht="15.95" customHeight="1" x14ac:dyDescent="0.4">
      <c r="A79" s="125" t="s">
        <v>23</v>
      </c>
      <c r="B79" s="50" t="s">
        <v>95</v>
      </c>
      <c r="C79" s="47">
        <f>IFERROR(IF($J79&gt;0,VLOOKUP($A79&amp;$B79,'PNC AA'!$A:$E,4,0),""),"")</f>
        <v>388799.34</v>
      </c>
      <c r="D79" s="47">
        <f>IFERROR(IF($J79&gt;0,VLOOKUP($A79&amp;$B79,'PNC AA'!$A:$E,5,0),""),"")</f>
        <v>29956306.050000001</v>
      </c>
      <c r="E79" s="46">
        <f t="shared" si="12"/>
        <v>22</v>
      </c>
      <c r="F79" s="58">
        <f t="shared" si="13"/>
        <v>30345105.390000001</v>
      </c>
      <c r="G79" s="47">
        <f>IFERROR(VLOOKUP($A79&amp;$B79,'PNC Exon. &amp; no Exon.'!$A:$AJ,3,0),0)</f>
        <v>1863666.12</v>
      </c>
      <c r="H79" s="47">
        <f>IFERROR(VLOOKUP($A79&amp;$B79,'PNC Exon. &amp; no Exon.'!$A:$AJ,4,0),0)</f>
        <v>31060365.109999999</v>
      </c>
      <c r="I79" s="46">
        <f t="shared" si="14"/>
        <v>21</v>
      </c>
      <c r="J79" s="58">
        <f t="shared" si="15"/>
        <v>32924031.23</v>
      </c>
      <c r="K79" s="47">
        <f t="shared" si="16"/>
        <v>2578925.84</v>
      </c>
      <c r="L79" s="156">
        <f t="shared" si="17"/>
        <v>8.4986550775001284</v>
      </c>
      <c r="M79" s="156">
        <f t="shared" si="18"/>
        <v>0.47598619936479092</v>
      </c>
      <c r="N79" s="156">
        <f t="shared" si="19"/>
        <v>0.59516065364836335</v>
      </c>
    </row>
    <row r="80" spans="1:14" ht="15.95" customHeight="1" x14ac:dyDescent="0.4">
      <c r="A80" s="125" t="s">
        <v>23</v>
      </c>
      <c r="B80" s="50" t="s">
        <v>110</v>
      </c>
      <c r="C80" s="47">
        <f>IFERROR(IF($J80&gt;0,VLOOKUP($A80&amp;$B80,'PNC AA'!$A:$E,4,0),""),"")</f>
        <v>16520495.109999999</v>
      </c>
      <c r="D80" s="47">
        <f>IFERROR(IF($J80&gt;0,VLOOKUP($A80&amp;$B80,'PNC AA'!$A:$E,5,0),""),"")</f>
        <v>152594.68</v>
      </c>
      <c r="E80" s="46">
        <f t="shared" si="12"/>
        <v>24</v>
      </c>
      <c r="F80" s="58">
        <f t="shared" si="13"/>
        <v>16673089.789999999</v>
      </c>
      <c r="G80" s="47">
        <f>IFERROR(VLOOKUP($A80&amp;$B80,'PNC Exon. &amp; no Exon.'!$A:$AJ,3,0),0)</f>
        <v>16575144.149999999</v>
      </c>
      <c r="H80" s="47">
        <f>IFERROR(VLOOKUP($A80&amp;$B80,'PNC Exon. &amp; no Exon.'!$A:$AJ,4,0),0)</f>
        <v>12055818.23</v>
      </c>
      <c r="I80" s="46">
        <f t="shared" si="14"/>
        <v>22</v>
      </c>
      <c r="J80" s="58">
        <f t="shared" si="15"/>
        <v>28630962.379999999</v>
      </c>
      <c r="K80" s="47">
        <f t="shared" si="16"/>
        <v>11957872.59</v>
      </c>
      <c r="L80" s="156">
        <f t="shared" si="17"/>
        <v>71.719595711479698</v>
      </c>
      <c r="M80" s="156">
        <f t="shared" si="18"/>
        <v>0.26153017229016778</v>
      </c>
      <c r="N80" s="156">
        <f t="shared" si="19"/>
        <v>0.51755576847879514</v>
      </c>
    </row>
    <row r="81" spans="1:14" ht="15.95" customHeight="1" x14ac:dyDescent="0.4">
      <c r="A81" s="125" t="s">
        <v>23</v>
      </c>
      <c r="B81" s="50" t="s">
        <v>114</v>
      </c>
      <c r="C81" s="47">
        <f>IFERROR(IF($J81&gt;0,VLOOKUP($A81&amp;$B81,'PNC AA'!$A:$E,4,0),""),"")</f>
        <v>23060720.320000004</v>
      </c>
      <c r="D81" s="47">
        <f>IFERROR(IF($J81&gt;0,VLOOKUP($A81&amp;$B81,'PNC AA'!$A:$E,5,0),""),"")</f>
        <v>348820</v>
      </c>
      <c r="E81" s="46">
        <f t="shared" si="12"/>
        <v>23</v>
      </c>
      <c r="F81" s="58">
        <f t="shared" si="13"/>
        <v>23409540.320000004</v>
      </c>
      <c r="G81" s="47">
        <f>IFERROR(VLOOKUP($A81&amp;$B81,'PNC Exon. &amp; no Exon.'!$A:$AJ,3,0),0)</f>
        <v>24256875.25</v>
      </c>
      <c r="H81" s="47">
        <f>IFERROR(VLOOKUP($A81&amp;$B81,'PNC Exon. &amp; no Exon.'!$A:$AJ,4,0),0)</f>
        <v>821402.48</v>
      </c>
      <c r="I81" s="46">
        <f t="shared" si="14"/>
        <v>23</v>
      </c>
      <c r="J81" s="58">
        <f t="shared" si="15"/>
        <v>25078277.73</v>
      </c>
      <c r="K81" s="47">
        <f t="shared" si="16"/>
        <v>1668737.4099999964</v>
      </c>
      <c r="L81" s="156">
        <f t="shared" si="17"/>
        <v>7.1284501412200134</v>
      </c>
      <c r="M81" s="156">
        <f t="shared" si="18"/>
        <v>0.36719655386221195</v>
      </c>
      <c r="N81" s="156">
        <f t="shared" si="19"/>
        <v>0.45333464975461318</v>
      </c>
    </row>
    <row r="82" spans="1:14" ht="15.95" customHeight="1" x14ac:dyDescent="0.4">
      <c r="A82" s="125" t="s">
        <v>23</v>
      </c>
      <c r="B82" s="49" t="s">
        <v>101</v>
      </c>
      <c r="C82" s="47">
        <f>IFERROR(IF($J82&gt;0,VLOOKUP($A82&amp;$B82,'PNC AA'!$A:$E,4,0),""),"")</f>
        <v>0</v>
      </c>
      <c r="D82" s="47">
        <f>IFERROR(IF($J82&gt;0,VLOOKUP($A82&amp;$B82,'PNC AA'!$A:$E,5,0),""),"")</f>
        <v>30727095.120000001</v>
      </c>
      <c r="E82" s="46">
        <f t="shared" si="12"/>
        <v>21</v>
      </c>
      <c r="F82" s="58">
        <f t="shared" si="13"/>
        <v>30727095.120000001</v>
      </c>
      <c r="G82" s="47">
        <f>IFERROR(VLOOKUP($A82&amp;$B82,'PNC Exon. &amp; no Exon.'!$A:$AJ,3,0),0)</f>
        <v>0</v>
      </c>
      <c r="H82" s="47">
        <f>IFERROR(VLOOKUP($A82&amp;$B82,'PNC Exon. &amp; no Exon.'!$A:$AJ,4,0),0)</f>
        <v>23554065.359999999</v>
      </c>
      <c r="I82" s="46">
        <f t="shared" si="14"/>
        <v>24</v>
      </c>
      <c r="J82" s="58">
        <f t="shared" si="15"/>
        <v>23554065.359999999</v>
      </c>
      <c r="K82" s="47">
        <f t="shared" si="16"/>
        <v>-7173029.7600000016</v>
      </c>
      <c r="L82" s="156">
        <f t="shared" si="17"/>
        <v>-23.34431462520887</v>
      </c>
      <c r="M82" s="156">
        <f t="shared" si="18"/>
        <v>0.48197800059409229</v>
      </c>
      <c r="N82" s="156">
        <f t="shared" si="19"/>
        <v>0.42578178953251689</v>
      </c>
    </row>
    <row r="83" spans="1:14" ht="15.95" customHeight="1" x14ac:dyDescent="0.4">
      <c r="A83" s="125" t="s">
        <v>23</v>
      </c>
      <c r="B83" s="50" t="s">
        <v>109</v>
      </c>
      <c r="C83" s="47">
        <f>IFERROR(IF($J83&gt;0,VLOOKUP($A83&amp;$B83,'PNC AA'!$A:$E,4,0),""),"")</f>
        <v>12777788.23</v>
      </c>
      <c r="D83" s="47">
        <f>IFERROR(IF($J83&gt;0,VLOOKUP($A83&amp;$B83,'PNC AA'!$A:$E,5,0),""),"")</f>
        <v>0</v>
      </c>
      <c r="E83" s="46">
        <f t="shared" si="12"/>
        <v>25</v>
      </c>
      <c r="F83" s="58">
        <f t="shared" si="13"/>
        <v>12777788.23</v>
      </c>
      <c r="G83" s="47">
        <f>IFERROR(VLOOKUP($A83&amp;$B83,'PNC Exon. &amp; no Exon.'!$A:$AJ,3,0),0)</f>
        <v>13309374.07</v>
      </c>
      <c r="H83" s="47">
        <f>IFERROR(VLOOKUP($A83&amp;$B83,'PNC Exon. &amp; no Exon.'!$A:$AJ,4,0),0)</f>
        <v>1723744.22</v>
      </c>
      <c r="I83" s="46">
        <f t="shared" si="14"/>
        <v>25</v>
      </c>
      <c r="J83" s="58">
        <f t="shared" si="15"/>
        <v>15033118.290000001</v>
      </c>
      <c r="K83" s="47">
        <f t="shared" si="16"/>
        <v>2255330.0600000005</v>
      </c>
      <c r="L83" s="156">
        <f t="shared" si="17"/>
        <v>17.650394727194506</v>
      </c>
      <c r="M83" s="156">
        <f t="shared" si="18"/>
        <v>0.20042938647661288</v>
      </c>
      <c r="N83" s="156">
        <f t="shared" si="19"/>
        <v>0.27175045623505101</v>
      </c>
    </row>
    <row r="84" spans="1:14" ht="15.95" customHeight="1" x14ac:dyDescent="0.4">
      <c r="A84" s="125" t="s">
        <v>23</v>
      </c>
      <c r="B84" s="50" t="s">
        <v>113</v>
      </c>
      <c r="C84" s="47">
        <f>IFERROR(IF($J84&gt;0,VLOOKUP($A84&amp;$B84,'PNC AA'!$A:$E,4,0),""),"")</f>
        <v>7297730.9700000007</v>
      </c>
      <c r="D84" s="47">
        <f>IFERROR(IF($J84&gt;0,VLOOKUP($A84&amp;$B84,'PNC AA'!$A:$E,5,0),""),"")</f>
        <v>0</v>
      </c>
      <c r="E84" s="46">
        <f t="shared" si="12"/>
        <v>27</v>
      </c>
      <c r="F84" s="58">
        <f t="shared" si="13"/>
        <v>7297730.9700000007</v>
      </c>
      <c r="G84" s="47">
        <f>IFERROR(VLOOKUP($A84&amp;$B84,'PNC Exon. &amp; no Exon.'!$A:$AJ,3,0),0)</f>
        <v>11993106.220000001</v>
      </c>
      <c r="H84" s="47">
        <f>IFERROR(VLOOKUP($A84&amp;$B84,'PNC Exon. &amp; no Exon.'!$A:$AJ,4,0),0)</f>
        <v>995108.6399999999</v>
      </c>
      <c r="I84" s="46">
        <f t="shared" si="14"/>
        <v>26</v>
      </c>
      <c r="J84" s="58">
        <f t="shared" si="15"/>
        <v>12988214.860000001</v>
      </c>
      <c r="K84" s="47">
        <f t="shared" si="16"/>
        <v>5690483.8900000006</v>
      </c>
      <c r="L84" s="156">
        <f t="shared" si="17"/>
        <v>77.976071102001725</v>
      </c>
      <c r="M84" s="156">
        <f t="shared" si="18"/>
        <v>0.11447049478832043</v>
      </c>
      <c r="N84" s="156">
        <f t="shared" si="19"/>
        <v>0.2347851753572458</v>
      </c>
    </row>
    <row r="85" spans="1:14" ht="15.95" customHeight="1" x14ac:dyDescent="0.4">
      <c r="A85" s="125" t="s">
        <v>23</v>
      </c>
      <c r="B85" s="50" t="s">
        <v>88</v>
      </c>
      <c r="C85" s="47">
        <f>IFERROR(IF($J85&gt;0,VLOOKUP($A85&amp;$B85,'PNC AA'!$A:$E,4,0),""),"")</f>
        <v>5879421.7829999998</v>
      </c>
      <c r="D85" s="47">
        <f>IFERROR(IF($J85&gt;0,VLOOKUP($A85&amp;$B85,'PNC AA'!$A:$E,5,0),""),"")</f>
        <v>96260</v>
      </c>
      <c r="E85" s="46">
        <f t="shared" si="12"/>
        <v>29</v>
      </c>
      <c r="F85" s="58">
        <f t="shared" si="13"/>
        <v>5975681.7829999998</v>
      </c>
      <c r="G85" s="47">
        <f>IFERROR(VLOOKUP($A85&amp;$B85,'PNC Exon. &amp; no Exon.'!$A:$AJ,3,0),0)</f>
        <v>7518638.1600000001</v>
      </c>
      <c r="H85" s="47">
        <f>IFERROR(VLOOKUP($A85&amp;$B85,'PNC Exon. &amp; no Exon.'!$A:$AJ,4,0),0)</f>
        <v>23610</v>
      </c>
      <c r="I85" s="46">
        <f t="shared" si="14"/>
        <v>27</v>
      </c>
      <c r="J85" s="58">
        <f t="shared" si="15"/>
        <v>7542248.1600000001</v>
      </c>
      <c r="K85" s="47">
        <f t="shared" si="16"/>
        <v>1566566.3770000003</v>
      </c>
      <c r="L85" s="156">
        <f t="shared" si="17"/>
        <v>26.215692767587928</v>
      </c>
      <c r="M85" s="156">
        <f t="shared" si="18"/>
        <v>9.3733141603815906E-2</v>
      </c>
      <c r="N85" s="156">
        <f t="shared" si="19"/>
        <v>0.1363396029339681</v>
      </c>
    </row>
    <row r="86" spans="1:14" ht="15.95" customHeight="1" x14ac:dyDescent="0.4">
      <c r="A86" s="125" t="s">
        <v>23</v>
      </c>
      <c r="B86" s="50" t="s">
        <v>93</v>
      </c>
      <c r="C86" s="47">
        <f>IFERROR(IF($J86&gt;0,VLOOKUP($A86&amp;$B86,'PNC AA'!$A:$E,4,0),""),"")</f>
        <v>7422804.6500000004</v>
      </c>
      <c r="D86" s="47">
        <f>IFERROR(IF($J86&gt;0,VLOOKUP($A86&amp;$B86,'PNC AA'!$A:$E,5,0),""),"")</f>
        <v>0</v>
      </c>
      <c r="E86" s="46">
        <f t="shared" si="12"/>
        <v>26</v>
      </c>
      <c r="F86" s="58">
        <f t="shared" si="13"/>
        <v>7422804.6500000004</v>
      </c>
      <c r="G86" s="47">
        <f>IFERROR(VLOOKUP($A86&amp;$B86,'PNC Exon. &amp; no Exon.'!$A:$AJ,3,0),0)</f>
        <v>6613461.1399999997</v>
      </c>
      <c r="H86" s="47">
        <f>IFERROR(VLOOKUP($A86&amp;$B86,'PNC Exon. &amp; no Exon.'!$A:$AJ,4,0),0)</f>
        <v>0</v>
      </c>
      <c r="I86" s="46">
        <f t="shared" si="14"/>
        <v>28</v>
      </c>
      <c r="J86" s="58">
        <f t="shared" si="15"/>
        <v>6613461.1399999997</v>
      </c>
      <c r="K86" s="47">
        <f t="shared" si="16"/>
        <v>-809343.51000000071</v>
      </c>
      <c r="L86" s="156">
        <f t="shared" si="17"/>
        <v>-10.903473123194757</v>
      </c>
      <c r="M86" s="156">
        <f t="shared" si="18"/>
        <v>0.11643237117064424</v>
      </c>
      <c r="N86" s="156">
        <f t="shared" si="19"/>
        <v>0.11955011910491527</v>
      </c>
    </row>
    <row r="87" spans="1:14" ht="15.95" customHeight="1" x14ac:dyDescent="0.4">
      <c r="A87" s="125" t="s">
        <v>23</v>
      </c>
      <c r="B87" s="50" t="s">
        <v>81</v>
      </c>
      <c r="C87" s="47">
        <f>IFERROR(IF($J87&gt;0,VLOOKUP($A87&amp;$B87,'PNC AA'!$A:$E,4,0),""),"")</f>
        <v>7296078.9699999997</v>
      </c>
      <c r="D87" s="47">
        <f>IFERROR(IF($J87&gt;0,VLOOKUP($A87&amp;$B87,'PNC AA'!$A:$E,5,0),""),"")</f>
        <v>0</v>
      </c>
      <c r="E87" s="46">
        <f t="shared" si="12"/>
        <v>28</v>
      </c>
      <c r="F87" s="58">
        <f t="shared" si="13"/>
        <v>7296078.9699999997</v>
      </c>
      <c r="G87" s="47">
        <f>IFERROR(VLOOKUP($A87&amp;$B87,'PNC Exon. &amp; no Exon.'!$A:$AJ,3,0),0)</f>
        <v>5543299.4699999997</v>
      </c>
      <c r="H87" s="47">
        <f>IFERROR(VLOOKUP($A87&amp;$B87,'PNC Exon. &amp; no Exon.'!$A:$AJ,4,0),0)</f>
        <v>0</v>
      </c>
      <c r="I87" s="46">
        <f t="shared" si="14"/>
        <v>29</v>
      </c>
      <c r="J87" s="58">
        <f t="shared" si="15"/>
        <v>5543299.4699999997</v>
      </c>
      <c r="K87" s="47">
        <f t="shared" si="16"/>
        <v>-1752779.5</v>
      </c>
      <c r="L87" s="156">
        <f t="shared" si="17"/>
        <v>-24.023581806160195</v>
      </c>
      <c r="M87" s="156">
        <f t="shared" si="18"/>
        <v>0.11444458190414206</v>
      </c>
      <c r="N87" s="156">
        <f t="shared" si="19"/>
        <v>0.10020503603846891</v>
      </c>
    </row>
    <row r="88" spans="1:14" ht="15.95" customHeight="1" x14ac:dyDescent="0.4">
      <c r="A88" s="125" t="s">
        <v>23</v>
      </c>
      <c r="B88" s="50" t="s">
        <v>117</v>
      </c>
      <c r="C88" s="47">
        <f>IFERROR(IF($J88&gt;0,VLOOKUP($A88&amp;$B88,'PNC AA'!$A:$E,4,0),""),"")</f>
        <v>173363.79</v>
      </c>
      <c r="D88" s="47">
        <f>IFERROR(IF($J88&gt;0,VLOOKUP($A88&amp;$B88,'PNC AA'!$A:$E,5,0),""),"")</f>
        <v>0</v>
      </c>
      <c r="E88" s="46">
        <f t="shared" si="12"/>
        <v>31</v>
      </c>
      <c r="F88" s="58">
        <f t="shared" si="13"/>
        <v>173363.79</v>
      </c>
      <c r="G88" s="47">
        <f>IFERROR(VLOOKUP($A88&amp;$B88,'PNC Exon. &amp; no Exon.'!$A:$AJ,3,0),0)</f>
        <v>1928660.14</v>
      </c>
      <c r="H88" s="47">
        <f>IFERROR(VLOOKUP($A88&amp;$B88,'PNC Exon. &amp; no Exon.'!$A:$AJ,4,0),0)</f>
        <v>0</v>
      </c>
      <c r="I88" s="46">
        <f t="shared" si="14"/>
        <v>30</v>
      </c>
      <c r="J88" s="58">
        <f t="shared" si="15"/>
        <v>1928660.14</v>
      </c>
      <c r="K88" s="47">
        <f t="shared" si="16"/>
        <v>1755296.3499999999</v>
      </c>
      <c r="L88" s="156">
        <f t="shared" si="17"/>
        <v>1012.4930644398116</v>
      </c>
      <c r="M88" s="156">
        <f t="shared" si="18"/>
        <v>2.7193437112520025E-3</v>
      </c>
      <c r="N88" s="156">
        <f t="shared" si="19"/>
        <v>3.4863975846980262E-2</v>
      </c>
    </row>
    <row r="89" spans="1:14" ht="15.95" customHeight="1" x14ac:dyDescent="0.4">
      <c r="A89" s="125" t="s">
        <v>23</v>
      </c>
      <c r="B89" s="50" t="s">
        <v>119</v>
      </c>
      <c r="C89" s="47">
        <f>IFERROR(IF($J89&gt;0,VLOOKUP($A89&amp;$B89,'PNC AA'!$A:$E,4,0),""),"")</f>
        <v>0</v>
      </c>
      <c r="D89" s="47">
        <f>IFERROR(IF($J89&gt;0,VLOOKUP($A89&amp;$B89,'PNC AA'!$A:$E,5,0),""),"")</f>
        <v>0</v>
      </c>
      <c r="E89" s="46" t="str">
        <f t="shared" si="12"/>
        <v>ND</v>
      </c>
      <c r="F89" s="58">
        <f t="shared" si="13"/>
        <v>0</v>
      </c>
      <c r="G89" s="47">
        <f>IFERROR(VLOOKUP($A89&amp;$B89,'PNC Exon. &amp; no Exon.'!$A:$AJ,3,0),0)</f>
        <v>70266.490000000005</v>
      </c>
      <c r="H89" s="47">
        <f>IFERROR(VLOOKUP($A89&amp;$B89,'PNC Exon. &amp; no Exon.'!$A:$AJ,4,0),0)</f>
        <v>1283481.28</v>
      </c>
      <c r="I89" s="46">
        <f t="shared" si="14"/>
        <v>31</v>
      </c>
      <c r="J89" s="58">
        <f t="shared" si="15"/>
        <v>1353747.77</v>
      </c>
      <c r="K89" s="47">
        <f t="shared" si="16"/>
        <v>1353747.77</v>
      </c>
      <c r="L89" s="156">
        <f t="shared" si="17"/>
        <v>0</v>
      </c>
      <c r="M89" s="156">
        <f t="shared" si="18"/>
        <v>0</v>
      </c>
      <c r="N89" s="156">
        <f t="shared" si="19"/>
        <v>2.4471408195423896E-2</v>
      </c>
    </row>
    <row r="90" spans="1:14" ht="15.95" customHeight="1" x14ac:dyDescent="0.4">
      <c r="A90" s="125" t="s">
        <v>23</v>
      </c>
      <c r="B90" s="50" t="s">
        <v>115</v>
      </c>
      <c r="C90" s="47">
        <f>IFERROR(IF($J90&gt;0,VLOOKUP($A90&amp;$B90,'PNC AA'!$A:$E,4,0),""),"")</f>
        <v>1600701.31</v>
      </c>
      <c r="D90" s="47">
        <f>IFERROR(IF($J90&gt;0,VLOOKUP($A90&amp;$B90,'PNC AA'!$A:$E,5,0),""),"")</f>
        <v>0</v>
      </c>
      <c r="E90" s="46">
        <f t="shared" si="12"/>
        <v>30</v>
      </c>
      <c r="F90" s="58">
        <f t="shared" si="13"/>
        <v>1600701.31</v>
      </c>
      <c r="G90" s="47">
        <f>IFERROR(VLOOKUP($A90&amp;$B90,'PNC Exon. &amp; no Exon.'!$A:$AJ,3,0),0)</f>
        <v>1214200.99</v>
      </c>
      <c r="H90" s="47">
        <f>IFERROR(VLOOKUP($A90&amp;$B90,'PNC Exon. &amp; no Exon.'!$A:$AJ,4,0),0)</f>
        <v>0</v>
      </c>
      <c r="I90" s="46">
        <f t="shared" si="14"/>
        <v>32</v>
      </c>
      <c r="J90" s="58">
        <f t="shared" si="15"/>
        <v>1214200.99</v>
      </c>
      <c r="K90" s="47">
        <f t="shared" si="16"/>
        <v>-386500.32000000007</v>
      </c>
      <c r="L90" s="156">
        <f t="shared" si="17"/>
        <v>-24.145686492878554</v>
      </c>
      <c r="M90" s="156">
        <f t="shared" si="18"/>
        <v>2.5108224969824105E-2</v>
      </c>
      <c r="N90" s="156">
        <f t="shared" si="19"/>
        <v>2.1948850972125927E-2</v>
      </c>
    </row>
    <row r="91" spans="1:14" ht="15.95" customHeight="1" x14ac:dyDescent="0.4">
      <c r="A91" s="125" t="s">
        <v>23</v>
      </c>
      <c r="B91" s="50" t="s">
        <v>118</v>
      </c>
      <c r="C91" s="47">
        <f>IFERROR(IF($J91&gt;0,VLOOKUP($A91&amp;$B91,'PNC AA'!$A:$E,4,0),""),"")</f>
        <v>31957.730000000003</v>
      </c>
      <c r="D91" s="47">
        <f>IFERROR(IF($J91&gt;0,VLOOKUP($A91&amp;$B91,'PNC AA'!$A:$E,5,0),""),"")</f>
        <v>9296</v>
      </c>
      <c r="E91" s="46">
        <f t="shared" si="12"/>
        <v>32</v>
      </c>
      <c r="F91" s="58">
        <f t="shared" si="13"/>
        <v>41253.730000000003</v>
      </c>
      <c r="G91" s="47">
        <f>IFERROR(VLOOKUP($A91&amp;$B91,'PNC Exon. &amp; no Exon.'!$A:$AJ,3,0),0)</f>
        <v>395215.55999999994</v>
      </c>
      <c r="H91" s="47">
        <f>IFERROR(VLOOKUP($A91&amp;$B91,'PNC Exon. &amp; no Exon.'!$A:$AJ,4,0),0)</f>
        <v>21068</v>
      </c>
      <c r="I91" s="46">
        <f t="shared" si="14"/>
        <v>33</v>
      </c>
      <c r="J91" s="58">
        <f t="shared" si="15"/>
        <v>416283.55999999994</v>
      </c>
      <c r="K91" s="47">
        <f t="shared" si="16"/>
        <v>375029.82999999996</v>
      </c>
      <c r="L91" s="156">
        <f t="shared" si="17"/>
        <v>909.08102127977259</v>
      </c>
      <c r="M91" s="156">
        <f t="shared" si="18"/>
        <v>6.4709632410082907E-4</v>
      </c>
      <c r="N91" s="156">
        <f t="shared" si="19"/>
        <v>7.5250686631263917E-3</v>
      </c>
    </row>
    <row r="92" spans="1:14" ht="20.25" customHeight="1" x14ac:dyDescent="0.4">
      <c r="A92" s="12"/>
      <c r="B92" s="52" t="s">
        <v>21</v>
      </c>
      <c r="C92" s="60">
        <f>SUM(C59:C91)</f>
        <v>4261467206.1129994</v>
      </c>
      <c r="D92" s="60">
        <f>SUM(D59:D91)</f>
        <v>2113739770.5799999</v>
      </c>
      <c r="E92" s="60"/>
      <c r="F92" s="60">
        <f>SUM(F59:F91)</f>
        <v>6375206976.6929998</v>
      </c>
      <c r="G92" s="60">
        <f>SUM(G59:G91)</f>
        <v>3321434266.6999989</v>
      </c>
      <c r="H92" s="60">
        <f>SUM(H59:H91)</f>
        <v>2210522697.8900003</v>
      </c>
      <c r="I92" s="60"/>
      <c r="J92" s="60">
        <f>SUM(J59:J91)</f>
        <v>5531956964.5899992</v>
      </c>
      <c r="K92" s="60">
        <f t="shared" si="16"/>
        <v>-843250012.10300064</v>
      </c>
      <c r="L92" s="155">
        <f>IFERROR(K92/F92*100,0)</f>
        <v>-13.227021729424985</v>
      </c>
      <c r="M92" s="159">
        <f>SUM(M59:M91)</f>
        <v>99.999999999999986</v>
      </c>
      <c r="N92" s="159">
        <f>SUM(N59:N91)</f>
        <v>100</v>
      </c>
    </row>
    <row r="93" spans="1:14" x14ac:dyDescent="0.4">
      <c r="A93" s="6"/>
      <c r="B93" s="69" t="s">
        <v>171</v>
      </c>
      <c r="C93" s="6"/>
      <c r="D93" s="6"/>
      <c r="E93" s="6"/>
      <c r="F93" s="6"/>
      <c r="G93" s="24"/>
      <c r="H93" s="24"/>
      <c r="I93" s="6"/>
      <c r="J93" s="6"/>
      <c r="K93" s="6"/>
      <c r="L93" s="6"/>
      <c r="M93" s="6"/>
      <c r="N93" s="6"/>
    </row>
    <row r="94" spans="1:14" x14ac:dyDescent="0.4">
      <c r="A94" s="6"/>
      <c r="B94" s="69"/>
      <c r="C94" s="6"/>
      <c r="D94" s="6"/>
      <c r="E94" s="6"/>
      <c r="F94" s="6"/>
      <c r="G94" s="24"/>
      <c r="H94" s="24"/>
      <c r="I94" s="6"/>
      <c r="J94" s="6"/>
      <c r="K94" s="6"/>
      <c r="L94" s="6"/>
      <c r="M94" s="6"/>
      <c r="N94" s="6"/>
    </row>
    <row r="95" spans="1:14" x14ac:dyDescent="0.4">
      <c r="A95" s="6"/>
      <c r="B95" s="69"/>
      <c r="C95" s="6"/>
      <c r="D95" s="6"/>
      <c r="E95" s="6"/>
      <c r="F95" s="6"/>
      <c r="G95" s="24"/>
      <c r="H95" s="24"/>
      <c r="I95" s="6"/>
      <c r="J95" s="6"/>
      <c r="K95" s="6"/>
      <c r="L95" s="6"/>
      <c r="M95" s="6"/>
      <c r="N95" s="6"/>
    </row>
    <row r="96" spans="1:14" x14ac:dyDescent="0.4">
      <c r="A96" s="6"/>
      <c r="B96" s="6"/>
      <c r="C96" s="6"/>
      <c r="D96" s="6"/>
      <c r="E96" s="6"/>
      <c r="F96" s="6"/>
      <c r="G96" s="25"/>
      <c r="H96" s="6"/>
      <c r="I96" s="6"/>
      <c r="J96" s="6"/>
      <c r="K96" s="6"/>
      <c r="L96" s="6"/>
      <c r="M96" s="6"/>
      <c r="N96" s="6"/>
    </row>
    <row r="97" spans="1:14" x14ac:dyDescent="0.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20" x14ac:dyDescent="0.6">
      <c r="A98" s="173" t="s">
        <v>42</v>
      </c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</row>
    <row r="99" spans="1:14" x14ac:dyDescent="0.4">
      <c r="A99" s="172" t="s">
        <v>59</v>
      </c>
      <c r="B99" s="172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</row>
    <row r="100" spans="1:14" x14ac:dyDescent="0.4">
      <c r="A100" s="175" t="s">
        <v>133</v>
      </c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</row>
    <row r="101" spans="1:14" x14ac:dyDescent="0.4">
      <c r="A101" s="172" t="s">
        <v>105</v>
      </c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</row>
    <row r="102" spans="1:14" x14ac:dyDescent="0.4">
      <c r="A102" s="1"/>
      <c r="B102" s="125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4">
      <c r="B103" s="177" t="s">
        <v>33</v>
      </c>
      <c r="C103" s="176" t="s">
        <v>120</v>
      </c>
      <c r="D103" s="176"/>
      <c r="E103" s="176" t="s">
        <v>52</v>
      </c>
      <c r="F103" s="176"/>
      <c r="G103" s="176" t="s">
        <v>158</v>
      </c>
      <c r="H103" s="176"/>
      <c r="I103" s="176"/>
      <c r="J103" s="176"/>
      <c r="K103" s="176" t="s">
        <v>29</v>
      </c>
      <c r="L103" s="176"/>
      <c r="M103" s="176" t="s">
        <v>61</v>
      </c>
      <c r="N103" s="176"/>
    </row>
    <row r="104" spans="1:14" ht="31.5" customHeight="1" x14ac:dyDescent="0.4">
      <c r="A104" s="82"/>
      <c r="B104" s="178"/>
      <c r="C104" s="93" t="s">
        <v>28</v>
      </c>
      <c r="D104" s="93" t="s">
        <v>37</v>
      </c>
      <c r="E104" s="93" t="s">
        <v>51</v>
      </c>
      <c r="F104" s="93" t="s">
        <v>57</v>
      </c>
      <c r="G104" s="93" t="s">
        <v>28</v>
      </c>
      <c r="H104" s="93" t="s">
        <v>37</v>
      </c>
      <c r="I104" s="93" t="s">
        <v>51</v>
      </c>
      <c r="J104" s="93" t="s">
        <v>57</v>
      </c>
      <c r="K104" s="93" t="s">
        <v>26</v>
      </c>
      <c r="L104" s="93" t="s">
        <v>24</v>
      </c>
      <c r="M104" s="93">
        <v>2020</v>
      </c>
      <c r="N104" s="93">
        <v>2021</v>
      </c>
    </row>
    <row r="105" spans="1:14" ht="15.95" customHeight="1" x14ac:dyDescent="0.4">
      <c r="A105" s="125" t="s">
        <v>1</v>
      </c>
      <c r="B105" s="86" t="s">
        <v>86</v>
      </c>
      <c r="C105" s="47">
        <f>IFERROR(IF($J105&gt;0,VLOOKUP($A105&amp;$B105,'PNC AA'!$A:$E,4,0),""),"")</f>
        <v>1133194583.1399999</v>
      </c>
      <c r="D105" s="47">
        <f>IFERROR(IF($J105&gt;0,VLOOKUP($A105&amp;$B105,'PNC AA'!$A:$E,5,0),""),"")</f>
        <v>558353022.11000001</v>
      </c>
      <c r="E105" s="46">
        <f t="shared" ref="E105:E137" si="20">IF(F105=0,"ND",RANK(F105,$F$105:$F$137))</f>
        <v>1</v>
      </c>
      <c r="F105" s="58">
        <f t="shared" ref="F105:F137" si="21">SUM(C105:D105)</f>
        <v>1691547605.25</v>
      </c>
      <c r="G105" s="47">
        <f>IFERROR(VLOOKUP($A105&amp;$B105,'PNC Exon. &amp; no Exon.'!$A:$AJ,3,0),0)</f>
        <v>823182121.91999996</v>
      </c>
      <c r="H105" s="47">
        <f>IFERROR(VLOOKUP($A105&amp;$B105,'PNC Exon. &amp; no Exon.'!$A:$AJ,4,0),0)</f>
        <v>446784940.27999991</v>
      </c>
      <c r="I105" s="46">
        <f t="shared" ref="I105:I137" si="22">IF(J105=0,"ND",RANK(J105,$J$105:$J$137))</f>
        <v>1</v>
      </c>
      <c r="J105" s="58">
        <f t="shared" ref="J105:J137" si="23">(G105+H105)</f>
        <v>1269967062.1999998</v>
      </c>
      <c r="K105" s="47">
        <f t="shared" ref="K105:K138" si="24">J105-F105</f>
        <v>-421580543.05000019</v>
      </c>
      <c r="L105" s="156">
        <f t="shared" ref="L105:L138" si="25">IFERROR(K105/F105*100,0)</f>
        <v>-24.922771416042604</v>
      </c>
      <c r="M105" s="156">
        <f t="shared" ref="M105:M137" si="26">IFERROR(F105/$F$138*100,0)</f>
        <v>28.10377950992163</v>
      </c>
      <c r="N105" s="156">
        <f t="shared" ref="N105:N137" si="27">IFERROR(J105/$J$138*100,0)</f>
        <v>19.106584584957893</v>
      </c>
    </row>
    <row r="106" spans="1:14" ht="15.95" customHeight="1" x14ac:dyDescent="0.4">
      <c r="A106" s="125" t="s">
        <v>1</v>
      </c>
      <c r="B106" s="50" t="s">
        <v>112</v>
      </c>
      <c r="C106" s="47">
        <f>IFERROR(IF($J106&gt;0,VLOOKUP($A106&amp;$B106,'PNC AA'!$A:$E,4,0),""),"")</f>
        <v>752880876.69000006</v>
      </c>
      <c r="D106" s="47">
        <f>IFERROR(IF($J106&gt;0,VLOOKUP($A106&amp;$B106,'PNC AA'!$A:$E,5,0),""),"")</f>
        <v>98260906.939999998</v>
      </c>
      <c r="E106" s="46">
        <f t="shared" si="20"/>
        <v>2</v>
      </c>
      <c r="F106" s="58">
        <f t="shared" si="21"/>
        <v>851141783.63000011</v>
      </c>
      <c r="G106" s="47">
        <f>IFERROR(VLOOKUP($A106&amp;$B106,'PNC Exon. &amp; no Exon.'!$A:$AJ,3,0),0)</f>
        <v>1193748499.0599999</v>
      </c>
      <c r="H106" s="47">
        <f>IFERROR(VLOOKUP($A106&amp;$B106,'PNC Exon. &amp; no Exon.'!$A:$AJ,4,0),0)</f>
        <v>74976781.060000017</v>
      </c>
      <c r="I106" s="46">
        <f t="shared" si="22"/>
        <v>2</v>
      </c>
      <c r="J106" s="58">
        <f t="shared" si="23"/>
        <v>1268725280.1199999</v>
      </c>
      <c r="K106" s="47">
        <f t="shared" si="24"/>
        <v>417583496.48999977</v>
      </c>
      <c r="L106" s="156">
        <f t="shared" si="25"/>
        <v>49.061567005800704</v>
      </c>
      <c r="M106" s="156">
        <f t="shared" si="26"/>
        <v>14.141074684849722</v>
      </c>
      <c r="N106" s="156">
        <f t="shared" si="27"/>
        <v>19.087902041879566</v>
      </c>
    </row>
    <row r="107" spans="1:14" ht="15.95" customHeight="1" x14ac:dyDescent="0.4">
      <c r="A107" s="125" t="s">
        <v>1</v>
      </c>
      <c r="B107" s="50" t="s">
        <v>108</v>
      </c>
      <c r="C107" s="47">
        <f>IFERROR(IF($J107&gt;0,VLOOKUP($A107&amp;$B107,'PNC AA'!$A:$E,4,0),""),"")</f>
        <v>82430227.219999999</v>
      </c>
      <c r="D107" s="47">
        <f>IFERROR(IF($J107&gt;0,VLOOKUP($A107&amp;$B107,'PNC AA'!$A:$E,5,0),""),"")</f>
        <v>767695115.08000004</v>
      </c>
      <c r="E107" s="46">
        <f t="shared" si="20"/>
        <v>3</v>
      </c>
      <c r="F107" s="58">
        <f t="shared" si="21"/>
        <v>850125342.30000007</v>
      </c>
      <c r="G107" s="47">
        <f>IFERROR(VLOOKUP($A107&amp;$B107,'PNC Exon. &amp; no Exon.'!$A:$AJ,3,0),0)</f>
        <v>131154179.19</v>
      </c>
      <c r="H107" s="47">
        <f>IFERROR(VLOOKUP($A107&amp;$B107,'PNC Exon. &amp; no Exon.'!$A:$AJ,4,0),0)</f>
        <v>933461661.28999996</v>
      </c>
      <c r="I107" s="46">
        <f t="shared" si="22"/>
        <v>3</v>
      </c>
      <c r="J107" s="58">
        <f t="shared" si="23"/>
        <v>1064615840.48</v>
      </c>
      <c r="K107" s="47">
        <f t="shared" si="24"/>
        <v>214490498.17999995</v>
      </c>
      <c r="L107" s="156">
        <f t="shared" si="25"/>
        <v>25.230455734880159</v>
      </c>
      <c r="M107" s="156">
        <f t="shared" si="26"/>
        <v>14.124187283670805</v>
      </c>
      <c r="N107" s="156">
        <f t="shared" si="27"/>
        <v>16.017086751352096</v>
      </c>
    </row>
    <row r="108" spans="1:14" ht="15.95" customHeight="1" x14ac:dyDescent="0.4">
      <c r="A108" s="125" t="s">
        <v>1</v>
      </c>
      <c r="B108" s="50" t="s">
        <v>94</v>
      </c>
      <c r="C108" s="47">
        <f>IFERROR(IF($J108&gt;0,VLOOKUP($A108&amp;$B108,'PNC AA'!$A:$E,4,0),""),"")</f>
        <v>506329626.75</v>
      </c>
      <c r="D108" s="47">
        <f>IFERROR(IF($J108&gt;0,VLOOKUP($A108&amp;$B108,'PNC AA'!$A:$E,5,0),""),"")</f>
        <v>130217077.97</v>
      </c>
      <c r="E108" s="46">
        <f t="shared" si="20"/>
        <v>4</v>
      </c>
      <c r="F108" s="58">
        <f t="shared" si="21"/>
        <v>636546704.72000003</v>
      </c>
      <c r="G108" s="47">
        <f>IFERROR(VLOOKUP($A108&amp;$B108,'PNC Exon. &amp; no Exon.'!$A:$AJ,3,0),0)</f>
        <v>469428730.74000001</v>
      </c>
      <c r="H108" s="47">
        <f>IFERROR(VLOOKUP($A108&amp;$B108,'PNC Exon. &amp; no Exon.'!$A:$AJ,4,0),0)</f>
        <v>260014797.13</v>
      </c>
      <c r="I108" s="46">
        <f t="shared" si="22"/>
        <v>4</v>
      </c>
      <c r="J108" s="58">
        <f t="shared" si="23"/>
        <v>729443527.87</v>
      </c>
      <c r="K108" s="47">
        <f t="shared" si="24"/>
        <v>92896823.149999976</v>
      </c>
      <c r="L108" s="156">
        <f t="shared" si="25"/>
        <v>14.593873860499022</v>
      </c>
      <c r="M108" s="156">
        <f t="shared" si="26"/>
        <v>10.575740334883532</v>
      </c>
      <c r="N108" s="156">
        <f t="shared" si="27"/>
        <v>10.974437747270771</v>
      </c>
    </row>
    <row r="109" spans="1:14" ht="15.95" customHeight="1" x14ac:dyDescent="0.4">
      <c r="A109" s="125" t="s">
        <v>1</v>
      </c>
      <c r="B109" s="50" t="s">
        <v>92</v>
      </c>
      <c r="C109" s="47">
        <f>IFERROR(IF($J109&gt;0,VLOOKUP($A109&amp;$B109,'PNC AA'!$A:$E,4,0),""),"")</f>
        <v>437522155.47000003</v>
      </c>
      <c r="D109" s="47">
        <f>IFERROR(IF($J109&gt;0,VLOOKUP($A109&amp;$B109,'PNC AA'!$A:$E,5,0),""),"")</f>
        <v>19795509.899999999</v>
      </c>
      <c r="E109" s="46">
        <f t="shared" si="20"/>
        <v>5</v>
      </c>
      <c r="F109" s="58">
        <f t="shared" si="21"/>
        <v>457317665.37</v>
      </c>
      <c r="G109" s="47">
        <f>IFERROR(VLOOKUP($A109&amp;$B109,'PNC Exon. &amp; no Exon.'!$A:$AJ,3,0),0)</f>
        <v>472461006.64000005</v>
      </c>
      <c r="H109" s="47">
        <f>IFERROR(VLOOKUP($A109&amp;$B109,'PNC Exon. &amp; no Exon.'!$A:$AJ,4,0),0)</f>
        <v>44251557.429999992</v>
      </c>
      <c r="I109" s="46">
        <f t="shared" si="22"/>
        <v>5</v>
      </c>
      <c r="J109" s="58">
        <f t="shared" si="23"/>
        <v>516712564.07000005</v>
      </c>
      <c r="K109" s="47">
        <f t="shared" si="24"/>
        <v>59394898.700000048</v>
      </c>
      <c r="L109" s="156">
        <f t="shared" si="25"/>
        <v>12.987667697451766</v>
      </c>
      <c r="M109" s="156">
        <f t="shared" si="26"/>
        <v>7.5979858879887132</v>
      </c>
      <c r="N109" s="156">
        <f t="shared" si="27"/>
        <v>7.7739121000597642</v>
      </c>
    </row>
    <row r="110" spans="1:14" ht="15.95" customHeight="1" x14ac:dyDescent="0.4">
      <c r="A110" s="125" t="s">
        <v>1</v>
      </c>
      <c r="B110" s="50" t="s">
        <v>116</v>
      </c>
      <c r="C110" s="47">
        <f>IFERROR(IF($J110&gt;0,VLOOKUP($A110&amp;$B110,'PNC AA'!$A:$E,4,0),""),"")</f>
        <v>15505792.41</v>
      </c>
      <c r="D110" s="47">
        <f>IFERROR(IF($J110&gt;0,VLOOKUP($A110&amp;$B110,'PNC AA'!$A:$E,5,0),""),"")</f>
        <v>97658401.459999993</v>
      </c>
      <c r="E110" s="46">
        <f t="shared" si="20"/>
        <v>9</v>
      </c>
      <c r="F110" s="58">
        <f t="shared" si="21"/>
        <v>113164193.86999999</v>
      </c>
      <c r="G110" s="47">
        <f>IFERROR(VLOOKUP($A110&amp;$B110,'PNC Exon. &amp; no Exon.'!$A:$AJ,3,0),0)</f>
        <v>50805212.769999996</v>
      </c>
      <c r="H110" s="47">
        <f>IFERROR(VLOOKUP($A110&amp;$B110,'PNC Exon. &amp; no Exon.'!$A:$AJ,4,0),0)</f>
        <v>127290292.83</v>
      </c>
      <c r="I110" s="46">
        <f t="shared" si="22"/>
        <v>8</v>
      </c>
      <c r="J110" s="58">
        <f t="shared" si="23"/>
        <v>178095505.59999999</v>
      </c>
      <c r="K110" s="47">
        <f t="shared" si="24"/>
        <v>64931311.730000004</v>
      </c>
      <c r="L110" s="156">
        <f t="shared" si="25"/>
        <v>57.377965157946839</v>
      </c>
      <c r="M110" s="156">
        <f t="shared" si="26"/>
        <v>1.8801371850663762</v>
      </c>
      <c r="N110" s="156">
        <f t="shared" si="27"/>
        <v>2.6794370840236446</v>
      </c>
    </row>
    <row r="111" spans="1:14" ht="15.95" customHeight="1" x14ac:dyDescent="0.4">
      <c r="A111" s="125" t="s">
        <v>1</v>
      </c>
      <c r="B111" s="50" t="s">
        <v>87</v>
      </c>
      <c r="C111" s="47">
        <f>IFERROR(IF($J111&gt;0,VLOOKUP($A111&amp;$B111,'PNC AA'!$A:$E,4,0),""),"")</f>
        <v>307913009.60000002</v>
      </c>
      <c r="D111" s="47">
        <f>IFERROR(IF($J111&gt;0,VLOOKUP($A111&amp;$B111,'PNC AA'!$A:$E,5,0),""),"")</f>
        <v>45576258.350000001</v>
      </c>
      <c r="E111" s="46">
        <f t="shared" si="20"/>
        <v>6</v>
      </c>
      <c r="F111" s="58">
        <f t="shared" si="21"/>
        <v>353489267.95000005</v>
      </c>
      <c r="G111" s="47">
        <f>IFERROR(VLOOKUP($A111&amp;$B111,'PNC Exon. &amp; no Exon.'!$A:$AJ,3,0),0)</f>
        <v>397673945.25000006</v>
      </c>
      <c r="H111" s="47">
        <f>IFERROR(VLOOKUP($A111&amp;$B111,'PNC Exon. &amp; no Exon.'!$A:$AJ,4,0),0)</f>
        <v>76311079.529999986</v>
      </c>
      <c r="I111" s="46">
        <f t="shared" si="22"/>
        <v>6</v>
      </c>
      <c r="J111" s="58">
        <f t="shared" si="23"/>
        <v>473985024.78000003</v>
      </c>
      <c r="K111" s="47">
        <f t="shared" si="24"/>
        <v>120495756.82999998</v>
      </c>
      <c r="L111" s="156">
        <f t="shared" si="25"/>
        <v>34.087529029889453</v>
      </c>
      <c r="M111" s="156">
        <f t="shared" si="26"/>
        <v>5.8729558747015984</v>
      </c>
      <c r="N111" s="156">
        <f t="shared" si="27"/>
        <v>7.1310786220502926</v>
      </c>
    </row>
    <row r="112" spans="1:14" ht="15.95" customHeight="1" x14ac:dyDescent="0.4">
      <c r="A112" s="125" t="s">
        <v>1</v>
      </c>
      <c r="B112" s="50" t="s">
        <v>91</v>
      </c>
      <c r="C112" s="47">
        <f>IFERROR(IF($J112&gt;0,VLOOKUP($A112&amp;$B112,'PNC AA'!$A:$E,4,0),""),"")</f>
        <v>12367745.389999999</v>
      </c>
      <c r="D112" s="47">
        <f>IFERROR(IF($J112&gt;0,VLOOKUP($A112&amp;$B112,'PNC AA'!$A:$E,5,0),""),"")</f>
        <v>209818577.53</v>
      </c>
      <c r="E112" s="46">
        <f t="shared" si="20"/>
        <v>7</v>
      </c>
      <c r="F112" s="58">
        <f t="shared" si="21"/>
        <v>222186322.91999999</v>
      </c>
      <c r="G112" s="47">
        <f>IFERROR(VLOOKUP($A112&amp;$B112,'PNC Exon. &amp; no Exon.'!$A:$AJ,3,0),0)</f>
        <v>11305694.939999999</v>
      </c>
      <c r="H112" s="47">
        <f>IFERROR(VLOOKUP($A112&amp;$B112,'PNC Exon. &amp; no Exon.'!$A:$AJ,4,0),0)</f>
        <v>183950022.82999998</v>
      </c>
      <c r="I112" s="46">
        <f t="shared" si="22"/>
        <v>7</v>
      </c>
      <c r="J112" s="58">
        <f t="shared" si="23"/>
        <v>195255717.76999998</v>
      </c>
      <c r="K112" s="47">
        <f t="shared" si="24"/>
        <v>-26930605.150000006</v>
      </c>
      <c r="L112" s="156">
        <f t="shared" si="25"/>
        <v>-12.120730383434354</v>
      </c>
      <c r="M112" s="156">
        <f t="shared" si="26"/>
        <v>3.6914571071389157</v>
      </c>
      <c r="N112" s="156">
        <f t="shared" si="27"/>
        <v>2.937611532071096</v>
      </c>
    </row>
    <row r="113" spans="1:14" ht="15.95" customHeight="1" x14ac:dyDescent="0.4">
      <c r="A113" s="125" t="s">
        <v>1</v>
      </c>
      <c r="B113" s="50" t="s">
        <v>78</v>
      </c>
      <c r="C113" s="47">
        <f>IFERROR(IF($J113&gt;0,VLOOKUP($A113&amp;$B113,'PNC AA'!$A:$E,4,0),""),"")</f>
        <v>37273027.04999999</v>
      </c>
      <c r="D113" s="47">
        <f>IFERROR(IF($J113&gt;0,VLOOKUP($A113&amp;$B113,'PNC AA'!$A:$E,5,0),""),"")</f>
        <v>86387627.069999993</v>
      </c>
      <c r="E113" s="46">
        <f t="shared" si="20"/>
        <v>8</v>
      </c>
      <c r="F113" s="58">
        <f t="shared" si="21"/>
        <v>123660654.11999997</v>
      </c>
      <c r="G113" s="47">
        <f>IFERROR(VLOOKUP($A113&amp;$B113,'PNC Exon. &amp; no Exon.'!$A:$AJ,3,0),0)</f>
        <v>41378056.359999999</v>
      </c>
      <c r="H113" s="47">
        <f>IFERROR(VLOOKUP($A113&amp;$B113,'PNC Exon. &amp; no Exon.'!$A:$AJ,4,0),0)</f>
        <v>88924068.900000006</v>
      </c>
      <c r="I113" s="46">
        <f t="shared" si="22"/>
        <v>9</v>
      </c>
      <c r="J113" s="58">
        <f t="shared" si="23"/>
        <v>130302125.26000001</v>
      </c>
      <c r="K113" s="47">
        <f t="shared" si="24"/>
        <v>6641471.1400000304</v>
      </c>
      <c r="L113" s="156">
        <f t="shared" si="25"/>
        <v>5.3707229573241335</v>
      </c>
      <c r="M113" s="156">
        <f t="shared" si="26"/>
        <v>2.0545279048930634</v>
      </c>
      <c r="N113" s="156">
        <f t="shared" si="27"/>
        <v>1.9603883061085965</v>
      </c>
    </row>
    <row r="114" spans="1:14" ht="15.95" customHeight="1" x14ac:dyDescent="0.4">
      <c r="A114" s="125" t="s">
        <v>1</v>
      </c>
      <c r="B114" s="50" t="s">
        <v>77</v>
      </c>
      <c r="C114" s="47">
        <f>IFERROR(IF($J114&gt;0,VLOOKUP($A114&amp;$B114,'PNC AA'!$A:$E,4,0),""),"")</f>
        <v>90054920.229999989</v>
      </c>
      <c r="D114" s="47">
        <f>IFERROR(IF($J114&gt;0,VLOOKUP($A114&amp;$B114,'PNC AA'!$A:$E,5,0),""),"")</f>
        <v>269498.87</v>
      </c>
      <c r="E114" s="46">
        <f t="shared" si="20"/>
        <v>10</v>
      </c>
      <c r="F114" s="58">
        <f t="shared" si="21"/>
        <v>90324419.099999994</v>
      </c>
      <c r="G114" s="47">
        <f>IFERROR(VLOOKUP($A114&amp;$B114,'PNC Exon. &amp; no Exon.'!$A:$AJ,3,0),0)</f>
        <v>104464452.92999999</v>
      </c>
      <c r="H114" s="47">
        <f>IFERROR(VLOOKUP($A114&amp;$B114,'PNC Exon. &amp; no Exon.'!$A:$AJ,4,0),0)</f>
        <v>6329.01</v>
      </c>
      <c r="I114" s="46">
        <f t="shared" si="22"/>
        <v>10</v>
      </c>
      <c r="J114" s="58">
        <f t="shared" si="23"/>
        <v>104470781.94</v>
      </c>
      <c r="K114" s="47">
        <f t="shared" si="24"/>
        <v>14146362.840000004</v>
      </c>
      <c r="L114" s="156">
        <f t="shared" si="25"/>
        <v>15.661725789056311</v>
      </c>
      <c r="M114" s="156">
        <f t="shared" si="26"/>
        <v>1.5006716635521384</v>
      </c>
      <c r="N114" s="156">
        <f t="shared" si="27"/>
        <v>1.5717571669421375</v>
      </c>
    </row>
    <row r="115" spans="1:14" ht="15.95" customHeight="1" x14ac:dyDescent="0.4">
      <c r="A115" s="125" t="s">
        <v>1</v>
      </c>
      <c r="B115" s="50" t="s">
        <v>89</v>
      </c>
      <c r="C115" s="47">
        <f>IFERROR(IF($J115&gt;0,VLOOKUP($A115&amp;$B115,'PNC AA'!$A:$E,4,0),""),"")</f>
        <v>88697350.000000015</v>
      </c>
      <c r="D115" s="47">
        <f>IFERROR(IF($J115&gt;0,VLOOKUP($A115&amp;$B115,'PNC AA'!$A:$E,5,0),""),"")</f>
        <v>1477291.46</v>
      </c>
      <c r="E115" s="46">
        <f t="shared" si="20"/>
        <v>11</v>
      </c>
      <c r="F115" s="58">
        <f t="shared" si="21"/>
        <v>90174641.460000008</v>
      </c>
      <c r="G115" s="47">
        <f>IFERROR(VLOOKUP($A115&amp;$B115,'PNC Exon. &amp; no Exon.'!$A:$AJ,3,0),0)</f>
        <v>92615396.230000004</v>
      </c>
      <c r="H115" s="47">
        <f>IFERROR(VLOOKUP($A115&amp;$B115,'PNC Exon. &amp; no Exon.'!$A:$AJ,4,0),0)</f>
        <v>8816.99</v>
      </c>
      <c r="I115" s="46">
        <f t="shared" si="22"/>
        <v>11</v>
      </c>
      <c r="J115" s="58">
        <f t="shared" si="23"/>
        <v>92624213.219999999</v>
      </c>
      <c r="K115" s="47">
        <f t="shared" si="24"/>
        <v>2449571.7599999905</v>
      </c>
      <c r="L115" s="156">
        <f t="shared" si="25"/>
        <v>2.7164751867481285</v>
      </c>
      <c r="M115" s="156">
        <f t="shared" si="26"/>
        <v>1.4981832217506712</v>
      </c>
      <c r="N115" s="156">
        <f t="shared" si="27"/>
        <v>1.3935261922756859</v>
      </c>
    </row>
    <row r="116" spans="1:14" ht="15.95" customHeight="1" x14ac:dyDescent="0.4">
      <c r="A116" s="125" t="s">
        <v>1</v>
      </c>
      <c r="B116" s="50" t="s">
        <v>98</v>
      </c>
      <c r="C116" s="47">
        <f>IFERROR(IF($J116&gt;0,VLOOKUP($A116&amp;$B116,'PNC AA'!$A:$E,4,0),""),"")</f>
        <v>2153552</v>
      </c>
      <c r="D116" s="47">
        <f>IFERROR(IF($J116&gt;0,VLOOKUP($A116&amp;$B116,'PNC AA'!$A:$E,5,0),""),"")</f>
        <v>45887037.539999999</v>
      </c>
      <c r="E116" s="46">
        <f t="shared" si="20"/>
        <v>15</v>
      </c>
      <c r="F116" s="58">
        <f t="shared" si="21"/>
        <v>48040589.539999999</v>
      </c>
      <c r="G116" s="47">
        <f>IFERROR(VLOOKUP($A116&amp;$B116,'PNC Exon. &amp; no Exon.'!$A:$AJ,3,0),0)</f>
        <v>4397789.01</v>
      </c>
      <c r="H116" s="47">
        <f>IFERROR(VLOOKUP($A116&amp;$B116,'PNC Exon. &amp; no Exon.'!$A:$AJ,4,0),0)</f>
        <v>69479449.879999995</v>
      </c>
      <c r="I116" s="46">
        <f t="shared" si="22"/>
        <v>12</v>
      </c>
      <c r="J116" s="58">
        <f t="shared" si="23"/>
        <v>73877238.890000001</v>
      </c>
      <c r="K116" s="47">
        <f t="shared" si="24"/>
        <v>25836649.350000001</v>
      </c>
      <c r="L116" s="156">
        <f t="shared" si="25"/>
        <v>53.780874875583386</v>
      </c>
      <c r="M116" s="156">
        <f t="shared" si="26"/>
        <v>0.79815793050605155</v>
      </c>
      <c r="N116" s="156">
        <f t="shared" si="27"/>
        <v>1.1114789948250092</v>
      </c>
    </row>
    <row r="117" spans="1:14" ht="15.95" customHeight="1" x14ac:dyDescent="0.4">
      <c r="A117" s="125" t="s">
        <v>1</v>
      </c>
      <c r="B117" s="50" t="s">
        <v>96</v>
      </c>
      <c r="C117" s="47">
        <f>IFERROR(IF($J117&gt;0,VLOOKUP($A117&amp;$B117,'PNC AA'!$A:$E,4,0),""),"")</f>
        <v>65385603.689999998</v>
      </c>
      <c r="D117" s="47">
        <f>IFERROR(IF($J117&gt;0,VLOOKUP($A117&amp;$B117,'PNC AA'!$A:$E,5,0),""),"")</f>
        <v>50400</v>
      </c>
      <c r="E117" s="46">
        <f t="shared" si="20"/>
        <v>12</v>
      </c>
      <c r="F117" s="58">
        <f t="shared" si="21"/>
        <v>65436003.689999998</v>
      </c>
      <c r="G117" s="47">
        <f>IFERROR(VLOOKUP($A117&amp;$B117,'PNC Exon. &amp; no Exon.'!$A:$AJ,3,0),0)</f>
        <v>70780108.149999991</v>
      </c>
      <c r="H117" s="47">
        <f>IFERROR(VLOOKUP($A117&amp;$B117,'PNC Exon. &amp; no Exon.'!$A:$AJ,4,0),0)</f>
        <v>32759.54</v>
      </c>
      <c r="I117" s="46">
        <f t="shared" si="22"/>
        <v>13</v>
      </c>
      <c r="J117" s="58">
        <f t="shared" si="23"/>
        <v>70812867.689999998</v>
      </c>
      <c r="K117" s="47">
        <f t="shared" si="24"/>
        <v>5376864</v>
      </c>
      <c r="L117" s="156">
        <f t="shared" si="25"/>
        <v>8.2169810147218669</v>
      </c>
      <c r="M117" s="156">
        <f t="shared" si="26"/>
        <v>1.0871695328032969</v>
      </c>
      <c r="N117" s="156">
        <f t="shared" si="27"/>
        <v>1.0653756987040202</v>
      </c>
    </row>
    <row r="118" spans="1:14" ht="15.95" customHeight="1" x14ac:dyDescent="0.4">
      <c r="A118" s="125" t="s">
        <v>1</v>
      </c>
      <c r="B118" s="50" t="s">
        <v>99</v>
      </c>
      <c r="C118" s="47">
        <f>IFERROR(IF($J118&gt;0,VLOOKUP($A118&amp;$B118,'PNC AA'!$A:$E,4,0),""),"")</f>
        <v>58901128.920000002</v>
      </c>
      <c r="D118" s="47">
        <f>IFERROR(IF($J118&gt;0,VLOOKUP($A118&amp;$B118,'PNC AA'!$A:$E,5,0),""),"")</f>
        <v>0</v>
      </c>
      <c r="E118" s="46">
        <f t="shared" si="20"/>
        <v>13</v>
      </c>
      <c r="F118" s="58">
        <f t="shared" si="21"/>
        <v>58901128.920000002</v>
      </c>
      <c r="G118" s="47">
        <f>IFERROR(VLOOKUP($A118&amp;$B118,'PNC Exon. &amp; no Exon.'!$A:$AJ,3,0),0)</f>
        <v>62847543.090000004</v>
      </c>
      <c r="H118" s="47">
        <f>IFERROR(VLOOKUP($A118&amp;$B118,'PNC Exon. &amp; no Exon.'!$A:$AJ,4,0),0)</f>
        <v>0</v>
      </c>
      <c r="I118" s="46">
        <f t="shared" si="22"/>
        <v>14</v>
      </c>
      <c r="J118" s="58">
        <f t="shared" si="23"/>
        <v>62847543.090000004</v>
      </c>
      <c r="K118" s="47">
        <f t="shared" si="24"/>
        <v>3946414.1700000018</v>
      </c>
      <c r="L118" s="156">
        <f t="shared" si="25"/>
        <v>6.7000654187121853</v>
      </c>
      <c r="M118" s="156">
        <f t="shared" si="26"/>
        <v>0.97859754872727867</v>
      </c>
      <c r="N118" s="156">
        <f t="shared" si="27"/>
        <v>0.9455378283005923</v>
      </c>
    </row>
    <row r="119" spans="1:14" ht="15.95" customHeight="1" x14ac:dyDescent="0.4">
      <c r="A119" s="125" t="s">
        <v>1</v>
      </c>
      <c r="B119" s="50" t="s">
        <v>106</v>
      </c>
      <c r="C119" s="47">
        <f>IFERROR(IF($J119&gt;0,VLOOKUP($A119&amp;$B119,'PNC AA'!$A:$E,4,0),""),"")</f>
        <v>49899881.960000008</v>
      </c>
      <c r="D119" s="47">
        <f>IFERROR(IF($J119&gt;0,VLOOKUP($A119&amp;$B119,'PNC AA'!$A:$E,5,0),""),"")</f>
        <v>2859.68</v>
      </c>
      <c r="E119" s="46">
        <f t="shared" si="20"/>
        <v>14</v>
      </c>
      <c r="F119" s="58">
        <f t="shared" si="21"/>
        <v>49902741.640000008</v>
      </c>
      <c r="G119" s="47">
        <f>IFERROR(VLOOKUP($A119&amp;$B119,'PNC Exon. &amp; no Exon.'!$A:$AJ,3,0),0)</f>
        <v>50657057.729999997</v>
      </c>
      <c r="H119" s="47">
        <f>IFERROR(VLOOKUP($A119&amp;$B119,'PNC Exon. &amp; no Exon.'!$A:$AJ,4,0),0)</f>
        <v>2528938.96</v>
      </c>
      <c r="I119" s="46">
        <f t="shared" si="22"/>
        <v>15</v>
      </c>
      <c r="J119" s="58">
        <f t="shared" si="23"/>
        <v>53185996.689999998</v>
      </c>
      <c r="K119" s="47">
        <f t="shared" si="24"/>
        <v>3283255.0499999896</v>
      </c>
      <c r="L119" s="156">
        <f t="shared" si="25"/>
        <v>6.5793079540308579</v>
      </c>
      <c r="M119" s="156">
        <f t="shared" si="26"/>
        <v>0.82909617420070836</v>
      </c>
      <c r="N119" s="156">
        <f t="shared" si="27"/>
        <v>0.80018039423194065</v>
      </c>
    </row>
    <row r="120" spans="1:14" ht="15.95" customHeight="1" x14ac:dyDescent="0.4">
      <c r="A120" s="125" t="s">
        <v>1</v>
      </c>
      <c r="B120" s="49" t="s">
        <v>107</v>
      </c>
      <c r="C120" s="47">
        <f>IFERROR(IF($J120&gt;0,VLOOKUP($A120&amp;$B120,'PNC AA'!$A:$E,4,0),""),"")</f>
        <v>41383821.57</v>
      </c>
      <c r="D120" s="47">
        <f>IFERROR(IF($J120&gt;0,VLOOKUP($A120&amp;$B120,'PNC AA'!$A:$E,5,0),""),"")</f>
        <v>0</v>
      </c>
      <c r="E120" s="46">
        <f t="shared" si="20"/>
        <v>16</v>
      </c>
      <c r="F120" s="58">
        <f t="shared" si="21"/>
        <v>41383821.57</v>
      </c>
      <c r="G120" s="47">
        <f>IFERROR(VLOOKUP($A120&amp;$B120,'PNC Exon. &amp; no Exon.'!$A:$AJ,3,0),0)</f>
        <v>48142178.440000005</v>
      </c>
      <c r="H120" s="47">
        <f>IFERROR(VLOOKUP($A120&amp;$B120,'PNC Exon. &amp; no Exon.'!$A:$AJ,4,0),0)</f>
        <v>0</v>
      </c>
      <c r="I120" s="46">
        <f t="shared" si="22"/>
        <v>16</v>
      </c>
      <c r="J120" s="58">
        <f t="shared" si="23"/>
        <v>48142178.440000005</v>
      </c>
      <c r="K120" s="47">
        <f t="shared" si="24"/>
        <v>6758356.8700000048</v>
      </c>
      <c r="L120" s="156">
        <f t="shared" si="25"/>
        <v>16.330915351953092</v>
      </c>
      <c r="M120" s="156">
        <f t="shared" si="26"/>
        <v>0.68756078343377669</v>
      </c>
      <c r="N120" s="156">
        <f t="shared" si="27"/>
        <v>0.72429642614080425</v>
      </c>
    </row>
    <row r="121" spans="1:14" ht="15.95" customHeight="1" x14ac:dyDescent="0.4">
      <c r="A121" s="125" t="s">
        <v>1</v>
      </c>
      <c r="B121" s="50" t="s">
        <v>102</v>
      </c>
      <c r="C121" s="47">
        <f>IFERROR(IF($J121&gt;0,VLOOKUP($A121&amp;$B121,'PNC AA'!$A:$E,4,0),""),"")</f>
        <v>28281822.289999999</v>
      </c>
      <c r="D121" s="47">
        <f>IFERROR(IF($J121&gt;0,VLOOKUP($A121&amp;$B121,'PNC AA'!$A:$E,5,0),""),"")</f>
        <v>0</v>
      </c>
      <c r="E121" s="46">
        <f t="shared" si="20"/>
        <v>22</v>
      </c>
      <c r="F121" s="58">
        <f t="shared" si="21"/>
        <v>28281822.289999999</v>
      </c>
      <c r="G121" s="47">
        <f>IFERROR(VLOOKUP($A121&amp;$B121,'PNC Exon. &amp; no Exon.'!$A:$AJ,3,0),0)</f>
        <v>40806448.090000004</v>
      </c>
      <c r="H121" s="47">
        <f>IFERROR(VLOOKUP($A121&amp;$B121,'PNC Exon. &amp; no Exon.'!$A:$AJ,4,0),0)</f>
        <v>0</v>
      </c>
      <c r="I121" s="46">
        <f t="shared" si="22"/>
        <v>17</v>
      </c>
      <c r="J121" s="58">
        <f t="shared" si="23"/>
        <v>40806448.090000004</v>
      </c>
      <c r="K121" s="47">
        <f t="shared" si="24"/>
        <v>12524625.800000004</v>
      </c>
      <c r="L121" s="156">
        <f t="shared" si="25"/>
        <v>44.285073541489979</v>
      </c>
      <c r="M121" s="156">
        <f t="shared" si="26"/>
        <v>0.46988101033046392</v>
      </c>
      <c r="N121" s="156">
        <f t="shared" si="27"/>
        <v>0.61393076659219092</v>
      </c>
    </row>
    <row r="122" spans="1:14" ht="15.95" customHeight="1" x14ac:dyDescent="0.4">
      <c r="A122" s="125" t="s">
        <v>1</v>
      </c>
      <c r="B122" s="50" t="s">
        <v>82</v>
      </c>
      <c r="C122" s="47">
        <f>IFERROR(IF($J122&gt;0,VLOOKUP($A122&amp;$B122,'PNC AA'!$A:$E,4,0),""),"")</f>
        <v>28490655.879999999</v>
      </c>
      <c r="D122" s="47">
        <f>IFERROR(IF($J122&gt;0,VLOOKUP($A122&amp;$B122,'PNC AA'!$A:$E,5,0),""),"")</f>
        <v>0</v>
      </c>
      <c r="E122" s="46">
        <f t="shared" si="20"/>
        <v>21</v>
      </c>
      <c r="F122" s="58">
        <f t="shared" si="21"/>
        <v>28490655.879999999</v>
      </c>
      <c r="G122" s="47">
        <f>IFERROR(VLOOKUP($A122&amp;$B122,'PNC Exon. &amp; no Exon.'!$A:$AJ,3,0),0)</f>
        <v>38409176.18</v>
      </c>
      <c r="H122" s="47">
        <f>IFERROR(VLOOKUP($A122&amp;$B122,'PNC Exon. &amp; no Exon.'!$A:$AJ,4,0),0)</f>
        <v>0</v>
      </c>
      <c r="I122" s="46">
        <f t="shared" si="22"/>
        <v>18</v>
      </c>
      <c r="J122" s="58">
        <f t="shared" si="23"/>
        <v>38409176.18</v>
      </c>
      <c r="K122" s="47">
        <f t="shared" si="24"/>
        <v>9918520.3000000007</v>
      </c>
      <c r="L122" s="156">
        <f t="shared" si="25"/>
        <v>34.813239617142862</v>
      </c>
      <c r="M122" s="156">
        <f t="shared" si="26"/>
        <v>0.47335062191538768</v>
      </c>
      <c r="N122" s="156">
        <f t="shared" si="27"/>
        <v>0.57786394258951823</v>
      </c>
    </row>
    <row r="123" spans="1:14" ht="15.95" customHeight="1" x14ac:dyDescent="0.4">
      <c r="A123" s="125" t="s">
        <v>1</v>
      </c>
      <c r="B123" s="50" t="s">
        <v>80</v>
      </c>
      <c r="C123" s="47">
        <f>IFERROR(IF($J123&gt;0,VLOOKUP($A123&amp;$B123,'PNC AA'!$A:$E,4,0),""),"")</f>
        <v>37223215.57</v>
      </c>
      <c r="D123" s="47">
        <f>IFERROR(IF($J123&gt;0,VLOOKUP($A123&amp;$B123,'PNC AA'!$A:$E,5,0),""),"")</f>
        <v>79385.51999999999</v>
      </c>
      <c r="E123" s="46">
        <f t="shared" si="20"/>
        <v>17</v>
      </c>
      <c r="F123" s="58">
        <f t="shared" si="21"/>
        <v>37302601.090000004</v>
      </c>
      <c r="G123" s="47">
        <f>IFERROR(VLOOKUP($A123&amp;$B123,'PNC Exon. &amp; no Exon.'!$A:$AJ,3,0),0)</f>
        <v>37052162.139999993</v>
      </c>
      <c r="H123" s="47">
        <f>IFERROR(VLOOKUP($A123&amp;$B123,'PNC Exon. &amp; no Exon.'!$A:$AJ,4,0),0)</f>
        <v>40862.730000000003</v>
      </c>
      <c r="I123" s="46">
        <f t="shared" si="22"/>
        <v>19</v>
      </c>
      <c r="J123" s="58">
        <f t="shared" si="23"/>
        <v>37093024.86999999</v>
      </c>
      <c r="K123" s="47">
        <f t="shared" si="24"/>
        <v>-209576.22000001371</v>
      </c>
      <c r="L123" s="156">
        <f t="shared" si="25"/>
        <v>-0.56182736290793522</v>
      </c>
      <c r="M123" s="156">
        <f t="shared" si="26"/>
        <v>0.6197544029657881</v>
      </c>
      <c r="N123" s="156">
        <f t="shared" si="27"/>
        <v>0.5580625185371848</v>
      </c>
    </row>
    <row r="124" spans="1:14" ht="15.95" customHeight="1" x14ac:dyDescent="0.4">
      <c r="A124" s="125" t="s">
        <v>1</v>
      </c>
      <c r="B124" s="49" t="s">
        <v>101</v>
      </c>
      <c r="C124" s="47">
        <f>IFERROR(IF($J124&gt;0,VLOOKUP($A124&amp;$B124,'PNC AA'!$A:$E,4,0),""),"")</f>
        <v>0</v>
      </c>
      <c r="D124" s="47">
        <f>IFERROR(IF($J124&gt;0,VLOOKUP($A124&amp;$B124,'PNC AA'!$A:$E,5,0),""),"")</f>
        <v>31587723.879999999</v>
      </c>
      <c r="E124" s="46">
        <f t="shared" si="20"/>
        <v>18</v>
      </c>
      <c r="F124" s="58">
        <f t="shared" si="21"/>
        <v>31587723.879999999</v>
      </c>
      <c r="G124" s="47">
        <f>IFERROR(VLOOKUP($A124&amp;$B124,'PNC Exon. &amp; no Exon.'!$A:$AJ,3,0),0)</f>
        <v>0</v>
      </c>
      <c r="H124" s="47">
        <f>IFERROR(VLOOKUP($A124&amp;$B124,'PNC Exon. &amp; no Exon.'!$A:$AJ,4,0),0)</f>
        <v>35576328.640000001</v>
      </c>
      <c r="I124" s="46">
        <f t="shared" si="22"/>
        <v>20</v>
      </c>
      <c r="J124" s="58">
        <f t="shared" si="23"/>
        <v>35576328.640000001</v>
      </c>
      <c r="K124" s="47">
        <f t="shared" si="24"/>
        <v>3988604.7600000016</v>
      </c>
      <c r="L124" s="156">
        <f t="shared" si="25"/>
        <v>12.627072387844368</v>
      </c>
      <c r="M124" s="156">
        <f t="shared" si="26"/>
        <v>0.52480605593870033</v>
      </c>
      <c r="N124" s="156">
        <f t="shared" si="27"/>
        <v>0.53524390719620984</v>
      </c>
    </row>
    <row r="125" spans="1:14" ht="15.95" customHeight="1" x14ac:dyDescent="0.4">
      <c r="A125" s="125" t="s">
        <v>1</v>
      </c>
      <c r="B125" s="50" t="s">
        <v>95</v>
      </c>
      <c r="C125" s="47">
        <f>IFERROR(IF($J125&gt;0,VLOOKUP($A125&amp;$B125,'PNC AA'!$A:$E,4,0),""),"")</f>
        <v>1920449.09</v>
      </c>
      <c r="D125" s="47">
        <f>IFERROR(IF($J125&gt;0,VLOOKUP($A125&amp;$B125,'PNC AA'!$A:$E,5,0),""),"")</f>
        <v>23405537.899999999</v>
      </c>
      <c r="E125" s="46">
        <f t="shared" si="20"/>
        <v>23</v>
      </c>
      <c r="F125" s="58">
        <f t="shared" si="21"/>
        <v>25325986.989999998</v>
      </c>
      <c r="G125" s="47">
        <f>IFERROR(VLOOKUP($A125&amp;$B125,'PNC Exon. &amp; no Exon.'!$A:$AJ,3,0),0)</f>
        <v>2598458.9299999997</v>
      </c>
      <c r="H125" s="47">
        <f>IFERROR(VLOOKUP($A125&amp;$B125,'PNC Exon. &amp; no Exon.'!$A:$AJ,4,0),0)</f>
        <v>29803477.140000001</v>
      </c>
      <c r="I125" s="46">
        <f t="shared" si="22"/>
        <v>21</v>
      </c>
      <c r="J125" s="58">
        <f t="shared" si="23"/>
        <v>32401936.07</v>
      </c>
      <c r="K125" s="47">
        <f t="shared" si="24"/>
        <v>7075949.0800000019</v>
      </c>
      <c r="L125" s="156">
        <f t="shared" si="25"/>
        <v>27.939480039984034</v>
      </c>
      <c r="M125" s="156">
        <f t="shared" si="26"/>
        <v>0.42077205041646509</v>
      </c>
      <c r="N125" s="156">
        <f t="shared" si="27"/>
        <v>0.4874853456162756</v>
      </c>
    </row>
    <row r="126" spans="1:14" ht="15.95" customHeight="1" x14ac:dyDescent="0.4">
      <c r="A126" s="125" t="s">
        <v>1</v>
      </c>
      <c r="B126" s="50" t="s">
        <v>110</v>
      </c>
      <c r="C126" s="47">
        <f>IFERROR(IF($J126&gt;0,VLOOKUP($A126&amp;$B126,'PNC AA'!$A:$E,4,0),""),"")</f>
        <v>19008710.589999996</v>
      </c>
      <c r="D126" s="47">
        <f>IFERROR(IF($J126&gt;0,VLOOKUP($A126&amp;$B126,'PNC AA'!$A:$E,5,0),""),"")</f>
        <v>10363283.26</v>
      </c>
      <c r="E126" s="46">
        <f t="shared" si="20"/>
        <v>20</v>
      </c>
      <c r="F126" s="58">
        <f t="shared" si="21"/>
        <v>29371993.849999994</v>
      </c>
      <c r="G126" s="47">
        <f>IFERROR(VLOOKUP($A126&amp;$B126,'PNC Exon. &amp; no Exon.'!$A:$AJ,3,0),0)</f>
        <v>18109217.52</v>
      </c>
      <c r="H126" s="47">
        <f>IFERROR(VLOOKUP($A126&amp;$B126,'PNC Exon. &amp; no Exon.'!$A:$AJ,4,0),0)</f>
        <v>11982265.209999999</v>
      </c>
      <c r="I126" s="46">
        <f t="shared" si="22"/>
        <v>22</v>
      </c>
      <c r="J126" s="58">
        <f t="shared" si="23"/>
        <v>30091482.729999997</v>
      </c>
      <c r="K126" s="47">
        <f t="shared" si="24"/>
        <v>719488.88000000268</v>
      </c>
      <c r="L126" s="156">
        <f t="shared" si="25"/>
        <v>2.4495745289692099</v>
      </c>
      <c r="M126" s="156">
        <f t="shared" si="26"/>
        <v>0.48799338331667919</v>
      </c>
      <c r="N126" s="156">
        <f t="shared" si="27"/>
        <v>0.4527247022230248</v>
      </c>
    </row>
    <row r="127" spans="1:14" ht="15.95" customHeight="1" x14ac:dyDescent="0.4">
      <c r="A127" s="125" t="s">
        <v>1</v>
      </c>
      <c r="B127" s="50" t="s">
        <v>79</v>
      </c>
      <c r="C127" s="47">
        <f>IFERROR(IF($J127&gt;0,VLOOKUP($A127&amp;$B127,'PNC AA'!$A:$E,4,0),""),"")</f>
        <v>30682937.049999997</v>
      </c>
      <c r="D127" s="47">
        <f>IFERROR(IF($J127&gt;0,VLOOKUP($A127&amp;$B127,'PNC AA'!$A:$E,5,0),""),"")</f>
        <v>646544.94999999995</v>
      </c>
      <c r="E127" s="46">
        <f t="shared" si="20"/>
        <v>19</v>
      </c>
      <c r="F127" s="58">
        <f t="shared" si="21"/>
        <v>31329481.999999996</v>
      </c>
      <c r="G127" s="47">
        <f>IFERROR(VLOOKUP($A127&amp;$B127,'PNC Exon. &amp; no Exon.'!$A:$AJ,3,0),0)</f>
        <v>26934317.16</v>
      </c>
      <c r="H127" s="47">
        <f>IFERROR(VLOOKUP($A127&amp;$B127,'PNC Exon. &amp; no Exon.'!$A:$AJ,4,0),0)</f>
        <v>1329847.05</v>
      </c>
      <c r="I127" s="46">
        <f t="shared" si="22"/>
        <v>23</v>
      </c>
      <c r="J127" s="58">
        <f t="shared" si="23"/>
        <v>28264164.210000001</v>
      </c>
      <c r="K127" s="47">
        <f t="shared" si="24"/>
        <v>-3065317.7899999954</v>
      </c>
      <c r="L127" s="156">
        <f t="shared" si="25"/>
        <v>-9.7841317325323018</v>
      </c>
      <c r="M127" s="156">
        <f t="shared" si="26"/>
        <v>0.52051556311826619</v>
      </c>
      <c r="N127" s="156">
        <f t="shared" si="27"/>
        <v>0.4252327956175434</v>
      </c>
    </row>
    <row r="128" spans="1:14" ht="15.95" customHeight="1" x14ac:dyDescent="0.4">
      <c r="A128" s="125" t="s">
        <v>1</v>
      </c>
      <c r="B128" s="50" t="s">
        <v>114</v>
      </c>
      <c r="C128" s="47">
        <f>IFERROR(IF($J128&gt;0,VLOOKUP($A128&amp;$B128,'PNC AA'!$A:$E,4,0),""),"")</f>
        <v>18607439.609999999</v>
      </c>
      <c r="D128" s="47">
        <f>IFERROR(IF($J128&gt;0,VLOOKUP($A128&amp;$B128,'PNC AA'!$A:$E,5,0),""),"")</f>
        <v>856135</v>
      </c>
      <c r="E128" s="46">
        <f t="shared" si="20"/>
        <v>24</v>
      </c>
      <c r="F128" s="58">
        <f t="shared" si="21"/>
        <v>19463574.609999999</v>
      </c>
      <c r="G128" s="47">
        <f>IFERROR(VLOOKUP($A128&amp;$B128,'PNC Exon. &amp; no Exon.'!$A:$AJ,3,0),0)</f>
        <v>20339481.190000001</v>
      </c>
      <c r="H128" s="47">
        <f>IFERROR(VLOOKUP($A128&amp;$B128,'PNC Exon. &amp; no Exon.'!$A:$AJ,4,0),0)</f>
        <v>754784.62</v>
      </c>
      <c r="I128" s="46">
        <f t="shared" si="22"/>
        <v>24</v>
      </c>
      <c r="J128" s="58">
        <f t="shared" si="23"/>
        <v>21094265.810000002</v>
      </c>
      <c r="K128" s="47">
        <f t="shared" si="24"/>
        <v>1630691.200000003</v>
      </c>
      <c r="L128" s="156">
        <f t="shared" si="25"/>
        <v>8.3781691322116458</v>
      </c>
      <c r="M128" s="156">
        <f t="shared" si="26"/>
        <v>0.32337251852483678</v>
      </c>
      <c r="N128" s="156">
        <f t="shared" si="27"/>
        <v>0.31736206863361782</v>
      </c>
    </row>
    <row r="129" spans="1:14" ht="15.95" customHeight="1" x14ac:dyDescent="0.4">
      <c r="A129" s="125" t="s">
        <v>1</v>
      </c>
      <c r="B129" s="50" t="s">
        <v>109</v>
      </c>
      <c r="C129" s="47">
        <f>IFERROR(IF($J129&gt;0,VLOOKUP($A129&amp;$B129,'PNC AA'!$A:$E,4,0),""),"")</f>
        <v>16520599.800000001</v>
      </c>
      <c r="D129" s="47">
        <f>IFERROR(IF($J129&gt;0,VLOOKUP($A129&amp;$B129,'PNC AA'!$A:$E,5,0),""),"")</f>
        <v>410467.38</v>
      </c>
      <c r="E129" s="46">
        <f t="shared" si="20"/>
        <v>25</v>
      </c>
      <c r="F129" s="58">
        <f t="shared" si="21"/>
        <v>16931067.18</v>
      </c>
      <c r="G129" s="47">
        <f>IFERROR(VLOOKUP($A129&amp;$B129,'PNC Exon. &amp; no Exon.'!$A:$AJ,3,0),0)</f>
        <v>15601338.039999999</v>
      </c>
      <c r="H129" s="47">
        <f>IFERROR(VLOOKUP($A129&amp;$B129,'PNC Exon. &amp; no Exon.'!$A:$AJ,4,0),0)</f>
        <v>23088.73</v>
      </c>
      <c r="I129" s="46">
        <f t="shared" si="22"/>
        <v>25</v>
      </c>
      <c r="J129" s="58">
        <f t="shared" si="23"/>
        <v>15624426.77</v>
      </c>
      <c r="K129" s="47">
        <f t="shared" si="24"/>
        <v>-1306640.4100000001</v>
      </c>
      <c r="L129" s="156">
        <f t="shared" si="25"/>
        <v>-7.7174131796221497</v>
      </c>
      <c r="M129" s="156">
        <f t="shared" si="26"/>
        <v>0.28129682984834847</v>
      </c>
      <c r="N129" s="156">
        <f t="shared" si="27"/>
        <v>0.23506864119399637</v>
      </c>
    </row>
    <row r="130" spans="1:14" ht="15.95" customHeight="1" x14ac:dyDescent="0.4">
      <c r="A130" s="125" t="s">
        <v>1</v>
      </c>
      <c r="B130" s="50" t="s">
        <v>113</v>
      </c>
      <c r="C130" s="47">
        <f>IFERROR(IF($J130&gt;0,VLOOKUP($A130&amp;$B130,'PNC AA'!$A:$E,4,0),""),"")</f>
        <v>7022894.1099999994</v>
      </c>
      <c r="D130" s="47">
        <f>IFERROR(IF($J130&gt;0,VLOOKUP($A130&amp;$B130,'PNC AA'!$A:$E,5,0),""),"")</f>
        <v>0</v>
      </c>
      <c r="E130" s="46">
        <f t="shared" si="20"/>
        <v>27</v>
      </c>
      <c r="F130" s="58">
        <f t="shared" si="21"/>
        <v>7022894.1099999994</v>
      </c>
      <c r="G130" s="47">
        <f>IFERROR(VLOOKUP($A130&amp;$B130,'PNC Exon. &amp; no Exon.'!$A:$AJ,3,0),0)</f>
        <v>13467624.779999999</v>
      </c>
      <c r="H130" s="47">
        <f>IFERROR(VLOOKUP($A130&amp;$B130,'PNC Exon. &amp; no Exon.'!$A:$AJ,4,0),0)</f>
        <v>802957.62</v>
      </c>
      <c r="I130" s="46">
        <f t="shared" si="22"/>
        <v>26</v>
      </c>
      <c r="J130" s="58">
        <f t="shared" si="23"/>
        <v>14270582.399999999</v>
      </c>
      <c r="K130" s="47">
        <f t="shared" si="24"/>
        <v>7247688.2899999991</v>
      </c>
      <c r="L130" s="156">
        <f t="shared" si="25"/>
        <v>103.20087668244793</v>
      </c>
      <c r="M130" s="156">
        <f t="shared" si="26"/>
        <v>0.11668005498420324</v>
      </c>
      <c r="N130" s="156">
        <f t="shared" si="27"/>
        <v>0.21470012712760528</v>
      </c>
    </row>
    <row r="131" spans="1:14" ht="15.95" customHeight="1" x14ac:dyDescent="0.4">
      <c r="A131" s="125" t="s">
        <v>1</v>
      </c>
      <c r="B131" s="50" t="s">
        <v>93</v>
      </c>
      <c r="C131" s="47">
        <f>IFERROR(IF($J131&gt;0,VLOOKUP($A131&amp;$B131,'PNC AA'!$A:$E,4,0),""),"")</f>
        <v>9682324.0099999979</v>
      </c>
      <c r="D131" s="47">
        <f>IFERROR(IF($J131&gt;0,VLOOKUP($A131&amp;$B131,'PNC AA'!$A:$E,5,0),""),"")</f>
        <v>0</v>
      </c>
      <c r="E131" s="46">
        <f t="shared" si="20"/>
        <v>26</v>
      </c>
      <c r="F131" s="58">
        <f t="shared" si="21"/>
        <v>9682324.0099999979</v>
      </c>
      <c r="G131" s="47">
        <f>IFERROR(VLOOKUP($A131&amp;$B131,'PNC Exon. &amp; no Exon.'!$A:$AJ,3,0),0)</f>
        <v>7229320.6399999997</v>
      </c>
      <c r="H131" s="47">
        <f>IFERROR(VLOOKUP($A131&amp;$B131,'PNC Exon. &amp; no Exon.'!$A:$AJ,4,0),0)</f>
        <v>0</v>
      </c>
      <c r="I131" s="46">
        <f t="shared" si="22"/>
        <v>27</v>
      </c>
      <c r="J131" s="58">
        <f t="shared" si="23"/>
        <v>7229320.6399999997</v>
      </c>
      <c r="K131" s="47">
        <f t="shared" si="24"/>
        <v>-2453003.3699999982</v>
      </c>
      <c r="L131" s="156">
        <f t="shared" si="25"/>
        <v>-25.334861418255706</v>
      </c>
      <c r="M131" s="156">
        <f t="shared" si="26"/>
        <v>0.16086446416058392</v>
      </c>
      <c r="N131" s="156">
        <f t="shared" si="27"/>
        <v>0.10876473131567643</v>
      </c>
    </row>
    <row r="132" spans="1:14" ht="15.95" customHeight="1" x14ac:dyDescent="0.4">
      <c r="A132" s="125" t="s">
        <v>1</v>
      </c>
      <c r="B132" s="50" t="s">
        <v>88</v>
      </c>
      <c r="C132" s="47">
        <f>IFERROR(IF($J132&gt;0,VLOOKUP($A132&amp;$B132,'PNC AA'!$A:$E,4,0),""),"")</f>
        <v>5070227.7</v>
      </c>
      <c r="D132" s="47">
        <f>IFERROR(IF($J132&gt;0,VLOOKUP($A132&amp;$B132,'PNC AA'!$A:$E,5,0),""),"")</f>
        <v>121785</v>
      </c>
      <c r="E132" s="46">
        <f t="shared" si="20"/>
        <v>28</v>
      </c>
      <c r="F132" s="58">
        <f t="shared" si="21"/>
        <v>5192012.7</v>
      </c>
      <c r="G132" s="47">
        <f>IFERROR(VLOOKUP($A132&amp;$B132,'PNC Exon. &amp; no Exon.'!$A:$AJ,3,0),0)</f>
        <v>5358035.209999999</v>
      </c>
      <c r="H132" s="47">
        <f>IFERROR(VLOOKUP($A132&amp;$B132,'PNC Exon. &amp; no Exon.'!$A:$AJ,4,0),0)</f>
        <v>22730</v>
      </c>
      <c r="I132" s="46">
        <f t="shared" si="22"/>
        <v>28</v>
      </c>
      <c r="J132" s="58">
        <f t="shared" si="23"/>
        <v>5380765.209999999</v>
      </c>
      <c r="K132" s="47">
        <f t="shared" si="24"/>
        <v>188752.50999999885</v>
      </c>
      <c r="L132" s="156">
        <f t="shared" si="25"/>
        <v>3.6354400673942662</v>
      </c>
      <c r="M132" s="156">
        <f t="shared" si="26"/>
        <v>8.6261350068210202E-2</v>
      </c>
      <c r="N132" s="156">
        <f t="shared" si="27"/>
        <v>8.0953316567570197E-2</v>
      </c>
    </row>
    <row r="133" spans="1:14" ht="15.95" customHeight="1" x14ac:dyDescent="0.4">
      <c r="A133" s="125" t="s">
        <v>1</v>
      </c>
      <c r="B133" s="50" t="s">
        <v>81</v>
      </c>
      <c r="C133" s="47">
        <f>IFERROR(IF($J133&gt;0,VLOOKUP($A133&amp;$B133,'PNC AA'!$A:$E,4,0),""),"")</f>
        <v>4891074.26</v>
      </c>
      <c r="D133" s="47">
        <f>IFERROR(IF($J133&gt;0,VLOOKUP($A133&amp;$B133,'PNC AA'!$A:$E,5,0),""),"")</f>
        <v>0</v>
      </c>
      <c r="E133" s="46">
        <f t="shared" si="20"/>
        <v>29</v>
      </c>
      <c r="F133" s="58">
        <f t="shared" si="21"/>
        <v>4891074.26</v>
      </c>
      <c r="G133" s="47">
        <f>IFERROR(VLOOKUP($A133&amp;$B133,'PNC Exon. &amp; no Exon.'!$A:$AJ,3,0),0)</f>
        <v>4175201.97</v>
      </c>
      <c r="H133" s="47">
        <f>IFERROR(VLOOKUP($A133&amp;$B133,'PNC Exon. &amp; no Exon.'!$A:$AJ,4,0),0)</f>
        <v>0</v>
      </c>
      <c r="I133" s="46">
        <f t="shared" si="22"/>
        <v>29</v>
      </c>
      <c r="J133" s="58">
        <f t="shared" si="23"/>
        <v>4175201.97</v>
      </c>
      <c r="K133" s="47">
        <f t="shared" si="24"/>
        <v>-715872.28999999957</v>
      </c>
      <c r="L133" s="156">
        <f t="shared" si="25"/>
        <v>-14.636299756364762</v>
      </c>
      <c r="M133" s="156">
        <f t="shared" si="26"/>
        <v>8.1261486311748066E-2</v>
      </c>
      <c r="N133" s="156">
        <f t="shared" si="27"/>
        <v>6.2815683944505873E-2</v>
      </c>
    </row>
    <row r="134" spans="1:14" ht="15.95" customHeight="1" x14ac:dyDescent="0.4">
      <c r="A134" s="125" t="s">
        <v>1</v>
      </c>
      <c r="B134" s="50" t="s">
        <v>119</v>
      </c>
      <c r="C134" s="47">
        <f>IFERROR(IF($J134&gt;0,VLOOKUP($A134&amp;$B134,'PNC AA'!$A:$E,4,0),""),"")</f>
        <v>0</v>
      </c>
      <c r="D134" s="47">
        <f>IFERROR(IF($J134&gt;0,VLOOKUP($A134&amp;$B134,'PNC AA'!$A:$E,5,0),""),"")</f>
        <v>0</v>
      </c>
      <c r="E134" s="46" t="str">
        <f t="shared" si="20"/>
        <v>ND</v>
      </c>
      <c r="F134" s="58">
        <f t="shared" si="21"/>
        <v>0</v>
      </c>
      <c r="G134" s="47">
        <f>IFERROR(VLOOKUP($A134&amp;$B134,'PNC Exon. &amp; no Exon.'!$A:$AJ,3,0),0)</f>
        <v>41182.99</v>
      </c>
      <c r="H134" s="47">
        <f>IFERROR(VLOOKUP($A134&amp;$B134,'PNC Exon. &amp; no Exon.'!$A:$AJ,4,0),0)</f>
        <v>1252753.04</v>
      </c>
      <c r="I134" s="46">
        <f t="shared" si="22"/>
        <v>30</v>
      </c>
      <c r="J134" s="58">
        <f t="shared" si="23"/>
        <v>1293936.03</v>
      </c>
      <c r="K134" s="47">
        <f t="shared" si="24"/>
        <v>1293936.03</v>
      </c>
      <c r="L134" s="156">
        <f t="shared" si="25"/>
        <v>0</v>
      </c>
      <c r="M134" s="156">
        <f t="shared" si="26"/>
        <v>0</v>
      </c>
      <c r="N134" s="156">
        <f t="shared" si="27"/>
        <v>1.9467196386882494E-2</v>
      </c>
    </row>
    <row r="135" spans="1:14" ht="15.95" customHeight="1" x14ac:dyDescent="0.4">
      <c r="A135" s="125" t="s">
        <v>1</v>
      </c>
      <c r="B135" s="50" t="s">
        <v>115</v>
      </c>
      <c r="C135" s="47">
        <f>IFERROR(IF($J135&gt;0,VLOOKUP($A135&amp;$B135,'PNC AA'!$A:$E,4,0),""),"")</f>
        <v>622143.59</v>
      </c>
      <c r="D135" s="47">
        <f>IFERROR(IF($J135&gt;0,VLOOKUP($A135&amp;$B135,'PNC AA'!$A:$E,5,0),""),"")</f>
        <v>0</v>
      </c>
      <c r="E135" s="46">
        <f t="shared" si="20"/>
        <v>30</v>
      </c>
      <c r="F135" s="58">
        <f t="shared" si="21"/>
        <v>622143.59</v>
      </c>
      <c r="G135" s="47">
        <f>IFERROR(VLOOKUP($A135&amp;$B135,'PNC Exon. &amp; no Exon.'!$A:$AJ,3,0),0)</f>
        <v>996876.24</v>
      </c>
      <c r="H135" s="47">
        <f>IFERROR(VLOOKUP($A135&amp;$B135,'PNC Exon. &amp; no Exon.'!$A:$AJ,4,0),0)</f>
        <v>0</v>
      </c>
      <c r="I135" s="46">
        <f t="shared" si="22"/>
        <v>31</v>
      </c>
      <c r="J135" s="58">
        <f t="shared" si="23"/>
        <v>996876.24</v>
      </c>
      <c r="K135" s="47">
        <f t="shared" si="24"/>
        <v>374732.65</v>
      </c>
      <c r="L135" s="156">
        <f t="shared" si="25"/>
        <v>60.232501953447759</v>
      </c>
      <c r="M135" s="156">
        <f t="shared" si="26"/>
        <v>1.0336443516342523E-2</v>
      </c>
      <c r="N135" s="156">
        <f t="shared" si="27"/>
        <v>1.4997948188750108E-2</v>
      </c>
    </row>
    <row r="136" spans="1:14" ht="15.95" customHeight="1" x14ac:dyDescent="0.4">
      <c r="A136" s="125" t="s">
        <v>1</v>
      </c>
      <c r="B136" s="50" t="s">
        <v>117</v>
      </c>
      <c r="C136" s="47">
        <f>IFERROR(IF($J136&gt;0,VLOOKUP($A136&amp;$B136,'PNC AA'!$A:$E,4,0),""),"")</f>
        <v>49772.12</v>
      </c>
      <c r="D136" s="47">
        <f>IFERROR(IF($J136&gt;0,VLOOKUP($A136&amp;$B136,'PNC AA'!$A:$E,5,0),""),"")</f>
        <v>0</v>
      </c>
      <c r="E136" s="46">
        <f t="shared" si="20"/>
        <v>31</v>
      </c>
      <c r="F136" s="58">
        <f t="shared" si="21"/>
        <v>49772.12</v>
      </c>
      <c r="G136" s="47">
        <f>IFERROR(VLOOKUP($A136&amp;$B136,'PNC Exon. &amp; no Exon.'!$A:$AJ,3,0),0)</f>
        <v>493254.19000000006</v>
      </c>
      <c r="H136" s="47">
        <f>IFERROR(VLOOKUP($A136&amp;$B136,'PNC Exon. &amp; no Exon.'!$A:$AJ,4,0),0)</f>
        <v>0</v>
      </c>
      <c r="I136" s="46">
        <f t="shared" si="22"/>
        <v>32</v>
      </c>
      <c r="J136" s="58">
        <f t="shared" si="23"/>
        <v>493254.19000000006</v>
      </c>
      <c r="K136" s="47">
        <f t="shared" si="24"/>
        <v>443482.07000000007</v>
      </c>
      <c r="L136" s="156">
        <f t="shared" si="25"/>
        <v>891.02507588585752</v>
      </c>
      <c r="M136" s="156">
        <f t="shared" si="26"/>
        <v>8.2692599479908182E-4</v>
      </c>
      <c r="N136" s="156">
        <f t="shared" si="27"/>
        <v>7.4209821527132626E-3</v>
      </c>
    </row>
    <row r="137" spans="1:14" ht="15.95" customHeight="1" x14ac:dyDescent="0.4">
      <c r="A137" s="125" t="s">
        <v>1</v>
      </c>
      <c r="B137" s="50" t="s">
        <v>118</v>
      </c>
      <c r="C137" s="47">
        <f>IFERROR(IF($J137&gt;0,VLOOKUP($A137&amp;$B137,'PNC AA'!$A:$E,4,0),""),"")</f>
        <v>29971.53</v>
      </c>
      <c r="D137" s="47">
        <f>IFERROR(IF($J137&gt;0,VLOOKUP($A137&amp;$B137,'PNC AA'!$A:$E,5,0),""),"")</f>
        <v>14822</v>
      </c>
      <c r="E137" s="46">
        <f t="shared" si="20"/>
        <v>32</v>
      </c>
      <c r="F137" s="58">
        <f t="shared" si="21"/>
        <v>44793.53</v>
      </c>
      <c r="G137" s="47">
        <f>IFERROR(VLOOKUP($A137&amp;$B137,'PNC Exon. &amp; no Exon.'!$A:$AJ,3,0),0)</f>
        <v>462095.70999999996</v>
      </c>
      <c r="H137" s="47">
        <f>IFERROR(VLOOKUP($A137&amp;$B137,'PNC Exon. &amp; no Exon.'!$A:$AJ,4,0),0)</f>
        <v>24038</v>
      </c>
      <c r="I137" s="46">
        <f t="shared" si="22"/>
        <v>33</v>
      </c>
      <c r="J137" s="58">
        <f t="shared" si="23"/>
        <v>486133.70999999996</v>
      </c>
      <c r="K137" s="47">
        <f t="shared" si="24"/>
        <v>441340.17999999993</v>
      </c>
      <c r="L137" s="156">
        <f t="shared" si="25"/>
        <v>985.27662365524657</v>
      </c>
      <c r="M137" s="156">
        <f t="shared" si="26"/>
        <v>7.4421050089512988E-4</v>
      </c>
      <c r="N137" s="156">
        <f t="shared" si="27"/>
        <v>7.3138549228386369E-3</v>
      </c>
    </row>
    <row r="138" spans="1:14" ht="21" customHeight="1" x14ac:dyDescent="0.4">
      <c r="A138" s="8"/>
      <c r="B138" s="52" t="s">
        <v>21</v>
      </c>
      <c r="C138" s="60">
        <f>SUM(C105:C137)</f>
        <v>3889997539.2900023</v>
      </c>
      <c r="D138" s="60">
        <f>SUM(D105:D137)</f>
        <v>2128935268.8500004</v>
      </c>
      <c r="E138" s="60"/>
      <c r="F138" s="60">
        <f>SUM(F105:F137)</f>
        <v>6018932808.1400003</v>
      </c>
      <c r="G138" s="60">
        <f>SUM(G105:G137)</f>
        <v>4257116163.4299994</v>
      </c>
      <c r="H138" s="60">
        <f>SUM(H105:H137)</f>
        <v>2389634628.4399996</v>
      </c>
      <c r="I138" s="60"/>
      <c r="J138" s="60">
        <f>SUM(J105:J137)</f>
        <v>6646750791.8699989</v>
      </c>
      <c r="K138" s="60">
        <f t="shared" si="24"/>
        <v>627817983.72999859</v>
      </c>
      <c r="L138" s="155">
        <f t="shared" si="25"/>
        <v>10.430719261077943</v>
      </c>
      <c r="M138" s="159">
        <f>SUM(M105:M137)</f>
        <v>99.999999999999986</v>
      </c>
      <c r="N138" s="159">
        <f>SUM(N105:N137)</f>
        <v>100</v>
      </c>
    </row>
    <row r="139" spans="1:14" x14ac:dyDescent="0.4">
      <c r="B139" s="69" t="s">
        <v>171</v>
      </c>
    </row>
    <row r="144" spans="1:14" x14ac:dyDescent="0.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20" x14ac:dyDescent="0.6">
      <c r="A145" s="173" t="s">
        <v>42</v>
      </c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</row>
    <row r="146" spans="1:14" x14ac:dyDescent="0.4">
      <c r="A146" s="172" t="s">
        <v>59</v>
      </c>
      <c r="B146" s="172"/>
      <c r="C146" s="172"/>
      <c r="D146" s="172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</row>
    <row r="147" spans="1:14" x14ac:dyDescent="0.4">
      <c r="A147" s="175" t="s">
        <v>134</v>
      </c>
      <c r="B147" s="175"/>
      <c r="C147" s="175"/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</row>
    <row r="148" spans="1:14" x14ac:dyDescent="0.4">
      <c r="A148" s="172" t="s">
        <v>105</v>
      </c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</row>
    <row r="149" spans="1:14" x14ac:dyDescent="0.4">
      <c r="A149" s="1"/>
      <c r="B149" s="125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4">
      <c r="B150" s="176" t="s">
        <v>33</v>
      </c>
      <c r="C150" s="176" t="s">
        <v>120</v>
      </c>
      <c r="D150" s="176"/>
      <c r="E150" s="176" t="s">
        <v>52</v>
      </c>
      <c r="F150" s="176"/>
      <c r="G150" s="176" t="s">
        <v>158</v>
      </c>
      <c r="H150" s="176"/>
      <c r="I150" s="176"/>
      <c r="J150" s="176"/>
      <c r="K150" s="176" t="s">
        <v>29</v>
      </c>
      <c r="L150" s="176"/>
      <c r="M150" s="176" t="s">
        <v>61</v>
      </c>
      <c r="N150" s="176"/>
    </row>
    <row r="151" spans="1:14" ht="34.5" customHeight="1" x14ac:dyDescent="0.4">
      <c r="A151" s="82"/>
      <c r="B151" s="176"/>
      <c r="C151" s="93" t="s">
        <v>28</v>
      </c>
      <c r="D151" s="93" t="s">
        <v>37</v>
      </c>
      <c r="E151" s="93" t="s">
        <v>51</v>
      </c>
      <c r="F151" s="93" t="s">
        <v>57</v>
      </c>
      <c r="G151" s="93" t="s">
        <v>28</v>
      </c>
      <c r="H151" s="93" t="s">
        <v>37</v>
      </c>
      <c r="I151" s="93" t="s">
        <v>51</v>
      </c>
      <c r="J151" s="93" t="s">
        <v>57</v>
      </c>
      <c r="K151" s="93" t="s">
        <v>26</v>
      </c>
      <c r="L151" s="93" t="s">
        <v>24</v>
      </c>
      <c r="M151" s="93">
        <v>2020</v>
      </c>
      <c r="N151" s="93">
        <v>2021</v>
      </c>
    </row>
    <row r="152" spans="1:14" ht="15.95" customHeight="1" x14ac:dyDescent="0.4">
      <c r="A152" s="125" t="s">
        <v>2</v>
      </c>
      <c r="B152" s="86" t="s">
        <v>86</v>
      </c>
      <c r="C152" s="47">
        <f>IFERROR(IF($J152&gt;0,VLOOKUP($A152&amp;$B152,'PNC AA'!$A:$E,4,0),""),"")</f>
        <v>734114311.91999996</v>
      </c>
      <c r="D152" s="47">
        <f>IFERROR(IF($J152&gt;0,VLOOKUP($A152&amp;$B152,'PNC AA'!$A:$E,5,0),""),"")</f>
        <v>546146193.97000003</v>
      </c>
      <c r="E152" s="46">
        <f t="shared" ref="E152:E184" si="28">IF(F152=0,"ND",RANK(F152,$F$152:$F$184))</f>
        <v>1</v>
      </c>
      <c r="F152" s="58">
        <f t="shared" ref="F152:F184" si="29">SUM(C152:D152)</f>
        <v>1280260505.8899999</v>
      </c>
      <c r="G152" s="47">
        <f>IFERROR(VLOOKUP($A152&amp;$B152,'PNC Exon. &amp; no Exon.'!$A:$AJ,3,0),0)</f>
        <v>2399581196.1999998</v>
      </c>
      <c r="H152" s="47">
        <f>IFERROR(VLOOKUP($A152&amp;$B152,'PNC Exon. &amp; no Exon.'!$A:$AJ,4,0),0)</f>
        <v>574694977.95999992</v>
      </c>
      <c r="I152" s="46">
        <f t="shared" ref="I152:I184" si="30">IF(J152=0,"ND",RANK(J152,$J$152:$J$184))</f>
        <v>1</v>
      </c>
      <c r="J152" s="58">
        <f t="shared" ref="J152:J184" si="31">(G152+H152)</f>
        <v>2974276174.1599998</v>
      </c>
      <c r="K152" s="47">
        <f t="shared" ref="K152:K185" si="32">J152-F152</f>
        <v>1694015668.27</v>
      </c>
      <c r="L152" s="156">
        <f t="shared" ref="L152:L184" si="33">IFERROR(K152/F152*100,0)</f>
        <v>132.31804468516114</v>
      </c>
      <c r="M152" s="156">
        <f t="shared" ref="M152:M184" si="34">IFERROR(F152/$F$185*100,0)</f>
        <v>23.234117298549616</v>
      </c>
      <c r="N152" s="156">
        <f t="shared" ref="N152:N184" si="35">IFERROR(J152/$J$185*100,0)</f>
        <v>31.972001457092986</v>
      </c>
    </row>
    <row r="153" spans="1:14" ht="15.95" customHeight="1" x14ac:dyDescent="0.4">
      <c r="A153" s="125" t="s">
        <v>2</v>
      </c>
      <c r="B153" s="50" t="s">
        <v>108</v>
      </c>
      <c r="C153" s="47">
        <f>IFERROR(IF($J153&gt;0,VLOOKUP($A153&amp;$B153,'PNC AA'!$A:$E,4,0),""),"")</f>
        <v>76792588.560000002</v>
      </c>
      <c r="D153" s="47">
        <f>IFERROR(IF($J153&gt;0,VLOOKUP($A153&amp;$B153,'PNC AA'!$A:$E,5,0),""),"")</f>
        <v>971623945.25</v>
      </c>
      <c r="E153" s="46">
        <f t="shared" si="28"/>
        <v>2</v>
      </c>
      <c r="F153" s="58">
        <f t="shared" si="29"/>
        <v>1048416533.8099999</v>
      </c>
      <c r="G153" s="47">
        <f>IFERROR(VLOOKUP($A153&amp;$B153,'PNC Exon. &amp; no Exon.'!$A:$AJ,3,0),0)</f>
        <v>143214314.44</v>
      </c>
      <c r="H153" s="47">
        <f>IFERROR(VLOOKUP($A153&amp;$B153,'PNC Exon. &amp; no Exon.'!$A:$AJ,4,0),0)</f>
        <v>1085598153.6800001</v>
      </c>
      <c r="I153" s="46">
        <f t="shared" si="30"/>
        <v>3</v>
      </c>
      <c r="J153" s="58">
        <f t="shared" si="31"/>
        <v>1228812468.1200001</v>
      </c>
      <c r="K153" s="47">
        <f t="shared" si="32"/>
        <v>180395934.31000018</v>
      </c>
      <c r="L153" s="156">
        <f t="shared" si="33"/>
        <v>17.206513679675769</v>
      </c>
      <c r="M153" s="156">
        <f t="shared" si="34"/>
        <v>19.026622013421136</v>
      </c>
      <c r="N153" s="156">
        <f t="shared" si="35"/>
        <v>13.20912777453235</v>
      </c>
    </row>
    <row r="154" spans="1:14" ht="15.95" customHeight="1" x14ac:dyDescent="0.4">
      <c r="A154" s="125" t="s">
        <v>2</v>
      </c>
      <c r="B154" s="50" t="s">
        <v>112</v>
      </c>
      <c r="C154" s="47">
        <f>IFERROR(IF($J154&gt;0,VLOOKUP($A154&amp;$B154,'PNC AA'!$A:$E,4,0),""),"")</f>
        <v>638026258.47000003</v>
      </c>
      <c r="D154" s="47">
        <f>IFERROR(IF($J154&gt;0,VLOOKUP($A154&amp;$B154,'PNC AA'!$A:$E,5,0),""),"")</f>
        <v>84709964.659999996</v>
      </c>
      <c r="E154" s="46">
        <f t="shared" si="28"/>
        <v>3</v>
      </c>
      <c r="F154" s="58">
        <f t="shared" si="29"/>
        <v>722736223.13</v>
      </c>
      <c r="G154" s="47">
        <f>IFERROR(VLOOKUP($A154&amp;$B154,'PNC Exon. &amp; no Exon.'!$A:$AJ,3,0),0)</f>
        <v>1192912024.5900002</v>
      </c>
      <c r="H154" s="47">
        <f>IFERROR(VLOOKUP($A154&amp;$B154,'PNC Exon. &amp; no Exon.'!$A:$AJ,4,0),0)</f>
        <v>85530417.51000002</v>
      </c>
      <c r="I154" s="46">
        <f t="shared" si="30"/>
        <v>2</v>
      </c>
      <c r="J154" s="58">
        <f t="shared" si="31"/>
        <v>1278442442.1000001</v>
      </c>
      <c r="K154" s="47">
        <f t="shared" si="32"/>
        <v>555706218.97000015</v>
      </c>
      <c r="L154" s="156">
        <f t="shared" si="33"/>
        <v>76.889216450694505</v>
      </c>
      <c r="M154" s="156">
        <f t="shared" si="34"/>
        <v>13.116188546673744</v>
      </c>
      <c r="N154" s="156">
        <f t="shared" si="35"/>
        <v>13.742625508935641</v>
      </c>
    </row>
    <row r="155" spans="1:14" ht="15.95" customHeight="1" x14ac:dyDescent="0.4">
      <c r="A155" s="125" t="s">
        <v>2</v>
      </c>
      <c r="B155" s="50" t="s">
        <v>94</v>
      </c>
      <c r="C155" s="47">
        <f>IFERROR(IF($J155&gt;0,VLOOKUP($A155&amp;$B155,'PNC AA'!$A:$E,4,0),""),"")</f>
        <v>504718137.48000002</v>
      </c>
      <c r="D155" s="47">
        <f>IFERROR(IF($J155&gt;0,VLOOKUP($A155&amp;$B155,'PNC AA'!$A:$E,5,0),""),"")</f>
        <v>130647673.69</v>
      </c>
      <c r="E155" s="46">
        <f t="shared" si="28"/>
        <v>4</v>
      </c>
      <c r="F155" s="58">
        <f t="shared" si="29"/>
        <v>635365811.17000008</v>
      </c>
      <c r="G155" s="47">
        <f>IFERROR(VLOOKUP($A155&amp;$B155,'PNC Exon. &amp; no Exon.'!$A:$AJ,3,0),0)</f>
        <v>791779848.25999999</v>
      </c>
      <c r="H155" s="47">
        <f>IFERROR(VLOOKUP($A155&amp;$B155,'PNC Exon. &amp; no Exon.'!$A:$AJ,4,0),0)</f>
        <v>156247979.75999999</v>
      </c>
      <c r="I155" s="46">
        <f t="shared" si="30"/>
        <v>4</v>
      </c>
      <c r="J155" s="58">
        <f t="shared" si="31"/>
        <v>948027828.01999998</v>
      </c>
      <c r="K155" s="47">
        <f t="shared" si="32"/>
        <v>312662016.8499999</v>
      </c>
      <c r="L155" s="156">
        <f t="shared" si="33"/>
        <v>49.209764100187513</v>
      </c>
      <c r="M155" s="156">
        <f t="shared" si="34"/>
        <v>11.530593747363692</v>
      </c>
      <c r="N155" s="156">
        <f t="shared" si="35"/>
        <v>10.190831423843965</v>
      </c>
    </row>
    <row r="156" spans="1:14" ht="15.95" customHeight="1" x14ac:dyDescent="0.4">
      <c r="A156" s="125" t="s">
        <v>2</v>
      </c>
      <c r="B156" s="50" t="s">
        <v>92</v>
      </c>
      <c r="C156" s="47">
        <f>IFERROR(IF($J156&gt;0,VLOOKUP($A156&amp;$B156,'PNC AA'!$A:$E,4,0),""),"")</f>
        <v>452905776.94999999</v>
      </c>
      <c r="D156" s="47">
        <f>IFERROR(IF($J156&gt;0,VLOOKUP($A156&amp;$B156,'PNC AA'!$A:$E,5,0),""),"")</f>
        <v>21611855.400000002</v>
      </c>
      <c r="E156" s="46">
        <f t="shared" si="28"/>
        <v>5</v>
      </c>
      <c r="F156" s="58">
        <f t="shared" si="29"/>
        <v>474517632.34999996</v>
      </c>
      <c r="G156" s="47">
        <f>IFERROR(VLOOKUP($A156&amp;$B156,'PNC Exon. &amp; no Exon.'!$A:$AJ,3,0),0)</f>
        <v>666834815.28999996</v>
      </c>
      <c r="H156" s="47">
        <f>IFERROR(VLOOKUP($A156&amp;$B156,'PNC Exon. &amp; no Exon.'!$A:$AJ,4,0),0)</f>
        <v>19604991.609999999</v>
      </c>
      <c r="I156" s="46">
        <f t="shared" si="30"/>
        <v>6</v>
      </c>
      <c r="J156" s="58">
        <f t="shared" si="31"/>
        <v>686439806.89999998</v>
      </c>
      <c r="K156" s="47">
        <f t="shared" si="32"/>
        <v>211922174.55000001</v>
      </c>
      <c r="L156" s="156">
        <f t="shared" si="33"/>
        <v>44.660547912725001</v>
      </c>
      <c r="M156" s="156">
        <f t="shared" si="34"/>
        <v>8.6115273255154303</v>
      </c>
      <c r="N156" s="156">
        <f t="shared" si="35"/>
        <v>7.3788892561773265</v>
      </c>
    </row>
    <row r="157" spans="1:14" ht="15.95" customHeight="1" x14ac:dyDescent="0.4">
      <c r="A157" s="125" t="s">
        <v>2</v>
      </c>
      <c r="B157" s="50" t="s">
        <v>87</v>
      </c>
      <c r="C157" s="47">
        <f>IFERROR(IF($J157&gt;0,VLOOKUP($A157&amp;$B157,'PNC AA'!$A:$E,4,0),""),"")</f>
        <v>298199512.19</v>
      </c>
      <c r="D157" s="47">
        <f>IFERROR(IF($J157&gt;0,VLOOKUP($A157&amp;$B157,'PNC AA'!$A:$E,5,0),""),"")</f>
        <v>44716701.520000003</v>
      </c>
      <c r="E157" s="46">
        <f t="shared" si="28"/>
        <v>6</v>
      </c>
      <c r="F157" s="58">
        <f t="shared" si="29"/>
        <v>342916213.70999998</v>
      </c>
      <c r="G157" s="47">
        <f>IFERROR(VLOOKUP($A157&amp;$B157,'PNC Exon. &amp; no Exon.'!$A:$AJ,3,0),0)</f>
        <v>606480289.42000008</v>
      </c>
      <c r="H157" s="47">
        <f>IFERROR(VLOOKUP($A157&amp;$B157,'PNC Exon. &amp; no Exon.'!$A:$AJ,4,0),0)</f>
        <v>115152606.77</v>
      </c>
      <c r="I157" s="46">
        <f t="shared" si="30"/>
        <v>5</v>
      </c>
      <c r="J157" s="58">
        <f t="shared" si="31"/>
        <v>721632896.19000006</v>
      </c>
      <c r="K157" s="47">
        <f t="shared" si="32"/>
        <v>378716682.48000008</v>
      </c>
      <c r="L157" s="156">
        <f t="shared" si="33"/>
        <v>110.44000468297371</v>
      </c>
      <c r="M157" s="156">
        <f t="shared" si="34"/>
        <v>6.2232299569172245</v>
      </c>
      <c r="N157" s="156">
        <f t="shared" si="35"/>
        <v>7.7571976028718845</v>
      </c>
    </row>
    <row r="158" spans="1:14" ht="15.95" customHeight="1" x14ac:dyDescent="0.4">
      <c r="A158" s="125" t="s">
        <v>2</v>
      </c>
      <c r="B158" s="50" t="s">
        <v>91</v>
      </c>
      <c r="C158" s="47">
        <f>IFERROR(IF($J158&gt;0,VLOOKUP($A158&amp;$B158,'PNC AA'!$A:$E,4,0),""),"")</f>
        <v>7240299.9699999997</v>
      </c>
      <c r="D158" s="47">
        <f>IFERROR(IF($J158&gt;0,VLOOKUP($A158&amp;$B158,'PNC AA'!$A:$E,5,0),""),"")</f>
        <v>177358208.81</v>
      </c>
      <c r="E158" s="46">
        <f t="shared" si="28"/>
        <v>7</v>
      </c>
      <c r="F158" s="58">
        <f t="shared" si="29"/>
        <v>184598508.78</v>
      </c>
      <c r="G158" s="47">
        <f>IFERROR(VLOOKUP($A158&amp;$B158,'PNC Exon. &amp; no Exon.'!$A:$AJ,3,0),0)</f>
        <v>10916516.84</v>
      </c>
      <c r="H158" s="47">
        <f>IFERROR(VLOOKUP($A158&amp;$B158,'PNC Exon. &amp; no Exon.'!$A:$AJ,4,0),0)</f>
        <v>215650164.94</v>
      </c>
      <c r="I158" s="46">
        <f t="shared" si="30"/>
        <v>7</v>
      </c>
      <c r="J158" s="58">
        <f t="shared" si="31"/>
        <v>226566681.78</v>
      </c>
      <c r="K158" s="47">
        <f t="shared" si="32"/>
        <v>41968173</v>
      </c>
      <c r="L158" s="156">
        <f t="shared" si="33"/>
        <v>22.734838584214483</v>
      </c>
      <c r="M158" s="156">
        <f t="shared" si="34"/>
        <v>3.3500864756819828</v>
      </c>
      <c r="N158" s="156">
        <f t="shared" si="35"/>
        <v>2.4354800481985119</v>
      </c>
    </row>
    <row r="159" spans="1:14" ht="15.95" customHeight="1" x14ac:dyDescent="0.4">
      <c r="A159" s="125" t="s">
        <v>2</v>
      </c>
      <c r="B159" s="50" t="s">
        <v>116</v>
      </c>
      <c r="C159" s="47">
        <f>IFERROR(IF($J159&gt;0,VLOOKUP($A159&amp;$B159,'PNC AA'!$A:$E,4,0),""),"")</f>
        <v>39281314.130000003</v>
      </c>
      <c r="D159" s="47">
        <f>IFERROR(IF($J159&gt;0,VLOOKUP($A159&amp;$B159,'PNC AA'!$A:$E,5,0),""),"")</f>
        <v>97600500.200000003</v>
      </c>
      <c r="E159" s="46">
        <f t="shared" si="28"/>
        <v>8</v>
      </c>
      <c r="F159" s="58">
        <f t="shared" si="29"/>
        <v>136881814.33000001</v>
      </c>
      <c r="G159" s="47">
        <f>IFERROR(VLOOKUP($A159&amp;$B159,'PNC Exon. &amp; no Exon.'!$A:$AJ,3,0),0)</f>
        <v>41008642.979999997</v>
      </c>
      <c r="H159" s="47">
        <f>IFERROR(VLOOKUP($A159&amp;$B159,'PNC Exon. &amp; no Exon.'!$A:$AJ,4,0),0)</f>
        <v>144044210.75</v>
      </c>
      <c r="I159" s="46">
        <f t="shared" si="30"/>
        <v>8</v>
      </c>
      <c r="J159" s="58">
        <f t="shared" si="31"/>
        <v>185052853.72999999</v>
      </c>
      <c r="K159" s="47">
        <f t="shared" si="32"/>
        <v>48171039.399999976</v>
      </c>
      <c r="L159" s="156">
        <f t="shared" si="33"/>
        <v>35.191701421978053</v>
      </c>
      <c r="M159" s="156">
        <f t="shared" si="34"/>
        <v>2.484125781862371</v>
      </c>
      <c r="N159" s="156">
        <f t="shared" si="35"/>
        <v>1.9892268782893792</v>
      </c>
    </row>
    <row r="160" spans="1:14" ht="15.95" customHeight="1" x14ac:dyDescent="0.4">
      <c r="A160" s="125" t="s">
        <v>2</v>
      </c>
      <c r="B160" s="50" t="s">
        <v>78</v>
      </c>
      <c r="C160" s="47">
        <f>IFERROR(IF($J160&gt;0,VLOOKUP($A160&amp;$B160,'PNC AA'!$A:$E,4,0),""),"")</f>
        <v>41685626.5</v>
      </c>
      <c r="D160" s="47">
        <f>IFERROR(IF($J160&gt;0,VLOOKUP($A160&amp;$B160,'PNC AA'!$A:$E,5,0),""),"")</f>
        <v>84119800.530000001</v>
      </c>
      <c r="E160" s="46">
        <f t="shared" si="28"/>
        <v>9</v>
      </c>
      <c r="F160" s="58">
        <f t="shared" si="29"/>
        <v>125805427.03</v>
      </c>
      <c r="G160" s="47">
        <f>IFERROR(VLOOKUP($A160&amp;$B160,'PNC Exon. &amp; no Exon.'!$A:$AJ,3,0),0)</f>
        <v>42622251.25</v>
      </c>
      <c r="H160" s="47">
        <f>IFERROR(VLOOKUP($A160&amp;$B160,'PNC Exon. &amp; no Exon.'!$A:$AJ,4,0),0)</f>
        <v>89182266.74000001</v>
      </c>
      <c r="I160" s="46">
        <f t="shared" si="30"/>
        <v>9</v>
      </c>
      <c r="J160" s="58">
        <f t="shared" si="31"/>
        <v>131804517.99000001</v>
      </c>
      <c r="K160" s="47">
        <f t="shared" si="32"/>
        <v>5999090.9600000083</v>
      </c>
      <c r="L160" s="156">
        <f t="shared" si="33"/>
        <v>4.7685470345960868</v>
      </c>
      <c r="M160" s="156">
        <f t="shared" si="34"/>
        <v>2.2831119408601732</v>
      </c>
      <c r="N160" s="156">
        <f t="shared" si="35"/>
        <v>1.4168335401529615</v>
      </c>
    </row>
    <row r="161" spans="1:14" ht="15.95" customHeight="1" x14ac:dyDescent="0.4">
      <c r="A161" s="125" t="s">
        <v>2</v>
      </c>
      <c r="B161" s="50" t="s">
        <v>89</v>
      </c>
      <c r="C161" s="47">
        <f>IFERROR(IF($J161&gt;0,VLOOKUP($A161&amp;$B161,'PNC AA'!$A:$E,4,0),""),"")</f>
        <v>72743431.950000003</v>
      </c>
      <c r="D161" s="47">
        <f>IFERROR(IF($J161&gt;0,VLOOKUP($A161&amp;$B161,'PNC AA'!$A:$E,5,0),""),"")</f>
        <v>1497493.7000000002</v>
      </c>
      <c r="E161" s="46">
        <f t="shared" si="28"/>
        <v>10</v>
      </c>
      <c r="F161" s="58">
        <f t="shared" si="29"/>
        <v>74240925.650000006</v>
      </c>
      <c r="G161" s="47">
        <f>IFERROR(VLOOKUP($A161&amp;$B161,'PNC Exon. &amp; no Exon.'!$A:$AJ,3,0),0)</f>
        <v>105955753.68999998</v>
      </c>
      <c r="H161" s="47">
        <f>IFERROR(VLOOKUP($A161&amp;$B161,'PNC Exon. &amp; no Exon.'!$A:$AJ,4,0),0)</f>
        <v>17644.62</v>
      </c>
      <c r="I161" s="46">
        <f t="shared" si="30"/>
        <v>11</v>
      </c>
      <c r="J161" s="58">
        <f t="shared" si="31"/>
        <v>105973398.30999999</v>
      </c>
      <c r="K161" s="47">
        <f t="shared" si="32"/>
        <v>31732472.659999982</v>
      </c>
      <c r="L161" s="156">
        <f t="shared" si="33"/>
        <v>42.742560632391545</v>
      </c>
      <c r="M161" s="156">
        <f t="shared" si="34"/>
        <v>1.3473213982383103</v>
      </c>
      <c r="N161" s="156">
        <f t="shared" si="35"/>
        <v>1.1391617478620024</v>
      </c>
    </row>
    <row r="162" spans="1:14" ht="15.95" customHeight="1" x14ac:dyDescent="0.4">
      <c r="A162" s="125" t="s">
        <v>2</v>
      </c>
      <c r="B162" s="50" t="s">
        <v>77</v>
      </c>
      <c r="C162" s="47">
        <f>IFERROR(IF($J162&gt;0,VLOOKUP($A162&amp;$B162,'PNC AA'!$A:$E,4,0),""),"")</f>
        <v>62513477.539999992</v>
      </c>
      <c r="D162" s="47">
        <f>IFERROR(IF($J162&gt;0,VLOOKUP($A162&amp;$B162,'PNC AA'!$A:$E,5,0),""),"")</f>
        <v>243856.99</v>
      </c>
      <c r="E162" s="46">
        <f t="shared" si="28"/>
        <v>11</v>
      </c>
      <c r="F162" s="58">
        <f t="shared" si="29"/>
        <v>62757334.529999994</v>
      </c>
      <c r="G162" s="47">
        <f>IFERROR(VLOOKUP($A162&amp;$B162,'PNC Exon. &amp; no Exon.'!$A:$AJ,3,0),0)</f>
        <v>116965247.66</v>
      </c>
      <c r="H162" s="47">
        <f>IFERROR(VLOOKUP($A162&amp;$B162,'PNC Exon. &amp; no Exon.'!$A:$AJ,4,0),0)</f>
        <v>5857.47</v>
      </c>
      <c r="I162" s="46">
        <f t="shared" si="30"/>
        <v>10</v>
      </c>
      <c r="J162" s="58">
        <f t="shared" si="31"/>
        <v>116971105.13</v>
      </c>
      <c r="K162" s="47">
        <f t="shared" si="32"/>
        <v>54213770.600000001</v>
      </c>
      <c r="L162" s="156">
        <f t="shared" si="33"/>
        <v>86.386349907968281</v>
      </c>
      <c r="M162" s="156">
        <f t="shared" si="34"/>
        <v>1.138917638329163</v>
      </c>
      <c r="N162" s="156">
        <f t="shared" si="35"/>
        <v>1.2573816702513638</v>
      </c>
    </row>
    <row r="163" spans="1:14" ht="15.95" customHeight="1" x14ac:dyDescent="0.4">
      <c r="A163" s="125" t="s">
        <v>2</v>
      </c>
      <c r="B163" s="50" t="s">
        <v>96</v>
      </c>
      <c r="C163" s="47">
        <f>IFERROR(IF($J163&gt;0,VLOOKUP($A163&amp;$B163,'PNC AA'!$A:$E,4,0),""),"")</f>
        <v>42897100.769999996</v>
      </c>
      <c r="D163" s="47">
        <f>IFERROR(IF($J163&gt;0,VLOOKUP($A163&amp;$B163,'PNC AA'!$A:$E,5,0),""),"")</f>
        <v>0</v>
      </c>
      <c r="E163" s="46">
        <f t="shared" si="28"/>
        <v>12</v>
      </c>
      <c r="F163" s="58">
        <f t="shared" si="29"/>
        <v>42897100.769999996</v>
      </c>
      <c r="G163" s="47">
        <f>IFERROR(VLOOKUP($A163&amp;$B163,'PNC Exon. &amp; no Exon.'!$A:$AJ,3,0),0)</f>
        <v>73102780.939999998</v>
      </c>
      <c r="H163" s="47">
        <f>IFERROR(VLOOKUP($A163&amp;$B163,'PNC Exon. &amp; no Exon.'!$A:$AJ,4,0),0)</f>
        <v>171258.99</v>
      </c>
      <c r="I163" s="46">
        <f t="shared" si="30"/>
        <v>13</v>
      </c>
      <c r="J163" s="58">
        <f t="shared" si="31"/>
        <v>73274039.929999992</v>
      </c>
      <c r="K163" s="47">
        <f t="shared" si="32"/>
        <v>30376939.159999996</v>
      </c>
      <c r="L163" s="156">
        <f t="shared" si="33"/>
        <v>70.813501646349138</v>
      </c>
      <c r="M163" s="156">
        <f t="shared" si="34"/>
        <v>0.77849489730609367</v>
      </c>
      <c r="N163" s="156">
        <f t="shared" si="35"/>
        <v>0.78765977812086785</v>
      </c>
    </row>
    <row r="164" spans="1:14" ht="15.95" customHeight="1" x14ac:dyDescent="0.4">
      <c r="A164" s="125" t="s">
        <v>2</v>
      </c>
      <c r="B164" s="50" t="s">
        <v>99</v>
      </c>
      <c r="C164" s="47">
        <f>IFERROR(IF($J164&gt;0,VLOOKUP($A164&amp;$B164,'PNC AA'!$A:$E,4,0),""),"")</f>
        <v>40333820.510000005</v>
      </c>
      <c r="D164" s="47">
        <f>IFERROR(IF($J164&gt;0,VLOOKUP($A164&amp;$B164,'PNC AA'!$A:$E,5,0),""),"")</f>
        <v>0</v>
      </c>
      <c r="E164" s="46">
        <f t="shared" si="28"/>
        <v>13</v>
      </c>
      <c r="F164" s="58">
        <f t="shared" si="29"/>
        <v>40333820.510000005</v>
      </c>
      <c r="G164" s="47">
        <f>IFERROR(VLOOKUP($A164&amp;$B164,'PNC Exon. &amp; no Exon.'!$A:$AJ,3,0),0)</f>
        <v>66525595.100000001</v>
      </c>
      <c r="H164" s="47">
        <f>IFERROR(VLOOKUP($A164&amp;$B164,'PNC Exon. &amp; no Exon.'!$A:$AJ,4,0),0)</f>
        <v>0</v>
      </c>
      <c r="I164" s="46">
        <f t="shared" si="30"/>
        <v>14</v>
      </c>
      <c r="J164" s="58">
        <f t="shared" si="31"/>
        <v>66525595.100000001</v>
      </c>
      <c r="K164" s="47">
        <f t="shared" si="32"/>
        <v>26191774.589999996</v>
      </c>
      <c r="L164" s="156">
        <f t="shared" si="33"/>
        <v>64.937499742942137</v>
      </c>
      <c r="M164" s="156">
        <f t="shared" si="34"/>
        <v>0.7319765879808402</v>
      </c>
      <c r="N164" s="156">
        <f t="shared" si="35"/>
        <v>0.71511732567063202</v>
      </c>
    </row>
    <row r="165" spans="1:14" ht="15.95" customHeight="1" x14ac:dyDescent="0.4">
      <c r="A165" s="125" t="s">
        <v>2</v>
      </c>
      <c r="B165" s="50" t="s">
        <v>98</v>
      </c>
      <c r="C165" s="47">
        <f>IFERROR(IF($J165&gt;0,VLOOKUP($A165&amp;$B165,'PNC AA'!$A:$E,4,0),""),"")</f>
        <v>895196.47</v>
      </c>
      <c r="D165" s="47">
        <f>IFERROR(IF($J165&gt;0,VLOOKUP($A165&amp;$B165,'PNC AA'!$A:$E,5,0),""),"")</f>
        <v>35823317.960000001</v>
      </c>
      <c r="E165" s="46">
        <f t="shared" si="28"/>
        <v>14</v>
      </c>
      <c r="F165" s="58">
        <f t="shared" si="29"/>
        <v>36718514.43</v>
      </c>
      <c r="G165" s="47">
        <f>IFERROR(VLOOKUP($A165&amp;$B165,'PNC Exon. &amp; no Exon.'!$A:$AJ,3,0),0)</f>
        <v>3856604.91</v>
      </c>
      <c r="H165" s="47">
        <f>IFERROR(VLOOKUP($A165&amp;$B165,'PNC Exon. &amp; no Exon.'!$A:$AJ,4,0),0)</f>
        <v>91637653.670000002</v>
      </c>
      <c r="I165" s="46">
        <f t="shared" si="30"/>
        <v>12</v>
      </c>
      <c r="J165" s="58">
        <f t="shared" si="31"/>
        <v>95494258.579999998</v>
      </c>
      <c r="K165" s="47">
        <f t="shared" si="32"/>
        <v>58775744.149999999</v>
      </c>
      <c r="L165" s="156">
        <f t="shared" si="33"/>
        <v>160.07113866779602</v>
      </c>
      <c r="M165" s="156">
        <f t="shared" si="34"/>
        <v>0.66636615545836975</v>
      </c>
      <c r="N165" s="156">
        <f t="shared" si="35"/>
        <v>1.0265161658453079</v>
      </c>
    </row>
    <row r="166" spans="1:14" ht="15.95" customHeight="1" x14ac:dyDescent="0.4">
      <c r="A166" s="125" t="s">
        <v>2</v>
      </c>
      <c r="B166" s="50" t="s">
        <v>106</v>
      </c>
      <c r="C166" s="47">
        <f>IFERROR(IF($J166&gt;0,VLOOKUP($A166&amp;$B166,'PNC AA'!$A:$E,4,0),""),"")</f>
        <v>35412866.200000003</v>
      </c>
      <c r="D166" s="47">
        <f>IFERROR(IF($J166&gt;0,VLOOKUP($A166&amp;$B166,'PNC AA'!$A:$E,5,0),""),"")</f>
        <v>2859.68</v>
      </c>
      <c r="E166" s="46">
        <f t="shared" si="28"/>
        <v>15</v>
      </c>
      <c r="F166" s="58">
        <f t="shared" si="29"/>
        <v>35415725.880000003</v>
      </c>
      <c r="G166" s="47">
        <f>IFERROR(VLOOKUP($A166&amp;$B166,'PNC Exon. &amp; no Exon.'!$A:$AJ,3,0),0)</f>
        <v>58023122.539999992</v>
      </c>
      <c r="H166" s="47">
        <f>IFERROR(VLOOKUP($A166&amp;$B166,'PNC Exon. &amp; no Exon.'!$A:$AJ,4,0),0)</f>
        <v>513742.85000000003</v>
      </c>
      <c r="I166" s="46">
        <f t="shared" si="30"/>
        <v>15</v>
      </c>
      <c r="J166" s="58">
        <f t="shared" si="31"/>
        <v>58536865.389999993</v>
      </c>
      <c r="K166" s="47">
        <f t="shared" si="32"/>
        <v>23121139.50999999</v>
      </c>
      <c r="L166" s="156">
        <f t="shared" si="33"/>
        <v>65.28495162951603</v>
      </c>
      <c r="M166" s="156">
        <f t="shared" si="34"/>
        <v>0.64272320010151052</v>
      </c>
      <c r="N166" s="156">
        <f t="shared" si="35"/>
        <v>0.6292424226782839</v>
      </c>
    </row>
    <row r="167" spans="1:14" ht="15.95" customHeight="1" x14ac:dyDescent="0.4">
      <c r="A167" s="125" t="s">
        <v>2</v>
      </c>
      <c r="B167" s="50" t="s">
        <v>95</v>
      </c>
      <c r="C167" s="47">
        <f>IFERROR(IF($J167&gt;0,VLOOKUP($A167&amp;$B167,'PNC AA'!$A:$E,4,0),""),"")</f>
        <v>1289729.1100000001</v>
      </c>
      <c r="D167" s="47">
        <f>IFERROR(IF($J167&gt;0,VLOOKUP($A167&amp;$B167,'PNC AA'!$A:$E,5,0),""),"")</f>
        <v>33546348.489999998</v>
      </c>
      <c r="E167" s="46">
        <f t="shared" si="28"/>
        <v>16</v>
      </c>
      <c r="F167" s="58">
        <f t="shared" si="29"/>
        <v>34836077.600000001</v>
      </c>
      <c r="G167" s="47">
        <f>IFERROR(VLOOKUP($A167&amp;$B167,'PNC Exon. &amp; no Exon.'!$A:$AJ,3,0),0)</f>
        <v>1589068.14</v>
      </c>
      <c r="H167" s="47">
        <f>IFERROR(VLOOKUP($A167&amp;$B167,'PNC Exon. &amp; no Exon.'!$A:$AJ,4,0),0)</f>
        <v>39971207.630000003</v>
      </c>
      <c r="I167" s="46">
        <f t="shared" si="30"/>
        <v>18</v>
      </c>
      <c r="J167" s="58">
        <f t="shared" si="31"/>
        <v>41560275.770000003</v>
      </c>
      <c r="K167" s="47">
        <f t="shared" si="32"/>
        <v>6724198.1700000018</v>
      </c>
      <c r="L167" s="156">
        <f t="shared" si="33"/>
        <v>19.302397494946451</v>
      </c>
      <c r="M167" s="156">
        <f t="shared" si="34"/>
        <v>0.6322037659180274</v>
      </c>
      <c r="N167" s="156">
        <f t="shared" si="35"/>
        <v>0.44675245998327595</v>
      </c>
    </row>
    <row r="168" spans="1:14" ht="15.95" customHeight="1" x14ac:dyDescent="0.4">
      <c r="A168" s="125" t="s">
        <v>2</v>
      </c>
      <c r="B168" s="49" t="s">
        <v>107</v>
      </c>
      <c r="C168" s="47">
        <f>IFERROR(IF($J168&gt;0,VLOOKUP($A168&amp;$B168,'PNC AA'!$A:$E,4,0),""),"")</f>
        <v>34555463.240000002</v>
      </c>
      <c r="D168" s="47">
        <f>IFERROR(IF($J168&gt;0,VLOOKUP($A168&amp;$B168,'PNC AA'!$A:$E,5,0),""),"")</f>
        <v>0</v>
      </c>
      <c r="E168" s="46">
        <f t="shared" si="28"/>
        <v>17</v>
      </c>
      <c r="F168" s="58">
        <f t="shared" si="29"/>
        <v>34555463.240000002</v>
      </c>
      <c r="G168" s="47">
        <f>IFERROR(VLOOKUP($A168&amp;$B168,'PNC Exon. &amp; no Exon.'!$A:$AJ,3,0),0)</f>
        <v>57632029.129999995</v>
      </c>
      <c r="H168" s="47">
        <f>IFERROR(VLOOKUP($A168&amp;$B168,'PNC Exon. &amp; no Exon.'!$A:$AJ,4,0),0)</f>
        <v>0</v>
      </c>
      <c r="I168" s="46">
        <f t="shared" si="30"/>
        <v>16</v>
      </c>
      <c r="J168" s="58">
        <f t="shared" si="31"/>
        <v>57632029.129999995</v>
      </c>
      <c r="K168" s="47">
        <f t="shared" si="32"/>
        <v>23076565.889999993</v>
      </c>
      <c r="L168" s="156">
        <f t="shared" si="33"/>
        <v>66.781237252486008</v>
      </c>
      <c r="M168" s="156">
        <f t="shared" si="34"/>
        <v>0.62711118755143558</v>
      </c>
      <c r="N168" s="156">
        <f t="shared" si="35"/>
        <v>0.61951587930128194</v>
      </c>
    </row>
    <row r="169" spans="1:14" ht="15.95" customHeight="1" x14ac:dyDescent="0.4">
      <c r="A169" s="125" t="s">
        <v>2</v>
      </c>
      <c r="B169" s="50" t="s">
        <v>80</v>
      </c>
      <c r="C169" s="47">
        <f>IFERROR(IF($J169&gt;0,VLOOKUP($A169&amp;$B169,'PNC AA'!$A:$E,4,0),""),"")</f>
        <v>30560686.259999998</v>
      </c>
      <c r="D169" s="47">
        <f>IFERROR(IF($J169&gt;0,VLOOKUP($A169&amp;$B169,'PNC AA'!$A:$E,5,0),""),"")</f>
        <v>74953.03</v>
      </c>
      <c r="E169" s="46">
        <f t="shared" si="28"/>
        <v>18</v>
      </c>
      <c r="F169" s="58">
        <f t="shared" si="29"/>
        <v>30635639.289999999</v>
      </c>
      <c r="G169" s="47">
        <f>IFERROR(VLOOKUP($A169&amp;$B169,'PNC Exon. &amp; no Exon.'!$A:$AJ,3,0),0)</f>
        <v>40059732.00999999</v>
      </c>
      <c r="H169" s="47">
        <f>IFERROR(VLOOKUP($A169&amp;$B169,'PNC Exon. &amp; no Exon.'!$A:$AJ,4,0),0)</f>
        <v>70393.070000000007</v>
      </c>
      <c r="I169" s="46">
        <f t="shared" si="30"/>
        <v>19</v>
      </c>
      <c r="J169" s="58">
        <f t="shared" si="31"/>
        <v>40130125.079999991</v>
      </c>
      <c r="K169" s="47">
        <f t="shared" si="32"/>
        <v>9494485.7899999917</v>
      </c>
      <c r="L169" s="156">
        <f t="shared" si="33"/>
        <v>30.991635918298449</v>
      </c>
      <c r="M169" s="156">
        <f t="shared" si="34"/>
        <v>0.55597437670319938</v>
      </c>
      <c r="N169" s="156">
        <f t="shared" si="35"/>
        <v>0.43137904565753438</v>
      </c>
    </row>
    <row r="170" spans="1:14" ht="15.95" customHeight="1" x14ac:dyDescent="0.4">
      <c r="A170" s="125" t="s">
        <v>2</v>
      </c>
      <c r="B170" s="49" t="s">
        <v>101</v>
      </c>
      <c r="C170" s="47">
        <f>IFERROR(IF($J170&gt;0,VLOOKUP($A170&amp;$B170,'PNC AA'!$A:$E,4,0),""),"")</f>
        <v>0</v>
      </c>
      <c r="D170" s="47">
        <f>IFERROR(IF($J170&gt;0,VLOOKUP($A170&amp;$B170,'PNC AA'!$A:$E,5,0),""),"")</f>
        <v>25590868.48</v>
      </c>
      <c r="E170" s="46">
        <f t="shared" si="28"/>
        <v>19</v>
      </c>
      <c r="F170" s="58">
        <f t="shared" si="29"/>
        <v>25590868.48</v>
      </c>
      <c r="G170" s="47">
        <f>IFERROR(VLOOKUP($A170&amp;$B170,'PNC Exon. &amp; no Exon.'!$A:$AJ,3,0),0)</f>
        <v>0</v>
      </c>
      <c r="H170" s="47">
        <f>IFERROR(VLOOKUP($A170&amp;$B170,'PNC Exon. &amp; no Exon.'!$A:$AJ,4,0),0)</f>
        <v>31018868.43</v>
      </c>
      <c r="I170" s="46">
        <f t="shared" si="30"/>
        <v>23</v>
      </c>
      <c r="J170" s="58">
        <f t="shared" si="31"/>
        <v>31018868.43</v>
      </c>
      <c r="K170" s="47">
        <f t="shared" si="32"/>
        <v>5427999.9499999993</v>
      </c>
      <c r="L170" s="156">
        <f t="shared" si="33"/>
        <v>21.210690658045223</v>
      </c>
      <c r="M170" s="156">
        <f t="shared" si="34"/>
        <v>0.46442207449236322</v>
      </c>
      <c r="N170" s="156">
        <f t="shared" si="35"/>
        <v>0.33343753187997854</v>
      </c>
    </row>
    <row r="171" spans="1:14" ht="15.95" customHeight="1" x14ac:dyDescent="0.4">
      <c r="A171" s="125" t="s">
        <v>2</v>
      </c>
      <c r="B171" s="50" t="s">
        <v>102</v>
      </c>
      <c r="C171" s="47">
        <f>IFERROR(IF($J171&gt;0,VLOOKUP($A171&amp;$B171,'PNC AA'!$A:$E,4,0),""),"")</f>
        <v>24127104.710000001</v>
      </c>
      <c r="D171" s="47">
        <f>IFERROR(IF($J171&gt;0,VLOOKUP($A171&amp;$B171,'PNC AA'!$A:$E,5,0),""),"")</f>
        <v>0</v>
      </c>
      <c r="E171" s="46">
        <f t="shared" si="28"/>
        <v>20</v>
      </c>
      <c r="F171" s="58">
        <f t="shared" si="29"/>
        <v>24127104.710000001</v>
      </c>
      <c r="G171" s="47">
        <f>IFERROR(VLOOKUP($A171&amp;$B171,'PNC Exon. &amp; no Exon.'!$A:$AJ,3,0),0)</f>
        <v>32311148.149999999</v>
      </c>
      <c r="H171" s="47">
        <f>IFERROR(VLOOKUP($A171&amp;$B171,'PNC Exon. &amp; no Exon.'!$A:$AJ,4,0),0)</f>
        <v>0</v>
      </c>
      <c r="I171" s="46">
        <f t="shared" si="30"/>
        <v>22</v>
      </c>
      <c r="J171" s="58">
        <f t="shared" si="31"/>
        <v>32311148.149999999</v>
      </c>
      <c r="K171" s="47">
        <f t="shared" si="32"/>
        <v>8184043.4399999976</v>
      </c>
      <c r="L171" s="156">
        <f t="shared" si="33"/>
        <v>33.9205368334475</v>
      </c>
      <c r="M171" s="156">
        <f t="shared" si="34"/>
        <v>0.43785774717531856</v>
      </c>
      <c r="N171" s="156">
        <f t="shared" si="35"/>
        <v>0.3473289012994577</v>
      </c>
    </row>
    <row r="172" spans="1:14" ht="15.95" customHeight="1" x14ac:dyDescent="0.4">
      <c r="A172" s="125" t="s">
        <v>2</v>
      </c>
      <c r="B172" s="50" t="s">
        <v>110</v>
      </c>
      <c r="C172" s="47">
        <f>IFERROR(IF($J172&gt;0,VLOOKUP($A172&amp;$B172,'PNC AA'!$A:$E,4,0),""),"")</f>
        <v>13232118.829999998</v>
      </c>
      <c r="D172" s="47">
        <f>IFERROR(IF($J172&gt;0,VLOOKUP($A172&amp;$B172,'PNC AA'!$A:$E,5,0),""),"")</f>
        <v>10384738.52</v>
      </c>
      <c r="E172" s="46">
        <f t="shared" si="28"/>
        <v>21</v>
      </c>
      <c r="F172" s="58">
        <f t="shared" si="29"/>
        <v>23616857.349999998</v>
      </c>
      <c r="G172" s="47">
        <f>IFERROR(VLOOKUP($A172&amp;$B172,'PNC Exon. &amp; no Exon.'!$A:$AJ,3,0),0)</f>
        <v>21486635.699999996</v>
      </c>
      <c r="H172" s="47">
        <f>IFERROR(VLOOKUP($A172&amp;$B172,'PNC Exon. &amp; no Exon.'!$A:$AJ,4,0),0)</f>
        <v>12412082.539999999</v>
      </c>
      <c r="I172" s="46">
        <f t="shared" si="30"/>
        <v>21</v>
      </c>
      <c r="J172" s="58">
        <f t="shared" si="31"/>
        <v>33898718.239999995</v>
      </c>
      <c r="K172" s="47">
        <f t="shared" si="32"/>
        <v>10281860.889999997</v>
      </c>
      <c r="L172" s="156">
        <f t="shared" si="33"/>
        <v>43.536109557777372</v>
      </c>
      <c r="M172" s="156">
        <f t="shared" si="34"/>
        <v>0.4285977981579317</v>
      </c>
      <c r="N172" s="156">
        <f t="shared" si="35"/>
        <v>0.36439449650937539</v>
      </c>
    </row>
    <row r="173" spans="1:14" ht="15.95" customHeight="1" x14ac:dyDescent="0.4">
      <c r="A173" s="125" t="s">
        <v>2</v>
      </c>
      <c r="B173" s="50" t="s">
        <v>79</v>
      </c>
      <c r="C173" s="47">
        <f>IFERROR(IF($J173&gt;0,VLOOKUP($A173&amp;$B173,'PNC AA'!$A:$E,4,0),""),"")</f>
        <v>22736385.969999999</v>
      </c>
      <c r="D173" s="47">
        <f>IFERROR(IF($J173&gt;0,VLOOKUP($A173&amp;$B173,'PNC AA'!$A:$E,5,0),""),"")</f>
        <v>361491.72</v>
      </c>
      <c r="E173" s="46">
        <f t="shared" si="28"/>
        <v>22</v>
      </c>
      <c r="F173" s="58">
        <f t="shared" si="29"/>
        <v>23097877.689999998</v>
      </c>
      <c r="G173" s="47">
        <f>IFERROR(VLOOKUP($A173&amp;$B173,'PNC Exon. &amp; no Exon.'!$A:$AJ,3,0),0)</f>
        <v>33521427.73</v>
      </c>
      <c r="H173" s="47">
        <f>IFERROR(VLOOKUP($A173&amp;$B173,'PNC Exon. &amp; no Exon.'!$A:$AJ,4,0),0)</f>
        <v>678804.51</v>
      </c>
      <c r="I173" s="46">
        <f t="shared" si="30"/>
        <v>20</v>
      </c>
      <c r="J173" s="58">
        <f t="shared" si="31"/>
        <v>34200232.240000002</v>
      </c>
      <c r="K173" s="47">
        <f t="shared" si="32"/>
        <v>11102354.550000004</v>
      </c>
      <c r="L173" s="156">
        <f t="shared" si="33"/>
        <v>48.066557018815026</v>
      </c>
      <c r="M173" s="156">
        <f t="shared" si="34"/>
        <v>0.41917937570365227</v>
      </c>
      <c r="N173" s="156">
        <f t="shared" si="35"/>
        <v>0.36763562325176896</v>
      </c>
    </row>
    <row r="174" spans="1:14" ht="15.95" customHeight="1" x14ac:dyDescent="0.4">
      <c r="A174" s="125" t="s">
        <v>2</v>
      </c>
      <c r="B174" s="50" t="s">
        <v>114</v>
      </c>
      <c r="C174" s="47">
        <f>IFERROR(IF($J174&gt;0,VLOOKUP($A174&amp;$B174,'PNC AA'!$A:$E,4,0),""),"")</f>
        <v>17242767.340000004</v>
      </c>
      <c r="D174" s="47">
        <f>IFERROR(IF($J174&gt;0,VLOOKUP($A174&amp;$B174,'PNC AA'!$A:$E,5,0),""),"")</f>
        <v>11700</v>
      </c>
      <c r="E174" s="46">
        <f t="shared" si="28"/>
        <v>23</v>
      </c>
      <c r="F174" s="58">
        <f t="shared" si="29"/>
        <v>17254467.340000004</v>
      </c>
      <c r="G174" s="47">
        <f>IFERROR(VLOOKUP($A174&amp;$B174,'PNC Exon. &amp; no Exon.'!$A:$AJ,3,0),0)</f>
        <v>26228420.829999998</v>
      </c>
      <c r="H174" s="47">
        <f>IFERROR(VLOOKUP($A174&amp;$B174,'PNC Exon. &amp; no Exon.'!$A:$AJ,4,0),0)</f>
        <v>1063835</v>
      </c>
      <c r="I174" s="46">
        <f t="shared" si="30"/>
        <v>24</v>
      </c>
      <c r="J174" s="58">
        <f t="shared" si="31"/>
        <v>27292255.829999998</v>
      </c>
      <c r="K174" s="47">
        <f t="shared" si="32"/>
        <v>10037788.489999995</v>
      </c>
      <c r="L174" s="156">
        <f t="shared" si="33"/>
        <v>58.175012257434268</v>
      </c>
      <c r="M174" s="156">
        <f t="shared" si="34"/>
        <v>0.31313339453743816</v>
      </c>
      <c r="N174" s="156">
        <f t="shared" si="35"/>
        <v>0.29337828502444036</v>
      </c>
    </row>
    <row r="175" spans="1:14" ht="15.95" customHeight="1" x14ac:dyDescent="0.4">
      <c r="A175" s="125" t="s">
        <v>2</v>
      </c>
      <c r="B175" s="50" t="s">
        <v>109</v>
      </c>
      <c r="C175" s="47">
        <f>IFERROR(IF($J175&gt;0,VLOOKUP($A175&amp;$B175,'PNC AA'!$A:$E,4,0),""),"")</f>
        <v>16618536.48</v>
      </c>
      <c r="D175" s="47">
        <f>IFERROR(IF($J175&gt;0,VLOOKUP($A175&amp;$B175,'PNC AA'!$A:$E,5,0),""),"")</f>
        <v>0</v>
      </c>
      <c r="E175" s="46">
        <f t="shared" si="28"/>
        <v>24</v>
      </c>
      <c r="F175" s="58">
        <f t="shared" si="29"/>
        <v>16618536.48</v>
      </c>
      <c r="G175" s="47">
        <f>IFERROR(VLOOKUP($A175&amp;$B175,'PNC Exon. &amp; no Exon.'!$A:$AJ,3,0),0)</f>
        <v>15031363.5</v>
      </c>
      <c r="H175" s="47">
        <f>IFERROR(VLOOKUP($A175&amp;$B175,'PNC Exon. &amp; no Exon.'!$A:$AJ,4,0),0)</f>
        <v>536001.22</v>
      </c>
      <c r="I175" s="46">
        <f t="shared" si="30"/>
        <v>26</v>
      </c>
      <c r="J175" s="58">
        <f t="shared" si="31"/>
        <v>15567364.720000001</v>
      </c>
      <c r="K175" s="47">
        <f t="shared" si="32"/>
        <v>-1051171.7599999998</v>
      </c>
      <c r="L175" s="156">
        <f t="shared" si="33"/>
        <v>-6.3252968230088076</v>
      </c>
      <c r="M175" s="156">
        <f t="shared" si="34"/>
        <v>0.30159254630613525</v>
      </c>
      <c r="N175" s="156">
        <f t="shared" si="35"/>
        <v>0.16734149028763437</v>
      </c>
    </row>
    <row r="176" spans="1:14" ht="15.95" customHeight="1" x14ac:dyDescent="0.4">
      <c r="A176" s="125" t="s">
        <v>2</v>
      </c>
      <c r="B176" s="50" t="s">
        <v>82</v>
      </c>
      <c r="C176" s="47">
        <f>IFERROR(IF($J176&gt;0,VLOOKUP($A176&amp;$B176,'PNC AA'!$A:$E,4,0),""),"")</f>
        <v>15725959.109999999</v>
      </c>
      <c r="D176" s="47">
        <f>IFERROR(IF($J176&gt;0,VLOOKUP($A176&amp;$B176,'PNC AA'!$A:$E,5,0),""),"")</f>
        <v>0</v>
      </c>
      <c r="E176" s="46">
        <f t="shared" si="28"/>
        <v>25</v>
      </c>
      <c r="F176" s="58">
        <f t="shared" si="29"/>
        <v>15725959.109999999</v>
      </c>
      <c r="G176" s="47">
        <f>IFERROR(VLOOKUP($A176&amp;$B176,'PNC Exon. &amp; no Exon.'!$A:$AJ,3,0),0)</f>
        <v>44358488.789999999</v>
      </c>
      <c r="H176" s="47">
        <f>IFERROR(VLOOKUP($A176&amp;$B176,'PNC Exon. &amp; no Exon.'!$A:$AJ,4,0),0)</f>
        <v>0</v>
      </c>
      <c r="I176" s="46">
        <f t="shared" si="30"/>
        <v>17</v>
      </c>
      <c r="J176" s="58">
        <f t="shared" si="31"/>
        <v>44358488.789999999</v>
      </c>
      <c r="K176" s="47">
        <f t="shared" si="32"/>
        <v>28632529.68</v>
      </c>
      <c r="L176" s="156">
        <f t="shared" si="33"/>
        <v>182.07175460473394</v>
      </c>
      <c r="M176" s="156">
        <f t="shared" si="34"/>
        <v>0.28539408730720334</v>
      </c>
      <c r="N176" s="156">
        <f t="shared" si="35"/>
        <v>0.47683186939721955</v>
      </c>
    </row>
    <row r="177" spans="1:14" ht="15.95" customHeight="1" x14ac:dyDescent="0.4">
      <c r="A177" s="125" t="s">
        <v>2</v>
      </c>
      <c r="B177" s="50" t="s">
        <v>93</v>
      </c>
      <c r="C177" s="47">
        <f>IFERROR(IF($J177&gt;0,VLOOKUP($A177&amp;$B177,'PNC AA'!$A:$E,4,0),""),"")</f>
        <v>6030235.8399999999</v>
      </c>
      <c r="D177" s="47">
        <f>IFERROR(IF($J177&gt;0,VLOOKUP($A177&amp;$B177,'PNC AA'!$A:$E,5,0),""),"")</f>
        <v>0</v>
      </c>
      <c r="E177" s="46">
        <f t="shared" si="28"/>
        <v>26</v>
      </c>
      <c r="F177" s="58">
        <f t="shared" si="29"/>
        <v>6030235.8399999999</v>
      </c>
      <c r="G177" s="47">
        <f>IFERROR(VLOOKUP($A177&amp;$B177,'PNC Exon. &amp; no Exon.'!$A:$AJ,3,0),0)</f>
        <v>6341046.2200000007</v>
      </c>
      <c r="H177" s="47">
        <f>IFERROR(VLOOKUP($A177&amp;$B177,'PNC Exon. &amp; no Exon.'!$A:$AJ,4,0),0)</f>
        <v>0</v>
      </c>
      <c r="I177" s="46">
        <f t="shared" si="30"/>
        <v>28</v>
      </c>
      <c r="J177" s="58">
        <f t="shared" si="31"/>
        <v>6341046.2200000007</v>
      </c>
      <c r="K177" s="47">
        <f t="shared" si="32"/>
        <v>310810.38000000082</v>
      </c>
      <c r="L177" s="156">
        <f t="shared" si="33"/>
        <v>5.1541994085591325</v>
      </c>
      <c r="M177" s="156">
        <f t="shared" si="34"/>
        <v>0.10943648280947278</v>
      </c>
      <c r="N177" s="156">
        <f t="shared" si="35"/>
        <v>6.8163118390507565E-2</v>
      </c>
    </row>
    <row r="178" spans="1:14" ht="15.95" customHeight="1" x14ac:dyDescent="0.4">
      <c r="A178" s="125" t="s">
        <v>2</v>
      </c>
      <c r="B178" s="50" t="s">
        <v>113</v>
      </c>
      <c r="C178" s="47">
        <f>IFERROR(IF($J178&gt;0,VLOOKUP($A178&amp;$B178,'PNC AA'!$A:$E,4,0),""),"")</f>
        <v>4942576.2400000012</v>
      </c>
      <c r="D178" s="47">
        <f>IFERROR(IF($J178&gt;0,VLOOKUP($A178&amp;$B178,'PNC AA'!$A:$E,5,0),""),"")</f>
        <v>0</v>
      </c>
      <c r="E178" s="46">
        <f t="shared" si="28"/>
        <v>27</v>
      </c>
      <c r="F178" s="58">
        <f t="shared" si="29"/>
        <v>4942576.2400000012</v>
      </c>
      <c r="G178" s="47">
        <f>IFERROR(VLOOKUP($A178&amp;$B178,'PNC Exon. &amp; no Exon.'!$A:$AJ,3,0),0)</f>
        <v>19292223.899999999</v>
      </c>
      <c r="H178" s="47">
        <f>IFERROR(VLOOKUP($A178&amp;$B178,'PNC Exon. &amp; no Exon.'!$A:$AJ,4,0),0)</f>
        <v>829322.31</v>
      </c>
      <c r="I178" s="46">
        <f t="shared" si="30"/>
        <v>25</v>
      </c>
      <c r="J178" s="58">
        <f t="shared" si="31"/>
        <v>20121546.209999997</v>
      </c>
      <c r="K178" s="47">
        <f t="shared" si="32"/>
        <v>15178969.969999995</v>
      </c>
      <c r="L178" s="156">
        <f t="shared" si="33"/>
        <v>307.10644070914708</v>
      </c>
      <c r="M178" s="156">
        <f t="shared" si="34"/>
        <v>8.9697679174562547E-2</v>
      </c>
      <c r="N178" s="156">
        <f t="shared" si="35"/>
        <v>0.21629669441398564</v>
      </c>
    </row>
    <row r="179" spans="1:14" ht="15.95" customHeight="1" x14ac:dyDescent="0.4">
      <c r="A179" s="125" t="s">
        <v>2</v>
      </c>
      <c r="B179" s="50" t="s">
        <v>88</v>
      </c>
      <c r="C179" s="47">
        <f>IFERROR(IF($J179&gt;0,VLOOKUP($A179&amp;$B179,'PNC AA'!$A:$E,4,0),""),"")</f>
        <v>4360722.0599999996</v>
      </c>
      <c r="D179" s="47">
        <f>IFERROR(IF($J179&gt;0,VLOOKUP($A179&amp;$B179,'PNC AA'!$A:$E,5,0),""),"")</f>
        <v>109860</v>
      </c>
      <c r="E179" s="46">
        <f t="shared" si="28"/>
        <v>28</v>
      </c>
      <c r="F179" s="58">
        <f t="shared" si="29"/>
        <v>4470582.0599999996</v>
      </c>
      <c r="G179" s="47">
        <f>IFERROR(VLOOKUP($A179&amp;$B179,'PNC Exon. &amp; no Exon.'!$A:$AJ,3,0),0)</f>
        <v>10403741.120000001</v>
      </c>
      <c r="H179" s="47">
        <f>IFERROR(VLOOKUP($A179&amp;$B179,'PNC Exon. &amp; no Exon.'!$A:$AJ,4,0),0)</f>
        <v>0</v>
      </c>
      <c r="I179" s="46">
        <f t="shared" si="30"/>
        <v>27</v>
      </c>
      <c r="J179" s="58">
        <f t="shared" si="31"/>
        <v>10403741.120000001</v>
      </c>
      <c r="K179" s="47">
        <f t="shared" si="32"/>
        <v>5933159.0600000015</v>
      </c>
      <c r="L179" s="156">
        <f t="shared" si="33"/>
        <v>132.71558334844661</v>
      </c>
      <c r="M179" s="156">
        <f t="shared" si="34"/>
        <v>8.1131947363028395E-2</v>
      </c>
      <c r="N179" s="156">
        <f t="shared" si="35"/>
        <v>0.11183508415851791</v>
      </c>
    </row>
    <row r="180" spans="1:14" ht="15.95" customHeight="1" x14ac:dyDescent="0.4">
      <c r="A180" s="125" t="s">
        <v>2</v>
      </c>
      <c r="B180" s="50" t="s">
        <v>81</v>
      </c>
      <c r="C180" s="47">
        <f>IFERROR(IF($J180&gt;0,VLOOKUP($A180&amp;$B180,'PNC AA'!$A:$E,4,0),""),"")</f>
        <v>3445898.67</v>
      </c>
      <c r="D180" s="47">
        <f>IFERROR(IF($J180&gt;0,VLOOKUP($A180&amp;$B180,'PNC AA'!$A:$E,5,0),""),"")</f>
        <v>0</v>
      </c>
      <c r="E180" s="46">
        <f t="shared" si="28"/>
        <v>29</v>
      </c>
      <c r="F180" s="58">
        <f t="shared" si="29"/>
        <v>3445898.67</v>
      </c>
      <c r="G180" s="47">
        <f>IFERROR(VLOOKUP($A180&amp;$B180,'PNC Exon. &amp; no Exon.'!$A:$AJ,3,0),0)</f>
        <v>5304541.6900000004</v>
      </c>
      <c r="H180" s="47">
        <f>IFERROR(VLOOKUP($A180&amp;$B180,'PNC Exon. &amp; no Exon.'!$A:$AJ,4,0),0)</f>
        <v>0</v>
      </c>
      <c r="I180" s="46">
        <f t="shared" si="30"/>
        <v>29</v>
      </c>
      <c r="J180" s="58">
        <f t="shared" si="31"/>
        <v>5304541.6900000004</v>
      </c>
      <c r="K180" s="47">
        <f t="shared" si="32"/>
        <v>1858643.0200000005</v>
      </c>
      <c r="L180" s="156">
        <f t="shared" si="33"/>
        <v>53.93783154975943</v>
      </c>
      <c r="M180" s="156">
        <f t="shared" si="34"/>
        <v>6.2536033509866848E-2</v>
      </c>
      <c r="N180" s="156">
        <f t="shared" si="35"/>
        <v>5.7021206072024669E-2</v>
      </c>
    </row>
    <row r="181" spans="1:14" ht="15.95" customHeight="1" x14ac:dyDescent="0.4">
      <c r="A181" s="125" t="s">
        <v>2</v>
      </c>
      <c r="B181" s="50" t="s">
        <v>115</v>
      </c>
      <c r="C181" s="47">
        <f>IFERROR(IF($J181&gt;0,VLOOKUP($A181&amp;$B181,'PNC AA'!$A:$E,4,0),""),"")</f>
        <v>1241765.1600000001</v>
      </c>
      <c r="D181" s="47">
        <f>IFERROR(IF($J181&gt;0,VLOOKUP($A181&amp;$B181,'PNC AA'!$A:$E,5,0),""),"")</f>
        <v>0</v>
      </c>
      <c r="E181" s="46">
        <f t="shared" si="28"/>
        <v>30</v>
      </c>
      <c r="F181" s="58">
        <f t="shared" si="29"/>
        <v>1241765.1600000001</v>
      </c>
      <c r="G181" s="47">
        <f>IFERROR(VLOOKUP($A181&amp;$B181,'PNC Exon. &amp; no Exon.'!$A:$AJ,3,0),0)</f>
        <v>1114606.5300000003</v>
      </c>
      <c r="H181" s="47">
        <f>IFERROR(VLOOKUP($A181&amp;$B181,'PNC Exon. &amp; no Exon.'!$A:$AJ,4,0),0)</f>
        <v>0</v>
      </c>
      <c r="I181" s="46">
        <f t="shared" si="30"/>
        <v>31</v>
      </c>
      <c r="J181" s="58">
        <f t="shared" si="31"/>
        <v>1114606.5300000003</v>
      </c>
      <c r="K181" s="47">
        <f t="shared" si="32"/>
        <v>-127158.62999999989</v>
      </c>
      <c r="L181" s="156">
        <f t="shared" si="33"/>
        <v>-10.240151205401823</v>
      </c>
      <c r="M181" s="156">
        <f t="shared" si="34"/>
        <v>2.2535505275651412E-2</v>
      </c>
      <c r="N181" s="156">
        <f t="shared" si="35"/>
        <v>1.1981470285391302E-2</v>
      </c>
    </row>
    <row r="182" spans="1:14" ht="15.95" customHeight="1" x14ac:dyDescent="0.4">
      <c r="A182" s="125" t="s">
        <v>2</v>
      </c>
      <c r="B182" s="50" t="s">
        <v>117</v>
      </c>
      <c r="C182" s="47">
        <f>IFERROR(IF($J182&gt;0,VLOOKUP($A182&amp;$B182,'PNC AA'!$A:$E,4,0),""),"")</f>
        <v>149772.45000000001</v>
      </c>
      <c r="D182" s="47">
        <f>IFERROR(IF($J182&gt;0,VLOOKUP($A182&amp;$B182,'PNC AA'!$A:$E,5,0),""),"")</f>
        <v>0</v>
      </c>
      <c r="E182" s="46">
        <f t="shared" si="28"/>
        <v>31</v>
      </c>
      <c r="F182" s="58">
        <f t="shared" si="29"/>
        <v>149772.45000000001</v>
      </c>
      <c r="G182" s="47">
        <f>IFERROR(VLOOKUP($A182&amp;$B182,'PNC Exon. &amp; no Exon.'!$A:$AJ,3,0),0)</f>
        <v>897483.43</v>
      </c>
      <c r="H182" s="47">
        <f>IFERROR(VLOOKUP($A182&amp;$B182,'PNC Exon. &amp; no Exon.'!$A:$AJ,4,0),0)</f>
        <v>0</v>
      </c>
      <c r="I182" s="46">
        <f t="shared" si="30"/>
        <v>32</v>
      </c>
      <c r="J182" s="58">
        <f t="shared" si="31"/>
        <v>897483.43</v>
      </c>
      <c r="K182" s="47">
        <f t="shared" si="32"/>
        <v>747710.98</v>
      </c>
      <c r="L182" s="156">
        <f t="shared" si="33"/>
        <v>499.23132057998646</v>
      </c>
      <c r="M182" s="156">
        <f t="shared" si="34"/>
        <v>2.718064530915199E-3</v>
      </c>
      <c r="N182" s="156">
        <f t="shared" si="35"/>
        <v>9.6475040821589857E-3</v>
      </c>
    </row>
    <row r="183" spans="1:14" ht="15.95" customHeight="1" x14ac:dyDescent="0.4">
      <c r="A183" s="125" t="s">
        <v>2</v>
      </c>
      <c r="B183" s="50" t="s">
        <v>118</v>
      </c>
      <c r="C183" s="47">
        <f>IFERROR(IF($J183&gt;0,VLOOKUP($A183&amp;$B183,'PNC AA'!$A:$E,4,0),""),"")</f>
        <v>45252.610000000008</v>
      </c>
      <c r="D183" s="47">
        <f>IFERROR(IF($J183&gt;0,VLOOKUP($A183&amp;$B183,'PNC AA'!$A:$E,5,0),""),"")</f>
        <v>13981</v>
      </c>
      <c r="E183" s="46">
        <f t="shared" si="28"/>
        <v>32</v>
      </c>
      <c r="F183" s="58">
        <f t="shared" si="29"/>
        <v>59233.610000000008</v>
      </c>
      <c r="G183" s="47">
        <f>IFERROR(VLOOKUP($A183&amp;$B183,'PNC Exon. &amp; no Exon.'!$A:$AJ,3,0),0)</f>
        <v>535382.71000000008</v>
      </c>
      <c r="H183" s="47">
        <f>IFERROR(VLOOKUP($A183&amp;$B183,'PNC Exon. &amp; no Exon.'!$A:$AJ,4,0),0)</f>
        <v>21786</v>
      </c>
      <c r="I183" s="46">
        <f t="shared" si="30"/>
        <v>33</v>
      </c>
      <c r="J183" s="58">
        <f t="shared" si="31"/>
        <v>557168.71000000008</v>
      </c>
      <c r="K183" s="47">
        <f t="shared" si="32"/>
        <v>497935.10000000009</v>
      </c>
      <c r="L183" s="156">
        <f t="shared" si="33"/>
        <v>840.62933189451064</v>
      </c>
      <c r="M183" s="156">
        <f t="shared" si="34"/>
        <v>1.0749692241734969E-3</v>
      </c>
      <c r="N183" s="156">
        <f t="shared" si="35"/>
        <v>5.989288742830892E-3</v>
      </c>
    </row>
    <row r="184" spans="1:14" ht="15.95" customHeight="1" x14ac:dyDescent="0.4">
      <c r="A184" s="125" t="s">
        <v>2</v>
      </c>
      <c r="B184" s="50" t="s">
        <v>119</v>
      </c>
      <c r="C184" s="47">
        <f>IFERROR(IF($J184&gt;0,VLOOKUP($A184&amp;$B184,'PNC AA'!$A:$E,4,0),""),"")</f>
        <v>0</v>
      </c>
      <c r="D184" s="47">
        <f>IFERROR(IF($J184&gt;0,VLOOKUP($A184&amp;$B184,'PNC AA'!$A:$E,5,0),""),"")</f>
        <v>0</v>
      </c>
      <c r="E184" s="46" t="str">
        <f t="shared" si="28"/>
        <v>ND</v>
      </c>
      <c r="F184" s="58">
        <f t="shared" si="29"/>
        <v>0</v>
      </c>
      <c r="G184" s="47">
        <f>IFERROR(VLOOKUP($A184&amp;$B184,'PNC Exon. &amp; no Exon.'!$A:$AJ,3,0),0)</f>
        <v>27504.53</v>
      </c>
      <c r="H184" s="47">
        <f>IFERROR(VLOOKUP($A184&amp;$B184,'PNC Exon. &amp; no Exon.'!$A:$AJ,4,0),0)</f>
        <v>2184452.87</v>
      </c>
      <c r="I184" s="46">
        <f t="shared" si="30"/>
        <v>30</v>
      </c>
      <c r="J184" s="58">
        <f t="shared" si="31"/>
        <v>2211957.4</v>
      </c>
      <c r="K184" s="47">
        <f t="shared" si="32"/>
        <v>2211957.4</v>
      </c>
      <c r="L184" s="156">
        <f t="shared" si="33"/>
        <v>0</v>
      </c>
      <c r="M184" s="156">
        <f t="shared" si="34"/>
        <v>0</v>
      </c>
      <c r="N184" s="156">
        <f t="shared" si="35"/>
        <v>2.3777450739187213E-2</v>
      </c>
    </row>
    <row r="185" spans="1:14" ht="19.5" customHeight="1" x14ac:dyDescent="0.4">
      <c r="A185" s="8"/>
      <c r="B185" s="52" t="s">
        <v>21</v>
      </c>
      <c r="C185" s="60">
        <f>SUM(C152:C184)</f>
        <v>3244064693.6899996</v>
      </c>
      <c r="D185" s="60">
        <f>SUM(D152:D184)</f>
        <v>2266196313.5999994</v>
      </c>
      <c r="E185" s="60"/>
      <c r="F185" s="60">
        <f>SUM(F152:F184)</f>
        <v>5510261007.2899981</v>
      </c>
      <c r="G185" s="60">
        <f>SUM(G152:G184)</f>
        <v>6635913848.2199974</v>
      </c>
      <c r="H185" s="60">
        <f>SUM(H152:H184)</f>
        <v>2666838680.8999987</v>
      </c>
      <c r="I185" s="60"/>
      <c r="J185" s="60">
        <f>SUM(J152:J184)</f>
        <v>9302752529.119997</v>
      </c>
      <c r="K185" s="60">
        <f t="shared" si="32"/>
        <v>3792491521.829999</v>
      </c>
      <c r="L185" s="155">
        <f>IFERROR(K185/F185*100,0)</f>
        <v>68.825986950755805</v>
      </c>
      <c r="M185" s="159">
        <f>SUM(M152:M184)</f>
        <v>100.00000000000001</v>
      </c>
      <c r="N185" s="159">
        <f>SUM(N152:N184)</f>
        <v>100.00000000000003</v>
      </c>
    </row>
    <row r="186" spans="1:14" x14ac:dyDescent="0.4">
      <c r="B186" s="69" t="s">
        <v>171</v>
      </c>
    </row>
    <row r="187" spans="1:14" x14ac:dyDescent="0.4">
      <c r="B187" s="69"/>
    </row>
    <row r="188" spans="1:14" x14ac:dyDescent="0.4">
      <c r="B188" s="69"/>
    </row>
    <row r="191" spans="1:14" ht="20" x14ac:dyDescent="0.6">
      <c r="A191" s="173" t="s">
        <v>42</v>
      </c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</row>
    <row r="192" spans="1:14" x14ac:dyDescent="0.4">
      <c r="A192" s="172" t="s">
        <v>59</v>
      </c>
      <c r="B192" s="172"/>
      <c r="C192" s="172"/>
      <c r="D192" s="172"/>
      <c r="E192" s="172"/>
      <c r="F192" s="172"/>
      <c r="G192" s="172"/>
      <c r="H192" s="172"/>
      <c r="I192" s="172"/>
      <c r="J192" s="172"/>
      <c r="K192" s="172"/>
      <c r="L192" s="172"/>
      <c r="M192" s="172"/>
      <c r="N192" s="172"/>
    </row>
    <row r="193" spans="1:14" x14ac:dyDescent="0.4">
      <c r="A193" s="175" t="s">
        <v>135</v>
      </c>
      <c r="B193" s="175"/>
      <c r="C193" s="175"/>
      <c r="D193" s="175"/>
      <c r="E193" s="175"/>
      <c r="F193" s="175"/>
      <c r="G193" s="175"/>
      <c r="H193" s="175"/>
      <c r="I193" s="175"/>
      <c r="J193" s="175"/>
      <c r="K193" s="175"/>
      <c r="L193" s="175"/>
      <c r="M193" s="175"/>
      <c r="N193" s="175"/>
    </row>
    <row r="194" spans="1:14" x14ac:dyDescent="0.4">
      <c r="A194" s="172" t="s">
        <v>105</v>
      </c>
      <c r="B194" s="172"/>
      <c r="C194" s="172"/>
      <c r="D194" s="172"/>
      <c r="E194" s="172"/>
      <c r="F194" s="172"/>
      <c r="G194" s="172"/>
      <c r="H194" s="172"/>
      <c r="I194" s="172"/>
      <c r="J194" s="172"/>
      <c r="K194" s="172"/>
      <c r="L194" s="172"/>
      <c r="M194" s="172"/>
      <c r="N194" s="172"/>
    </row>
    <row r="195" spans="1:14" x14ac:dyDescent="0.4">
      <c r="A195" s="1"/>
      <c r="B195" s="125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4">
      <c r="B196" s="176" t="s">
        <v>33</v>
      </c>
      <c r="C196" s="176" t="s">
        <v>120</v>
      </c>
      <c r="D196" s="176"/>
      <c r="E196" s="176" t="s">
        <v>52</v>
      </c>
      <c r="F196" s="176"/>
      <c r="G196" s="176" t="s">
        <v>158</v>
      </c>
      <c r="H196" s="176"/>
      <c r="I196" s="176"/>
      <c r="J196" s="176"/>
      <c r="K196" s="176" t="s">
        <v>29</v>
      </c>
      <c r="L196" s="176"/>
      <c r="M196" s="176" t="s">
        <v>61</v>
      </c>
      <c r="N196" s="176"/>
    </row>
    <row r="197" spans="1:14" ht="30" customHeight="1" x14ac:dyDescent="0.4">
      <c r="A197" s="82"/>
      <c r="B197" s="176"/>
      <c r="C197" s="93" t="s">
        <v>28</v>
      </c>
      <c r="D197" s="93" t="s">
        <v>37</v>
      </c>
      <c r="E197" s="93" t="s">
        <v>51</v>
      </c>
      <c r="F197" s="93" t="s">
        <v>57</v>
      </c>
      <c r="G197" s="93" t="s">
        <v>28</v>
      </c>
      <c r="H197" s="93" t="s">
        <v>37</v>
      </c>
      <c r="I197" s="93" t="s">
        <v>51</v>
      </c>
      <c r="J197" s="93" t="s">
        <v>57</v>
      </c>
      <c r="K197" s="93" t="s">
        <v>26</v>
      </c>
      <c r="L197" s="93" t="s">
        <v>24</v>
      </c>
      <c r="M197" s="93">
        <v>2020</v>
      </c>
      <c r="N197" s="93">
        <v>2021</v>
      </c>
    </row>
    <row r="198" spans="1:14" ht="15.95" customHeight="1" x14ac:dyDescent="0.4">
      <c r="A198" s="125" t="s">
        <v>3</v>
      </c>
      <c r="B198" s="86" t="s">
        <v>86</v>
      </c>
      <c r="C198" s="47">
        <f>IFERROR(IF($J198&gt;0,VLOOKUP($A198&amp;$B198,'PNC AA'!$A:$E,4,0),""),"")</f>
        <v>544368341.26999998</v>
      </c>
      <c r="D198" s="47">
        <f>IFERROR(IF($J198&gt;0,VLOOKUP($A198&amp;$B198,'PNC AA'!$A:$E,5,0),""),"")</f>
        <v>450542651.21000004</v>
      </c>
      <c r="E198" s="46">
        <f t="shared" ref="E198:E230" si="36">IF(F198=0,"ND",RANK(F198,$F$198:$F$230))</f>
        <v>1</v>
      </c>
      <c r="F198" s="58">
        <f t="shared" ref="F198:F230" si="37">SUM(C198:D198)</f>
        <v>994910992.48000002</v>
      </c>
      <c r="G198" s="47">
        <f>IFERROR(VLOOKUP($A198&amp;$B198,'PNC Exon. &amp; no Exon.'!$A:$AJ,3,0),0)</f>
        <v>752215500.42000008</v>
      </c>
      <c r="H198" s="47">
        <f>IFERROR(VLOOKUP($A198&amp;$B198,'PNC Exon. &amp; no Exon.'!$A:$AJ,4,0),0)</f>
        <v>529631460.21999997</v>
      </c>
      <c r="I198" s="46">
        <f t="shared" ref="I198:I230" si="38">IF(J198=0,"ND",RANK(J198,$J$198:$J$230))</f>
        <v>1</v>
      </c>
      <c r="J198" s="58">
        <f t="shared" ref="J198:J230" si="39">(G198+H198)</f>
        <v>1281846960.6400001</v>
      </c>
      <c r="K198" s="47">
        <f t="shared" ref="K198:K231" si="40">J198-F198</f>
        <v>286935968.16000009</v>
      </c>
      <c r="L198" s="156">
        <f t="shared" ref="L198:L230" si="41">IFERROR(K198/F198*100,0)</f>
        <v>28.84036565369119</v>
      </c>
      <c r="M198" s="156">
        <f t="shared" ref="M198:M230" si="42">IFERROR(F198/$F$231*100,0)</f>
        <v>21.079075606107274</v>
      </c>
      <c r="N198" s="156">
        <f t="shared" ref="N198:N230" si="43">IFERROR(J198/$J$231*100,0)</f>
        <v>19.565108911729055</v>
      </c>
    </row>
    <row r="199" spans="1:14" ht="15.95" customHeight="1" x14ac:dyDescent="0.4">
      <c r="A199" s="125" t="s">
        <v>3</v>
      </c>
      <c r="B199" s="50" t="s">
        <v>94</v>
      </c>
      <c r="C199" s="47">
        <f>IFERROR(IF($J199&gt;0,VLOOKUP($A199&amp;$B199,'PNC AA'!$A:$E,4,0),""),"")</f>
        <v>720790874.40999997</v>
      </c>
      <c r="D199" s="47">
        <f>IFERROR(IF($J199&gt;0,VLOOKUP($A199&amp;$B199,'PNC AA'!$A:$E,5,0),""),"")</f>
        <v>96912985.5</v>
      </c>
      <c r="E199" s="70">
        <f t="shared" si="36"/>
        <v>2</v>
      </c>
      <c r="F199" s="58">
        <f t="shared" si="37"/>
        <v>817703859.90999997</v>
      </c>
      <c r="G199" s="47">
        <f>IFERROR(VLOOKUP($A199&amp;$B199,'PNC Exon. &amp; no Exon.'!$A:$AJ,3,0),0)</f>
        <v>768477234.96000004</v>
      </c>
      <c r="H199" s="47">
        <f>IFERROR(VLOOKUP($A199&amp;$B199,'PNC Exon. &amp; no Exon.'!$A:$AJ,4,0),0)</f>
        <v>115502147.80000001</v>
      </c>
      <c r="I199" s="70">
        <f t="shared" si="38"/>
        <v>3</v>
      </c>
      <c r="J199" s="58">
        <f t="shared" si="39"/>
        <v>883979382.75999999</v>
      </c>
      <c r="K199" s="47">
        <f t="shared" si="40"/>
        <v>66275522.850000024</v>
      </c>
      <c r="L199" s="156">
        <f t="shared" si="41"/>
        <v>8.1050764340643564</v>
      </c>
      <c r="M199" s="156">
        <f t="shared" si="42"/>
        <v>17.324606539408734</v>
      </c>
      <c r="N199" s="156">
        <f t="shared" si="43"/>
        <v>13.492369549940117</v>
      </c>
    </row>
    <row r="200" spans="1:14" ht="15.95" customHeight="1" x14ac:dyDescent="0.4">
      <c r="A200" s="125" t="s">
        <v>3</v>
      </c>
      <c r="B200" s="50" t="s">
        <v>108</v>
      </c>
      <c r="C200" s="47">
        <f>IFERROR(IF($J200&gt;0,VLOOKUP($A200&amp;$B200,'PNC AA'!$A:$E,4,0),""),"")</f>
        <v>69334797.120000005</v>
      </c>
      <c r="D200" s="47">
        <f>IFERROR(IF($J200&gt;0,VLOOKUP($A200&amp;$B200,'PNC AA'!$A:$E,5,0),""),"")</f>
        <v>731492702.82999992</v>
      </c>
      <c r="E200" s="70">
        <f t="shared" si="36"/>
        <v>3</v>
      </c>
      <c r="F200" s="58">
        <f t="shared" si="37"/>
        <v>800827499.94999993</v>
      </c>
      <c r="G200" s="47">
        <f>IFERROR(VLOOKUP($A200&amp;$B200,'PNC Exon. &amp; no Exon.'!$A:$AJ,3,0),0)</f>
        <v>144417756.44</v>
      </c>
      <c r="H200" s="47">
        <f>IFERROR(VLOOKUP($A200&amp;$B200,'PNC Exon. &amp; no Exon.'!$A:$AJ,4,0),0)</f>
        <v>987279605.2700001</v>
      </c>
      <c r="I200" s="70">
        <f t="shared" si="38"/>
        <v>2</v>
      </c>
      <c r="J200" s="58">
        <f t="shared" si="39"/>
        <v>1131697361.71</v>
      </c>
      <c r="K200" s="47">
        <f t="shared" si="40"/>
        <v>330869861.76000011</v>
      </c>
      <c r="L200" s="156">
        <f t="shared" si="41"/>
        <v>41.315996488714255</v>
      </c>
      <c r="M200" s="156">
        <f t="shared" si="42"/>
        <v>16.967048858127136</v>
      </c>
      <c r="N200" s="156">
        <f t="shared" si="43"/>
        <v>17.273342931606781</v>
      </c>
    </row>
    <row r="201" spans="1:14" ht="15.95" customHeight="1" x14ac:dyDescent="0.4">
      <c r="A201" s="125" t="s">
        <v>3</v>
      </c>
      <c r="B201" s="50" t="s">
        <v>112</v>
      </c>
      <c r="C201" s="47">
        <f>IFERROR(IF($J201&gt;0,VLOOKUP($A201&amp;$B201,'PNC AA'!$A:$E,4,0),""),"")</f>
        <v>496884796.80999994</v>
      </c>
      <c r="D201" s="47">
        <f>IFERROR(IF($J201&gt;0,VLOOKUP($A201&amp;$B201,'PNC AA'!$A:$E,5,0),""),"")</f>
        <v>84804326.729999989</v>
      </c>
      <c r="E201" s="70">
        <f t="shared" si="36"/>
        <v>4</v>
      </c>
      <c r="F201" s="58">
        <f t="shared" si="37"/>
        <v>581689123.53999996</v>
      </c>
      <c r="G201" s="47">
        <f>IFERROR(VLOOKUP($A201&amp;$B201,'PNC Exon. &amp; no Exon.'!$A:$AJ,3,0),0)</f>
        <v>692704808.63</v>
      </c>
      <c r="H201" s="47">
        <f>IFERROR(VLOOKUP($A201&amp;$B201,'PNC Exon. &amp; no Exon.'!$A:$AJ,4,0),0)</f>
        <v>95251951.920000002</v>
      </c>
      <c r="I201" s="70">
        <f t="shared" si="38"/>
        <v>4</v>
      </c>
      <c r="J201" s="58">
        <f t="shared" si="39"/>
        <v>787956760.54999995</v>
      </c>
      <c r="K201" s="47">
        <f t="shared" si="40"/>
        <v>206267637.00999999</v>
      </c>
      <c r="L201" s="156">
        <f t="shared" si="41"/>
        <v>35.460115835536328</v>
      </c>
      <c r="M201" s="156">
        <f t="shared" si="42"/>
        <v>12.324186894132058</v>
      </c>
      <c r="N201" s="156">
        <f t="shared" si="43"/>
        <v>12.026755385991503</v>
      </c>
    </row>
    <row r="202" spans="1:14" ht="15.95" customHeight="1" x14ac:dyDescent="0.4">
      <c r="A202" s="125" t="s">
        <v>3</v>
      </c>
      <c r="B202" s="50" t="s">
        <v>87</v>
      </c>
      <c r="C202" s="47">
        <f>IFERROR(IF($J202&gt;0,VLOOKUP($A202&amp;$B202,'PNC AA'!$A:$E,4,0),""),"")</f>
        <v>329279952.86000001</v>
      </c>
      <c r="D202" s="47">
        <f>IFERROR(IF($J202&gt;0,VLOOKUP($A202&amp;$B202,'PNC AA'!$A:$E,5,0),""),"")</f>
        <v>29208945.910000004</v>
      </c>
      <c r="E202" s="70">
        <f t="shared" si="36"/>
        <v>5</v>
      </c>
      <c r="F202" s="58">
        <f t="shared" si="37"/>
        <v>358488898.77000004</v>
      </c>
      <c r="G202" s="47">
        <f>IFERROR(VLOOKUP($A202&amp;$B202,'PNC Exon. &amp; no Exon.'!$A:$AJ,3,0),0)</f>
        <v>542426671.88999999</v>
      </c>
      <c r="H202" s="47">
        <f>IFERROR(VLOOKUP($A202&amp;$B202,'PNC Exon. &amp; no Exon.'!$A:$AJ,4,0),0)</f>
        <v>74493614.5</v>
      </c>
      <c r="I202" s="70">
        <f t="shared" si="38"/>
        <v>5</v>
      </c>
      <c r="J202" s="58">
        <f t="shared" si="39"/>
        <v>616920286.38999999</v>
      </c>
      <c r="K202" s="47">
        <f t="shared" si="40"/>
        <v>258431387.61999995</v>
      </c>
      <c r="L202" s="156">
        <f t="shared" si="41"/>
        <v>72.089090765905368</v>
      </c>
      <c r="M202" s="156">
        <f t="shared" si="42"/>
        <v>7.595266971859167</v>
      </c>
      <c r="N202" s="156">
        <f t="shared" si="43"/>
        <v>9.4161884871568979</v>
      </c>
    </row>
    <row r="203" spans="1:14" ht="15.95" customHeight="1" x14ac:dyDescent="0.4">
      <c r="A203" s="125" t="s">
        <v>3</v>
      </c>
      <c r="B203" s="50" t="s">
        <v>92</v>
      </c>
      <c r="C203" s="47">
        <f>IFERROR(IF($J203&gt;0,VLOOKUP($A203&amp;$B203,'PNC AA'!$A:$E,4,0),""),"")</f>
        <v>336838442.27999991</v>
      </c>
      <c r="D203" s="47">
        <f>IFERROR(IF($J203&gt;0,VLOOKUP($A203&amp;$B203,'PNC AA'!$A:$E,5,0),""),"")</f>
        <v>6341341.4299999997</v>
      </c>
      <c r="E203" s="70">
        <f t="shared" si="36"/>
        <v>6</v>
      </c>
      <c r="F203" s="58">
        <f t="shared" si="37"/>
        <v>343179783.70999992</v>
      </c>
      <c r="G203" s="47">
        <f>IFERROR(VLOOKUP($A203&amp;$B203,'PNC Exon. &amp; no Exon.'!$A:$AJ,3,0),0)</f>
        <v>465652479.89999998</v>
      </c>
      <c r="H203" s="47">
        <f>IFERROR(VLOOKUP($A203&amp;$B203,'PNC Exon. &amp; no Exon.'!$A:$AJ,4,0),0)</f>
        <v>27673085.090000007</v>
      </c>
      <c r="I203" s="70">
        <f t="shared" si="38"/>
        <v>6</v>
      </c>
      <c r="J203" s="58">
        <f t="shared" si="39"/>
        <v>493325564.99000001</v>
      </c>
      <c r="K203" s="47">
        <f t="shared" si="40"/>
        <v>150145781.28000009</v>
      </c>
      <c r="L203" s="156">
        <f t="shared" si="41"/>
        <v>43.751347954365237</v>
      </c>
      <c r="M203" s="156">
        <f t="shared" si="42"/>
        <v>7.2709143450900697</v>
      </c>
      <c r="N203" s="156">
        <f t="shared" si="43"/>
        <v>7.5297353774202405</v>
      </c>
    </row>
    <row r="204" spans="1:14" ht="15.95" customHeight="1" x14ac:dyDescent="0.4">
      <c r="A204" s="125" t="s">
        <v>3</v>
      </c>
      <c r="B204" s="50" t="s">
        <v>91</v>
      </c>
      <c r="C204" s="47">
        <f>IFERROR(IF($J204&gt;0,VLOOKUP($A204&amp;$B204,'PNC AA'!$A:$E,4,0),""),"")</f>
        <v>7825009.7199999997</v>
      </c>
      <c r="D204" s="47">
        <f>IFERROR(IF($J204&gt;0,VLOOKUP($A204&amp;$B204,'PNC AA'!$A:$E,5,0),""),"")</f>
        <v>148951070.14999998</v>
      </c>
      <c r="E204" s="72">
        <f t="shared" si="36"/>
        <v>7</v>
      </c>
      <c r="F204" s="58">
        <f t="shared" si="37"/>
        <v>156776079.86999997</v>
      </c>
      <c r="G204" s="47">
        <f>IFERROR(VLOOKUP($A204&amp;$B204,'PNC Exon. &amp; no Exon.'!$A:$AJ,3,0),0)</f>
        <v>10205839.41</v>
      </c>
      <c r="H204" s="47">
        <f>IFERROR(VLOOKUP($A204&amp;$B204,'PNC Exon. &amp; no Exon.'!$A:$AJ,4,0),0)</f>
        <v>204712089.52000001</v>
      </c>
      <c r="I204" s="72">
        <f t="shared" si="38"/>
        <v>7</v>
      </c>
      <c r="J204" s="58">
        <f t="shared" si="39"/>
        <v>214917928.93000001</v>
      </c>
      <c r="K204" s="47">
        <f t="shared" si="40"/>
        <v>58141849.060000032</v>
      </c>
      <c r="L204" s="156">
        <f t="shared" si="41"/>
        <v>37.085918405544859</v>
      </c>
      <c r="M204" s="156">
        <f t="shared" si="42"/>
        <v>3.3215984804542948</v>
      </c>
      <c r="N204" s="156">
        <f t="shared" si="43"/>
        <v>3.2803390854858971</v>
      </c>
    </row>
    <row r="205" spans="1:14" ht="15.95" customHeight="1" x14ac:dyDescent="0.4">
      <c r="A205" s="125" t="s">
        <v>3</v>
      </c>
      <c r="B205" s="50" t="s">
        <v>116</v>
      </c>
      <c r="C205" s="47">
        <f>IFERROR(IF($J205&gt;0,VLOOKUP($A205&amp;$B205,'PNC AA'!$A:$E,4,0),""),"")</f>
        <v>38241579.32</v>
      </c>
      <c r="D205" s="47">
        <f>IFERROR(IF($J205&gt;0,VLOOKUP($A205&amp;$B205,'PNC AA'!$A:$E,5,0),""),"")</f>
        <v>75720521.25</v>
      </c>
      <c r="E205" s="70">
        <f t="shared" si="36"/>
        <v>8</v>
      </c>
      <c r="F205" s="58">
        <f t="shared" si="37"/>
        <v>113962100.56999999</v>
      </c>
      <c r="G205" s="47">
        <f>IFERROR(VLOOKUP($A205&amp;$B205,'PNC Exon. &amp; no Exon.'!$A:$AJ,3,0),0)</f>
        <v>54731980.369999997</v>
      </c>
      <c r="H205" s="47">
        <f>IFERROR(VLOOKUP($A205&amp;$B205,'PNC Exon. &amp; no Exon.'!$A:$AJ,4,0),0)</f>
        <v>149108418.59</v>
      </c>
      <c r="I205" s="70">
        <f t="shared" si="38"/>
        <v>8</v>
      </c>
      <c r="J205" s="58">
        <f t="shared" si="39"/>
        <v>203840398.96000001</v>
      </c>
      <c r="K205" s="47">
        <f t="shared" si="40"/>
        <v>89878298.390000015</v>
      </c>
      <c r="L205" s="156">
        <f t="shared" si="41"/>
        <v>78.866831991038325</v>
      </c>
      <c r="M205" s="156">
        <f t="shared" si="42"/>
        <v>2.4145031588784267</v>
      </c>
      <c r="N205" s="156">
        <f t="shared" si="43"/>
        <v>3.1112603366251266</v>
      </c>
    </row>
    <row r="206" spans="1:14" ht="15.95" customHeight="1" x14ac:dyDescent="0.4">
      <c r="A206" s="125" t="s">
        <v>3</v>
      </c>
      <c r="B206" s="50" t="s">
        <v>78</v>
      </c>
      <c r="C206" s="47">
        <f>IFERROR(IF($J206&gt;0,VLOOKUP($A206&amp;$B206,'PNC AA'!$A:$E,4,0),""),"")</f>
        <v>20888184.140000001</v>
      </c>
      <c r="D206" s="47">
        <f>IFERROR(IF($J206&gt;0,VLOOKUP($A206&amp;$B206,'PNC AA'!$A:$E,5,0),""),"")</f>
        <v>91313045.149999991</v>
      </c>
      <c r="E206" s="70">
        <f t="shared" si="36"/>
        <v>9</v>
      </c>
      <c r="F206" s="58">
        <f t="shared" si="37"/>
        <v>112201229.28999999</v>
      </c>
      <c r="G206" s="47">
        <f>IFERROR(VLOOKUP($A206&amp;$B206,'PNC Exon. &amp; no Exon.'!$A:$AJ,3,0),0)</f>
        <v>34385547.949999996</v>
      </c>
      <c r="H206" s="47">
        <f>IFERROR(VLOOKUP($A206&amp;$B206,'PNC Exon. &amp; no Exon.'!$A:$AJ,4,0),0)</f>
        <v>99447752.289999992</v>
      </c>
      <c r="I206" s="70">
        <f t="shared" si="38"/>
        <v>9</v>
      </c>
      <c r="J206" s="58">
        <f t="shared" si="39"/>
        <v>133833300.23999998</v>
      </c>
      <c r="K206" s="47">
        <f t="shared" si="40"/>
        <v>21632070.949999988</v>
      </c>
      <c r="L206" s="156">
        <f t="shared" si="41"/>
        <v>19.279709399697246</v>
      </c>
      <c r="M206" s="156">
        <f t="shared" si="42"/>
        <v>2.3771957624135225</v>
      </c>
      <c r="N206" s="156">
        <f t="shared" si="43"/>
        <v>2.0427267650612428</v>
      </c>
    </row>
    <row r="207" spans="1:14" ht="15.95" customHeight="1" x14ac:dyDescent="0.4">
      <c r="A207" s="125" t="s">
        <v>3</v>
      </c>
      <c r="B207" s="50" t="s">
        <v>89</v>
      </c>
      <c r="C207" s="47">
        <f>IFERROR(IF($J207&gt;0,VLOOKUP($A207&amp;$B207,'PNC AA'!$A:$E,4,0),""),"")</f>
        <v>54716590.379999995</v>
      </c>
      <c r="D207" s="47">
        <f>IFERROR(IF($J207&gt;0,VLOOKUP($A207&amp;$B207,'PNC AA'!$A:$E,5,0),""),"")</f>
        <v>12750.83</v>
      </c>
      <c r="E207" s="70">
        <f t="shared" si="36"/>
        <v>10</v>
      </c>
      <c r="F207" s="58">
        <f t="shared" si="37"/>
        <v>54729341.209999993</v>
      </c>
      <c r="G207" s="47">
        <f>IFERROR(VLOOKUP($A207&amp;$B207,'PNC Exon. &amp; no Exon.'!$A:$AJ,3,0),0)</f>
        <v>88630276.899999991</v>
      </c>
      <c r="H207" s="47">
        <f>IFERROR(VLOOKUP($A207&amp;$B207,'PNC Exon. &amp; no Exon.'!$A:$AJ,4,0),0)</f>
        <v>4420785.7600000007</v>
      </c>
      <c r="I207" s="70">
        <f t="shared" si="38"/>
        <v>11</v>
      </c>
      <c r="J207" s="58">
        <f t="shared" si="39"/>
        <v>93051062.659999996</v>
      </c>
      <c r="K207" s="47">
        <f t="shared" si="40"/>
        <v>38321721.450000003</v>
      </c>
      <c r="L207" s="156">
        <f t="shared" si="41"/>
        <v>70.020432555468005</v>
      </c>
      <c r="M207" s="156">
        <f t="shared" si="42"/>
        <v>1.1595448537183826</v>
      </c>
      <c r="N207" s="156">
        <f t="shared" si="43"/>
        <v>1.4202586043392098</v>
      </c>
    </row>
    <row r="208" spans="1:14" ht="15.95" customHeight="1" x14ac:dyDescent="0.4">
      <c r="A208" s="125" t="s">
        <v>3</v>
      </c>
      <c r="B208" s="50" t="s">
        <v>77</v>
      </c>
      <c r="C208" s="47">
        <f>IFERROR(IF($J208&gt;0,VLOOKUP($A208&amp;$B208,'PNC AA'!$A:$E,4,0),""),"")</f>
        <v>49169180.559999995</v>
      </c>
      <c r="D208" s="47">
        <f>IFERROR(IF($J208&gt;0,VLOOKUP($A208&amp;$B208,'PNC AA'!$A:$E,5,0),""),"")</f>
        <v>2127.83</v>
      </c>
      <c r="E208" s="72">
        <f t="shared" si="36"/>
        <v>11</v>
      </c>
      <c r="F208" s="58">
        <f t="shared" si="37"/>
        <v>49171308.389999993</v>
      </c>
      <c r="G208" s="47">
        <f>IFERROR(VLOOKUP($A208&amp;$B208,'PNC Exon. &amp; no Exon.'!$A:$AJ,3,0),0)</f>
        <v>93088889.969999984</v>
      </c>
      <c r="H208" s="47">
        <f>IFERROR(VLOOKUP($A208&amp;$B208,'PNC Exon. &amp; no Exon.'!$A:$AJ,4,0),0)</f>
        <v>4604.83</v>
      </c>
      <c r="I208" s="72">
        <f t="shared" si="38"/>
        <v>10</v>
      </c>
      <c r="J208" s="58">
        <f t="shared" si="39"/>
        <v>93093494.799999982</v>
      </c>
      <c r="K208" s="47">
        <f t="shared" si="40"/>
        <v>43922186.409999989</v>
      </c>
      <c r="L208" s="156">
        <f t="shared" si="41"/>
        <v>89.324827522654402</v>
      </c>
      <c r="M208" s="156">
        <f t="shared" si="42"/>
        <v>1.0417873910714306</v>
      </c>
      <c r="N208" s="156">
        <f t="shared" si="43"/>
        <v>1.4209062553193572</v>
      </c>
    </row>
    <row r="209" spans="1:14" ht="15.95" customHeight="1" x14ac:dyDescent="0.4">
      <c r="A209" s="125" t="s">
        <v>3</v>
      </c>
      <c r="B209" s="50" t="s">
        <v>106</v>
      </c>
      <c r="C209" s="47">
        <f>IFERROR(IF($J209&gt;0,VLOOKUP($A209&amp;$B209,'PNC AA'!$A:$E,4,0),""),"")</f>
        <v>35130432.519999996</v>
      </c>
      <c r="D209" s="47">
        <f>IFERROR(IF($J209&gt;0,VLOOKUP($A209&amp;$B209,'PNC AA'!$A:$E,5,0),""),"")</f>
        <v>2848358.69</v>
      </c>
      <c r="E209" s="70">
        <f t="shared" si="36"/>
        <v>12</v>
      </c>
      <c r="F209" s="58">
        <f t="shared" si="37"/>
        <v>37978791.209999993</v>
      </c>
      <c r="G209" s="47">
        <f>IFERROR(VLOOKUP($A209&amp;$B209,'PNC Exon. &amp; no Exon.'!$A:$AJ,3,0),0)</f>
        <v>55458362.399999999</v>
      </c>
      <c r="H209" s="47">
        <f>IFERROR(VLOOKUP($A209&amp;$B209,'PNC Exon. &amp; no Exon.'!$A:$AJ,4,0),0)</f>
        <v>171190.90999999997</v>
      </c>
      <c r="I209" s="70">
        <f t="shared" si="38"/>
        <v>14</v>
      </c>
      <c r="J209" s="58">
        <f t="shared" si="39"/>
        <v>55629553.309999995</v>
      </c>
      <c r="K209" s="47">
        <f t="shared" si="40"/>
        <v>17650762.100000001</v>
      </c>
      <c r="L209" s="156">
        <f t="shared" si="41"/>
        <v>46.475313030374892</v>
      </c>
      <c r="M209" s="156">
        <f t="shared" si="42"/>
        <v>0.80465269495979086</v>
      </c>
      <c r="N209" s="156">
        <f t="shared" si="43"/>
        <v>0.84908596941835579</v>
      </c>
    </row>
    <row r="210" spans="1:14" ht="15.95" customHeight="1" x14ac:dyDescent="0.4">
      <c r="A210" s="125" t="s">
        <v>3</v>
      </c>
      <c r="B210" s="50" t="s">
        <v>102</v>
      </c>
      <c r="C210" s="47">
        <f>IFERROR(IF($J210&gt;0,VLOOKUP($A210&amp;$B210,'PNC AA'!$A:$E,4,0),""),"")</f>
        <v>36333106.590000004</v>
      </c>
      <c r="D210" s="47">
        <f>IFERROR(IF($J210&gt;0,VLOOKUP($A210&amp;$B210,'PNC AA'!$A:$E,5,0),""),"")</f>
        <v>0</v>
      </c>
      <c r="E210" s="72">
        <f t="shared" si="36"/>
        <v>13</v>
      </c>
      <c r="F210" s="58">
        <f t="shared" si="37"/>
        <v>36333106.590000004</v>
      </c>
      <c r="G210" s="47">
        <f>IFERROR(VLOOKUP($A210&amp;$B210,'PNC Exon. &amp; no Exon.'!$A:$AJ,3,0),0)</f>
        <v>34862583.889999993</v>
      </c>
      <c r="H210" s="47">
        <f>IFERROR(VLOOKUP($A210&amp;$B210,'PNC Exon. &amp; no Exon.'!$A:$AJ,4,0),0)</f>
        <v>0</v>
      </c>
      <c r="I210" s="72">
        <f t="shared" si="38"/>
        <v>20</v>
      </c>
      <c r="J210" s="58">
        <f t="shared" si="39"/>
        <v>34862583.889999993</v>
      </c>
      <c r="K210" s="47">
        <f t="shared" si="40"/>
        <v>-1470522.7000000104</v>
      </c>
      <c r="L210" s="156">
        <f t="shared" si="41"/>
        <v>-4.0473354414586282</v>
      </c>
      <c r="M210" s="156">
        <f t="shared" si="42"/>
        <v>0.76978574626690566</v>
      </c>
      <c r="N210" s="156">
        <f t="shared" si="43"/>
        <v>0.53211519915886585</v>
      </c>
    </row>
    <row r="211" spans="1:14" ht="15.95" customHeight="1" x14ac:dyDescent="0.4">
      <c r="A211" s="125" t="s">
        <v>3</v>
      </c>
      <c r="B211" s="50" t="s">
        <v>98</v>
      </c>
      <c r="C211" s="47">
        <f>IFERROR(IF($J211&gt;0,VLOOKUP($A211&amp;$B211,'PNC AA'!$A:$E,4,0),""),"")</f>
        <v>840422.72</v>
      </c>
      <c r="D211" s="47">
        <f>IFERROR(IF($J211&gt;0,VLOOKUP($A211&amp;$B211,'PNC AA'!$A:$E,5,0),""),"")</f>
        <v>34733495.240000002</v>
      </c>
      <c r="E211" s="72">
        <f t="shared" si="36"/>
        <v>14</v>
      </c>
      <c r="F211" s="58">
        <f t="shared" si="37"/>
        <v>35573917.960000001</v>
      </c>
      <c r="G211" s="47">
        <f>IFERROR(VLOOKUP($A211&amp;$B211,'PNC Exon. &amp; no Exon.'!$A:$AJ,3,0),0)</f>
        <v>2278824.79</v>
      </c>
      <c r="H211" s="47">
        <f>IFERROR(VLOOKUP($A211&amp;$B211,'PNC Exon. &amp; no Exon.'!$A:$AJ,4,0),0)</f>
        <v>51122993.240000002</v>
      </c>
      <c r="I211" s="72">
        <f t="shared" si="38"/>
        <v>16</v>
      </c>
      <c r="J211" s="58">
        <f t="shared" si="39"/>
        <v>53401818.030000001</v>
      </c>
      <c r="K211" s="47">
        <f t="shared" si="40"/>
        <v>17827900.07</v>
      </c>
      <c r="L211" s="156">
        <f t="shared" si="41"/>
        <v>50.115087379596581</v>
      </c>
      <c r="M211" s="156">
        <f t="shared" si="42"/>
        <v>0.75370089581090993</v>
      </c>
      <c r="N211" s="156">
        <f t="shared" si="43"/>
        <v>0.81508356139459326</v>
      </c>
    </row>
    <row r="212" spans="1:14" ht="15.95" customHeight="1" x14ac:dyDescent="0.4">
      <c r="A212" s="125" t="s">
        <v>3</v>
      </c>
      <c r="B212" s="50" t="s">
        <v>80</v>
      </c>
      <c r="C212" s="47">
        <f>IFERROR(IF($J212&gt;0,VLOOKUP($A212&amp;$B212,'PNC AA'!$A:$E,4,0),""),"")</f>
        <v>28902448.100000001</v>
      </c>
      <c r="D212" s="47">
        <f>IFERROR(IF($J212&gt;0,VLOOKUP($A212&amp;$B212,'PNC AA'!$A:$E,5,0),""),"")</f>
        <v>44607.89</v>
      </c>
      <c r="E212" s="72">
        <f t="shared" si="36"/>
        <v>15</v>
      </c>
      <c r="F212" s="58">
        <f t="shared" si="37"/>
        <v>28947055.990000002</v>
      </c>
      <c r="G212" s="47">
        <f>IFERROR(VLOOKUP($A212&amp;$B212,'PNC Exon. &amp; no Exon.'!$A:$AJ,3,0),0)</f>
        <v>35298611.609999999</v>
      </c>
      <c r="H212" s="47">
        <f>IFERROR(VLOOKUP($A212&amp;$B212,'PNC Exon. &amp; no Exon.'!$A:$AJ,4,0),0)</f>
        <v>34703.410000000003</v>
      </c>
      <c r="I212" s="72">
        <f t="shared" si="38"/>
        <v>19</v>
      </c>
      <c r="J212" s="58">
        <f t="shared" si="39"/>
        <v>35333315.019999996</v>
      </c>
      <c r="K212" s="47">
        <f t="shared" si="40"/>
        <v>6386259.0299999937</v>
      </c>
      <c r="L212" s="156">
        <f t="shared" si="41"/>
        <v>22.061860218898182</v>
      </c>
      <c r="M212" s="156">
        <f t="shared" si="42"/>
        <v>0.61329826125093956</v>
      </c>
      <c r="N212" s="156">
        <f t="shared" si="43"/>
        <v>0.53930007076162967</v>
      </c>
    </row>
    <row r="213" spans="1:14" ht="15.95" customHeight="1" x14ac:dyDescent="0.4">
      <c r="A213" s="125" t="s">
        <v>3</v>
      </c>
      <c r="B213" s="50" t="s">
        <v>99</v>
      </c>
      <c r="C213" s="47">
        <f>IFERROR(IF($J213&gt;0,VLOOKUP($A213&amp;$B213,'PNC AA'!$A:$E,4,0),""),"")</f>
        <v>27654286.789999999</v>
      </c>
      <c r="D213" s="47">
        <f>IFERROR(IF($J213&gt;0,VLOOKUP($A213&amp;$B213,'PNC AA'!$A:$E,5,0),""),"")</f>
        <v>0</v>
      </c>
      <c r="E213" s="70">
        <f t="shared" si="36"/>
        <v>16</v>
      </c>
      <c r="F213" s="58">
        <f t="shared" si="37"/>
        <v>27654286.789999999</v>
      </c>
      <c r="G213" s="47">
        <f>IFERROR(VLOOKUP($A213&amp;$B213,'PNC Exon. &amp; no Exon.'!$A:$AJ,3,0),0)</f>
        <v>53485970.649999999</v>
      </c>
      <c r="H213" s="47">
        <f>IFERROR(VLOOKUP($A213&amp;$B213,'PNC Exon. &amp; no Exon.'!$A:$AJ,4,0),0)</f>
        <v>0</v>
      </c>
      <c r="I213" s="70">
        <f t="shared" si="38"/>
        <v>15</v>
      </c>
      <c r="J213" s="58">
        <f t="shared" si="39"/>
        <v>53485970.649999999</v>
      </c>
      <c r="K213" s="47">
        <f t="shared" si="40"/>
        <v>25831683.859999999</v>
      </c>
      <c r="L213" s="156">
        <f t="shared" si="41"/>
        <v>93.409329469096747</v>
      </c>
      <c r="M213" s="156">
        <f t="shared" si="42"/>
        <v>0.58590849481553176</v>
      </c>
      <c r="N213" s="156">
        <f t="shared" si="43"/>
        <v>0.81636800113355035</v>
      </c>
    </row>
    <row r="214" spans="1:14" ht="15.95" customHeight="1" x14ac:dyDescent="0.4">
      <c r="A214" s="125" t="s">
        <v>3</v>
      </c>
      <c r="B214" s="50" t="s">
        <v>95</v>
      </c>
      <c r="C214" s="47">
        <f>IFERROR(IF($J214&gt;0,VLOOKUP($A214&amp;$B214,'PNC AA'!$A:$E,4,0),""),"")</f>
        <v>1346568.58</v>
      </c>
      <c r="D214" s="47">
        <f>IFERROR(IF($J214&gt;0,VLOOKUP($A214&amp;$B214,'PNC AA'!$A:$E,5,0),""),"")</f>
        <v>23445420.219999999</v>
      </c>
      <c r="E214" s="70">
        <f t="shared" si="36"/>
        <v>17</v>
      </c>
      <c r="F214" s="58">
        <f t="shared" si="37"/>
        <v>24791988.799999997</v>
      </c>
      <c r="G214" s="47">
        <f>IFERROR(VLOOKUP($A214&amp;$B214,'PNC Exon. &amp; no Exon.'!$A:$AJ,3,0),0)</f>
        <v>1107902.6100000001</v>
      </c>
      <c r="H214" s="47">
        <f>IFERROR(VLOOKUP($A214&amp;$B214,'PNC Exon. &amp; no Exon.'!$A:$AJ,4,0),0)</f>
        <v>22044186.079999998</v>
      </c>
      <c r="I214" s="70">
        <f t="shared" si="38"/>
        <v>24</v>
      </c>
      <c r="J214" s="58">
        <f t="shared" si="39"/>
        <v>23152088.689999998</v>
      </c>
      <c r="K214" s="47">
        <f t="shared" si="40"/>
        <v>-1639900.1099999994</v>
      </c>
      <c r="L214" s="156">
        <f t="shared" si="41"/>
        <v>-6.6146371847344483</v>
      </c>
      <c r="M214" s="156">
        <f t="shared" si="42"/>
        <v>0.52526528532799377</v>
      </c>
      <c r="N214" s="156">
        <f t="shared" si="43"/>
        <v>0.35337536434747258</v>
      </c>
    </row>
    <row r="215" spans="1:14" ht="15.95" customHeight="1" x14ac:dyDescent="0.4">
      <c r="A215" s="125" t="s">
        <v>3</v>
      </c>
      <c r="B215" s="50" t="s">
        <v>96</v>
      </c>
      <c r="C215" s="47">
        <f>IFERROR(IF($J215&gt;0,VLOOKUP($A215&amp;$B215,'PNC AA'!$A:$E,4,0),""),"")</f>
        <v>23364525.280000001</v>
      </c>
      <c r="D215" s="47">
        <f>IFERROR(IF($J215&gt;0,VLOOKUP($A215&amp;$B215,'PNC AA'!$A:$E,5,0),""),"")</f>
        <v>14820</v>
      </c>
      <c r="E215" s="72">
        <f t="shared" si="36"/>
        <v>18</v>
      </c>
      <c r="F215" s="58">
        <f t="shared" si="37"/>
        <v>23379345.280000001</v>
      </c>
      <c r="G215" s="47">
        <f>IFERROR(VLOOKUP($A215&amp;$B215,'PNC Exon. &amp; no Exon.'!$A:$AJ,3,0),0)</f>
        <v>67284780.25</v>
      </c>
      <c r="H215" s="47">
        <f>IFERROR(VLOOKUP($A215&amp;$B215,'PNC Exon. &amp; no Exon.'!$A:$AJ,4,0),0)</f>
        <v>41158.979999999996</v>
      </c>
      <c r="I215" s="72">
        <f t="shared" si="38"/>
        <v>13</v>
      </c>
      <c r="J215" s="58">
        <f t="shared" si="39"/>
        <v>67325939.230000004</v>
      </c>
      <c r="K215" s="47">
        <f t="shared" si="40"/>
        <v>43946593.950000003</v>
      </c>
      <c r="L215" s="156">
        <f t="shared" si="41"/>
        <v>187.97187613116941</v>
      </c>
      <c r="M215" s="156">
        <f t="shared" si="42"/>
        <v>0.49533575415623327</v>
      </c>
      <c r="N215" s="156">
        <f t="shared" si="43"/>
        <v>1.0276104512208939</v>
      </c>
    </row>
    <row r="216" spans="1:14" ht="15.95" customHeight="1" x14ac:dyDescent="0.4">
      <c r="A216" s="125" t="s">
        <v>3</v>
      </c>
      <c r="B216" s="50" t="s">
        <v>110</v>
      </c>
      <c r="C216" s="47">
        <f>IFERROR(IF($J216&gt;0,VLOOKUP($A216&amp;$B216,'PNC AA'!$A:$E,4,0),""),"")</f>
        <v>9899024.6500000022</v>
      </c>
      <c r="D216" s="47">
        <f>IFERROR(IF($J216&gt;0,VLOOKUP($A216&amp;$B216,'PNC AA'!$A:$E,5,0),""),"")</f>
        <v>10323791.59</v>
      </c>
      <c r="E216" s="70">
        <f t="shared" si="36"/>
        <v>19</v>
      </c>
      <c r="F216" s="58">
        <f t="shared" si="37"/>
        <v>20222816.240000002</v>
      </c>
      <c r="G216" s="47">
        <f>IFERROR(VLOOKUP($A216&amp;$B216,'PNC Exon. &amp; no Exon.'!$A:$AJ,3,0),0)</f>
        <v>17969604.119999997</v>
      </c>
      <c r="H216" s="47">
        <f>IFERROR(VLOOKUP($A216&amp;$B216,'PNC Exon. &amp; no Exon.'!$A:$AJ,4,0),0)</f>
        <v>12040002.950000001</v>
      </c>
      <c r="I216" s="70">
        <f t="shared" si="38"/>
        <v>21</v>
      </c>
      <c r="J216" s="58">
        <f t="shared" si="39"/>
        <v>30009607.07</v>
      </c>
      <c r="K216" s="47">
        <f t="shared" si="40"/>
        <v>9786790.8299999982</v>
      </c>
      <c r="L216" s="156">
        <f t="shared" si="41"/>
        <v>48.39479681688487</v>
      </c>
      <c r="M216" s="156">
        <f t="shared" si="42"/>
        <v>0.42845870204810632</v>
      </c>
      <c r="N216" s="156">
        <f t="shared" si="43"/>
        <v>0.45804315862292683</v>
      </c>
    </row>
    <row r="217" spans="1:14" ht="15.95" customHeight="1" x14ac:dyDescent="0.4">
      <c r="A217" s="125" t="s">
        <v>3</v>
      </c>
      <c r="B217" s="49" t="s">
        <v>101</v>
      </c>
      <c r="C217" s="47">
        <f>IFERROR(IF($J217&gt;0,VLOOKUP($A217&amp;$B217,'PNC AA'!$A:$E,4,0),""),"")</f>
        <v>0</v>
      </c>
      <c r="D217" s="47">
        <f>IFERROR(IF($J217&gt;0,VLOOKUP($A217&amp;$B217,'PNC AA'!$A:$E,5,0),""),"")</f>
        <v>19761358.09</v>
      </c>
      <c r="E217" s="70">
        <f t="shared" si="36"/>
        <v>20</v>
      </c>
      <c r="F217" s="58">
        <f t="shared" si="37"/>
        <v>19761358.09</v>
      </c>
      <c r="G217" s="47">
        <f>IFERROR(VLOOKUP($A217&amp;$B217,'PNC Exon. &amp; no Exon.'!$A:$AJ,3,0),0)</f>
        <v>0</v>
      </c>
      <c r="H217" s="47">
        <f>IFERROR(VLOOKUP($A217&amp;$B217,'PNC Exon. &amp; no Exon.'!$A:$AJ,4,0),0)</f>
        <v>26449312.670000002</v>
      </c>
      <c r="I217" s="70">
        <f t="shared" si="38"/>
        <v>22</v>
      </c>
      <c r="J217" s="58">
        <f t="shared" si="39"/>
        <v>26449312.670000002</v>
      </c>
      <c r="K217" s="47">
        <f t="shared" si="40"/>
        <v>6687954.5800000019</v>
      </c>
      <c r="L217" s="156">
        <f t="shared" si="41"/>
        <v>33.843597942716102</v>
      </c>
      <c r="M217" s="156">
        <f t="shared" si="42"/>
        <v>0.41868183627174393</v>
      </c>
      <c r="N217" s="156">
        <f t="shared" si="43"/>
        <v>0.40370161097121621</v>
      </c>
    </row>
    <row r="218" spans="1:14" ht="15.95" customHeight="1" x14ac:dyDescent="0.4">
      <c r="A218" s="125" t="s">
        <v>3</v>
      </c>
      <c r="B218" s="49" t="s">
        <v>107</v>
      </c>
      <c r="C218" s="47">
        <f>IFERROR(IF($J218&gt;0,VLOOKUP($A218&amp;$B218,'PNC AA'!$A:$E,4,0),""),"")</f>
        <v>16752689.079999998</v>
      </c>
      <c r="D218" s="47">
        <f>IFERROR(IF($J218&gt;0,VLOOKUP($A218&amp;$B218,'PNC AA'!$A:$E,5,0),""),"")</f>
        <v>0</v>
      </c>
      <c r="E218" s="72">
        <f t="shared" si="36"/>
        <v>21</v>
      </c>
      <c r="F218" s="58">
        <f t="shared" si="37"/>
        <v>16752689.079999998</v>
      </c>
      <c r="G218" s="47">
        <f>IFERROR(VLOOKUP($A218&amp;$B218,'PNC Exon. &amp; no Exon.'!$A:$AJ,3,0),0)</f>
        <v>47459723.879999995</v>
      </c>
      <c r="H218" s="47">
        <f>IFERROR(VLOOKUP($A218&amp;$B218,'PNC Exon. &amp; no Exon.'!$A:$AJ,4,0),0)</f>
        <v>0</v>
      </c>
      <c r="I218" s="72">
        <f t="shared" si="38"/>
        <v>17</v>
      </c>
      <c r="J218" s="58">
        <f t="shared" si="39"/>
        <v>47459723.879999995</v>
      </c>
      <c r="K218" s="47">
        <f t="shared" si="40"/>
        <v>30707034.799999997</v>
      </c>
      <c r="L218" s="156">
        <f t="shared" si="41"/>
        <v>183.2961541479286</v>
      </c>
      <c r="M218" s="156">
        <f t="shared" si="42"/>
        <v>0.35493747922382757</v>
      </c>
      <c r="N218" s="156">
        <f t="shared" si="43"/>
        <v>0.72438808621052519</v>
      </c>
    </row>
    <row r="219" spans="1:14" ht="15.95" customHeight="1" x14ac:dyDescent="0.4">
      <c r="A219" s="125" t="s">
        <v>3</v>
      </c>
      <c r="B219" s="50" t="s">
        <v>109</v>
      </c>
      <c r="C219" s="47">
        <f>IFERROR(IF($J219&gt;0,VLOOKUP($A219&amp;$B219,'PNC AA'!$A:$E,4,0),""),"")</f>
        <v>13725139.370000001</v>
      </c>
      <c r="D219" s="47">
        <f>IFERROR(IF($J219&gt;0,VLOOKUP($A219&amp;$B219,'PNC AA'!$A:$E,5,0),""),"")</f>
        <v>636658.19999999995</v>
      </c>
      <c r="E219" s="72">
        <f t="shared" si="36"/>
        <v>22</v>
      </c>
      <c r="F219" s="58">
        <f t="shared" si="37"/>
        <v>14361797.57</v>
      </c>
      <c r="G219" s="47">
        <f>IFERROR(VLOOKUP($A219&amp;$B219,'PNC Exon. &amp; no Exon.'!$A:$AJ,3,0),0)</f>
        <v>14963128.460000001</v>
      </c>
      <c r="H219" s="47">
        <f>IFERROR(VLOOKUP($A219&amp;$B219,'PNC Exon. &amp; no Exon.'!$A:$AJ,4,0),0)</f>
        <v>0</v>
      </c>
      <c r="I219" s="72">
        <f t="shared" si="38"/>
        <v>26</v>
      </c>
      <c r="J219" s="58">
        <f t="shared" si="39"/>
        <v>14963128.460000001</v>
      </c>
      <c r="K219" s="47">
        <f t="shared" si="40"/>
        <v>601330.8900000006</v>
      </c>
      <c r="L219" s="156">
        <f t="shared" si="41"/>
        <v>4.1870168902540836</v>
      </c>
      <c r="M219" s="156">
        <f t="shared" si="42"/>
        <v>0.30428190974452762</v>
      </c>
      <c r="N219" s="156">
        <f t="shared" si="43"/>
        <v>0.22838548357904279</v>
      </c>
    </row>
    <row r="220" spans="1:14" ht="15.95" customHeight="1" x14ac:dyDescent="0.4">
      <c r="A220" s="125" t="s">
        <v>3</v>
      </c>
      <c r="B220" s="50" t="s">
        <v>79</v>
      </c>
      <c r="C220" s="47">
        <f>IFERROR(IF($J220&gt;0,VLOOKUP($A220&amp;$B220,'PNC AA'!$A:$E,4,0),""),"")</f>
        <v>12616640.48</v>
      </c>
      <c r="D220" s="47">
        <f>IFERROR(IF($J220&gt;0,VLOOKUP($A220&amp;$B220,'PNC AA'!$A:$E,5,0),""),"")</f>
        <v>357782.62</v>
      </c>
      <c r="E220" s="70">
        <f t="shared" si="36"/>
        <v>23</v>
      </c>
      <c r="F220" s="58">
        <f t="shared" si="37"/>
        <v>12974423.1</v>
      </c>
      <c r="G220" s="47">
        <f>IFERROR(VLOOKUP($A220&amp;$B220,'PNC Exon. &amp; no Exon.'!$A:$AJ,3,0),0)</f>
        <v>70530588.859999999</v>
      </c>
      <c r="H220" s="47">
        <f>IFERROR(VLOOKUP($A220&amp;$B220,'PNC Exon. &amp; no Exon.'!$A:$AJ,4,0),0)</f>
        <v>0</v>
      </c>
      <c r="I220" s="70">
        <f t="shared" si="38"/>
        <v>12</v>
      </c>
      <c r="J220" s="58">
        <f t="shared" si="39"/>
        <v>70530588.859999999</v>
      </c>
      <c r="K220" s="47">
        <f t="shared" si="40"/>
        <v>57556165.759999998</v>
      </c>
      <c r="L220" s="156">
        <f t="shared" si="41"/>
        <v>443.61252378150056</v>
      </c>
      <c r="M220" s="156">
        <f t="shared" si="42"/>
        <v>0.27488775130406701</v>
      </c>
      <c r="N220" s="156">
        <f t="shared" si="43"/>
        <v>1.0765237154092939</v>
      </c>
    </row>
    <row r="221" spans="1:14" ht="15.95" customHeight="1" x14ac:dyDescent="0.4">
      <c r="A221" s="125" t="s">
        <v>3</v>
      </c>
      <c r="B221" s="50" t="s">
        <v>82</v>
      </c>
      <c r="C221" s="47">
        <f>IFERROR(IF($J221&gt;0,VLOOKUP($A221&amp;$B221,'PNC AA'!$A:$E,4,0),""),"")</f>
        <v>10306394.859999999</v>
      </c>
      <c r="D221" s="47">
        <f>IFERROR(IF($J221&gt;0,VLOOKUP($A221&amp;$B221,'PNC AA'!$A:$E,5,0),""),"")</f>
        <v>0</v>
      </c>
      <c r="E221" s="72">
        <f t="shared" si="36"/>
        <v>24</v>
      </c>
      <c r="F221" s="58">
        <f t="shared" si="37"/>
        <v>10306394.859999999</v>
      </c>
      <c r="G221" s="47">
        <f>IFERROR(VLOOKUP($A221&amp;$B221,'PNC Exon. &amp; no Exon.'!$A:$AJ,3,0),0)</f>
        <v>36882197.829999998</v>
      </c>
      <c r="H221" s="47">
        <f>IFERROR(VLOOKUP($A221&amp;$B221,'PNC Exon. &amp; no Exon.'!$A:$AJ,4,0),0)</f>
        <v>0</v>
      </c>
      <c r="I221" s="72">
        <f t="shared" si="38"/>
        <v>18</v>
      </c>
      <c r="J221" s="58">
        <f t="shared" si="39"/>
        <v>36882197.829999998</v>
      </c>
      <c r="K221" s="47">
        <f t="shared" si="40"/>
        <v>26575802.969999999</v>
      </c>
      <c r="L221" s="156">
        <f t="shared" si="41"/>
        <v>257.85741116074411</v>
      </c>
      <c r="M221" s="156">
        <f t="shared" si="42"/>
        <v>0.21836051478213273</v>
      </c>
      <c r="N221" s="156">
        <f t="shared" si="43"/>
        <v>0.56294100591197305</v>
      </c>
    </row>
    <row r="222" spans="1:14" ht="15.95" customHeight="1" x14ac:dyDescent="0.4">
      <c r="A222" s="125" t="s">
        <v>3</v>
      </c>
      <c r="B222" s="50" t="s">
        <v>119</v>
      </c>
      <c r="C222" s="47">
        <f>IFERROR(IF($J222&gt;0,VLOOKUP($A222&amp;$B222,'PNC AA'!$A:$E,4,0),""),"")</f>
        <v>0</v>
      </c>
      <c r="D222" s="47">
        <f>IFERROR(IF($J222&gt;0,VLOOKUP($A222&amp;$B222,'PNC AA'!$A:$E,5,0),""),"")</f>
        <v>9082500.75</v>
      </c>
      <c r="E222" s="70">
        <f t="shared" si="36"/>
        <v>25</v>
      </c>
      <c r="F222" s="58">
        <f t="shared" si="37"/>
        <v>9082500.75</v>
      </c>
      <c r="G222" s="47">
        <f>IFERROR(VLOOKUP($A222&amp;$B222,'PNC Exon. &amp; no Exon.'!$A:$AJ,3,0),0)</f>
        <v>39262.58</v>
      </c>
      <c r="H222" s="47">
        <f>IFERROR(VLOOKUP($A222&amp;$B222,'PNC Exon. &amp; no Exon.'!$A:$AJ,4,0),0)</f>
        <v>1110819.01</v>
      </c>
      <c r="I222" s="70">
        <f t="shared" si="38"/>
        <v>30</v>
      </c>
      <c r="J222" s="58">
        <f t="shared" si="39"/>
        <v>1150081.5900000001</v>
      </c>
      <c r="K222" s="47">
        <f t="shared" si="40"/>
        <v>-7932419.1600000001</v>
      </c>
      <c r="L222" s="156">
        <f t="shared" si="41"/>
        <v>-87.337390641008199</v>
      </c>
      <c r="M222" s="156">
        <f t="shared" si="42"/>
        <v>0.19242999770718144</v>
      </c>
      <c r="N222" s="156">
        <f t="shared" si="43"/>
        <v>1.7553945405846261E-2</v>
      </c>
    </row>
    <row r="223" spans="1:14" ht="15.95" customHeight="1" x14ac:dyDescent="0.4">
      <c r="A223" s="125" t="s">
        <v>3</v>
      </c>
      <c r="B223" s="50" t="s">
        <v>114</v>
      </c>
      <c r="C223" s="47">
        <f>IFERROR(IF($J223&gt;0,VLOOKUP($A223&amp;$B223,'PNC AA'!$A:$E,4,0),""),"")</f>
        <v>7073511.580000001</v>
      </c>
      <c r="D223" s="47">
        <f>IFERROR(IF($J223&gt;0,VLOOKUP($A223&amp;$B223,'PNC AA'!$A:$E,5,0),""),"")</f>
        <v>121745</v>
      </c>
      <c r="E223" s="70">
        <f t="shared" si="36"/>
        <v>26</v>
      </c>
      <c r="F223" s="58">
        <f t="shared" si="37"/>
        <v>7195256.580000001</v>
      </c>
      <c r="G223" s="47">
        <f>IFERROR(VLOOKUP($A223&amp;$B223,'PNC Exon. &amp; no Exon.'!$A:$AJ,3,0),0)</f>
        <v>25749966.920000002</v>
      </c>
      <c r="H223" s="47">
        <f>IFERROR(VLOOKUP($A223&amp;$B223,'PNC Exon. &amp; no Exon.'!$A:$AJ,4,0),0)</f>
        <v>516486.75</v>
      </c>
      <c r="I223" s="70">
        <f t="shared" si="38"/>
        <v>23</v>
      </c>
      <c r="J223" s="58">
        <f t="shared" si="39"/>
        <v>26266453.670000002</v>
      </c>
      <c r="K223" s="47">
        <f t="shared" si="40"/>
        <v>19071197.09</v>
      </c>
      <c r="L223" s="156">
        <f t="shared" si="41"/>
        <v>265.0523560620544</v>
      </c>
      <c r="M223" s="156">
        <f t="shared" si="42"/>
        <v>0.15244515197997452</v>
      </c>
      <c r="N223" s="156">
        <f t="shared" si="43"/>
        <v>0.40091059428954956</v>
      </c>
    </row>
    <row r="224" spans="1:14" ht="15.95" customHeight="1" x14ac:dyDescent="0.4">
      <c r="A224" s="125" t="s">
        <v>3</v>
      </c>
      <c r="B224" s="50" t="s">
        <v>93</v>
      </c>
      <c r="C224" s="47">
        <f>IFERROR(IF($J224&gt;0,VLOOKUP($A224&amp;$B224,'PNC AA'!$A:$E,4,0),""),"")</f>
        <v>3645519.5600000005</v>
      </c>
      <c r="D224" s="47">
        <f>IFERROR(IF($J224&gt;0,VLOOKUP($A224&amp;$B224,'PNC AA'!$A:$E,5,0),""),"")</f>
        <v>0</v>
      </c>
      <c r="E224" s="72">
        <f t="shared" si="36"/>
        <v>27</v>
      </c>
      <c r="F224" s="58">
        <f t="shared" si="37"/>
        <v>3645519.5600000005</v>
      </c>
      <c r="G224" s="47">
        <f>IFERROR(VLOOKUP($A224&amp;$B224,'PNC Exon. &amp; no Exon.'!$A:$AJ,3,0),0)</f>
        <v>9445456.5999999996</v>
      </c>
      <c r="H224" s="47">
        <f>IFERROR(VLOOKUP($A224&amp;$B224,'PNC Exon. &amp; no Exon.'!$A:$AJ,4,0),0)</f>
        <v>0</v>
      </c>
      <c r="I224" s="72">
        <f t="shared" si="38"/>
        <v>27</v>
      </c>
      <c r="J224" s="58">
        <f t="shared" si="39"/>
        <v>9445456.5999999996</v>
      </c>
      <c r="K224" s="47">
        <f t="shared" si="40"/>
        <v>5799937.0399999991</v>
      </c>
      <c r="L224" s="156">
        <f t="shared" si="41"/>
        <v>159.09767989284902</v>
      </c>
      <c r="M224" s="156">
        <f t="shared" si="42"/>
        <v>7.7237243340969208E-2</v>
      </c>
      <c r="N224" s="156">
        <f t="shared" si="43"/>
        <v>0.14416805810246056</v>
      </c>
    </row>
    <row r="225" spans="1:14" ht="15.95" customHeight="1" x14ac:dyDescent="0.4">
      <c r="A225" s="125" t="s">
        <v>3</v>
      </c>
      <c r="B225" s="50" t="s">
        <v>88</v>
      </c>
      <c r="C225" s="47">
        <f>IFERROR(IF($J225&gt;0,VLOOKUP($A225&amp;$B225,'PNC AA'!$A:$E,4,0),""),"")</f>
        <v>2890027.7199999997</v>
      </c>
      <c r="D225" s="47">
        <f>IFERROR(IF($J225&gt;0,VLOOKUP($A225&amp;$B225,'PNC AA'!$A:$E,5,0),""),"")</f>
        <v>2070</v>
      </c>
      <c r="E225" s="72">
        <f t="shared" si="36"/>
        <v>28</v>
      </c>
      <c r="F225" s="58">
        <f t="shared" si="37"/>
        <v>2892097.7199999997</v>
      </c>
      <c r="G225" s="47">
        <f>IFERROR(VLOOKUP($A225&amp;$B225,'PNC Exon. &amp; no Exon.'!$A:$AJ,3,0),0)</f>
        <v>6496687.4700000007</v>
      </c>
      <c r="H225" s="47">
        <f>IFERROR(VLOOKUP($A225&amp;$B225,'PNC Exon. &amp; no Exon.'!$A:$AJ,4,0),0)</f>
        <v>0</v>
      </c>
      <c r="I225" s="72">
        <f t="shared" si="38"/>
        <v>28</v>
      </c>
      <c r="J225" s="58">
        <f t="shared" si="39"/>
        <v>6496687.4700000007</v>
      </c>
      <c r="K225" s="47">
        <f t="shared" si="40"/>
        <v>3604589.7500000009</v>
      </c>
      <c r="L225" s="156">
        <f t="shared" si="41"/>
        <v>124.63582143413885</v>
      </c>
      <c r="M225" s="156">
        <f t="shared" si="42"/>
        <v>6.127457326425706E-2</v>
      </c>
      <c r="N225" s="156">
        <f t="shared" si="43"/>
        <v>9.9160353629541578E-2</v>
      </c>
    </row>
    <row r="226" spans="1:14" ht="15.95" customHeight="1" x14ac:dyDescent="0.4">
      <c r="A226" s="125" t="s">
        <v>3</v>
      </c>
      <c r="B226" s="50" t="s">
        <v>113</v>
      </c>
      <c r="C226" s="47">
        <f>IFERROR(IF($J226&gt;0,VLOOKUP($A226&amp;$B226,'PNC AA'!$A:$E,4,0),""),"")</f>
        <v>2157721.2799999998</v>
      </c>
      <c r="D226" s="47">
        <f>IFERROR(IF($J226&gt;0,VLOOKUP($A226&amp;$B226,'PNC AA'!$A:$E,5,0),""),"")</f>
        <v>0</v>
      </c>
      <c r="E226" s="72">
        <f t="shared" si="36"/>
        <v>29</v>
      </c>
      <c r="F226" s="58">
        <f t="shared" si="37"/>
        <v>2157721.2799999998</v>
      </c>
      <c r="G226" s="47">
        <f>IFERROR(VLOOKUP($A226&amp;$B226,'PNC Exon. &amp; no Exon.'!$A:$AJ,3,0),0)</f>
        <v>17979198.419999998</v>
      </c>
      <c r="H226" s="47">
        <f>IFERROR(VLOOKUP($A226&amp;$B226,'PNC Exon. &amp; no Exon.'!$A:$AJ,4,0),0)</f>
        <v>412226.38</v>
      </c>
      <c r="I226" s="72">
        <f t="shared" si="38"/>
        <v>25</v>
      </c>
      <c r="J226" s="58">
        <f t="shared" si="39"/>
        <v>18391424.799999997</v>
      </c>
      <c r="K226" s="47">
        <f t="shared" si="40"/>
        <v>16233703.519999998</v>
      </c>
      <c r="L226" s="156">
        <f t="shared" si="41"/>
        <v>752.35405380995269</v>
      </c>
      <c r="M226" s="156">
        <f t="shared" si="42"/>
        <v>4.5715416094310436E-2</v>
      </c>
      <c r="N226" s="156">
        <f t="shared" si="43"/>
        <v>0.28071231613656811</v>
      </c>
    </row>
    <row r="227" spans="1:14" ht="15.95" customHeight="1" x14ac:dyDescent="0.4">
      <c r="A227" s="125" t="s">
        <v>3</v>
      </c>
      <c r="B227" s="50" t="s">
        <v>117</v>
      </c>
      <c r="C227" s="47">
        <f>IFERROR(IF($J227&gt;0,VLOOKUP($A227&amp;$B227,'PNC AA'!$A:$E,4,0),""),"")</f>
        <v>1171998.43</v>
      </c>
      <c r="D227" s="47">
        <f>IFERROR(IF($J227&gt;0,VLOOKUP($A227&amp;$B227,'PNC AA'!$A:$E,5,0),""),"")</f>
        <v>0</v>
      </c>
      <c r="E227" s="72">
        <f t="shared" si="36"/>
        <v>30</v>
      </c>
      <c r="F227" s="58">
        <f t="shared" si="37"/>
        <v>1171998.43</v>
      </c>
      <c r="G227" s="47">
        <f>IFERROR(VLOOKUP($A227&amp;$B227,'PNC Exon. &amp; no Exon.'!$A:$AJ,3,0),0)</f>
        <v>225606.78999999998</v>
      </c>
      <c r="H227" s="47">
        <f>IFERROR(VLOOKUP($A227&amp;$B227,'PNC Exon. &amp; no Exon.'!$A:$AJ,4,0),0)</f>
        <v>0</v>
      </c>
      <c r="I227" s="72">
        <f t="shared" si="38"/>
        <v>33</v>
      </c>
      <c r="J227" s="58">
        <f t="shared" si="39"/>
        <v>225606.78999999998</v>
      </c>
      <c r="K227" s="47">
        <f t="shared" si="40"/>
        <v>-946391.6399999999</v>
      </c>
      <c r="L227" s="156">
        <f t="shared" si="41"/>
        <v>-80.750248104001301</v>
      </c>
      <c r="M227" s="156">
        <f t="shared" si="42"/>
        <v>2.4831008706244287E-2</v>
      </c>
      <c r="N227" s="156">
        <f t="shared" si="43"/>
        <v>3.4434854964057126E-3</v>
      </c>
    </row>
    <row r="228" spans="1:14" ht="15.95" customHeight="1" x14ac:dyDescent="0.4">
      <c r="A228" s="125" t="s">
        <v>3</v>
      </c>
      <c r="B228" s="50" t="s">
        <v>81</v>
      </c>
      <c r="C228" s="47">
        <f>IFERROR(IF($J228&gt;0,VLOOKUP($A228&amp;$B228,'PNC AA'!$A:$E,4,0),""),"")</f>
        <v>552020.59</v>
      </c>
      <c r="D228" s="47">
        <f>IFERROR(IF($J228&gt;0,VLOOKUP($A228&amp;$B228,'PNC AA'!$A:$E,5,0),""),"")</f>
        <v>0</v>
      </c>
      <c r="E228" s="72">
        <f t="shared" si="36"/>
        <v>31</v>
      </c>
      <c r="F228" s="58">
        <f t="shared" si="37"/>
        <v>552020.59</v>
      </c>
      <c r="G228" s="47">
        <f>IFERROR(VLOOKUP($A228&amp;$B228,'PNC Exon. &amp; no Exon.'!$A:$AJ,3,0),0)</f>
        <v>4540313.8600000003</v>
      </c>
      <c r="H228" s="47">
        <f>IFERROR(VLOOKUP($A228&amp;$B228,'PNC Exon. &amp; no Exon.'!$A:$AJ,4,0),0)</f>
        <v>0</v>
      </c>
      <c r="I228" s="72">
        <f t="shared" si="38"/>
        <v>29</v>
      </c>
      <c r="J228" s="58">
        <f t="shared" si="39"/>
        <v>4540313.8600000003</v>
      </c>
      <c r="K228" s="47">
        <f t="shared" si="40"/>
        <v>3988293.2700000005</v>
      </c>
      <c r="L228" s="156">
        <f t="shared" si="41"/>
        <v>722.48994734055134</v>
      </c>
      <c r="M228" s="156">
        <f t="shared" si="42"/>
        <v>1.1695602763150551E-2</v>
      </c>
      <c r="N228" s="156">
        <f t="shared" si="43"/>
        <v>6.9299797785518077E-2</v>
      </c>
    </row>
    <row r="229" spans="1:14" ht="15.95" customHeight="1" x14ac:dyDescent="0.4">
      <c r="A229" s="125" t="s">
        <v>3</v>
      </c>
      <c r="B229" s="50" t="s">
        <v>115</v>
      </c>
      <c r="C229" s="47">
        <f>IFERROR(IF($J229&gt;0,VLOOKUP($A229&amp;$B229,'PNC AA'!$A:$E,4,0),""),"")</f>
        <v>435246.29000000004</v>
      </c>
      <c r="D229" s="47">
        <f>IFERROR(IF($J229&gt;0,VLOOKUP($A229&amp;$B229,'PNC AA'!$A:$E,5,0),""),"")</f>
        <v>0</v>
      </c>
      <c r="E229" s="72">
        <f t="shared" si="36"/>
        <v>32</v>
      </c>
      <c r="F229" s="58">
        <f t="shared" si="37"/>
        <v>435246.29000000004</v>
      </c>
      <c r="G229" s="47">
        <f>IFERROR(VLOOKUP($A229&amp;$B229,'PNC Exon. &amp; no Exon.'!$A:$AJ,3,0),0)</f>
        <v>688169.24</v>
      </c>
      <c r="H229" s="47">
        <f>IFERROR(VLOOKUP($A229&amp;$B229,'PNC Exon. &amp; no Exon.'!$A:$AJ,4,0),0)</f>
        <v>0</v>
      </c>
      <c r="I229" s="72">
        <f t="shared" si="38"/>
        <v>31</v>
      </c>
      <c r="J229" s="58">
        <f t="shared" si="39"/>
        <v>688169.24</v>
      </c>
      <c r="K229" s="47">
        <f t="shared" si="40"/>
        <v>252922.94999999995</v>
      </c>
      <c r="L229" s="156">
        <f t="shared" si="41"/>
        <v>58.110305776529401</v>
      </c>
      <c r="M229" s="156">
        <f t="shared" si="42"/>
        <v>9.2215178277589745E-3</v>
      </c>
      <c r="N229" s="156">
        <f t="shared" si="43"/>
        <v>1.0503676759961621E-2</v>
      </c>
    </row>
    <row r="230" spans="1:14" ht="15.95" customHeight="1" x14ac:dyDescent="0.4">
      <c r="A230" s="125" t="s">
        <v>3</v>
      </c>
      <c r="B230" s="50" t="s">
        <v>118</v>
      </c>
      <c r="C230" s="47">
        <f>IFERROR(IF($J230&gt;0,VLOOKUP($A230&amp;$B230,'PNC AA'!$A:$E,4,0),""),"")</f>
        <v>73423.320000000007</v>
      </c>
      <c r="D230" s="47">
        <f>IFERROR(IF($J230&gt;0,VLOOKUP($A230&amp;$B230,'PNC AA'!$A:$E,5,0),""),"")</f>
        <v>14617</v>
      </c>
      <c r="E230" s="70">
        <f t="shared" si="36"/>
        <v>33</v>
      </c>
      <c r="F230" s="58">
        <f t="shared" si="37"/>
        <v>88040.320000000007</v>
      </c>
      <c r="G230" s="47">
        <f>IFERROR(VLOOKUP($A230&amp;$B230,'PNC Exon. &amp; no Exon.'!$A:$AJ,3,0),0)</f>
        <v>520397</v>
      </c>
      <c r="H230" s="47">
        <f>IFERROR(VLOOKUP($A230&amp;$B230,'PNC Exon. &amp; no Exon.'!$A:$AJ,4,0),0)</f>
        <v>25648</v>
      </c>
      <c r="I230" s="70">
        <f t="shared" si="38"/>
        <v>32</v>
      </c>
      <c r="J230" s="58">
        <f t="shared" si="39"/>
        <v>546045</v>
      </c>
      <c r="K230" s="47">
        <f t="shared" si="40"/>
        <v>458004.68</v>
      </c>
      <c r="L230" s="156">
        <f t="shared" si="41"/>
        <v>520.22150760015404</v>
      </c>
      <c r="M230" s="156">
        <f t="shared" si="42"/>
        <v>1.8653010929549907E-3</v>
      </c>
      <c r="N230" s="156">
        <f t="shared" si="43"/>
        <v>8.3344035783890092E-3</v>
      </c>
    </row>
    <row r="231" spans="1:14" ht="19.5" customHeight="1" x14ac:dyDescent="0.4">
      <c r="A231" s="8"/>
      <c r="B231" s="52" t="s">
        <v>21</v>
      </c>
      <c r="C231" s="60">
        <f>SUM(C198:C230)</f>
        <v>2903208896.6599994</v>
      </c>
      <c r="D231" s="60">
        <f>SUM(D198:D230)</f>
        <v>1816689694.1100001</v>
      </c>
      <c r="E231" s="60"/>
      <c r="F231" s="60">
        <f>SUM(F198:F230)</f>
        <v>4719898590.7699995</v>
      </c>
      <c r="G231" s="60">
        <f>SUM(G198:G230)</f>
        <v>4150204325.0699997</v>
      </c>
      <c r="H231" s="60">
        <f>SUM(H198:H230)</f>
        <v>2401494244.1699996</v>
      </c>
      <c r="I231" s="60"/>
      <c r="J231" s="60">
        <f>SUM(J198:J230)</f>
        <v>6551698569.2399998</v>
      </c>
      <c r="K231" s="60">
        <f t="shared" si="40"/>
        <v>1831799978.4700003</v>
      </c>
      <c r="L231" s="155">
        <f>IFERROR(K231/F231*100,0)</f>
        <v>38.810155414189992</v>
      </c>
      <c r="M231" s="159">
        <f>SUM(M198:M230)</f>
        <v>100</v>
      </c>
      <c r="N231" s="159">
        <f>SUM(N198:N230)</f>
        <v>100.00000000000001</v>
      </c>
    </row>
    <row r="232" spans="1:14" x14ac:dyDescent="0.4">
      <c r="B232" s="69" t="s">
        <v>171</v>
      </c>
    </row>
    <row r="233" spans="1:14" x14ac:dyDescent="0.4">
      <c r="D233" t="s">
        <v>62</v>
      </c>
    </row>
    <row r="238" spans="1:14" ht="20" x14ac:dyDescent="0.6">
      <c r="A238" s="173" t="s">
        <v>42</v>
      </c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</row>
    <row r="239" spans="1:14" x14ac:dyDescent="0.4">
      <c r="A239" s="172" t="s">
        <v>59</v>
      </c>
      <c r="B239" s="172"/>
      <c r="C239" s="172"/>
      <c r="D239" s="172"/>
      <c r="E239" s="172"/>
      <c r="F239" s="172"/>
      <c r="G239" s="172"/>
      <c r="H239" s="172"/>
      <c r="I239" s="172"/>
      <c r="J239" s="172"/>
      <c r="K239" s="172"/>
      <c r="L239" s="172"/>
      <c r="M239" s="172"/>
      <c r="N239" s="172"/>
    </row>
    <row r="240" spans="1:14" x14ac:dyDescent="0.4">
      <c r="A240" s="175" t="s">
        <v>136</v>
      </c>
      <c r="B240" s="175"/>
      <c r="C240" s="175"/>
      <c r="D240" s="175"/>
      <c r="E240" s="175"/>
      <c r="F240" s="175"/>
      <c r="G240" s="175"/>
      <c r="H240" s="175"/>
      <c r="I240" s="175"/>
      <c r="J240" s="175"/>
      <c r="K240" s="175"/>
      <c r="L240" s="175"/>
      <c r="M240" s="175"/>
      <c r="N240" s="175"/>
    </row>
    <row r="241" spans="1:14" x14ac:dyDescent="0.4">
      <c r="A241" s="172" t="s">
        <v>105</v>
      </c>
      <c r="B241" s="172"/>
      <c r="C241" s="172"/>
      <c r="D241" s="172"/>
      <c r="E241" s="172"/>
      <c r="F241" s="172"/>
      <c r="G241" s="172"/>
      <c r="H241" s="172"/>
      <c r="I241" s="172"/>
      <c r="J241" s="172"/>
      <c r="K241" s="172"/>
      <c r="L241" s="172"/>
      <c r="M241" s="172"/>
      <c r="N241" s="172"/>
    </row>
    <row r="242" spans="1:14" x14ac:dyDescent="0.4">
      <c r="A242" s="1"/>
      <c r="B242" s="125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4">
      <c r="B243" s="177" t="s">
        <v>33</v>
      </c>
      <c r="C243" s="176" t="s">
        <v>120</v>
      </c>
      <c r="D243" s="176"/>
      <c r="E243" s="176" t="s">
        <v>52</v>
      </c>
      <c r="F243" s="176"/>
      <c r="G243" s="176" t="s">
        <v>158</v>
      </c>
      <c r="H243" s="176"/>
      <c r="I243" s="176"/>
      <c r="J243" s="176"/>
      <c r="K243" s="176" t="s">
        <v>29</v>
      </c>
      <c r="L243" s="176"/>
      <c r="M243" s="176" t="s">
        <v>61</v>
      </c>
      <c r="N243" s="176"/>
    </row>
    <row r="244" spans="1:14" ht="33" customHeight="1" x14ac:dyDescent="0.4">
      <c r="A244" s="82"/>
      <c r="B244" s="178"/>
      <c r="C244" s="93" t="s">
        <v>28</v>
      </c>
      <c r="D244" s="93" t="s">
        <v>37</v>
      </c>
      <c r="E244" s="93" t="s">
        <v>51</v>
      </c>
      <c r="F244" s="93" t="s">
        <v>57</v>
      </c>
      <c r="G244" s="93" t="s">
        <v>28</v>
      </c>
      <c r="H244" s="93" t="s">
        <v>37</v>
      </c>
      <c r="I244" s="93" t="s">
        <v>51</v>
      </c>
      <c r="J244" s="93" t="s">
        <v>57</v>
      </c>
      <c r="K244" s="93" t="s">
        <v>26</v>
      </c>
      <c r="L244" s="93" t="s">
        <v>24</v>
      </c>
      <c r="M244" s="93">
        <v>2020</v>
      </c>
      <c r="N244" s="93">
        <v>2021</v>
      </c>
    </row>
    <row r="245" spans="1:14" ht="15.95" customHeight="1" x14ac:dyDescent="0.4">
      <c r="A245" s="125" t="s">
        <v>4</v>
      </c>
      <c r="B245" s="86" t="s">
        <v>86</v>
      </c>
      <c r="C245" s="47">
        <f>IFERROR(IF($J245&gt;0,VLOOKUP($A245&amp;$B245,'PNC AA'!$A:$E,4,0),""),"")</f>
        <v>553532233.05999994</v>
      </c>
      <c r="D245" s="47">
        <f>IFERROR(IF($J245&gt;0,VLOOKUP($A245&amp;$B245,'PNC AA'!$A:$E,5,0),""),"")</f>
        <v>500164729.5</v>
      </c>
      <c r="E245" s="72">
        <f t="shared" ref="E245:E277" si="44">IF(F245=0,"ND",RANK(F245,$F$245:$F$277))</f>
        <v>1</v>
      </c>
      <c r="F245" s="58">
        <f t="shared" ref="F245:F277" si="45">SUM(C245:D245)</f>
        <v>1053696962.5599999</v>
      </c>
      <c r="G245" s="47">
        <f>IFERROR(VLOOKUP($A245&amp;$B245,'PNC Exon. &amp; no Exon.'!$A:$AJ,3,0),0)</f>
        <v>933386858.08000004</v>
      </c>
      <c r="H245" s="47">
        <f>IFERROR(VLOOKUP($A245&amp;$B245,'PNC Exon. &amp; no Exon.'!$A:$AJ,4,0),0)</f>
        <v>548924508.01000011</v>
      </c>
      <c r="I245" s="72">
        <f t="shared" ref="I245:I277" si="46">IF(J245=0,"ND",RANK(J245,$J$245:$J$277))</f>
        <v>1</v>
      </c>
      <c r="J245" s="58">
        <f t="shared" ref="J245:J277" si="47">(G245+H245)</f>
        <v>1482311366.0900002</v>
      </c>
      <c r="K245" s="47">
        <f t="shared" ref="K245:K278" si="48">J245-F245</f>
        <v>428614403.53000021</v>
      </c>
      <c r="L245" s="156">
        <f t="shared" ref="L245:L278" si="49">IFERROR(K245/F245*100,0)</f>
        <v>40.677198355840751</v>
      </c>
      <c r="M245" s="156">
        <f t="shared" ref="M245:M277" si="50">IFERROR(F245/$F$278*100,0)</f>
        <v>20.639326865678782</v>
      </c>
      <c r="N245" s="156">
        <f t="shared" ref="N245:N277" si="51">IFERROR(J245/$J$278*100,0)</f>
        <v>22.467842024619355</v>
      </c>
    </row>
    <row r="246" spans="1:14" ht="15.95" customHeight="1" x14ac:dyDescent="0.4">
      <c r="A246" s="125" t="s">
        <v>4</v>
      </c>
      <c r="B246" s="50" t="s">
        <v>108</v>
      </c>
      <c r="C246" s="47">
        <f>IFERROR(IF($J246&gt;0,VLOOKUP($A246&amp;$B246,'PNC AA'!$A:$E,4,0),""),"")</f>
        <v>104767294.11</v>
      </c>
      <c r="D246" s="47">
        <f>IFERROR(IF($J246&gt;0,VLOOKUP($A246&amp;$B246,'PNC AA'!$A:$E,5,0),""),"")</f>
        <v>896662625.48000014</v>
      </c>
      <c r="E246" s="72">
        <f t="shared" si="44"/>
        <v>2</v>
      </c>
      <c r="F246" s="58">
        <f t="shared" si="45"/>
        <v>1001429919.5900002</v>
      </c>
      <c r="G246" s="47">
        <f>IFERROR(VLOOKUP($A246&amp;$B246,'PNC Exon. &amp; no Exon.'!$A:$AJ,3,0),0)</f>
        <v>133779829.88</v>
      </c>
      <c r="H246" s="47">
        <f>IFERROR(VLOOKUP($A246&amp;$B246,'PNC Exon. &amp; no Exon.'!$A:$AJ,4,0),0)</f>
        <v>887381034.27999997</v>
      </c>
      <c r="I246" s="72">
        <f t="shared" si="46"/>
        <v>2</v>
      </c>
      <c r="J246" s="58">
        <f t="shared" si="47"/>
        <v>1021160864.16</v>
      </c>
      <c r="K246" s="47">
        <f t="shared" si="48"/>
        <v>19730944.569999814</v>
      </c>
      <c r="L246" s="156">
        <f t="shared" si="49"/>
        <v>1.9702771191495803</v>
      </c>
      <c r="M246" s="156">
        <f t="shared" si="50"/>
        <v>19.615544295840657</v>
      </c>
      <c r="N246" s="156">
        <f t="shared" si="51"/>
        <v>15.478044291186821</v>
      </c>
    </row>
    <row r="247" spans="1:14" ht="15.95" customHeight="1" x14ac:dyDescent="0.4">
      <c r="A247" s="125" t="s">
        <v>4</v>
      </c>
      <c r="B247" s="50" t="s">
        <v>112</v>
      </c>
      <c r="C247" s="47">
        <f>IFERROR(IF($J247&gt;0,VLOOKUP($A247&amp;$B247,'PNC AA'!$A:$E,4,0),""),"")</f>
        <v>529822472.93999994</v>
      </c>
      <c r="D247" s="47">
        <f>IFERROR(IF($J247&gt;0,VLOOKUP($A247&amp;$B247,'PNC AA'!$A:$E,5,0),""),"")</f>
        <v>85764215.829999998</v>
      </c>
      <c r="E247" s="72">
        <f t="shared" si="44"/>
        <v>3</v>
      </c>
      <c r="F247" s="58">
        <f t="shared" si="45"/>
        <v>615586688.76999998</v>
      </c>
      <c r="G247" s="47">
        <f>IFERROR(VLOOKUP($A247&amp;$B247,'PNC Exon. &amp; no Exon.'!$A:$AJ,3,0),0)</f>
        <v>721734358.13999999</v>
      </c>
      <c r="H247" s="47">
        <f>IFERROR(VLOOKUP($A247&amp;$B247,'PNC Exon. &amp; no Exon.'!$A:$AJ,4,0),0)</f>
        <v>86235060.240000024</v>
      </c>
      <c r="I247" s="72">
        <f t="shared" si="46"/>
        <v>3</v>
      </c>
      <c r="J247" s="58">
        <f t="shared" si="47"/>
        <v>807969418.38</v>
      </c>
      <c r="K247" s="47">
        <f t="shared" si="48"/>
        <v>192382729.61000001</v>
      </c>
      <c r="L247" s="156">
        <f t="shared" si="49"/>
        <v>31.251931388314908</v>
      </c>
      <c r="M247" s="156">
        <f t="shared" si="50"/>
        <v>12.057826239545069</v>
      </c>
      <c r="N247" s="156">
        <f t="shared" si="51"/>
        <v>12.246637021187912</v>
      </c>
    </row>
    <row r="248" spans="1:14" ht="15.95" customHeight="1" x14ac:dyDescent="0.4">
      <c r="A248" s="125" t="s">
        <v>4</v>
      </c>
      <c r="B248" s="50" t="s">
        <v>94</v>
      </c>
      <c r="C248" s="47">
        <f>IFERROR(IF($J248&gt;0,VLOOKUP($A248&amp;$B248,'PNC AA'!$A:$E,4,0),""),"")</f>
        <v>455655326.08000004</v>
      </c>
      <c r="D248" s="47">
        <f>IFERROR(IF($J248&gt;0,VLOOKUP($A248&amp;$B248,'PNC AA'!$A:$E,5,0),""),"")</f>
        <v>108240001.50999999</v>
      </c>
      <c r="E248" s="72">
        <f t="shared" si="44"/>
        <v>4</v>
      </c>
      <c r="F248" s="58">
        <f t="shared" si="45"/>
        <v>563895327.59000003</v>
      </c>
      <c r="G248" s="47">
        <f>IFERROR(VLOOKUP($A248&amp;$B248,'PNC Exon. &amp; no Exon.'!$A:$AJ,3,0),0)</f>
        <v>607851336.41000009</v>
      </c>
      <c r="H248" s="47">
        <f>IFERROR(VLOOKUP($A248&amp;$B248,'PNC Exon. &amp; no Exon.'!$A:$AJ,4,0),0)</f>
        <v>147841867.44</v>
      </c>
      <c r="I248" s="72">
        <f t="shared" si="46"/>
        <v>4</v>
      </c>
      <c r="J248" s="58">
        <f t="shared" si="47"/>
        <v>755693203.85000014</v>
      </c>
      <c r="K248" s="47">
        <f t="shared" si="48"/>
        <v>191797876.26000011</v>
      </c>
      <c r="L248" s="156">
        <f t="shared" si="49"/>
        <v>34.013028105714952</v>
      </c>
      <c r="M248" s="156">
        <f t="shared" si="50"/>
        <v>11.045319857317427</v>
      </c>
      <c r="N248" s="156">
        <f t="shared" si="51"/>
        <v>11.454270615199066</v>
      </c>
    </row>
    <row r="249" spans="1:14" ht="15.95" customHeight="1" x14ac:dyDescent="0.4">
      <c r="A249" s="125" t="s">
        <v>4</v>
      </c>
      <c r="B249" s="50" t="s">
        <v>87</v>
      </c>
      <c r="C249" s="47">
        <f>IFERROR(IF($J249&gt;0,VLOOKUP($A249&amp;$B249,'PNC AA'!$A:$E,4,0),""),"")</f>
        <v>391599512.44000006</v>
      </c>
      <c r="D249" s="47">
        <f>IFERROR(IF($J249&gt;0,VLOOKUP($A249&amp;$B249,'PNC AA'!$A:$E,5,0),""),"")</f>
        <v>59268768.5</v>
      </c>
      <c r="E249" s="72">
        <f t="shared" si="44"/>
        <v>5</v>
      </c>
      <c r="F249" s="58">
        <f t="shared" si="45"/>
        <v>450868280.94000006</v>
      </c>
      <c r="G249" s="47">
        <f>IFERROR(VLOOKUP($A249&amp;$B249,'PNC Exon. &amp; no Exon.'!$A:$AJ,3,0),0)</f>
        <v>549799035.97000003</v>
      </c>
      <c r="H249" s="47">
        <f>IFERROR(VLOOKUP($A249&amp;$B249,'PNC Exon. &amp; no Exon.'!$A:$AJ,4,0),0)</f>
        <v>80781808.960000008</v>
      </c>
      <c r="I249" s="72">
        <f t="shared" si="46"/>
        <v>5</v>
      </c>
      <c r="J249" s="58">
        <f t="shared" si="47"/>
        <v>630580844.93000007</v>
      </c>
      <c r="K249" s="47">
        <f t="shared" si="48"/>
        <v>179712563.99000001</v>
      </c>
      <c r="L249" s="156">
        <f t="shared" si="49"/>
        <v>39.859216446835283</v>
      </c>
      <c r="M249" s="156">
        <f t="shared" si="50"/>
        <v>8.8313985465792477</v>
      </c>
      <c r="N249" s="156">
        <f t="shared" si="51"/>
        <v>9.5579047234925021</v>
      </c>
    </row>
    <row r="250" spans="1:14" ht="15.95" customHeight="1" x14ac:dyDescent="0.4">
      <c r="A250" s="125" t="s">
        <v>4</v>
      </c>
      <c r="B250" s="50" t="s">
        <v>92</v>
      </c>
      <c r="C250" s="47">
        <f>IFERROR(IF($J250&gt;0,VLOOKUP($A250&amp;$B250,'PNC AA'!$A:$E,4,0),""),"")</f>
        <v>406543968.84000003</v>
      </c>
      <c r="D250" s="47">
        <f>IFERROR(IF($J250&gt;0,VLOOKUP($A250&amp;$B250,'PNC AA'!$A:$E,5,0),""),"")</f>
        <v>20309528.020000003</v>
      </c>
      <c r="E250" s="72">
        <f t="shared" si="44"/>
        <v>6</v>
      </c>
      <c r="F250" s="58">
        <f t="shared" si="45"/>
        <v>426853496.86000001</v>
      </c>
      <c r="G250" s="47">
        <f>IFERROR(VLOOKUP($A250&amp;$B250,'PNC Exon. &amp; no Exon.'!$A:$AJ,3,0),0)</f>
        <v>477136919.22999996</v>
      </c>
      <c r="H250" s="47">
        <f>IFERROR(VLOOKUP($A250&amp;$B250,'PNC Exon. &amp; no Exon.'!$A:$AJ,4,0),0)</f>
        <v>26165533.670000002</v>
      </c>
      <c r="I250" s="72">
        <f t="shared" si="46"/>
        <v>6</v>
      </c>
      <c r="J250" s="58">
        <f t="shared" si="47"/>
        <v>503302452.89999998</v>
      </c>
      <c r="K250" s="47">
        <f t="shared" si="48"/>
        <v>76448956.039999962</v>
      </c>
      <c r="L250" s="156">
        <f t="shared" si="49"/>
        <v>17.909881634417953</v>
      </c>
      <c r="M250" s="156">
        <f t="shared" si="50"/>
        <v>8.3610081062085939</v>
      </c>
      <c r="N250" s="156">
        <f t="shared" si="51"/>
        <v>7.6287076123479167</v>
      </c>
    </row>
    <row r="251" spans="1:14" ht="15.95" customHeight="1" x14ac:dyDescent="0.4">
      <c r="A251" s="125" t="s">
        <v>4</v>
      </c>
      <c r="B251" s="50" t="s">
        <v>116</v>
      </c>
      <c r="C251" s="47">
        <f>IFERROR(IF($J251&gt;0,VLOOKUP($A251&amp;$B251,'PNC AA'!$A:$E,4,0),""),"")</f>
        <v>13836957.380000001</v>
      </c>
      <c r="D251" s="47">
        <f>IFERROR(IF($J251&gt;0,VLOOKUP($A251&amp;$B251,'PNC AA'!$A:$E,5,0),""),"")</f>
        <v>76475695.260000005</v>
      </c>
      <c r="E251" s="72">
        <f t="shared" si="44"/>
        <v>9</v>
      </c>
      <c r="F251" s="58">
        <f t="shared" si="45"/>
        <v>90312652.640000001</v>
      </c>
      <c r="G251" s="47">
        <f>IFERROR(VLOOKUP($A251&amp;$B251,'PNC Exon. &amp; no Exon.'!$A:$AJ,3,0),0)</f>
        <v>65018151.279999994</v>
      </c>
      <c r="H251" s="47">
        <f>IFERROR(VLOOKUP($A251&amp;$B251,'PNC Exon. &amp; no Exon.'!$A:$AJ,4,0),0)</f>
        <v>197525707.84999999</v>
      </c>
      <c r="I251" s="72">
        <f t="shared" si="46"/>
        <v>7</v>
      </c>
      <c r="J251" s="58">
        <f t="shared" si="47"/>
        <v>262543859.13</v>
      </c>
      <c r="K251" s="47">
        <f t="shared" si="48"/>
        <v>172231206.49000001</v>
      </c>
      <c r="L251" s="156">
        <f t="shared" si="49"/>
        <v>190.70551185838804</v>
      </c>
      <c r="M251" s="156">
        <f t="shared" si="50"/>
        <v>1.7690023072808543</v>
      </c>
      <c r="N251" s="156">
        <f t="shared" si="51"/>
        <v>3.9794567365603042</v>
      </c>
    </row>
    <row r="252" spans="1:14" ht="15.95" customHeight="1" x14ac:dyDescent="0.4">
      <c r="A252" s="125" t="s">
        <v>4</v>
      </c>
      <c r="B252" s="50" t="s">
        <v>91</v>
      </c>
      <c r="C252" s="47">
        <f>IFERROR(IF($J252&gt;0,VLOOKUP($A252&amp;$B252,'PNC AA'!$A:$E,4,0),""),"")</f>
        <v>6566739.1899999995</v>
      </c>
      <c r="D252" s="47">
        <f>IFERROR(IF($J252&gt;0,VLOOKUP($A252&amp;$B252,'PNC AA'!$A:$E,5,0),""),"")</f>
        <v>228966265.98999998</v>
      </c>
      <c r="E252" s="72">
        <f t="shared" si="44"/>
        <v>7</v>
      </c>
      <c r="F252" s="58">
        <f t="shared" si="45"/>
        <v>235533005.17999998</v>
      </c>
      <c r="G252" s="47">
        <f>IFERROR(VLOOKUP($A252&amp;$B252,'PNC Exon. &amp; no Exon.'!$A:$AJ,3,0),0)</f>
        <v>6677829.9700000007</v>
      </c>
      <c r="H252" s="47">
        <f>IFERROR(VLOOKUP($A252&amp;$B252,'PNC Exon. &amp; no Exon.'!$A:$AJ,4,0),0)</f>
        <v>201573295.46000001</v>
      </c>
      <c r="I252" s="72">
        <f t="shared" si="46"/>
        <v>8</v>
      </c>
      <c r="J252" s="58">
        <f t="shared" si="47"/>
        <v>208251125.43000001</v>
      </c>
      <c r="K252" s="47">
        <f t="shared" si="48"/>
        <v>-27281879.74999997</v>
      </c>
      <c r="L252" s="156">
        <f t="shared" si="49"/>
        <v>-11.583038958446823</v>
      </c>
      <c r="M252" s="156">
        <f t="shared" si="50"/>
        <v>4.613511146274015</v>
      </c>
      <c r="N252" s="156">
        <f t="shared" si="51"/>
        <v>3.1565253391751593</v>
      </c>
    </row>
    <row r="253" spans="1:14" ht="15.95" customHeight="1" x14ac:dyDescent="0.4">
      <c r="A253" s="125" t="s">
        <v>4</v>
      </c>
      <c r="B253" s="50" t="s">
        <v>78</v>
      </c>
      <c r="C253" s="47">
        <f>IFERROR(IF($J253&gt;0,VLOOKUP($A253&amp;$B253,'PNC AA'!$A:$E,4,0),""),"")</f>
        <v>24924002.340000004</v>
      </c>
      <c r="D253" s="47">
        <f>IFERROR(IF($J253&gt;0,VLOOKUP($A253&amp;$B253,'PNC AA'!$A:$E,5,0),""),"")</f>
        <v>86966018.709999993</v>
      </c>
      <c r="E253" s="72">
        <f t="shared" si="44"/>
        <v>8</v>
      </c>
      <c r="F253" s="58">
        <f t="shared" si="45"/>
        <v>111890021.05</v>
      </c>
      <c r="G253" s="47">
        <f>IFERROR(VLOOKUP($A253&amp;$B253,'PNC Exon. &amp; no Exon.'!$A:$AJ,3,0),0)</f>
        <v>39700638.199999996</v>
      </c>
      <c r="H253" s="47">
        <f>IFERROR(VLOOKUP($A253&amp;$B253,'PNC Exon. &amp; no Exon.'!$A:$AJ,4,0),0)</f>
        <v>102865899.12000002</v>
      </c>
      <c r="I253" s="72">
        <f t="shared" si="46"/>
        <v>9</v>
      </c>
      <c r="J253" s="58">
        <f t="shared" si="47"/>
        <v>142566537.32000002</v>
      </c>
      <c r="K253" s="47">
        <f t="shared" si="48"/>
        <v>30676516.270000026</v>
      </c>
      <c r="L253" s="156">
        <f t="shared" si="49"/>
        <v>27.416668602012052</v>
      </c>
      <c r="M253" s="156">
        <f t="shared" si="50"/>
        <v>2.1916497812122437</v>
      </c>
      <c r="N253" s="156">
        <f t="shared" si="51"/>
        <v>2.1609241565434214</v>
      </c>
    </row>
    <row r="254" spans="1:14" ht="15.95" customHeight="1" x14ac:dyDescent="0.4">
      <c r="A254" s="125" t="s">
        <v>4</v>
      </c>
      <c r="B254" s="50" t="s">
        <v>77</v>
      </c>
      <c r="C254" s="47">
        <f>IFERROR(IF($J254&gt;0,VLOOKUP($A254&amp;$B254,'PNC AA'!$A:$E,4,0),""),"")</f>
        <v>82236780.75999999</v>
      </c>
      <c r="D254" s="47">
        <f>IFERROR(IF($J254&gt;0,VLOOKUP($A254&amp;$B254,'PNC AA'!$A:$E,5,0),""),"")</f>
        <v>62159.95</v>
      </c>
      <c r="E254" s="72">
        <f t="shared" si="44"/>
        <v>10</v>
      </c>
      <c r="F254" s="58">
        <f t="shared" si="45"/>
        <v>82298940.709999993</v>
      </c>
      <c r="G254" s="47">
        <f>IFERROR(VLOOKUP($A254&amp;$B254,'PNC Exon. &amp; no Exon.'!$A:$AJ,3,0),0)</f>
        <v>97161288.450000003</v>
      </c>
      <c r="H254" s="47">
        <f>IFERROR(VLOOKUP($A254&amp;$B254,'PNC Exon. &amp; no Exon.'!$A:$AJ,4,0),0)</f>
        <v>19481.64</v>
      </c>
      <c r="I254" s="72">
        <f t="shared" si="46"/>
        <v>10</v>
      </c>
      <c r="J254" s="58">
        <f t="shared" si="47"/>
        <v>97180770.090000004</v>
      </c>
      <c r="K254" s="47">
        <f t="shared" si="48"/>
        <v>14881829.38000001</v>
      </c>
      <c r="L254" s="156">
        <f t="shared" si="49"/>
        <v>18.082649972907543</v>
      </c>
      <c r="M254" s="156">
        <f t="shared" si="50"/>
        <v>1.6120334388038879</v>
      </c>
      <c r="N254" s="156">
        <f t="shared" si="51"/>
        <v>1.4729983458012585</v>
      </c>
    </row>
    <row r="255" spans="1:14" ht="15.95" customHeight="1" x14ac:dyDescent="0.4">
      <c r="A255" s="125" t="s">
        <v>4</v>
      </c>
      <c r="B255" s="50" t="s">
        <v>89</v>
      </c>
      <c r="C255" s="47">
        <f>IFERROR(IF($J255&gt;0,VLOOKUP($A255&amp;$B255,'PNC AA'!$A:$E,4,0),""),"")</f>
        <v>73072757.170000002</v>
      </c>
      <c r="D255" s="47">
        <f>IFERROR(IF($J255&gt;0,VLOOKUP($A255&amp;$B255,'PNC AA'!$A:$E,5,0),""),"")</f>
        <v>71300.88</v>
      </c>
      <c r="E255" s="72">
        <f t="shared" si="44"/>
        <v>11</v>
      </c>
      <c r="F255" s="58">
        <f t="shared" si="45"/>
        <v>73144058.049999997</v>
      </c>
      <c r="G255" s="47">
        <f>IFERROR(VLOOKUP($A255&amp;$B255,'PNC Exon. &amp; no Exon.'!$A:$AJ,3,0),0)</f>
        <v>86746336.730000004</v>
      </c>
      <c r="H255" s="47">
        <f>IFERROR(VLOOKUP($A255&amp;$B255,'PNC Exon. &amp; no Exon.'!$A:$AJ,4,0),0)</f>
        <v>11140.800000000001</v>
      </c>
      <c r="I255" s="72">
        <f t="shared" si="46"/>
        <v>11</v>
      </c>
      <c r="J255" s="58">
        <f t="shared" si="47"/>
        <v>86757477.530000001</v>
      </c>
      <c r="K255" s="47">
        <f t="shared" si="48"/>
        <v>13613419.480000004</v>
      </c>
      <c r="L255" s="156">
        <f t="shared" si="49"/>
        <v>18.611791364780593</v>
      </c>
      <c r="M255" s="156">
        <f t="shared" si="50"/>
        <v>1.4327118479191503</v>
      </c>
      <c r="N255" s="156">
        <f t="shared" si="51"/>
        <v>1.3150093456681708</v>
      </c>
    </row>
    <row r="256" spans="1:14" ht="15.95" customHeight="1" x14ac:dyDescent="0.4">
      <c r="A256" s="125" t="s">
        <v>4</v>
      </c>
      <c r="B256" s="50" t="s">
        <v>96</v>
      </c>
      <c r="C256" s="47">
        <f>IFERROR(IF($J256&gt;0,VLOOKUP($A256&amp;$B256,'PNC AA'!$A:$E,4,0),""),"")</f>
        <v>48149413.970000006</v>
      </c>
      <c r="D256" s="47">
        <f>IFERROR(IF($J256&gt;0,VLOOKUP($A256&amp;$B256,'PNC AA'!$A:$E,5,0),""),"")</f>
        <v>116000</v>
      </c>
      <c r="E256" s="72">
        <f t="shared" si="44"/>
        <v>12</v>
      </c>
      <c r="F256" s="58">
        <f t="shared" si="45"/>
        <v>48265413.970000006</v>
      </c>
      <c r="G256" s="47">
        <f>IFERROR(VLOOKUP($A256&amp;$B256,'PNC Exon. &amp; no Exon.'!$A:$AJ,3,0),0)</f>
        <v>71770319.789999992</v>
      </c>
      <c r="H256" s="47">
        <f>IFERROR(VLOOKUP($A256&amp;$B256,'PNC Exon. &amp; no Exon.'!$A:$AJ,4,0),0)</f>
        <v>33000</v>
      </c>
      <c r="I256" s="72">
        <f t="shared" si="46"/>
        <v>12</v>
      </c>
      <c r="J256" s="58">
        <f t="shared" si="47"/>
        <v>71803319.789999992</v>
      </c>
      <c r="K256" s="47">
        <f t="shared" si="48"/>
        <v>23537905.819999985</v>
      </c>
      <c r="L256" s="156">
        <f t="shared" si="49"/>
        <v>48.767645160218201</v>
      </c>
      <c r="M256" s="156">
        <f t="shared" si="50"/>
        <v>0.9454005189631598</v>
      </c>
      <c r="N256" s="156">
        <f t="shared" si="51"/>
        <v>1.0883446506521581</v>
      </c>
    </row>
    <row r="257" spans="1:14" ht="15.95" customHeight="1" x14ac:dyDescent="0.4">
      <c r="A257" s="125" t="s">
        <v>4</v>
      </c>
      <c r="B257" s="50" t="s">
        <v>106</v>
      </c>
      <c r="C257" s="47">
        <f>IFERROR(IF($J257&gt;0,VLOOKUP($A257&amp;$B257,'PNC AA'!$A:$E,4,0),""),"")</f>
        <v>36868127.18</v>
      </c>
      <c r="D257" s="47">
        <f>IFERROR(IF($J257&gt;0,VLOOKUP($A257&amp;$B257,'PNC AA'!$A:$E,5,0),""),"")</f>
        <v>2254860.08</v>
      </c>
      <c r="E257" s="72">
        <f t="shared" si="44"/>
        <v>14</v>
      </c>
      <c r="F257" s="58">
        <f t="shared" si="45"/>
        <v>39122987.259999998</v>
      </c>
      <c r="G257" s="47">
        <f>IFERROR(VLOOKUP($A257&amp;$B257,'PNC Exon. &amp; no Exon.'!$A:$AJ,3,0),0)</f>
        <v>59750617.350000009</v>
      </c>
      <c r="H257" s="47">
        <f>IFERROR(VLOOKUP($A257&amp;$B257,'PNC Exon. &amp; no Exon.'!$A:$AJ,4,0),0)</f>
        <v>417926.12000000005</v>
      </c>
      <c r="I257" s="72">
        <f t="shared" si="46"/>
        <v>13</v>
      </c>
      <c r="J257" s="58">
        <f t="shared" si="47"/>
        <v>60168543.470000006</v>
      </c>
      <c r="K257" s="47">
        <f t="shared" si="48"/>
        <v>21045556.210000008</v>
      </c>
      <c r="L257" s="156">
        <f t="shared" si="49"/>
        <v>53.793326338138137</v>
      </c>
      <c r="M257" s="156">
        <f t="shared" si="50"/>
        <v>0.76632290944366022</v>
      </c>
      <c r="N257" s="156">
        <f t="shared" si="51"/>
        <v>0.9119928244909129</v>
      </c>
    </row>
    <row r="258" spans="1:14" ht="15.95" customHeight="1" x14ac:dyDescent="0.4">
      <c r="A258" s="125" t="s">
        <v>4</v>
      </c>
      <c r="B258" s="50" t="s">
        <v>99</v>
      </c>
      <c r="C258" s="47">
        <f>IFERROR(IF($J258&gt;0,VLOOKUP($A258&amp;$B258,'PNC AA'!$A:$E,4,0),""),"")</f>
        <v>43892352.889999993</v>
      </c>
      <c r="D258" s="47">
        <f>IFERROR(IF($J258&gt;0,VLOOKUP($A258&amp;$B258,'PNC AA'!$A:$E,5,0),""),"")</f>
        <v>0</v>
      </c>
      <c r="E258" s="72">
        <f t="shared" si="44"/>
        <v>13</v>
      </c>
      <c r="F258" s="58">
        <f t="shared" si="45"/>
        <v>43892352.889999993</v>
      </c>
      <c r="G258" s="47">
        <f>IFERROR(VLOOKUP($A258&amp;$B258,'PNC Exon. &amp; no Exon.'!$A:$AJ,3,0),0)</f>
        <v>54084194.810000002</v>
      </c>
      <c r="H258" s="47">
        <f>IFERROR(VLOOKUP($A258&amp;$B258,'PNC Exon. &amp; no Exon.'!$A:$AJ,4,0),0)</f>
        <v>0</v>
      </c>
      <c r="I258" s="72">
        <f t="shared" si="46"/>
        <v>14</v>
      </c>
      <c r="J258" s="58">
        <f t="shared" si="47"/>
        <v>54084194.810000002</v>
      </c>
      <c r="K258" s="47">
        <f t="shared" si="48"/>
        <v>10191841.920000009</v>
      </c>
      <c r="L258" s="156">
        <f t="shared" si="49"/>
        <v>23.220085616148456</v>
      </c>
      <c r="M258" s="156">
        <f t="shared" si="50"/>
        <v>0.85974302896298427</v>
      </c>
      <c r="N258" s="156">
        <f t="shared" si="51"/>
        <v>0.81977051031128545</v>
      </c>
    </row>
    <row r="259" spans="1:14" ht="15.95" customHeight="1" x14ac:dyDescent="0.4">
      <c r="A259" s="125" t="s">
        <v>4</v>
      </c>
      <c r="B259" s="49" t="s">
        <v>107</v>
      </c>
      <c r="C259" s="47">
        <f>IFERROR(IF($J259&gt;0,VLOOKUP($A259&amp;$B259,'PNC AA'!$A:$E,4,0),""),"")</f>
        <v>22451792.119999997</v>
      </c>
      <c r="D259" s="47">
        <f>IFERROR(IF($J259&gt;0,VLOOKUP($A259&amp;$B259,'PNC AA'!$A:$E,5,0),""),"")</f>
        <v>0</v>
      </c>
      <c r="E259" s="72">
        <f t="shared" si="44"/>
        <v>19</v>
      </c>
      <c r="F259" s="58">
        <f t="shared" si="45"/>
        <v>22451792.119999997</v>
      </c>
      <c r="G259" s="47">
        <f>IFERROR(VLOOKUP($A259&amp;$B259,'PNC Exon. &amp; no Exon.'!$A:$AJ,3,0),0)</f>
        <v>48696860.359999999</v>
      </c>
      <c r="H259" s="47">
        <f>IFERROR(VLOOKUP($A259&amp;$B259,'PNC Exon. &amp; no Exon.'!$A:$AJ,4,0),0)</f>
        <v>0</v>
      </c>
      <c r="I259" s="72">
        <f t="shared" si="46"/>
        <v>15</v>
      </c>
      <c r="J259" s="58">
        <f t="shared" si="47"/>
        <v>48696860.359999999</v>
      </c>
      <c r="K259" s="47">
        <f t="shared" si="48"/>
        <v>26245068.240000002</v>
      </c>
      <c r="L259" s="156">
        <f t="shared" si="49"/>
        <v>116.89520417669004</v>
      </c>
      <c r="M259" s="156">
        <f t="shared" si="50"/>
        <v>0.43977527956342066</v>
      </c>
      <c r="N259" s="156">
        <f t="shared" si="51"/>
        <v>0.73811305147679618</v>
      </c>
    </row>
    <row r="260" spans="1:14" ht="15.95" customHeight="1" x14ac:dyDescent="0.4">
      <c r="A260" s="125" t="s">
        <v>4</v>
      </c>
      <c r="B260" s="50" t="s">
        <v>110</v>
      </c>
      <c r="C260" s="47">
        <f>IFERROR(IF($J260&gt;0,VLOOKUP($A260&amp;$B260,'PNC AA'!$A:$E,4,0),""),"")</f>
        <v>10682411.6</v>
      </c>
      <c r="D260" s="47">
        <f>IFERROR(IF($J260&gt;0,VLOOKUP($A260&amp;$B260,'PNC AA'!$A:$E,5,0),""),"")</f>
        <v>10796221.58</v>
      </c>
      <c r="E260" s="72">
        <f t="shared" si="44"/>
        <v>20</v>
      </c>
      <c r="F260" s="58">
        <f t="shared" si="45"/>
        <v>21478633.18</v>
      </c>
      <c r="G260" s="47">
        <f>IFERROR(VLOOKUP($A260&amp;$B260,'PNC Exon. &amp; no Exon.'!$A:$AJ,3,0),0)</f>
        <v>20401845.780000001</v>
      </c>
      <c r="H260" s="47">
        <f>IFERROR(VLOOKUP($A260&amp;$B260,'PNC Exon. &amp; no Exon.'!$A:$AJ,4,0),0)</f>
        <v>18465801.469999999</v>
      </c>
      <c r="I260" s="72">
        <f t="shared" si="46"/>
        <v>16</v>
      </c>
      <c r="J260" s="58">
        <f t="shared" si="47"/>
        <v>38867647.25</v>
      </c>
      <c r="K260" s="47">
        <f t="shared" si="48"/>
        <v>17389014.07</v>
      </c>
      <c r="L260" s="156">
        <f t="shared" si="49"/>
        <v>80.959593304996332</v>
      </c>
      <c r="M260" s="156">
        <f t="shared" si="50"/>
        <v>0.42071349408942699</v>
      </c>
      <c r="N260" s="156">
        <f t="shared" si="51"/>
        <v>0.58912869337642881</v>
      </c>
    </row>
    <row r="261" spans="1:14" ht="15.95" customHeight="1" x14ac:dyDescent="0.4">
      <c r="A261" s="125" t="s">
        <v>4</v>
      </c>
      <c r="B261" s="50" t="s">
        <v>80</v>
      </c>
      <c r="C261" s="47">
        <f>IFERROR(IF($J261&gt;0,VLOOKUP($A261&amp;$B261,'PNC AA'!$A:$E,4,0),""),"")</f>
        <v>31122773.23</v>
      </c>
      <c r="D261" s="47">
        <f>IFERROR(IF($J261&gt;0,VLOOKUP($A261&amp;$B261,'PNC AA'!$A:$E,5,0),""),"")</f>
        <v>41181.629999999997</v>
      </c>
      <c r="E261" s="72">
        <f t="shared" si="44"/>
        <v>17</v>
      </c>
      <c r="F261" s="58">
        <f t="shared" si="45"/>
        <v>31163954.859999999</v>
      </c>
      <c r="G261" s="47">
        <f>IFERROR(VLOOKUP($A261&amp;$B261,'PNC Exon. &amp; no Exon.'!$A:$AJ,3,0),0)</f>
        <v>38648910.969999999</v>
      </c>
      <c r="H261" s="47">
        <f>IFERROR(VLOOKUP($A261&amp;$B261,'PNC Exon. &amp; no Exon.'!$A:$AJ,4,0),0)</f>
        <v>66775.48000000001</v>
      </c>
      <c r="I261" s="72">
        <f t="shared" si="46"/>
        <v>17</v>
      </c>
      <c r="J261" s="58">
        <f t="shared" si="47"/>
        <v>38715686.449999996</v>
      </c>
      <c r="K261" s="47">
        <f t="shared" si="48"/>
        <v>7551731.5899999961</v>
      </c>
      <c r="L261" s="156">
        <f t="shared" si="49"/>
        <v>24.232263279565014</v>
      </c>
      <c r="M261" s="156">
        <f t="shared" si="50"/>
        <v>0.61042507821234548</v>
      </c>
      <c r="N261" s="156">
        <f t="shared" si="51"/>
        <v>0.58682537753709818</v>
      </c>
    </row>
    <row r="262" spans="1:14" ht="15.95" customHeight="1" x14ac:dyDescent="0.4">
      <c r="A262" s="125" t="s">
        <v>4</v>
      </c>
      <c r="B262" s="50" t="s">
        <v>102</v>
      </c>
      <c r="C262" s="47">
        <f>IFERROR(IF($J262&gt;0,VLOOKUP($A262&amp;$B262,'PNC AA'!$A:$E,4,0),""),"")</f>
        <v>13104190.58</v>
      </c>
      <c r="D262" s="47">
        <f>IFERROR(IF($J262&gt;0,VLOOKUP($A262&amp;$B262,'PNC AA'!$A:$E,5,0),""),"")</f>
        <v>0</v>
      </c>
      <c r="E262" s="72">
        <f t="shared" si="44"/>
        <v>25</v>
      </c>
      <c r="F262" s="58">
        <f t="shared" si="45"/>
        <v>13104190.58</v>
      </c>
      <c r="G262" s="47">
        <f>IFERROR(VLOOKUP($A262&amp;$B262,'PNC Exon. &amp; no Exon.'!$A:$AJ,3,0),0)</f>
        <v>37338721.560000002</v>
      </c>
      <c r="H262" s="47">
        <f>IFERROR(VLOOKUP($A262&amp;$B262,'PNC Exon. &amp; no Exon.'!$A:$AJ,4,0),0)</f>
        <v>0</v>
      </c>
      <c r="I262" s="72">
        <f t="shared" si="46"/>
        <v>18</v>
      </c>
      <c r="J262" s="58">
        <f t="shared" si="47"/>
        <v>37338721.560000002</v>
      </c>
      <c r="K262" s="47">
        <f t="shared" si="48"/>
        <v>24234530.980000004</v>
      </c>
      <c r="L262" s="156">
        <f t="shared" si="49"/>
        <v>184.93725981814899</v>
      </c>
      <c r="M262" s="156">
        <f t="shared" si="50"/>
        <v>0.2566788007376154</v>
      </c>
      <c r="N262" s="156">
        <f t="shared" si="51"/>
        <v>0.56595430393562318</v>
      </c>
    </row>
    <row r="263" spans="1:14" ht="15.95" customHeight="1" x14ac:dyDescent="0.4">
      <c r="A263" s="125" t="s">
        <v>4</v>
      </c>
      <c r="B263" s="50" t="s">
        <v>82</v>
      </c>
      <c r="C263" s="47">
        <f>IFERROR(IF($J263&gt;0,VLOOKUP($A263&amp;$B263,'PNC AA'!$A:$E,4,0),""),"")</f>
        <v>21121497.75</v>
      </c>
      <c r="D263" s="47">
        <f>IFERROR(IF($J263&gt;0,VLOOKUP($A263&amp;$B263,'PNC AA'!$A:$E,5,0),""),"")</f>
        <v>0</v>
      </c>
      <c r="E263" s="72">
        <f t="shared" si="44"/>
        <v>21</v>
      </c>
      <c r="F263" s="58">
        <f t="shared" si="45"/>
        <v>21121497.75</v>
      </c>
      <c r="G263" s="47">
        <f>IFERROR(VLOOKUP($A263&amp;$B263,'PNC Exon. &amp; no Exon.'!$A:$AJ,3,0),0)</f>
        <v>36894528.710000001</v>
      </c>
      <c r="H263" s="47">
        <f>IFERROR(VLOOKUP($A263&amp;$B263,'PNC Exon. &amp; no Exon.'!$A:$AJ,4,0),0)</f>
        <v>0</v>
      </c>
      <c r="I263" s="72">
        <f t="shared" si="46"/>
        <v>19</v>
      </c>
      <c r="J263" s="58">
        <f t="shared" si="47"/>
        <v>36894528.710000001</v>
      </c>
      <c r="K263" s="47">
        <f t="shared" si="48"/>
        <v>15773030.960000001</v>
      </c>
      <c r="L263" s="156">
        <f t="shared" si="49"/>
        <v>74.677615890189415</v>
      </c>
      <c r="M263" s="156">
        <f t="shared" si="50"/>
        <v>0.41371809110641322</v>
      </c>
      <c r="N263" s="156">
        <f t="shared" si="51"/>
        <v>0.55922153846503886</v>
      </c>
    </row>
    <row r="264" spans="1:14" ht="15.95" customHeight="1" x14ac:dyDescent="0.4">
      <c r="A264" s="125" t="s">
        <v>4</v>
      </c>
      <c r="B264" s="50" t="s">
        <v>98</v>
      </c>
      <c r="C264" s="47">
        <f>IFERROR(IF($J264&gt;0,VLOOKUP($A264&amp;$B264,'PNC AA'!$A:$E,4,0),""),"")</f>
        <v>1858645.69</v>
      </c>
      <c r="D264" s="47">
        <f>IFERROR(IF($J264&gt;0,VLOOKUP($A264&amp;$B264,'PNC AA'!$A:$E,5,0),""),"")</f>
        <v>34612755.359999999</v>
      </c>
      <c r="E264" s="72">
        <f t="shared" si="44"/>
        <v>15</v>
      </c>
      <c r="F264" s="58">
        <f t="shared" si="45"/>
        <v>36471401.049999997</v>
      </c>
      <c r="G264" s="47">
        <f>IFERROR(VLOOKUP($A264&amp;$B264,'PNC Exon. &amp; no Exon.'!$A:$AJ,3,0),0)</f>
        <v>2927499.96</v>
      </c>
      <c r="H264" s="47">
        <f>IFERROR(VLOOKUP($A264&amp;$B264,'PNC Exon. &amp; no Exon.'!$A:$AJ,4,0),0)</f>
        <v>33376986.140000001</v>
      </c>
      <c r="I264" s="72">
        <f t="shared" si="46"/>
        <v>20</v>
      </c>
      <c r="J264" s="58">
        <f t="shared" si="47"/>
        <v>36304486.100000001</v>
      </c>
      <c r="K264" s="47">
        <f t="shared" si="48"/>
        <v>-166914.94999999553</v>
      </c>
      <c r="L264" s="156">
        <f t="shared" si="49"/>
        <v>-0.45765982439546432</v>
      </c>
      <c r="M264" s="156">
        <f t="shared" si="50"/>
        <v>0.71438486990736416</v>
      </c>
      <c r="N264" s="156">
        <f t="shared" si="51"/>
        <v>0.5502780840380227</v>
      </c>
    </row>
    <row r="265" spans="1:14" ht="15.95" customHeight="1" x14ac:dyDescent="0.4">
      <c r="A265" s="125" t="s">
        <v>4</v>
      </c>
      <c r="B265" s="49" t="s">
        <v>101</v>
      </c>
      <c r="C265" s="47">
        <f>IFERROR(IF($J265&gt;0,VLOOKUP($A265&amp;$B265,'PNC AA'!$A:$E,4,0),""),"")</f>
        <v>0</v>
      </c>
      <c r="D265" s="47">
        <f>IFERROR(IF($J265&gt;0,VLOOKUP($A265&amp;$B265,'PNC AA'!$A:$E,5,0),""),"")</f>
        <v>23403082.190000001</v>
      </c>
      <c r="E265" s="72">
        <f t="shared" si="44"/>
        <v>18</v>
      </c>
      <c r="F265" s="58">
        <f t="shared" si="45"/>
        <v>23403082.190000001</v>
      </c>
      <c r="G265" s="47">
        <f>IFERROR(VLOOKUP($A265&amp;$B265,'PNC Exon. &amp; no Exon.'!$A:$AJ,3,0),0)</f>
        <v>0</v>
      </c>
      <c r="H265" s="47">
        <f>IFERROR(VLOOKUP($A265&amp;$B265,'PNC Exon. &amp; no Exon.'!$A:$AJ,4,0),0)</f>
        <v>31518417.57</v>
      </c>
      <c r="I265" s="72">
        <f t="shared" si="46"/>
        <v>21</v>
      </c>
      <c r="J265" s="58">
        <f t="shared" si="47"/>
        <v>31518417.57</v>
      </c>
      <c r="K265" s="47">
        <f t="shared" si="48"/>
        <v>8115335.379999999</v>
      </c>
      <c r="L265" s="156">
        <f t="shared" si="49"/>
        <v>34.67635294409056</v>
      </c>
      <c r="M265" s="156">
        <f t="shared" si="50"/>
        <v>0.45840870776568382</v>
      </c>
      <c r="N265" s="156">
        <f t="shared" si="51"/>
        <v>0.47773419473716094</v>
      </c>
    </row>
    <row r="266" spans="1:14" ht="15.95" customHeight="1" x14ac:dyDescent="0.4">
      <c r="A266" s="125" t="s">
        <v>4</v>
      </c>
      <c r="B266" s="50" t="s">
        <v>114</v>
      </c>
      <c r="C266" s="47">
        <f>IFERROR(IF($J266&gt;0,VLOOKUP($A266&amp;$B266,'PNC AA'!$A:$E,4,0),""),"")</f>
        <v>12377173.949999999</v>
      </c>
      <c r="D266" s="47">
        <f>IFERROR(IF($J266&gt;0,VLOOKUP($A266&amp;$B266,'PNC AA'!$A:$E,5,0),""),"")</f>
        <v>812505</v>
      </c>
      <c r="E266" s="72">
        <f t="shared" si="44"/>
        <v>24</v>
      </c>
      <c r="F266" s="58">
        <f t="shared" si="45"/>
        <v>13189678.949999999</v>
      </c>
      <c r="G266" s="47">
        <f>IFERROR(VLOOKUP($A266&amp;$B266,'PNC Exon. &amp; no Exon.'!$A:$AJ,3,0),0)</f>
        <v>28672001.609999999</v>
      </c>
      <c r="H266" s="47">
        <f>IFERROR(VLOOKUP($A266&amp;$B266,'PNC Exon. &amp; no Exon.'!$A:$AJ,4,0),0)</f>
        <v>383842.95</v>
      </c>
      <c r="I266" s="72">
        <f t="shared" si="46"/>
        <v>22</v>
      </c>
      <c r="J266" s="58">
        <f t="shared" si="47"/>
        <v>29055844.559999999</v>
      </c>
      <c r="K266" s="47">
        <f t="shared" si="48"/>
        <v>15866165.609999999</v>
      </c>
      <c r="L266" s="156">
        <f t="shared" si="49"/>
        <v>120.29228057897497</v>
      </c>
      <c r="M266" s="156">
        <f t="shared" si="50"/>
        <v>0.25835330723648331</v>
      </c>
      <c r="N266" s="156">
        <f t="shared" si="51"/>
        <v>0.44040823028158504</v>
      </c>
    </row>
    <row r="267" spans="1:14" ht="15.95" customHeight="1" x14ac:dyDescent="0.4">
      <c r="A267" s="125" t="s">
        <v>4</v>
      </c>
      <c r="B267" s="50" t="s">
        <v>95</v>
      </c>
      <c r="C267" s="47">
        <f>IFERROR(IF($J267&gt;0,VLOOKUP($A267&amp;$B267,'PNC AA'!$A:$E,4,0),""),"")</f>
        <v>822975.06</v>
      </c>
      <c r="D267" s="47">
        <f>IFERROR(IF($J267&gt;0,VLOOKUP($A267&amp;$B267,'PNC AA'!$A:$E,5,0),""),"")</f>
        <v>32271365.57</v>
      </c>
      <c r="E267" s="72">
        <f t="shared" si="44"/>
        <v>16</v>
      </c>
      <c r="F267" s="58">
        <f t="shared" si="45"/>
        <v>33094340.629999999</v>
      </c>
      <c r="G267" s="47">
        <f>IFERROR(VLOOKUP($A267&amp;$B267,'PNC Exon. &amp; no Exon.'!$A:$AJ,3,0),0)</f>
        <v>1524688</v>
      </c>
      <c r="H267" s="47">
        <f>IFERROR(VLOOKUP($A267&amp;$B267,'PNC Exon. &amp; no Exon.'!$A:$AJ,4,0),0)</f>
        <v>26983902.039999999</v>
      </c>
      <c r="I267" s="72">
        <f t="shared" si="46"/>
        <v>23</v>
      </c>
      <c r="J267" s="58">
        <f t="shared" si="47"/>
        <v>28508590.039999999</v>
      </c>
      <c r="K267" s="47">
        <f t="shared" si="48"/>
        <v>-4585750.59</v>
      </c>
      <c r="L267" s="156">
        <f t="shared" si="49"/>
        <v>-13.856600562825596</v>
      </c>
      <c r="M267" s="156">
        <f t="shared" si="50"/>
        <v>0.64823657838701387</v>
      </c>
      <c r="N267" s="156">
        <f t="shared" si="51"/>
        <v>0.43211332788530105</v>
      </c>
    </row>
    <row r="268" spans="1:14" ht="15.95" customHeight="1" x14ac:dyDescent="0.4">
      <c r="A268" s="125" t="s">
        <v>4</v>
      </c>
      <c r="B268" s="50" t="s">
        <v>79</v>
      </c>
      <c r="C268" s="47">
        <f>IFERROR(IF($J268&gt;0,VLOOKUP($A268&amp;$B268,'PNC AA'!$A:$E,4,0),""),"")</f>
        <v>13791867.770000001</v>
      </c>
      <c r="D268" s="47">
        <f>IFERROR(IF($J268&gt;0,VLOOKUP($A268&amp;$B268,'PNC AA'!$A:$E,5,0),""),"")</f>
        <v>357380.31</v>
      </c>
      <c r="E268" s="72">
        <f t="shared" si="44"/>
        <v>23</v>
      </c>
      <c r="F268" s="58">
        <f t="shared" si="45"/>
        <v>14149248.080000002</v>
      </c>
      <c r="G268" s="47">
        <f>IFERROR(VLOOKUP($A268&amp;$B268,'PNC Exon. &amp; no Exon.'!$A:$AJ,3,0),0)</f>
        <v>26651065.810000002</v>
      </c>
      <c r="H268" s="47">
        <f>IFERROR(VLOOKUP($A268&amp;$B268,'PNC Exon. &amp; no Exon.'!$A:$AJ,4,0),0)</f>
        <v>670949.72</v>
      </c>
      <c r="I268" s="72">
        <f t="shared" si="46"/>
        <v>24</v>
      </c>
      <c r="J268" s="58">
        <f t="shared" si="47"/>
        <v>27322015.530000001</v>
      </c>
      <c r="K268" s="47">
        <f t="shared" si="48"/>
        <v>13172767.449999999</v>
      </c>
      <c r="L268" s="156">
        <f t="shared" si="49"/>
        <v>93.098710090607142</v>
      </c>
      <c r="M268" s="156">
        <f t="shared" si="50"/>
        <v>0.27714890182201607</v>
      </c>
      <c r="N268" s="156">
        <f t="shared" si="51"/>
        <v>0.41412805889863569</v>
      </c>
    </row>
    <row r="269" spans="1:14" ht="15.95" customHeight="1" x14ac:dyDescent="0.4">
      <c r="A269" s="125" t="s">
        <v>4</v>
      </c>
      <c r="B269" s="50" t="s">
        <v>113</v>
      </c>
      <c r="C269" s="47">
        <f>IFERROR(IF($J269&gt;0,VLOOKUP($A269&amp;$B269,'PNC AA'!$A:$E,4,0),""),"")</f>
        <v>5463348.7300000004</v>
      </c>
      <c r="D269" s="47">
        <f>IFERROR(IF($J269&gt;0,VLOOKUP($A269&amp;$B269,'PNC AA'!$A:$E,5,0),""),"")</f>
        <v>0</v>
      </c>
      <c r="E269" s="72">
        <f t="shared" si="44"/>
        <v>27</v>
      </c>
      <c r="F269" s="58">
        <f t="shared" si="45"/>
        <v>5463348.7300000004</v>
      </c>
      <c r="G269" s="47">
        <f>IFERROR(VLOOKUP($A269&amp;$B269,'PNC Exon. &amp; no Exon.'!$A:$AJ,3,0),0)</f>
        <v>20358100.850000001</v>
      </c>
      <c r="H269" s="47">
        <f>IFERROR(VLOOKUP($A269&amp;$B269,'PNC Exon. &amp; no Exon.'!$A:$AJ,4,0),0)</f>
        <v>38912.5</v>
      </c>
      <c r="I269" s="72">
        <f t="shared" si="46"/>
        <v>25</v>
      </c>
      <c r="J269" s="58">
        <f t="shared" si="47"/>
        <v>20397013.350000001</v>
      </c>
      <c r="K269" s="47">
        <f t="shared" si="48"/>
        <v>14933664.620000001</v>
      </c>
      <c r="L269" s="156">
        <f t="shared" si="49"/>
        <v>273.34269434417013</v>
      </c>
      <c r="M269" s="156">
        <f t="shared" si="50"/>
        <v>0.10701353826218349</v>
      </c>
      <c r="N269" s="156">
        <f t="shared" si="51"/>
        <v>0.3091637048771218</v>
      </c>
    </row>
    <row r="270" spans="1:14" ht="15.95" customHeight="1" x14ac:dyDescent="0.4">
      <c r="A270" s="125" t="s">
        <v>4</v>
      </c>
      <c r="B270" s="50" t="s">
        <v>109</v>
      </c>
      <c r="C270" s="47">
        <f>IFERROR(IF($J270&gt;0,VLOOKUP($A270&amp;$B270,'PNC AA'!$A:$E,4,0),""),"")</f>
        <v>14563353.710000001</v>
      </c>
      <c r="D270" s="47">
        <f>IFERROR(IF($J270&gt;0,VLOOKUP($A270&amp;$B270,'PNC AA'!$A:$E,5,0),""),"")</f>
        <v>0</v>
      </c>
      <c r="E270" s="72">
        <f t="shared" si="44"/>
        <v>22</v>
      </c>
      <c r="F270" s="58">
        <f t="shared" si="45"/>
        <v>14563353.710000001</v>
      </c>
      <c r="G270" s="47">
        <f>IFERROR(VLOOKUP($A270&amp;$B270,'PNC Exon. &amp; no Exon.'!$A:$AJ,3,0),0)</f>
        <v>13591594.449999999</v>
      </c>
      <c r="H270" s="47">
        <f>IFERROR(VLOOKUP($A270&amp;$B270,'PNC Exon. &amp; no Exon.'!$A:$AJ,4,0),0)</f>
        <v>657183.06000000006</v>
      </c>
      <c r="I270" s="72">
        <f t="shared" si="46"/>
        <v>26</v>
      </c>
      <c r="J270" s="58">
        <f t="shared" si="47"/>
        <v>14248777.51</v>
      </c>
      <c r="K270" s="47">
        <f t="shared" si="48"/>
        <v>-314576.20000000112</v>
      </c>
      <c r="L270" s="156">
        <f t="shared" si="49"/>
        <v>-2.1600532834960657</v>
      </c>
      <c r="M270" s="156">
        <f t="shared" si="50"/>
        <v>0.28526021063107149</v>
      </c>
      <c r="N270" s="156">
        <f t="shared" si="51"/>
        <v>0.21597303337360468</v>
      </c>
    </row>
    <row r="271" spans="1:14" ht="15.95" customHeight="1" x14ac:dyDescent="0.4">
      <c r="A271" s="125" t="s">
        <v>4</v>
      </c>
      <c r="B271" s="50" t="s">
        <v>93</v>
      </c>
      <c r="C271" s="47">
        <f>IFERROR(IF($J271&gt;0,VLOOKUP($A271&amp;$B271,'PNC AA'!$A:$E,4,0),""),"")</f>
        <v>6407668.7599999998</v>
      </c>
      <c r="D271" s="47">
        <f>IFERROR(IF($J271&gt;0,VLOOKUP($A271&amp;$B271,'PNC AA'!$A:$E,5,0),""),"")</f>
        <v>0</v>
      </c>
      <c r="E271" s="72">
        <f t="shared" si="44"/>
        <v>26</v>
      </c>
      <c r="F271" s="58">
        <f t="shared" si="45"/>
        <v>6407668.7599999998</v>
      </c>
      <c r="G271" s="47">
        <f>IFERROR(VLOOKUP($A271&amp;$B271,'PNC Exon. &amp; no Exon.'!$A:$AJ,3,0),0)</f>
        <v>10066641.82</v>
      </c>
      <c r="H271" s="47">
        <f>IFERROR(VLOOKUP($A271&amp;$B271,'PNC Exon. &amp; no Exon.'!$A:$AJ,4,0),0)</f>
        <v>0</v>
      </c>
      <c r="I271" s="72">
        <f t="shared" si="46"/>
        <v>27</v>
      </c>
      <c r="J271" s="58">
        <f t="shared" si="47"/>
        <v>10066641.82</v>
      </c>
      <c r="K271" s="47">
        <f t="shared" si="48"/>
        <v>3658973.0600000005</v>
      </c>
      <c r="L271" s="156">
        <f t="shared" si="49"/>
        <v>57.103030712842283</v>
      </c>
      <c r="M271" s="156">
        <f t="shared" si="50"/>
        <v>0.12551044055715213</v>
      </c>
      <c r="N271" s="156">
        <f t="shared" si="51"/>
        <v>0.15258313692000267</v>
      </c>
    </row>
    <row r="272" spans="1:14" ht="15.95" customHeight="1" x14ac:dyDescent="0.4">
      <c r="A272" s="125" t="s">
        <v>4</v>
      </c>
      <c r="B272" s="50" t="s">
        <v>88</v>
      </c>
      <c r="C272" s="47">
        <f>IFERROR(IF($J272&gt;0,VLOOKUP($A272&amp;$B272,'PNC AA'!$A:$E,4,0),""),"")</f>
        <v>4165881.2199999997</v>
      </c>
      <c r="D272" s="47">
        <f>IFERROR(IF($J272&gt;0,VLOOKUP($A272&amp;$B272,'PNC AA'!$A:$E,5,0),""),"")</f>
        <v>750</v>
      </c>
      <c r="E272" s="72">
        <f t="shared" si="44"/>
        <v>29</v>
      </c>
      <c r="F272" s="58">
        <f t="shared" si="45"/>
        <v>4166631.2199999997</v>
      </c>
      <c r="G272" s="47">
        <f>IFERROR(VLOOKUP($A272&amp;$B272,'PNC Exon. &amp; no Exon.'!$A:$AJ,3,0),0)</f>
        <v>7733931.8599999994</v>
      </c>
      <c r="H272" s="47">
        <f>IFERROR(VLOOKUP($A272&amp;$B272,'PNC Exon. &amp; no Exon.'!$A:$AJ,4,0),0)</f>
        <v>22230</v>
      </c>
      <c r="I272" s="72">
        <f t="shared" si="46"/>
        <v>28</v>
      </c>
      <c r="J272" s="58">
        <f t="shared" si="47"/>
        <v>7756161.8599999994</v>
      </c>
      <c r="K272" s="47">
        <f t="shared" si="48"/>
        <v>3589530.6399999997</v>
      </c>
      <c r="L272" s="156">
        <f t="shared" si="49"/>
        <v>86.1494682507563</v>
      </c>
      <c r="M272" s="156">
        <f t="shared" si="50"/>
        <v>8.1614037748946364E-2</v>
      </c>
      <c r="N272" s="156">
        <f t="shared" si="51"/>
        <v>0.11756249285703527</v>
      </c>
    </row>
    <row r="273" spans="1:14" ht="15.95" customHeight="1" x14ac:dyDescent="0.4">
      <c r="A273" s="125" t="s">
        <v>4</v>
      </c>
      <c r="B273" s="50" t="s">
        <v>81</v>
      </c>
      <c r="C273" s="47">
        <f>IFERROR(IF($J273&gt;0,VLOOKUP($A273&amp;$B273,'PNC AA'!$A:$E,4,0),""),"")</f>
        <v>2235149.38</v>
      </c>
      <c r="D273" s="47">
        <f>IFERROR(IF($J273&gt;0,VLOOKUP($A273&amp;$B273,'PNC AA'!$A:$E,5,0),""),"")</f>
        <v>0</v>
      </c>
      <c r="E273" s="72">
        <f t="shared" si="44"/>
        <v>30</v>
      </c>
      <c r="F273" s="58">
        <f t="shared" si="45"/>
        <v>2235149.38</v>
      </c>
      <c r="G273" s="47">
        <f>IFERROR(VLOOKUP($A273&amp;$B273,'PNC Exon. &amp; no Exon.'!$A:$AJ,3,0),0)</f>
        <v>3513846.41</v>
      </c>
      <c r="H273" s="47">
        <f>IFERROR(VLOOKUP($A273&amp;$B273,'PNC Exon. &amp; no Exon.'!$A:$AJ,4,0),0)</f>
        <v>0</v>
      </c>
      <c r="I273" s="72">
        <f t="shared" si="46"/>
        <v>29</v>
      </c>
      <c r="J273" s="58">
        <f t="shared" si="47"/>
        <v>3513846.41</v>
      </c>
      <c r="K273" s="47">
        <f t="shared" si="48"/>
        <v>1278697.0300000003</v>
      </c>
      <c r="L273" s="156">
        <f t="shared" si="49"/>
        <v>57.208571446799695</v>
      </c>
      <c r="M273" s="156">
        <f t="shared" si="50"/>
        <v>4.3781068264028909E-2</v>
      </c>
      <c r="N273" s="156">
        <f t="shared" si="51"/>
        <v>5.3260433566602233E-2</v>
      </c>
    </row>
    <row r="274" spans="1:14" ht="15.95" customHeight="1" x14ac:dyDescent="0.4">
      <c r="A274" s="125" t="s">
        <v>4</v>
      </c>
      <c r="B274" s="50" t="s">
        <v>119</v>
      </c>
      <c r="C274" s="47">
        <f>IFERROR(IF($J274&gt;0,VLOOKUP($A274&amp;$B274,'PNC AA'!$A:$E,4,0),""),"")</f>
        <v>0</v>
      </c>
      <c r="D274" s="47">
        <f>IFERROR(IF($J274&gt;0,VLOOKUP($A274&amp;$B274,'PNC AA'!$A:$E,5,0),""),"")</f>
        <v>5454680.2800000003</v>
      </c>
      <c r="E274" s="72">
        <f t="shared" si="44"/>
        <v>28</v>
      </c>
      <c r="F274" s="58">
        <f t="shared" si="45"/>
        <v>5454680.2800000003</v>
      </c>
      <c r="G274" s="47">
        <f>IFERROR(VLOOKUP($A274&amp;$B274,'PNC Exon. &amp; no Exon.'!$A:$AJ,3,0),0)</f>
        <v>2793.49</v>
      </c>
      <c r="H274" s="47">
        <f>IFERROR(VLOOKUP($A274&amp;$B274,'PNC Exon. &amp; no Exon.'!$A:$AJ,4,0),0)</f>
        <v>1724953.33</v>
      </c>
      <c r="I274" s="72">
        <f t="shared" si="46"/>
        <v>30</v>
      </c>
      <c r="J274" s="58">
        <f t="shared" si="47"/>
        <v>1727746.82</v>
      </c>
      <c r="K274" s="47">
        <f t="shared" si="48"/>
        <v>-3726933.46</v>
      </c>
      <c r="L274" s="156">
        <f t="shared" si="49"/>
        <v>-68.32542456548893</v>
      </c>
      <c r="M274" s="156">
        <f t="shared" si="50"/>
        <v>0.10684374468838961</v>
      </c>
      <c r="N274" s="156">
        <f t="shared" si="51"/>
        <v>2.6187981485086671E-2</v>
      </c>
    </row>
    <row r="275" spans="1:14" ht="15.95" customHeight="1" x14ac:dyDescent="0.4">
      <c r="A275" s="125" t="s">
        <v>4</v>
      </c>
      <c r="B275" s="50" t="s">
        <v>115</v>
      </c>
      <c r="C275" s="47">
        <f>IFERROR(IF($J275&gt;0,VLOOKUP($A275&amp;$B275,'PNC AA'!$A:$E,4,0),""),"")</f>
        <v>456812.36000000004</v>
      </c>
      <c r="D275" s="47">
        <f>IFERROR(IF($J275&gt;0,VLOOKUP($A275&amp;$B275,'PNC AA'!$A:$E,5,0),""),"")</f>
        <v>0</v>
      </c>
      <c r="E275" s="72">
        <f t="shared" si="44"/>
        <v>31</v>
      </c>
      <c r="F275" s="58">
        <f t="shared" si="45"/>
        <v>456812.36000000004</v>
      </c>
      <c r="G275" s="47">
        <f>IFERROR(VLOOKUP($A275&amp;$B275,'PNC Exon. &amp; no Exon.'!$A:$AJ,3,0),0)</f>
        <v>833379.83</v>
      </c>
      <c r="H275" s="47">
        <f>IFERROR(VLOOKUP($A275&amp;$B275,'PNC Exon. &amp; no Exon.'!$A:$AJ,4,0),0)</f>
        <v>0</v>
      </c>
      <c r="I275" s="72">
        <f t="shared" si="46"/>
        <v>31</v>
      </c>
      <c r="J275" s="58">
        <f t="shared" si="47"/>
        <v>833379.83</v>
      </c>
      <c r="K275" s="47">
        <f t="shared" si="48"/>
        <v>376567.46999999991</v>
      </c>
      <c r="L275" s="156">
        <f t="shared" si="49"/>
        <v>82.43373055842882</v>
      </c>
      <c r="M275" s="156">
        <f t="shared" si="50"/>
        <v>8.9478284073398941E-3</v>
      </c>
      <c r="N275" s="156">
        <f t="shared" si="51"/>
        <v>1.2631790321040599E-2</v>
      </c>
    </row>
    <row r="276" spans="1:14" ht="15.95" customHeight="1" x14ac:dyDescent="0.4">
      <c r="A276" s="125" t="s">
        <v>4</v>
      </c>
      <c r="B276" s="50" t="s">
        <v>117</v>
      </c>
      <c r="C276" s="47">
        <f>IFERROR(IF($J276&gt;0,VLOOKUP($A276&amp;$B276,'PNC AA'!$A:$E,4,0),""),"")</f>
        <v>53932.95</v>
      </c>
      <c r="D276" s="47">
        <f>IFERROR(IF($J276&gt;0,VLOOKUP($A276&amp;$B276,'PNC AA'!$A:$E,5,0),""),"")</f>
        <v>0</v>
      </c>
      <c r="E276" s="72">
        <f t="shared" si="44"/>
        <v>33</v>
      </c>
      <c r="F276" s="58">
        <f t="shared" si="45"/>
        <v>53932.95</v>
      </c>
      <c r="G276" s="47">
        <f>IFERROR(VLOOKUP($A276&amp;$B276,'PNC Exon. &amp; no Exon.'!$A:$AJ,3,0),0)</f>
        <v>720560.97</v>
      </c>
      <c r="H276" s="47">
        <f>IFERROR(VLOOKUP($A276&amp;$B276,'PNC Exon. &amp; no Exon.'!$A:$AJ,4,0),0)</f>
        <v>0</v>
      </c>
      <c r="I276" s="72">
        <f t="shared" si="46"/>
        <v>32</v>
      </c>
      <c r="J276" s="58">
        <f t="shared" si="47"/>
        <v>720560.97</v>
      </c>
      <c r="K276" s="47">
        <f t="shared" si="48"/>
        <v>666628.02</v>
      </c>
      <c r="L276" s="156">
        <f t="shared" si="49"/>
        <v>1236.0310719142938</v>
      </c>
      <c r="M276" s="156">
        <f t="shared" si="50"/>
        <v>1.0564135832525244E-3</v>
      </c>
      <c r="N276" s="156">
        <f t="shared" si="51"/>
        <v>1.0921760713317992E-2</v>
      </c>
    </row>
    <row r="277" spans="1:14" ht="15.95" customHeight="1" x14ac:dyDescent="0.4">
      <c r="A277" s="125" t="s">
        <v>4</v>
      </c>
      <c r="B277" s="50" t="s">
        <v>118</v>
      </c>
      <c r="C277" s="47">
        <f>IFERROR(IF($J277&gt;0,VLOOKUP($A277&amp;$B277,'PNC AA'!$A:$E,4,0),""),"")</f>
        <v>51575.029999999992</v>
      </c>
      <c r="D277" s="47">
        <f>IFERROR(IF($J277&gt;0,VLOOKUP($A277&amp;$B277,'PNC AA'!$A:$E,5,0),""),"")</f>
        <v>16362</v>
      </c>
      <c r="E277" s="72">
        <f t="shared" si="44"/>
        <v>32</v>
      </c>
      <c r="F277" s="58">
        <f t="shared" si="45"/>
        <v>67937.03</v>
      </c>
      <c r="G277" s="47">
        <f>IFERROR(VLOOKUP($A277&amp;$B277,'PNC Exon. &amp; no Exon.'!$A:$AJ,3,0),0)</f>
        <v>595643.68000000005</v>
      </c>
      <c r="H277" s="47">
        <f>IFERROR(VLOOKUP($A277&amp;$B277,'PNC Exon. &amp; no Exon.'!$A:$AJ,4,0),0)</f>
        <v>23372</v>
      </c>
      <c r="I277" s="72">
        <f t="shared" si="46"/>
        <v>33</v>
      </c>
      <c r="J277" s="58">
        <f t="shared" si="47"/>
        <v>619015.68000000005</v>
      </c>
      <c r="K277" s="47">
        <f t="shared" si="48"/>
        <v>551078.65</v>
      </c>
      <c r="L277" s="156">
        <f t="shared" si="49"/>
        <v>811.16093829830368</v>
      </c>
      <c r="M277" s="156">
        <f t="shared" si="50"/>
        <v>1.3307190001257902E-3</v>
      </c>
      <c r="N277" s="156">
        <f t="shared" si="51"/>
        <v>9.3826080182386543E-3</v>
      </c>
    </row>
    <row r="278" spans="1:14" ht="19.5" customHeight="1" x14ac:dyDescent="0.4">
      <c r="A278" s="8"/>
      <c r="B278" s="52" t="s">
        <v>21</v>
      </c>
      <c r="C278" s="60">
        <f>SUM(C245:C277)</f>
        <v>2932198988.2399998</v>
      </c>
      <c r="D278" s="60">
        <f>SUM(D245:D277)</f>
        <v>2173088453.6300001</v>
      </c>
      <c r="E278" s="60"/>
      <c r="F278" s="60">
        <f>SUM(F245:F277)</f>
        <v>5105287441.8699999</v>
      </c>
      <c r="G278" s="60">
        <f>SUM(G245:G277)</f>
        <v>4203770330.4099994</v>
      </c>
      <c r="H278" s="60">
        <f>SUM(H245:H277)</f>
        <v>2393709589.849999</v>
      </c>
      <c r="I278" s="60"/>
      <c r="J278" s="60">
        <f>SUM(J245:J277)</f>
        <v>6597479920.2600012</v>
      </c>
      <c r="K278" s="60">
        <f t="shared" si="48"/>
        <v>1492192478.3900013</v>
      </c>
      <c r="L278" s="155">
        <f t="shared" si="49"/>
        <v>29.228373434022174</v>
      </c>
      <c r="M278" s="159">
        <f>SUM(M245:M277)</f>
        <v>100.00000000000003</v>
      </c>
      <c r="N278" s="159">
        <f>SUM(N245:N277)</f>
        <v>99.999999999999986</v>
      </c>
    </row>
    <row r="279" spans="1:14" x14ac:dyDescent="0.4">
      <c r="B279" s="69" t="s">
        <v>171</v>
      </c>
    </row>
    <row r="285" spans="1:14" ht="20" x14ac:dyDescent="0.6">
      <c r="A285" s="173" t="s">
        <v>42</v>
      </c>
      <c r="B285" s="173"/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73"/>
    </row>
    <row r="286" spans="1:14" x14ac:dyDescent="0.4">
      <c r="A286" s="172" t="s">
        <v>59</v>
      </c>
      <c r="B286" s="172"/>
      <c r="C286" s="172"/>
      <c r="D286" s="172"/>
      <c r="E286" s="172"/>
      <c r="F286" s="172"/>
      <c r="G286" s="172"/>
      <c r="H286" s="172"/>
      <c r="I286" s="172"/>
      <c r="J286" s="172"/>
      <c r="K286" s="172"/>
      <c r="L286" s="172"/>
      <c r="M286" s="172"/>
      <c r="N286" s="172"/>
    </row>
    <row r="287" spans="1:14" x14ac:dyDescent="0.4">
      <c r="A287" s="175" t="s">
        <v>137</v>
      </c>
      <c r="B287" s="175"/>
      <c r="C287" s="175"/>
      <c r="D287" s="175"/>
      <c r="E287" s="175"/>
      <c r="F287" s="175"/>
      <c r="G287" s="175"/>
      <c r="H287" s="175"/>
      <c r="I287" s="175"/>
      <c r="J287" s="175"/>
      <c r="K287" s="175"/>
      <c r="L287" s="175"/>
      <c r="M287" s="175"/>
      <c r="N287" s="175"/>
    </row>
    <row r="288" spans="1:14" x14ac:dyDescent="0.4">
      <c r="A288" s="172" t="s">
        <v>105</v>
      </c>
      <c r="B288" s="172"/>
      <c r="C288" s="172"/>
      <c r="D288" s="172"/>
      <c r="E288" s="172"/>
      <c r="F288" s="172"/>
      <c r="G288" s="172"/>
      <c r="H288" s="172"/>
      <c r="I288" s="172"/>
      <c r="J288" s="172"/>
      <c r="K288" s="172"/>
      <c r="L288" s="172"/>
      <c r="M288" s="172"/>
      <c r="N288" s="172"/>
    </row>
    <row r="289" spans="1:14" x14ac:dyDescent="0.4">
      <c r="A289" s="1"/>
      <c r="B289" s="125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4">
      <c r="B290" s="177" t="s">
        <v>33</v>
      </c>
      <c r="C290" s="176" t="s">
        <v>120</v>
      </c>
      <c r="D290" s="176"/>
      <c r="E290" s="176" t="s">
        <v>52</v>
      </c>
      <c r="F290" s="176"/>
      <c r="G290" s="176" t="s">
        <v>158</v>
      </c>
      <c r="H290" s="176"/>
      <c r="I290" s="176"/>
      <c r="J290" s="176"/>
      <c r="K290" s="176" t="s">
        <v>29</v>
      </c>
      <c r="L290" s="176"/>
      <c r="M290" s="176" t="s">
        <v>61</v>
      </c>
      <c r="N290" s="176"/>
    </row>
    <row r="291" spans="1:14" ht="32.25" customHeight="1" x14ac:dyDescent="0.4">
      <c r="A291" s="82"/>
      <c r="B291" s="178"/>
      <c r="C291" s="93" t="s">
        <v>28</v>
      </c>
      <c r="D291" s="93" t="s">
        <v>37</v>
      </c>
      <c r="E291" s="93" t="s">
        <v>51</v>
      </c>
      <c r="F291" s="93" t="s">
        <v>57</v>
      </c>
      <c r="G291" s="93" t="s">
        <v>28</v>
      </c>
      <c r="H291" s="93" t="s">
        <v>37</v>
      </c>
      <c r="I291" s="93" t="s">
        <v>51</v>
      </c>
      <c r="J291" s="93" t="s">
        <v>57</v>
      </c>
      <c r="K291" s="93" t="s">
        <v>26</v>
      </c>
      <c r="L291" s="93" t="s">
        <v>24</v>
      </c>
      <c r="M291" s="93">
        <v>2020</v>
      </c>
      <c r="N291" s="93">
        <v>2021</v>
      </c>
    </row>
    <row r="292" spans="1:14" ht="15.95" customHeight="1" x14ac:dyDescent="0.4">
      <c r="A292" s="125" t="s">
        <v>5</v>
      </c>
      <c r="B292" s="86" t="s">
        <v>86</v>
      </c>
      <c r="C292" s="47">
        <f>IFERROR(IF($J292&gt;0,VLOOKUP($A292&amp;$B292,'PNC AA'!$A:$E,4,0),""),"")</f>
        <v>836586334.40999997</v>
      </c>
      <c r="D292" s="47">
        <f>IFERROR(IF($J292&gt;0,VLOOKUP($A292&amp;$B292,'PNC AA'!$A:$E,5,0),""),"")</f>
        <v>525344724.02999997</v>
      </c>
      <c r="E292" s="72">
        <f t="shared" ref="E292:E324" si="52">IF(F292=0,"ND",RANK(F292,$F$292:$F$324))</f>
        <v>1</v>
      </c>
      <c r="F292" s="58">
        <f t="shared" ref="F292:F324" si="53">SUM(C292:D292)</f>
        <v>1361931058.4400001</v>
      </c>
      <c r="G292" s="47">
        <f>IFERROR(VLOOKUP($A292&amp;$B292,'PNC Exon. &amp; no Exon.'!$A:$AJ,3,0),0)</f>
        <v>1301495605.6999998</v>
      </c>
      <c r="H292" s="47">
        <f>IFERROR(VLOOKUP($A292&amp;$B292,'PNC Exon. &amp; no Exon.'!$A:$AJ,4,0),0)</f>
        <v>508715680.19999993</v>
      </c>
      <c r="I292" s="72">
        <f t="shared" ref="I292:I324" si="54">IF(J292=0,"ND",RANK(J292,$J$292:$J$324))</f>
        <v>1</v>
      </c>
      <c r="J292" s="58">
        <f t="shared" ref="J292:J324" si="55">(G292+H292)</f>
        <v>1810211285.8999996</v>
      </c>
      <c r="K292" s="47">
        <f t="shared" ref="K292:K325" si="56">J292-F292</f>
        <v>448280227.45999956</v>
      </c>
      <c r="L292" s="156">
        <f t="shared" ref="L292:L325" si="57">IFERROR(K292/F292*100,0)</f>
        <v>32.915045492352178</v>
      </c>
      <c r="M292" s="156">
        <f t="shared" ref="M292:M324" si="58">IFERROR(F292/$F$325*100,0)</f>
        <v>22.616883414906439</v>
      </c>
      <c r="N292" s="156">
        <f t="shared" ref="N292:N324" si="59">IFERROR(J292/$J$325*100,0)</f>
        <v>25.02447546480397</v>
      </c>
    </row>
    <row r="293" spans="1:14" ht="15.95" customHeight="1" x14ac:dyDescent="0.4">
      <c r="A293" s="125" t="s">
        <v>5</v>
      </c>
      <c r="B293" s="50" t="s">
        <v>108</v>
      </c>
      <c r="C293" s="47">
        <f>IFERROR(IF($J293&gt;0,VLOOKUP($A293&amp;$B293,'PNC AA'!$A:$E,4,0),""),"")</f>
        <v>89900811.820000008</v>
      </c>
      <c r="D293" s="47">
        <f>IFERROR(IF($J293&gt;0,VLOOKUP($A293&amp;$B293,'PNC AA'!$A:$E,5,0),""),"")</f>
        <v>942670149.1500001</v>
      </c>
      <c r="E293" s="72">
        <f t="shared" si="52"/>
        <v>2</v>
      </c>
      <c r="F293" s="58">
        <f t="shared" si="53"/>
        <v>1032570960.9700001</v>
      </c>
      <c r="G293" s="47">
        <f>IFERROR(VLOOKUP($A293&amp;$B293,'PNC Exon. &amp; no Exon.'!$A:$AJ,3,0),0)</f>
        <v>114905291.23</v>
      </c>
      <c r="H293" s="47">
        <f>IFERROR(VLOOKUP($A293&amp;$B293,'PNC Exon. &amp; no Exon.'!$A:$AJ,4,0),0)</f>
        <v>949710087.06000018</v>
      </c>
      <c r="I293" s="72">
        <f t="shared" si="54"/>
        <v>2</v>
      </c>
      <c r="J293" s="58">
        <f t="shared" si="55"/>
        <v>1064615378.2900002</v>
      </c>
      <c r="K293" s="47">
        <f t="shared" si="56"/>
        <v>32044417.320000052</v>
      </c>
      <c r="L293" s="156">
        <f t="shared" si="57"/>
        <v>3.1033622415545596</v>
      </c>
      <c r="M293" s="156">
        <f t="shared" si="58"/>
        <v>17.147370931261598</v>
      </c>
      <c r="N293" s="156">
        <f t="shared" si="59"/>
        <v>14.71731041618467</v>
      </c>
    </row>
    <row r="294" spans="1:14" ht="15.95" customHeight="1" x14ac:dyDescent="0.4">
      <c r="A294" s="125" t="s">
        <v>5</v>
      </c>
      <c r="B294" s="50" t="s">
        <v>112</v>
      </c>
      <c r="C294" s="47">
        <f>IFERROR(IF($J294&gt;0,VLOOKUP($A294&amp;$B294,'PNC AA'!$A:$E,4,0),""),"")</f>
        <v>769454049.42000008</v>
      </c>
      <c r="D294" s="47">
        <f>IFERROR(IF($J294&gt;0,VLOOKUP($A294&amp;$B294,'PNC AA'!$A:$E,5,0),""),"")</f>
        <v>132415631.44000003</v>
      </c>
      <c r="E294" s="72">
        <f t="shared" si="52"/>
        <v>3</v>
      </c>
      <c r="F294" s="58">
        <f t="shared" si="53"/>
        <v>901869680.86000013</v>
      </c>
      <c r="G294" s="47">
        <f>IFERROR(VLOOKUP($A294&amp;$B294,'PNC Exon. &amp; no Exon.'!$A:$AJ,3,0),0)</f>
        <v>904386871.01999998</v>
      </c>
      <c r="H294" s="47">
        <f>IFERROR(VLOOKUP($A294&amp;$B294,'PNC Exon. &amp; no Exon.'!$A:$AJ,4,0),0)</f>
        <v>82463453.649999991</v>
      </c>
      <c r="I294" s="72">
        <f t="shared" si="54"/>
        <v>3</v>
      </c>
      <c r="J294" s="58">
        <f t="shared" si="55"/>
        <v>986850324.66999996</v>
      </c>
      <c r="K294" s="47">
        <f t="shared" si="56"/>
        <v>84980643.809999824</v>
      </c>
      <c r="L294" s="156">
        <f t="shared" si="57"/>
        <v>9.4227187822706746</v>
      </c>
      <c r="M294" s="156">
        <f t="shared" si="58"/>
        <v>14.976882494194262</v>
      </c>
      <c r="N294" s="156">
        <f t="shared" si="59"/>
        <v>13.64228138974407</v>
      </c>
    </row>
    <row r="295" spans="1:14" ht="15.95" customHeight="1" x14ac:dyDescent="0.4">
      <c r="A295" s="125" t="s">
        <v>5</v>
      </c>
      <c r="B295" s="50" t="s">
        <v>94</v>
      </c>
      <c r="C295" s="47">
        <f>IFERROR(IF($J295&gt;0,VLOOKUP($A295&amp;$B295,'PNC AA'!$A:$E,4,0),""),"")</f>
        <v>547851341.45999992</v>
      </c>
      <c r="D295" s="47">
        <f>IFERROR(IF($J295&gt;0,VLOOKUP($A295&amp;$B295,'PNC AA'!$A:$E,5,0),""),"")</f>
        <v>93948163.640000001</v>
      </c>
      <c r="E295" s="72">
        <f t="shared" si="52"/>
        <v>4</v>
      </c>
      <c r="F295" s="58">
        <f t="shared" si="53"/>
        <v>641799505.0999999</v>
      </c>
      <c r="G295" s="47">
        <f>IFERROR(VLOOKUP($A295&amp;$B295,'PNC Exon. &amp; no Exon.'!$A:$AJ,3,0),0)</f>
        <v>745605197.61000001</v>
      </c>
      <c r="H295" s="47">
        <f>IFERROR(VLOOKUP($A295&amp;$B295,'PNC Exon. &amp; no Exon.'!$A:$AJ,4,0),0)</f>
        <v>149404922.82000002</v>
      </c>
      <c r="I295" s="72">
        <f t="shared" si="54"/>
        <v>4</v>
      </c>
      <c r="J295" s="58">
        <f t="shared" si="55"/>
        <v>895010120.43000007</v>
      </c>
      <c r="K295" s="47">
        <f t="shared" si="56"/>
        <v>253210615.33000016</v>
      </c>
      <c r="L295" s="156">
        <f t="shared" si="57"/>
        <v>39.453226952948015</v>
      </c>
      <c r="M295" s="156">
        <f t="shared" si="58"/>
        <v>10.658031838423508</v>
      </c>
      <c r="N295" s="156">
        <f t="shared" si="59"/>
        <v>12.372676589692334</v>
      </c>
    </row>
    <row r="296" spans="1:14" ht="15.95" customHeight="1" x14ac:dyDescent="0.4">
      <c r="A296" s="125" t="s">
        <v>5</v>
      </c>
      <c r="B296" s="50" t="s">
        <v>87</v>
      </c>
      <c r="C296" s="47">
        <f>IFERROR(IF($J296&gt;0,VLOOKUP($A296&amp;$B296,'PNC AA'!$A:$E,4,0),""),"")</f>
        <v>504834201.38999999</v>
      </c>
      <c r="D296" s="47">
        <f>IFERROR(IF($J296&gt;0,VLOOKUP($A296&amp;$B296,'PNC AA'!$A:$E,5,0),""),"")</f>
        <v>45631991.030000001</v>
      </c>
      <c r="E296" s="72">
        <f t="shared" si="52"/>
        <v>5</v>
      </c>
      <c r="F296" s="58">
        <f t="shared" si="53"/>
        <v>550466192.41999996</v>
      </c>
      <c r="G296" s="47">
        <f>IFERROR(VLOOKUP($A296&amp;$B296,'PNC Exon. &amp; no Exon.'!$A:$AJ,3,0),0)</f>
        <v>498012186.73000002</v>
      </c>
      <c r="H296" s="47">
        <f>IFERROR(VLOOKUP($A296&amp;$B296,'PNC Exon. &amp; no Exon.'!$A:$AJ,4,0),0)</f>
        <v>74293454.350000009</v>
      </c>
      <c r="I296" s="72">
        <f t="shared" si="54"/>
        <v>5</v>
      </c>
      <c r="J296" s="58">
        <f t="shared" si="55"/>
        <v>572305641.08000004</v>
      </c>
      <c r="K296" s="47">
        <f t="shared" si="56"/>
        <v>21839448.660000086</v>
      </c>
      <c r="L296" s="156">
        <f t="shared" si="57"/>
        <v>3.9674459504929622</v>
      </c>
      <c r="M296" s="156">
        <f t="shared" si="58"/>
        <v>9.1413068382999008</v>
      </c>
      <c r="N296" s="156">
        <f t="shared" si="59"/>
        <v>7.9115894288853363</v>
      </c>
    </row>
    <row r="297" spans="1:14" ht="15.95" customHeight="1" x14ac:dyDescent="0.4">
      <c r="A297" s="125" t="s">
        <v>5</v>
      </c>
      <c r="B297" s="50" t="s">
        <v>92</v>
      </c>
      <c r="C297" s="47">
        <f>IFERROR(IF($J297&gt;0,VLOOKUP($A297&amp;$B297,'PNC AA'!$A:$E,4,0),""),"")</f>
        <v>348964837.09999996</v>
      </c>
      <c r="D297" s="47">
        <f>IFERROR(IF($J297&gt;0,VLOOKUP($A297&amp;$B297,'PNC AA'!$A:$E,5,0),""),"")</f>
        <v>22964642.990000002</v>
      </c>
      <c r="E297" s="72">
        <f t="shared" si="52"/>
        <v>6</v>
      </c>
      <c r="F297" s="58">
        <f t="shared" si="53"/>
        <v>371929480.08999997</v>
      </c>
      <c r="G297" s="47">
        <f>IFERROR(VLOOKUP($A297&amp;$B297,'PNC Exon. &amp; no Exon.'!$A:$AJ,3,0),0)</f>
        <v>376938102.24000001</v>
      </c>
      <c r="H297" s="47">
        <f>IFERROR(VLOOKUP($A297&amp;$B297,'PNC Exon. &amp; no Exon.'!$A:$AJ,4,0),0)</f>
        <v>37895663.120000005</v>
      </c>
      <c r="I297" s="72">
        <f t="shared" si="54"/>
        <v>6</v>
      </c>
      <c r="J297" s="58">
        <f t="shared" si="55"/>
        <v>414833765.36000001</v>
      </c>
      <c r="K297" s="47">
        <f t="shared" si="56"/>
        <v>42904285.270000041</v>
      </c>
      <c r="L297" s="156">
        <f t="shared" si="57"/>
        <v>11.535596817874724</v>
      </c>
      <c r="M297" s="156">
        <f t="shared" si="58"/>
        <v>6.1764401638637576</v>
      </c>
      <c r="N297" s="156">
        <f t="shared" si="59"/>
        <v>5.7346882455560158</v>
      </c>
    </row>
    <row r="298" spans="1:14" ht="15.95" customHeight="1" x14ac:dyDescent="0.4">
      <c r="A298" s="125" t="s">
        <v>5</v>
      </c>
      <c r="B298" s="50" t="s">
        <v>116</v>
      </c>
      <c r="C298" s="47">
        <f>IFERROR(IF($J298&gt;0,VLOOKUP($A298&amp;$B298,'PNC AA'!$A:$E,4,0),""),"")</f>
        <v>46108230.120000005</v>
      </c>
      <c r="D298" s="47">
        <f>IFERROR(IF($J298&gt;0,VLOOKUP($A298&amp;$B298,'PNC AA'!$A:$E,5,0),""),"")</f>
        <v>69328313.150000006</v>
      </c>
      <c r="E298" s="72">
        <f t="shared" si="52"/>
        <v>9</v>
      </c>
      <c r="F298" s="58">
        <f t="shared" si="53"/>
        <v>115436543.27000001</v>
      </c>
      <c r="G298" s="47">
        <f>IFERROR(VLOOKUP($A298&amp;$B298,'PNC Exon. &amp; no Exon.'!$A:$AJ,3,0),0)</f>
        <v>57417499.789999992</v>
      </c>
      <c r="H298" s="47">
        <f>IFERROR(VLOOKUP($A298&amp;$B298,'PNC Exon. &amp; no Exon.'!$A:$AJ,4,0),0)</f>
        <v>183272010.55000001</v>
      </c>
      <c r="I298" s="72">
        <f t="shared" si="54"/>
        <v>7</v>
      </c>
      <c r="J298" s="58">
        <f t="shared" si="55"/>
        <v>240689510.34</v>
      </c>
      <c r="K298" s="47">
        <f t="shared" si="56"/>
        <v>125252967.06999999</v>
      </c>
      <c r="L298" s="156">
        <f t="shared" si="57"/>
        <v>108.50374025583898</v>
      </c>
      <c r="M298" s="156">
        <f t="shared" si="58"/>
        <v>1.9169948616546746</v>
      </c>
      <c r="N298" s="156">
        <f t="shared" si="59"/>
        <v>3.3273070348494906</v>
      </c>
    </row>
    <row r="299" spans="1:14" ht="15.95" customHeight="1" x14ac:dyDescent="0.4">
      <c r="A299" s="125" t="s">
        <v>5</v>
      </c>
      <c r="B299" s="50" t="s">
        <v>91</v>
      </c>
      <c r="C299" s="47">
        <f>IFERROR(IF($J299&gt;0,VLOOKUP($A299&amp;$B299,'PNC AA'!$A:$E,4,0),""),"")</f>
        <v>12969052.25</v>
      </c>
      <c r="D299" s="47">
        <f>IFERROR(IF($J299&gt;0,VLOOKUP($A299&amp;$B299,'PNC AA'!$A:$E,5,0),""),"")</f>
        <v>197417177.02000001</v>
      </c>
      <c r="E299" s="72">
        <f t="shared" si="52"/>
        <v>7</v>
      </c>
      <c r="F299" s="58">
        <f t="shared" si="53"/>
        <v>210386229.27000001</v>
      </c>
      <c r="G299" s="47">
        <f>IFERROR(VLOOKUP($A299&amp;$B299,'PNC Exon. &amp; no Exon.'!$A:$AJ,3,0),0)</f>
        <v>8474465.5299999993</v>
      </c>
      <c r="H299" s="47">
        <f>IFERROR(VLOOKUP($A299&amp;$B299,'PNC Exon. &amp; no Exon.'!$A:$AJ,4,0),0)</f>
        <v>194787865.97</v>
      </c>
      <c r="I299" s="72">
        <f t="shared" si="54"/>
        <v>8</v>
      </c>
      <c r="J299" s="58">
        <f t="shared" si="55"/>
        <v>203262331.5</v>
      </c>
      <c r="K299" s="47">
        <f t="shared" si="56"/>
        <v>-7123897.7700000107</v>
      </c>
      <c r="L299" s="156">
        <f t="shared" si="57"/>
        <v>-3.3861045918825461</v>
      </c>
      <c r="M299" s="156">
        <f t="shared" si="58"/>
        <v>3.4937750997114754</v>
      </c>
      <c r="N299" s="156">
        <f t="shared" si="59"/>
        <v>2.8099113441399646</v>
      </c>
    </row>
    <row r="300" spans="1:14" ht="15.95" customHeight="1" x14ac:dyDescent="0.4">
      <c r="A300" s="125" t="s">
        <v>5</v>
      </c>
      <c r="B300" s="50" t="s">
        <v>98</v>
      </c>
      <c r="C300" s="47">
        <f>IFERROR(IF($J300&gt;0,VLOOKUP($A300&amp;$B300,'PNC AA'!$A:$E,4,0),""),"")</f>
        <v>1384841.6099999999</v>
      </c>
      <c r="D300" s="47">
        <f>IFERROR(IF($J300&gt;0,VLOOKUP($A300&amp;$B300,'PNC AA'!$A:$E,5,0),""),"")</f>
        <v>31682172.280000001</v>
      </c>
      <c r="E300" s="72">
        <f t="shared" si="52"/>
        <v>18</v>
      </c>
      <c r="F300" s="58">
        <f t="shared" si="53"/>
        <v>33067013.890000001</v>
      </c>
      <c r="G300" s="47">
        <f>IFERROR(VLOOKUP($A300&amp;$B300,'PNC Exon. &amp; no Exon.'!$A:$AJ,3,0),0)</f>
        <v>2198187.79</v>
      </c>
      <c r="H300" s="47">
        <f>IFERROR(VLOOKUP($A300&amp;$B300,'PNC Exon. &amp; no Exon.'!$A:$AJ,4,0),0)</f>
        <v>131261066.31</v>
      </c>
      <c r="I300" s="72">
        <f t="shared" si="54"/>
        <v>9</v>
      </c>
      <c r="J300" s="58">
        <f t="shared" si="55"/>
        <v>133459254.10000001</v>
      </c>
      <c r="K300" s="47">
        <f t="shared" si="56"/>
        <v>100392240.21000001</v>
      </c>
      <c r="L300" s="156">
        <f t="shared" si="57"/>
        <v>303.60237711201449</v>
      </c>
      <c r="M300" s="156">
        <f t="shared" si="58"/>
        <v>0.54912676628863988</v>
      </c>
      <c r="N300" s="156">
        <f t="shared" si="59"/>
        <v>1.8449491812310932</v>
      </c>
    </row>
    <row r="301" spans="1:14" ht="15.95" customHeight="1" x14ac:dyDescent="0.4">
      <c r="A301" s="125" t="s">
        <v>5</v>
      </c>
      <c r="B301" s="50" t="s">
        <v>78</v>
      </c>
      <c r="C301" s="47">
        <f>IFERROR(IF($J301&gt;0,VLOOKUP($A301&amp;$B301,'PNC AA'!$A:$E,4,0),""),"")</f>
        <v>40224959.279999994</v>
      </c>
      <c r="D301" s="47">
        <f>IFERROR(IF($J301&gt;0,VLOOKUP($A301&amp;$B301,'PNC AA'!$A:$E,5,0),""),"")</f>
        <v>86823621.209999993</v>
      </c>
      <c r="E301" s="72">
        <f t="shared" si="52"/>
        <v>8</v>
      </c>
      <c r="F301" s="58">
        <f t="shared" si="53"/>
        <v>127048580.48999998</v>
      </c>
      <c r="G301" s="47">
        <f>IFERROR(VLOOKUP($A301&amp;$B301,'PNC Exon. &amp; no Exon.'!$A:$AJ,3,0),0)</f>
        <v>39944324.339999996</v>
      </c>
      <c r="H301" s="47">
        <f>IFERROR(VLOOKUP($A301&amp;$B301,'PNC Exon. &amp; no Exon.'!$A:$AJ,4,0),0)</f>
        <v>89672713.49000001</v>
      </c>
      <c r="I301" s="72">
        <f t="shared" si="54"/>
        <v>10</v>
      </c>
      <c r="J301" s="58">
        <f t="shared" si="55"/>
        <v>129617037.83000001</v>
      </c>
      <c r="K301" s="47">
        <f t="shared" si="56"/>
        <v>2568457.3400000334</v>
      </c>
      <c r="L301" s="156">
        <f t="shared" si="57"/>
        <v>2.0216340317176522</v>
      </c>
      <c r="M301" s="156">
        <f t="shared" si="58"/>
        <v>2.109829947092198</v>
      </c>
      <c r="N301" s="156">
        <f t="shared" si="59"/>
        <v>1.791834140170413</v>
      </c>
    </row>
    <row r="302" spans="1:14" ht="15.95" customHeight="1" x14ac:dyDescent="0.4">
      <c r="A302" s="125" t="s">
        <v>5</v>
      </c>
      <c r="B302" s="50" t="s">
        <v>77</v>
      </c>
      <c r="C302" s="47">
        <f>IFERROR(IF($J302&gt;0,VLOOKUP($A302&amp;$B302,'PNC AA'!$A:$E,4,0),""),"")</f>
        <v>107513787.61</v>
      </c>
      <c r="D302" s="47">
        <f>IFERROR(IF($J302&gt;0,VLOOKUP($A302&amp;$B302,'PNC AA'!$A:$E,5,0),""),"")</f>
        <v>35096.57</v>
      </c>
      <c r="E302" s="72">
        <f t="shared" si="52"/>
        <v>10</v>
      </c>
      <c r="F302" s="58">
        <f t="shared" si="53"/>
        <v>107548884.17999999</v>
      </c>
      <c r="G302" s="47">
        <f>IFERROR(VLOOKUP($A302&amp;$B302,'PNC Exon. &amp; no Exon.'!$A:$AJ,3,0),0)</f>
        <v>103096192.90000001</v>
      </c>
      <c r="H302" s="47">
        <f>IFERROR(VLOOKUP($A302&amp;$B302,'PNC Exon. &amp; no Exon.'!$A:$AJ,4,0),0)</f>
        <v>50111.64</v>
      </c>
      <c r="I302" s="72">
        <f t="shared" si="54"/>
        <v>11</v>
      </c>
      <c r="J302" s="58">
        <f t="shared" si="55"/>
        <v>103146304.54000001</v>
      </c>
      <c r="K302" s="47">
        <f t="shared" si="56"/>
        <v>-4402579.6399999857</v>
      </c>
      <c r="L302" s="156">
        <f t="shared" si="57"/>
        <v>-4.0935614288955104</v>
      </c>
      <c r="M302" s="156">
        <f t="shared" si="58"/>
        <v>1.78600859406827</v>
      </c>
      <c r="N302" s="156">
        <f t="shared" si="59"/>
        <v>1.4259010466632451</v>
      </c>
    </row>
    <row r="303" spans="1:14" ht="15.95" customHeight="1" x14ac:dyDescent="0.4">
      <c r="A303" s="125" t="s">
        <v>5</v>
      </c>
      <c r="B303" s="50" t="s">
        <v>89</v>
      </c>
      <c r="C303" s="47">
        <f>IFERROR(IF($J303&gt;0,VLOOKUP($A303&amp;$B303,'PNC AA'!$A:$E,4,0),""),"")</f>
        <v>93881836.200000018</v>
      </c>
      <c r="D303" s="47">
        <f>IFERROR(IF($J303&gt;0,VLOOKUP($A303&amp;$B303,'PNC AA'!$A:$E,5,0),""),"")</f>
        <v>354984.05000000005</v>
      </c>
      <c r="E303" s="72">
        <f t="shared" si="52"/>
        <v>11</v>
      </c>
      <c r="F303" s="58">
        <f t="shared" si="53"/>
        <v>94236820.250000015</v>
      </c>
      <c r="G303" s="47">
        <f>IFERROR(VLOOKUP($A303&amp;$B303,'PNC Exon. &amp; no Exon.'!$A:$AJ,3,0),0)</f>
        <v>99530562.149999991</v>
      </c>
      <c r="H303" s="47">
        <f>IFERROR(VLOOKUP($A303&amp;$B303,'PNC Exon. &amp; no Exon.'!$A:$AJ,4,0),0)</f>
        <v>431911.02</v>
      </c>
      <c r="I303" s="72">
        <f t="shared" si="54"/>
        <v>12</v>
      </c>
      <c r="J303" s="58">
        <f t="shared" si="55"/>
        <v>99962473.169999987</v>
      </c>
      <c r="K303" s="47">
        <f t="shared" si="56"/>
        <v>5725652.919999972</v>
      </c>
      <c r="L303" s="156">
        <f t="shared" si="57"/>
        <v>6.0758129410674497</v>
      </c>
      <c r="M303" s="156">
        <f t="shared" si="58"/>
        <v>1.5649420459116734</v>
      </c>
      <c r="N303" s="156">
        <f t="shared" si="59"/>
        <v>1.3818875601585323</v>
      </c>
    </row>
    <row r="304" spans="1:14" ht="15.95" customHeight="1" x14ac:dyDescent="0.4">
      <c r="A304" s="125" t="s">
        <v>5</v>
      </c>
      <c r="B304" s="50" t="s">
        <v>96</v>
      </c>
      <c r="C304" s="47">
        <f>IFERROR(IF($J304&gt;0,VLOOKUP($A304&amp;$B304,'PNC AA'!$A:$E,4,0),""),"")</f>
        <v>60633342.630000003</v>
      </c>
      <c r="D304" s="47">
        <f>IFERROR(IF($J304&gt;0,VLOOKUP($A304&amp;$B304,'PNC AA'!$A:$E,5,0),""),"")</f>
        <v>157160.1</v>
      </c>
      <c r="E304" s="72">
        <f t="shared" si="52"/>
        <v>13</v>
      </c>
      <c r="F304" s="58">
        <f t="shared" si="53"/>
        <v>60790502.730000004</v>
      </c>
      <c r="G304" s="47">
        <f>IFERROR(VLOOKUP($A304&amp;$B304,'PNC Exon. &amp; no Exon.'!$A:$AJ,3,0),0)</f>
        <v>77069795.730000004</v>
      </c>
      <c r="H304" s="47">
        <f>IFERROR(VLOOKUP($A304&amp;$B304,'PNC Exon. &amp; no Exon.'!$A:$AJ,4,0),0)</f>
        <v>114313.8</v>
      </c>
      <c r="I304" s="72">
        <f t="shared" si="54"/>
        <v>13</v>
      </c>
      <c r="J304" s="58">
        <f t="shared" si="55"/>
        <v>77184109.530000001</v>
      </c>
      <c r="K304" s="47">
        <f t="shared" si="56"/>
        <v>16393606.799999997</v>
      </c>
      <c r="L304" s="156">
        <f t="shared" si="57"/>
        <v>26.967381521439172</v>
      </c>
      <c r="M304" s="156">
        <f t="shared" si="58"/>
        <v>1.0095163807724652</v>
      </c>
      <c r="N304" s="156">
        <f t="shared" si="59"/>
        <v>1.0669980185467298</v>
      </c>
    </row>
    <row r="305" spans="1:14" ht="15.95" customHeight="1" x14ac:dyDescent="0.4">
      <c r="A305" s="125" t="s">
        <v>5</v>
      </c>
      <c r="B305" s="50" t="s">
        <v>99</v>
      </c>
      <c r="C305" s="47">
        <f>IFERROR(IF($J305&gt;0,VLOOKUP($A305&amp;$B305,'PNC AA'!$A:$E,4,0),""),"")</f>
        <v>62268915.959999993</v>
      </c>
      <c r="D305" s="47">
        <f>IFERROR(IF($J305&gt;0,VLOOKUP($A305&amp;$B305,'PNC AA'!$A:$E,5,0),""),"")</f>
        <v>0</v>
      </c>
      <c r="E305" s="72">
        <f t="shared" si="52"/>
        <v>12</v>
      </c>
      <c r="F305" s="58">
        <f t="shared" si="53"/>
        <v>62268915.959999993</v>
      </c>
      <c r="G305" s="47">
        <f>IFERROR(VLOOKUP($A305&amp;$B305,'PNC Exon. &amp; no Exon.'!$A:$AJ,3,0),0)</f>
        <v>57799235.279999994</v>
      </c>
      <c r="H305" s="47">
        <f>IFERROR(VLOOKUP($A305&amp;$B305,'PNC Exon. &amp; no Exon.'!$A:$AJ,4,0),0)</f>
        <v>0</v>
      </c>
      <c r="I305" s="72">
        <f t="shared" si="54"/>
        <v>14</v>
      </c>
      <c r="J305" s="58">
        <f t="shared" si="55"/>
        <v>57799235.279999994</v>
      </c>
      <c r="K305" s="47">
        <f t="shared" si="56"/>
        <v>-4469680.68</v>
      </c>
      <c r="L305" s="156">
        <f t="shared" si="57"/>
        <v>-7.1780287340656637</v>
      </c>
      <c r="M305" s="156">
        <f t="shared" si="58"/>
        <v>1.0340676232562551</v>
      </c>
      <c r="N305" s="156">
        <f t="shared" si="59"/>
        <v>0.79902028918667023</v>
      </c>
    </row>
    <row r="306" spans="1:14" ht="15.95" customHeight="1" x14ac:dyDescent="0.4">
      <c r="A306" s="125" t="s">
        <v>5</v>
      </c>
      <c r="B306" s="50" t="s">
        <v>106</v>
      </c>
      <c r="C306" s="47">
        <f>IFERROR(IF($J306&gt;0,VLOOKUP($A306&amp;$B306,'PNC AA'!$A:$E,4,0),""),"")</f>
        <v>43049854.549999997</v>
      </c>
      <c r="D306" s="47">
        <f>IFERROR(IF($J306&gt;0,VLOOKUP($A306&amp;$B306,'PNC AA'!$A:$E,5,0),""),"")</f>
        <v>1094925.7</v>
      </c>
      <c r="E306" s="72">
        <f t="shared" si="52"/>
        <v>14</v>
      </c>
      <c r="F306" s="58">
        <f t="shared" si="53"/>
        <v>44144780.25</v>
      </c>
      <c r="G306" s="47">
        <f>IFERROR(VLOOKUP($A306&amp;$B306,'PNC Exon. &amp; no Exon.'!$A:$AJ,3,0),0)</f>
        <v>53782014.520000003</v>
      </c>
      <c r="H306" s="47">
        <f>IFERROR(VLOOKUP($A306&amp;$B306,'PNC Exon. &amp; no Exon.'!$A:$AJ,4,0),0)</f>
        <v>1785922.9900000002</v>
      </c>
      <c r="I306" s="72">
        <f t="shared" si="54"/>
        <v>15</v>
      </c>
      <c r="J306" s="58">
        <f t="shared" si="55"/>
        <v>55567937.510000005</v>
      </c>
      <c r="K306" s="47">
        <f t="shared" si="56"/>
        <v>11423157.260000005</v>
      </c>
      <c r="L306" s="156">
        <f t="shared" si="57"/>
        <v>25.876575203927999</v>
      </c>
      <c r="M306" s="156">
        <f t="shared" si="58"/>
        <v>0.73308949238189325</v>
      </c>
      <c r="N306" s="156">
        <f t="shared" si="59"/>
        <v>0.76817468749643691</v>
      </c>
    </row>
    <row r="307" spans="1:14" ht="15.95" customHeight="1" x14ac:dyDescent="0.4">
      <c r="A307" s="125" t="s">
        <v>5</v>
      </c>
      <c r="B307" s="49" t="s">
        <v>107</v>
      </c>
      <c r="C307" s="47">
        <f>IFERROR(IF($J307&gt;0,VLOOKUP($A307&amp;$B307,'PNC AA'!$A:$E,4,0),""),"")</f>
        <v>39529761.710000001</v>
      </c>
      <c r="D307" s="47">
        <f>IFERROR(IF($J307&gt;0,VLOOKUP($A307&amp;$B307,'PNC AA'!$A:$E,5,0),""),"")</f>
        <v>0</v>
      </c>
      <c r="E307" s="72">
        <f t="shared" si="52"/>
        <v>15</v>
      </c>
      <c r="F307" s="58">
        <f t="shared" si="53"/>
        <v>39529761.710000001</v>
      </c>
      <c r="G307" s="47">
        <f>IFERROR(VLOOKUP($A307&amp;$B307,'PNC Exon. &amp; no Exon.'!$A:$AJ,3,0),0)</f>
        <v>52606447.810000002</v>
      </c>
      <c r="H307" s="47">
        <f>IFERROR(VLOOKUP($A307&amp;$B307,'PNC Exon. &amp; no Exon.'!$A:$AJ,4,0),0)</f>
        <v>0</v>
      </c>
      <c r="I307" s="72">
        <f t="shared" si="54"/>
        <v>16</v>
      </c>
      <c r="J307" s="58">
        <f t="shared" si="55"/>
        <v>52606447.810000002</v>
      </c>
      <c r="K307" s="47">
        <f t="shared" si="56"/>
        <v>13076686.100000001</v>
      </c>
      <c r="L307" s="156">
        <f t="shared" si="57"/>
        <v>33.08060948086095</v>
      </c>
      <c r="M307" s="156">
        <f t="shared" si="58"/>
        <v>0.65645027071940409</v>
      </c>
      <c r="N307" s="156">
        <f t="shared" si="59"/>
        <v>0.72723486631966527</v>
      </c>
    </row>
    <row r="308" spans="1:14" ht="15.95" customHeight="1" x14ac:dyDescent="0.4">
      <c r="A308" s="125" t="s">
        <v>5</v>
      </c>
      <c r="B308" s="50" t="s">
        <v>110</v>
      </c>
      <c r="C308" s="47">
        <f>IFERROR(IF($J308&gt;0,VLOOKUP($A308&amp;$B308,'PNC AA'!$A:$E,4,0),""),"")</f>
        <v>21023930.640000004</v>
      </c>
      <c r="D308" s="47">
        <f>IFERROR(IF($J308&gt;0,VLOOKUP($A308&amp;$B308,'PNC AA'!$A:$E,5,0),""),"")</f>
        <v>14662285.030000001</v>
      </c>
      <c r="E308" s="72">
        <f t="shared" si="52"/>
        <v>17</v>
      </c>
      <c r="F308" s="58">
        <f t="shared" si="53"/>
        <v>35686215.670000002</v>
      </c>
      <c r="G308" s="47">
        <f>IFERROR(VLOOKUP($A308&amp;$B308,'PNC Exon. &amp; no Exon.'!$A:$AJ,3,0),0)</f>
        <v>23698108.670000002</v>
      </c>
      <c r="H308" s="47">
        <f>IFERROR(VLOOKUP($A308&amp;$B308,'PNC Exon. &amp; no Exon.'!$A:$AJ,4,0),0)</f>
        <v>21333823.450000003</v>
      </c>
      <c r="I308" s="72">
        <f t="shared" si="54"/>
        <v>17</v>
      </c>
      <c r="J308" s="58">
        <f t="shared" si="55"/>
        <v>45031932.120000005</v>
      </c>
      <c r="K308" s="47">
        <f t="shared" si="56"/>
        <v>9345716.450000003</v>
      </c>
      <c r="L308" s="156">
        <f t="shared" si="57"/>
        <v>26.188589276101304</v>
      </c>
      <c r="M308" s="156">
        <f t="shared" si="58"/>
        <v>0.59262249313272031</v>
      </c>
      <c r="N308" s="156">
        <f t="shared" si="59"/>
        <v>0.6225242816942147</v>
      </c>
    </row>
    <row r="309" spans="1:14" ht="15.95" customHeight="1" x14ac:dyDescent="0.4">
      <c r="A309" s="125" t="s">
        <v>5</v>
      </c>
      <c r="B309" s="50" t="s">
        <v>82</v>
      </c>
      <c r="C309" s="47">
        <f>IFERROR(IF($J309&gt;0,VLOOKUP($A309&amp;$B309,'PNC AA'!$A:$E,4,0),""),"")</f>
        <v>28506638.329999998</v>
      </c>
      <c r="D309" s="47">
        <f>IFERROR(IF($J309&gt;0,VLOOKUP($A309&amp;$B309,'PNC AA'!$A:$E,5,0),""),"")</f>
        <v>0</v>
      </c>
      <c r="E309" s="72">
        <f t="shared" si="52"/>
        <v>21</v>
      </c>
      <c r="F309" s="58">
        <f t="shared" si="53"/>
        <v>28506638.329999998</v>
      </c>
      <c r="G309" s="47">
        <f>IFERROR(VLOOKUP($A309&amp;$B309,'PNC Exon. &amp; no Exon.'!$A:$AJ,3,0),0)</f>
        <v>36942138.950000003</v>
      </c>
      <c r="H309" s="47">
        <f>IFERROR(VLOOKUP($A309&amp;$B309,'PNC Exon. &amp; no Exon.'!$A:$AJ,4,0),0)</f>
        <v>0</v>
      </c>
      <c r="I309" s="72">
        <f t="shared" si="54"/>
        <v>18</v>
      </c>
      <c r="J309" s="58">
        <f t="shared" si="55"/>
        <v>36942138.950000003</v>
      </c>
      <c r="K309" s="47">
        <f t="shared" si="56"/>
        <v>8435500.6200000048</v>
      </c>
      <c r="L309" s="156">
        <f t="shared" si="57"/>
        <v>29.591355256795044</v>
      </c>
      <c r="M309" s="156">
        <f t="shared" si="58"/>
        <v>0.47339497228223082</v>
      </c>
      <c r="N309" s="156">
        <f t="shared" si="59"/>
        <v>0.51069046855048916</v>
      </c>
    </row>
    <row r="310" spans="1:14" ht="15.95" customHeight="1" x14ac:dyDescent="0.4">
      <c r="A310" s="125" t="s">
        <v>5</v>
      </c>
      <c r="B310" s="50" t="s">
        <v>80</v>
      </c>
      <c r="C310" s="47">
        <f>IFERROR(IF($J310&gt;0,VLOOKUP($A310&amp;$B310,'PNC AA'!$A:$E,4,0),""),"")</f>
        <v>36934093.030000001</v>
      </c>
      <c r="D310" s="47">
        <f>IFERROR(IF($J310&gt;0,VLOOKUP($A310&amp;$B310,'PNC AA'!$A:$E,5,0),""),"")</f>
        <v>160558.62</v>
      </c>
      <c r="E310" s="72">
        <f t="shared" si="52"/>
        <v>16</v>
      </c>
      <c r="F310" s="58">
        <f t="shared" si="53"/>
        <v>37094651.649999999</v>
      </c>
      <c r="G310" s="47">
        <f>IFERROR(VLOOKUP($A310&amp;$B310,'PNC Exon. &amp; no Exon.'!$A:$AJ,3,0),0)</f>
        <v>36100699.989999995</v>
      </c>
      <c r="H310" s="47">
        <f>IFERROR(VLOOKUP($A310&amp;$B310,'PNC Exon. &amp; no Exon.'!$A:$AJ,4,0),0)</f>
        <v>34668.089999999997</v>
      </c>
      <c r="I310" s="72">
        <f t="shared" si="54"/>
        <v>19</v>
      </c>
      <c r="J310" s="58">
        <f t="shared" si="55"/>
        <v>36135368.079999998</v>
      </c>
      <c r="K310" s="47">
        <f t="shared" si="56"/>
        <v>-959283.5700000003</v>
      </c>
      <c r="L310" s="156">
        <f t="shared" si="57"/>
        <v>-2.5860428049066213</v>
      </c>
      <c r="M310" s="156">
        <f t="shared" si="58"/>
        <v>0.61601165968385718</v>
      </c>
      <c r="N310" s="156">
        <f t="shared" si="59"/>
        <v>0.49953761694731502</v>
      </c>
    </row>
    <row r="311" spans="1:14" ht="15.95" customHeight="1" x14ac:dyDescent="0.4">
      <c r="A311" s="125" t="s">
        <v>5</v>
      </c>
      <c r="B311" s="50" t="s">
        <v>95</v>
      </c>
      <c r="C311" s="47">
        <f>IFERROR(IF($J311&gt;0,VLOOKUP($A311&amp;$B311,'PNC AA'!$A:$E,4,0),""),"")</f>
        <v>81030.149999999994</v>
      </c>
      <c r="D311" s="47">
        <f>IFERROR(IF($J311&gt;0,VLOOKUP($A311&amp;$B311,'PNC AA'!$A:$E,5,0),""),"")</f>
        <v>32608747.710000001</v>
      </c>
      <c r="E311" s="72">
        <f t="shared" si="52"/>
        <v>19</v>
      </c>
      <c r="F311" s="58">
        <f t="shared" si="53"/>
        <v>32689777.859999999</v>
      </c>
      <c r="G311" s="47">
        <f>IFERROR(VLOOKUP($A311&amp;$B311,'PNC Exon. &amp; no Exon.'!$A:$AJ,3,0),0)</f>
        <v>1179521.94</v>
      </c>
      <c r="H311" s="47">
        <f>IFERROR(VLOOKUP($A311&amp;$B311,'PNC Exon. &amp; no Exon.'!$A:$AJ,4,0),0)</f>
        <v>33559256.43</v>
      </c>
      <c r="I311" s="72">
        <f t="shared" si="54"/>
        <v>20</v>
      </c>
      <c r="J311" s="58">
        <f t="shared" si="55"/>
        <v>34738778.369999997</v>
      </c>
      <c r="K311" s="47">
        <f t="shared" si="56"/>
        <v>2049000.5099999979</v>
      </c>
      <c r="L311" s="156">
        <f t="shared" si="57"/>
        <v>6.2680160103112978</v>
      </c>
      <c r="M311" s="156">
        <f t="shared" si="58"/>
        <v>0.54286220299996302</v>
      </c>
      <c r="N311" s="156">
        <f t="shared" si="59"/>
        <v>0.48023107234419876</v>
      </c>
    </row>
    <row r="312" spans="1:14" ht="15.95" customHeight="1" x14ac:dyDescent="0.4">
      <c r="A312" s="125" t="s">
        <v>5</v>
      </c>
      <c r="B312" s="50" t="s">
        <v>102</v>
      </c>
      <c r="C312" s="47">
        <f>IFERROR(IF($J312&gt;0,VLOOKUP($A312&amp;$B312,'PNC AA'!$A:$E,4,0),""),"")</f>
        <v>32655017.140000001</v>
      </c>
      <c r="D312" s="47">
        <f>IFERROR(IF($J312&gt;0,VLOOKUP($A312&amp;$B312,'PNC AA'!$A:$E,5,0),""),"")</f>
        <v>0</v>
      </c>
      <c r="E312" s="72">
        <f t="shared" si="52"/>
        <v>20</v>
      </c>
      <c r="F312" s="58">
        <f t="shared" si="53"/>
        <v>32655017.140000001</v>
      </c>
      <c r="G312" s="47">
        <f>IFERROR(VLOOKUP($A312&amp;$B312,'PNC Exon. &amp; no Exon.'!$A:$AJ,3,0),0)</f>
        <v>33214433.530000001</v>
      </c>
      <c r="H312" s="47">
        <f>IFERROR(VLOOKUP($A312&amp;$B312,'PNC Exon. &amp; no Exon.'!$A:$AJ,4,0),0)</f>
        <v>0</v>
      </c>
      <c r="I312" s="72">
        <f t="shared" si="54"/>
        <v>21</v>
      </c>
      <c r="J312" s="58">
        <f t="shared" si="55"/>
        <v>33214433.530000001</v>
      </c>
      <c r="K312" s="47">
        <f t="shared" si="56"/>
        <v>559416.3900000006</v>
      </c>
      <c r="L312" s="156">
        <f t="shared" si="57"/>
        <v>1.7131100792311529</v>
      </c>
      <c r="M312" s="156">
        <f t="shared" si="58"/>
        <v>0.54228494973388452</v>
      </c>
      <c r="N312" s="156">
        <f t="shared" si="59"/>
        <v>0.45915843273267681</v>
      </c>
    </row>
    <row r="313" spans="1:14" ht="15.95" customHeight="1" x14ac:dyDescent="0.4">
      <c r="A313" s="125" t="s">
        <v>5</v>
      </c>
      <c r="B313" s="49" t="s">
        <v>101</v>
      </c>
      <c r="C313" s="47">
        <f>IFERROR(IF($J313&gt;0,VLOOKUP($A313&amp;$B313,'PNC AA'!$A:$E,4,0),""),"")</f>
        <v>0</v>
      </c>
      <c r="D313" s="47">
        <f>IFERROR(IF($J313&gt;0,VLOOKUP($A313&amp;$B313,'PNC AA'!$A:$E,5,0),""),"")</f>
        <v>21445884.379999999</v>
      </c>
      <c r="E313" s="72">
        <f t="shared" si="52"/>
        <v>23</v>
      </c>
      <c r="F313" s="58">
        <f t="shared" si="53"/>
        <v>21445884.379999999</v>
      </c>
      <c r="G313" s="47">
        <f>IFERROR(VLOOKUP($A313&amp;$B313,'PNC Exon. &amp; no Exon.'!$A:$AJ,3,0),0)</f>
        <v>0</v>
      </c>
      <c r="H313" s="47">
        <f>IFERROR(VLOOKUP($A313&amp;$B313,'PNC Exon. &amp; no Exon.'!$A:$AJ,4,0),0)</f>
        <v>31288144.18</v>
      </c>
      <c r="I313" s="72">
        <f t="shared" si="54"/>
        <v>22</v>
      </c>
      <c r="J313" s="58">
        <f t="shared" si="55"/>
        <v>31288144.18</v>
      </c>
      <c r="K313" s="47">
        <f t="shared" si="56"/>
        <v>9842259.8000000007</v>
      </c>
      <c r="L313" s="156">
        <f t="shared" si="57"/>
        <v>45.893466669897251</v>
      </c>
      <c r="M313" s="156">
        <f t="shared" si="58"/>
        <v>0.35614068990217645</v>
      </c>
      <c r="N313" s="156">
        <f t="shared" si="59"/>
        <v>0.43252928675802782</v>
      </c>
    </row>
    <row r="314" spans="1:14" ht="15.95" customHeight="1" x14ac:dyDescent="0.4">
      <c r="A314" s="125" t="s">
        <v>5</v>
      </c>
      <c r="B314" s="50" t="s">
        <v>79</v>
      </c>
      <c r="C314" s="47">
        <f>IFERROR(IF($J314&gt;0,VLOOKUP($A314&amp;$B314,'PNC AA'!$A:$E,4,0),""),"")</f>
        <v>25551166.75</v>
      </c>
      <c r="D314" s="47">
        <f>IFERROR(IF($J314&gt;0,VLOOKUP($A314&amp;$B314,'PNC AA'!$A:$E,5,0),""),"")</f>
        <v>0</v>
      </c>
      <c r="E314" s="72">
        <f t="shared" si="52"/>
        <v>22</v>
      </c>
      <c r="F314" s="58">
        <f t="shared" si="53"/>
        <v>25551166.75</v>
      </c>
      <c r="G314" s="47">
        <f>IFERROR(VLOOKUP($A314&amp;$B314,'PNC Exon. &amp; no Exon.'!$A:$AJ,3,0),0)</f>
        <v>29469132.299999997</v>
      </c>
      <c r="H314" s="47">
        <f>IFERROR(VLOOKUP($A314&amp;$B314,'PNC Exon. &amp; no Exon.'!$A:$AJ,4,0),0)</f>
        <v>502009.02</v>
      </c>
      <c r="I314" s="72">
        <f t="shared" si="54"/>
        <v>23</v>
      </c>
      <c r="J314" s="58">
        <f t="shared" si="55"/>
        <v>29971141.319999997</v>
      </c>
      <c r="K314" s="47">
        <f t="shared" si="56"/>
        <v>4419974.5699999966</v>
      </c>
      <c r="L314" s="156">
        <f t="shared" si="57"/>
        <v>17.298523442182915</v>
      </c>
      <c r="M314" s="156">
        <f t="shared" si="58"/>
        <v>0.42431498710479171</v>
      </c>
      <c r="N314" s="156">
        <f t="shared" si="59"/>
        <v>0.41432295580989154</v>
      </c>
    </row>
    <row r="315" spans="1:14" ht="15.95" customHeight="1" x14ac:dyDescent="0.4">
      <c r="A315" s="125" t="s">
        <v>5</v>
      </c>
      <c r="B315" s="50" t="s">
        <v>114</v>
      </c>
      <c r="C315" s="47">
        <f>IFERROR(IF($J315&gt;0,VLOOKUP($A315&amp;$B315,'PNC AA'!$A:$E,4,0),""),"")</f>
        <v>15128789.33</v>
      </c>
      <c r="D315" s="47">
        <f>IFERROR(IF($J315&gt;0,VLOOKUP($A315&amp;$B315,'PNC AA'!$A:$E,5,0),""),"")</f>
        <v>471260</v>
      </c>
      <c r="E315" s="72">
        <f t="shared" si="52"/>
        <v>24</v>
      </c>
      <c r="F315" s="58">
        <f t="shared" si="53"/>
        <v>15600049.33</v>
      </c>
      <c r="G315" s="47">
        <f>IFERROR(VLOOKUP($A315&amp;$B315,'PNC Exon. &amp; no Exon.'!$A:$AJ,3,0),0)</f>
        <v>22535389.230000004</v>
      </c>
      <c r="H315" s="47">
        <f>IFERROR(VLOOKUP($A315&amp;$B315,'PNC Exon. &amp; no Exon.'!$A:$AJ,4,0),0)</f>
        <v>252675</v>
      </c>
      <c r="I315" s="72">
        <f t="shared" si="54"/>
        <v>24</v>
      </c>
      <c r="J315" s="58">
        <f t="shared" si="55"/>
        <v>22788064.230000004</v>
      </c>
      <c r="K315" s="47">
        <f t="shared" si="56"/>
        <v>7188014.9000000041</v>
      </c>
      <c r="L315" s="156">
        <f t="shared" si="57"/>
        <v>46.076872886401347</v>
      </c>
      <c r="M315" s="156">
        <f t="shared" si="58"/>
        <v>0.25906193619487311</v>
      </c>
      <c r="N315" s="156">
        <f t="shared" si="59"/>
        <v>0.31502364318234322</v>
      </c>
    </row>
    <row r="316" spans="1:14" ht="15.95" customHeight="1" x14ac:dyDescent="0.4">
      <c r="A316" s="125" t="s">
        <v>5</v>
      </c>
      <c r="B316" s="50" t="s">
        <v>113</v>
      </c>
      <c r="C316" s="47">
        <f>IFERROR(IF($J316&gt;0,VLOOKUP($A316&amp;$B316,'PNC AA'!$A:$E,4,0),""),"")</f>
        <v>7626982.8799999999</v>
      </c>
      <c r="D316" s="47">
        <f>IFERROR(IF($J316&gt;0,VLOOKUP($A316&amp;$B316,'PNC AA'!$A:$E,5,0),""),"")</f>
        <v>0</v>
      </c>
      <c r="E316" s="72">
        <f t="shared" si="52"/>
        <v>26</v>
      </c>
      <c r="F316" s="58">
        <f t="shared" si="53"/>
        <v>7626982.8799999999</v>
      </c>
      <c r="G316" s="47">
        <f>IFERROR(VLOOKUP($A316&amp;$B316,'PNC Exon. &amp; no Exon.'!$A:$AJ,3,0),0)</f>
        <v>19816137.359999999</v>
      </c>
      <c r="H316" s="47">
        <f>IFERROR(VLOOKUP($A316&amp;$B316,'PNC Exon. &amp; no Exon.'!$A:$AJ,4,0),0)</f>
        <v>156857.10999999999</v>
      </c>
      <c r="I316" s="72">
        <f t="shared" si="54"/>
        <v>25</v>
      </c>
      <c r="J316" s="58">
        <f t="shared" si="55"/>
        <v>19972994.469999999</v>
      </c>
      <c r="K316" s="47">
        <f t="shared" si="56"/>
        <v>12346011.59</v>
      </c>
      <c r="L316" s="156">
        <f t="shared" si="57"/>
        <v>161.87281110037054</v>
      </c>
      <c r="M316" s="156">
        <f t="shared" si="58"/>
        <v>0.12665735283402144</v>
      </c>
      <c r="N316" s="156">
        <f t="shared" si="59"/>
        <v>0.27610794052954063</v>
      </c>
    </row>
    <row r="317" spans="1:14" ht="15.95" customHeight="1" x14ac:dyDescent="0.4">
      <c r="A317" s="125" t="s">
        <v>5</v>
      </c>
      <c r="B317" s="50" t="s">
        <v>109</v>
      </c>
      <c r="C317" s="47">
        <f>IFERROR(IF($J317&gt;0,VLOOKUP($A317&amp;$B317,'PNC AA'!$A:$E,4,0),""),"")</f>
        <v>5975954.6600000001</v>
      </c>
      <c r="D317" s="47">
        <f>IFERROR(IF($J317&gt;0,VLOOKUP($A317&amp;$B317,'PNC AA'!$A:$E,5,0),""),"")</f>
        <v>699324.28</v>
      </c>
      <c r="E317" s="72">
        <f t="shared" si="52"/>
        <v>28</v>
      </c>
      <c r="F317" s="58">
        <f t="shared" si="53"/>
        <v>6675278.9400000004</v>
      </c>
      <c r="G317" s="47">
        <f>IFERROR(VLOOKUP($A317&amp;$B317,'PNC Exon. &amp; no Exon.'!$A:$AJ,3,0),0)</f>
        <v>16565735.010000002</v>
      </c>
      <c r="H317" s="47">
        <f>IFERROR(VLOOKUP($A317&amp;$B317,'PNC Exon. &amp; no Exon.'!$A:$AJ,4,0),0)</f>
        <v>328769.07</v>
      </c>
      <c r="I317" s="72">
        <f t="shared" si="54"/>
        <v>26</v>
      </c>
      <c r="J317" s="58">
        <f t="shared" si="55"/>
        <v>16894504.080000002</v>
      </c>
      <c r="K317" s="47">
        <f t="shared" si="56"/>
        <v>10219225.140000001</v>
      </c>
      <c r="L317" s="156">
        <f t="shared" si="57"/>
        <v>153.09060837538573</v>
      </c>
      <c r="M317" s="156">
        <f t="shared" si="58"/>
        <v>0.11085289861947253</v>
      </c>
      <c r="N317" s="156">
        <f t="shared" si="59"/>
        <v>0.23355069440404858</v>
      </c>
    </row>
    <row r="318" spans="1:14" ht="15.95" customHeight="1" x14ac:dyDescent="0.4">
      <c r="A318" s="125" t="s">
        <v>5</v>
      </c>
      <c r="B318" s="50" t="s">
        <v>93</v>
      </c>
      <c r="C318" s="47">
        <f>IFERROR(IF($J318&gt;0,VLOOKUP($A318&amp;$B318,'PNC AA'!$A:$E,4,0),""),"")</f>
        <v>8314014.1099999994</v>
      </c>
      <c r="D318" s="47">
        <f>IFERROR(IF($J318&gt;0,VLOOKUP($A318&amp;$B318,'PNC AA'!$A:$E,5,0),""),"")</f>
        <v>0</v>
      </c>
      <c r="E318" s="72">
        <f t="shared" si="52"/>
        <v>25</v>
      </c>
      <c r="F318" s="58">
        <f t="shared" si="53"/>
        <v>8314014.1099999994</v>
      </c>
      <c r="G318" s="47">
        <f>IFERROR(VLOOKUP($A318&amp;$B318,'PNC Exon. &amp; no Exon.'!$A:$AJ,3,0),0)</f>
        <v>9786286.1799999997</v>
      </c>
      <c r="H318" s="47">
        <f>IFERROR(VLOOKUP($A318&amp;$B318,'PNC Exon. &amp; no Exon.'!$A:$AJ,4,0),0)</f>
        <v>0</v>
      </c>
      <c r="I318" s="72">
        <f t="shared" si="54"/>
        <v>27</v>
      </c>
      <c r="J318" s="58">
        <f t="shared" si="55"/>
        <v>9786286.1799999997</v>
      </c>
      <c r="K318" s="47">
        <f t="shared" si="56"/>
        <v>1472272.0700000003</v>
      </c>
      <c r="L318" s="156">
        <f t="shared" si="57"/>
        <v>17.708318154393897</v>
      </c>
      <c r="M318" s="156">
        <f t="shared" si="58"/>
        <v>0.13806652449143855</v>
      </c>
      <c r="N318" s="156">
        <f t="shared" si="59"/>
        <v>0.13528623996021691</v>
      </c>
    </row>
    <row r="319" spans="1:14" ht="15.95" customHeight="1" x14ac:dyDescent="0.4">
      <c r="A319" s="125" t="s">
        <v>5</v>
      </c>
      <c r="B319" s="50" t="s">
        <v>88</v>
      </c>
      <c r="C319" s="47">
        <f>IFERROR(IF($J319&gt;0,VLOOKUP($A319&amp;$B319,'PNC AA'!$A:$E,4,0),""),"")</f>
        <v>4336951.37</v>
      </c>
      <c r="D319" s="47">
        <f>IFERROR(IF($J319&gt;0,VLOOKUP($A319&amp;$B319,'PNC AA'!$A:$E,5,0),""),"")</f>
        <v>79230</v>
      </c>
      <c r="E319" s="72">
        <f t="shared" si="52"/>
        <v>29</v>
      </c>
      <c r="F319" s="58">
        <f t="shared" si="53"/>
        <v>4416181.37</v>
      </c>
      <c r="G319" s="47">
        <f>IFERROR(VLOOKUP($A319&amp;$B319,'PNC Exon. &amp; no Exon.'!$A:$AJ,3,0),0)</f>
        <v>9597222.1500000004</v>
      </c>
      <c r="H319" s="47">
        <f>IFERROR(VLOOKUP($A319&amp;$B319,'PNC Exon. &amp; no Exon.'!$A:$AJ,4,0),0)</f>
        <v>0</v>
      </c>
      <c r="I319" s="72">
        <f t="shared" si="54"/>
        <v>28</v>
      </c>
      <c r="J319" s="58">
        <f t="shared" si="55"/>
        <v>9597222.1500000004</v>
      </c>
      <c r="K319" s="47">
        <f t="shared" si="56"/>
        <v>5181040.78</v>
      </c>
      <c r="L319" s="156">
        <f t="shared" si="57"/>
        <v>117.31947458489461</v>
      </c>
      <c r="M319" s="156">
        <f t="shared" si="58"/>
        <v>7.333723580603109E-2</v>
      </c>
      <c r="N319" s="156">
        <f t="shared" si="59"/>
        <v>0.13267260683525289</v>
      </c>
    </row>
    <row r="320" spans="1:14" ht="15.95" customHeight="1" x14ac:dyDescent="0.4">
      <c r="A320" s="125" t="s">
        <v>5</v>
      </c>
      <c r="B320" s="50" t="s">
        <v>81</v>
      </c>
      <c r="C320" s="47">
        <f>IFERROR(IF($J320&gt;0,VLOOKUP($A320&amp;$B320,'PNC AA'!$A:$E,4,0),""),"")</f>
        <v>6966892.9800000004</v>
      </c>
      <c r="D320" s="47">
        <f>IFERROR(IF($J320&gt;0,VLOOKUP($A320&amp;$B320,'PNC AA'!$A:$E,5,0),""),"")</f>
        <v>0</v>
      </c>
      <c r="E320" s="72">
        <f t="shared" si="52"/>
        <v>27</v>
      </c>
      <c r="F320" s="58">
        <f t="shared" si="53"/>
        <v>6966892.9800000004</v>
      </c>
      <c r="G320" s="47">
        <f>IFERROR(VLOOKUP($A320&amp;$B320,'PNC Exon. &amp; no Exon.'!$A:$AJ,3,0),0)</f>
        <v>4818714.38</v>
      </c>
      <c r="H320" s="47">
        <f>IFERROR(VLOOKUP($A320&amp;$B320,'PNC Exon. &amp; no Exon.'!$A:$AJ,4,0),0)</f>
        <v>0</v>
      </c>
      <c r="I320" s="72">
        <f t="shared" si="54"/>
        <v>29</v>
      </c>
      <c r="J320" s="58">
        <f t="shared" si="55"/>
        <v>4818714.38</v>
      </c>
      <c r="K320" s="47">
        <f t="shared" si="56"/>
        <v>-2148178.6000000006</v>
      </c>
      <c r="L320" s="156">
        <f t="shared" si="57"/>
        <v>-30.834097870698173</v>
      </c>
      <c r="M320" s="156">
        <f t="shared" si="58"/>
        <v>0.11569558188450096</v>
      </c>
      <c r="N320" s="156">
        <f t="shared" si="59"/>
        <v>6.6614212779175841E-2</v>
      </c>
    </row>
    <row r="321" spans="1:14" ht="15.95" customHeight="1" x14ac:dyDescent="0.4">
      <c r="A321" s="125" t="s">
        <v>5</v>
      </c>
      <c r="B321" s="50" t="s">
        <v>119</v>
      </c>
      <c r="C321" s="47">
        <f>IFERROR(IF($J321&gt;0,VLOOKUP($A321&amp;$B321,'PNC AA'!$A:$E,4,0),""),"")</f>
        <v>0</v>
      </c>
      <c r="D321" s="47">
        <f>IFERROR(IF($J321&gt;0,VLOOKUP($A321&amp;$B321,'PNC AA'!$A:$E,5,0),""),"")</f>
        <v>2384308.41</v>
      </c>
      <c r="E321" s="72">
        <f t="shared" si="52"/>
        <v>30</v>
      </c>
      <c r="F321" s="58">
        <f t="shared" si="53"/>
        <v>2384308.41</v>
      </c>
      <c r="G321" s="47">
        <f>IFERROR(VLOOKUP($A321&amp;$B321,'PNC Exon. &amp; no Exon.'!$A:$AJ,3,0),0)</f>
        <v>10742.05</v>
      </c>
      <c r="H321" s="47">
        <f>IFERROR(VLOOKUP($A321&amp;$B321,'PNC Exon. &amp; no Exon.'!$A:$AJ,4,0),0)</f>
        <v>2821130.19</v>
      </c>
      <c r="I321" s="72">
        <f t="shared" si="54"/>
        <v>30</v>
      </c>
      <c r="J321" s="58">
        <f t="shared" si="55"/>
        <v>2831872.2399999998</v>
      </c>
      <c r="K321" s="47">
        <f t="shared" si="56"/>
        <v>447563.82999999961</v>
      </c>
      <c r="L321" s="156">
        <f t="shared" si="57"/>
        <v>18.771222217850568</v>
      </c>
      <c r="M321" s="156">
        <f t="shared" si="58"/>
        <v>3.9594974356425283E-2</v>
      </c>
      <c r="N321" s="156">
        <f t="shared" si="59"/>
        <v>3.9147981200496319E-2</v>
      </c>
    </row>
    <row r="322" spans="1:14" ht="15.95" customHeight="1" x14ac:dyDescent="0.4">
      <c r="A322" s="125" t="s">
        <v>5</v>
      </c>
      <c r="B322" s="50" t="s">
        <v>117</v>
      </c>
      <c r="C322" s="47">
        <f>IFERROR(IF($J322&gt;0,VLOOKUP($A322&amp;$B322,'PNC AA'!$A:$E,4,0),""),"")</f>
        <v>390317.16</v>
      </c>
      <c r="D322" s="47">
        <f>IFERROR(IF($J322&gt;0,VLOOKUP($A322&amp;$B322,'PNC AA'!$A:$E,5,0),""),"")</f>
        <v>0</v>
      </c>
      <c r="E322" s="72">
        <f t="shared" si="52"/>
        <v>32</v>
      </c>
      <c r="F322" s="58">
        <f t="shared" si="53"/>
        <v>390317.16</v>
      </c>
      <c r="G322" s="47">
        <f>IFERROR(VLOOKUP($A322&amp;$B322,'PNC Exon. &amp; no Exon.'!$A:$AJ,3,0),0)</f>
        <v>1210254.27</v>
      </c>
      <c r="H322" s="47">
        <f>IFERROR(VLOOKUP($A322&amp;$B322,'PNC Exon. &amp; no Exon.'!$A:$AJ,4,0),0)</f>
        <v>0</v>
      </c>
      <c r="I322" s="72">
        <f t="shared" si="54"/>
        <v>31</v>
      </c>
      <c r="J322" s="58">
        <f t="shared" si="55"/>
        <v>1210254.27</v>
      </c>
      <c r="K322" s="47">
        <f t="shared" si="56"/>
        <v>819937.1100000001</v>
      </c>
      <c r="L322" s="156">
        <f t="shared" si="57"/>
        <v>210.06944967523339</v>
      </c>
      <c r="M322" s="156">
        <f t="shared" si="58"/>
        <v>6.4817948367144095E-3</v>
      </c>
      <c r="N322" s="156">
        <f t="shared" si="59"/>
        <v>1.6730631679125613E-2</v>
      </c>
    </row>
    <row r="323" spans="1:14" ht="15.95" customHeight="1" x14ac:dyDescent="0.4">
      <c r="A323" s="125" t="s">
        <v>5</v>
      </c>
      <c r="B323" s="50" t="s">
        <v>115</v>
      </c>
      <c r="C323" s="47">
        <f>IFERROR(IF($J323&gt;0,VLOOKUP($A323&amp;$B323,'PNC AA'!$A:$E,4,0),""),"")</f>
        <v>612922.35</v>
      </c>
      <c r="D323" s="47">
        <f>IFERROR(IF($J323&gt;0,VLOOKUP($A323&amp;$B323,'PNC AA'!$A:$E,5,0),""),"")</f>
        <v>0</v>
      </c>
      <c r="E323" s="72">
        <f t="shared" si="52"/>
        <v>31</v>
      </c>
      <c r="F323" s="58">
        <f t="shared" si="53"/>
        <v>612922.35</v>
      </c>
      <c r="G323" s="47">
        <f>IFERROR(VLOOKUP($A323&amp;$B323,'PNC Exon. &amp; no Exon.'!$A:$AJ,3,0),0)</f>
        <v>759941.79</v>
      </c>
      <c r="H323" s="47">
        <f>IFERROR(VLOOKUP($A323&amp;$B323,'PNC Exon. &amp; no Exon.'!$A:$AJ,4,0),0)</f>
        <v>0</v>
      </c>
      <c r="I323" s="72">
        <f t="shared" si="54"/>
        <v>32</v>
      </c>
      <c r="J323" s="58">
        <f t="shared" si="55"/>
        <v>759941.79</v>
      </c>
      <c r="K323" s="47">
        <f t="shared" si="56"/>
        <v>147019.44000000006</v>
      </c>
      <c r="L323" s="156">
        <f t="shared" si="57"/>
        <v>23.986633869690031</v>
      </c>
      <c r="M323" s="156">
        <f t="shared" si="58"/>
        <v>1.0178483886121897E-2</v>
      </c>
      <c r="N323" s="156">
        <f t="shared" si="59"/>
        <v>1.0505483435365547E-2</v>
      </c>
    </row>
    <row r="324" spans="1:14" ht="15.95" customHeight="1" x14ac:dyDescent="0.4">
      <c r="A324" s="125" t="s">
        <v>5</v>
      </c>
      <c r="B324" s="50" t="s">
        <v>118</v>
      </c>
      <c r="C324" s="47">
        <f>IFERROR(IF($J324&gt;0,VLOOKUP($A324&amp;$B324,'PNC AA'!$A:$E,4,0),""),"")</f>
        <v>85837.959999999992</v>
      </c>
      <c r="D324" s="47">
        <f>IFERROR(IF($J324&gt;0,VLOOKUP($A324&amp;$B324,'PNC AA'!$A:$E,5,0),""),"")</f>
        <v>18007</v>
      </c>
      <c r="E324" s="72">
        <f t="shared" si="52"/>
        <v>33</v>
      </c>
      <c r="F324" s="58">
        <f t="shared" si="53"/>
        <v>103844.95999999999</v>
      </c>
      <c r="G324" s="47">
        <f>IFERROR(VLOOKUP($A324&amp;$B324,'PNC Exon. &amp; no Exon.'!$A:$AJ,3,0),0)</f>
        <v>638923.29999999993</v>
      </c>
      <c r="H324" s="47">
        <f>IFERROR(VLOOKUP($A324&amp;$B324,'PNC Exon. &amp; no Exon.'!$A:$AJ,4,0),0)</f>
        <v>21284</v>
      </c>
      <c r="I324" s="72">
        <f t="shared" si="54"/>
        <v>33</v>
      </c>
      <c r="J324" s="58">
        <f t="shared" si="55"/>
        <v>660207.29999999993</v>
      </c>
      <c r="K324" s="47">
        <f t="shared" si="56"/>
        <v>556362.34</v>
      </c>
      <c r="L324" s="156">
        <f t="shared" si="57"/>
        <v>535.76248669169888</v>
      </c>
      <c r="M324" s="156">
        <f t="shared" si="58"/>
        <v>1.7244994443667667E-3</v>
      </c>
      <c r="N324" s="156">
        <f t="shared" si="59"/>
        <v>9.1267475289882535E-3</v>
      </c>
    </row>
    <row r="325" spans="1:14" ht="19.5" customHeight="1" x14ac:dyDescent="0.4">
      <c r="A325" s="8"/>
      <c r="B325" s="52" t="s">
        <v>21</v>
      </c>
      <c r="C325" s="60">
        <f>SUM(C292:C324)</f>
        <v>3799346696.3600001</v>
      </c>
      <c r="D325" s="60">
        <f>SUM(D292:D324)</f>
        <v>2222398357.7900004</v>
      </c>
      <c r="E325" s="60"/>
      <c r="F325" s="60">
        <f>SUM(F292:F324)</f>
        <v>6021745054.1499996</v>
      </c>
      <c r="G325" s="60">
        <f>SUM(G292:G324)</f>
        <v>4739605361.4700003</v>
      </c>
      <c r="H325" s="60">
        <f>SUM(H292:H324)</f>
        <v>2494157793.5100002</v>
      </c>
      <c r="I325" s="60"/>
      <c r="J325" s="60">
        <f>SUM(J292:J324)</f>
        <v>7233763154.9799995</v>
      </c>
      <c r="K325" s="60">
        <f t="shared" si="56"/>
        <v>1212018100.8299999</v>
      </c>
      <c r="L325" s="155">
        <f t="shared" si="57"/>
        <v>20.127356603958425</v>
      </c>
      <c r="M325" s="159">
        <f>SUM(M292:M324)</f>
        <v>99.999999999999972</v>
      </c>
      <c r="N325" s="159">
        <f>SUM(N292:N324)</f>
        <v>100.00000000000001</v>
      </c>
    </row>
    <row r="326" spans="1:14" x14ac:dyDescent="0.4">
      <c r="B326" s="69" t="s">
        <v>171</v>
      </c>
    </row>
    <row r="330" spans="1:14" ht="13.5" customHeight="1" x14ac:dyDescent="0.4"/>
    <row r="332" spans="1:14" ht="20" x14ac:dyDescent="0.6">
      <c r="A332" s="173" t="s">
        <v>42</v>
      </c>
      <c r="B332" s="173"/>
      <c r="C332" s="173"/>
      <c r="D332" s="173"/>
      <c r="E332" s="173"/>
      <c r="F332" s="173"/>
      <c r="G332" s="173"/>
      <c r="H332" s="173"/>
      <c r="I332" s="173"/>
      <c r="J332" s="173"/>
      <c r="K332" s="173"/>
      <c r="L332" s="173"/>
      <c r="M332" s="173"/>
      <c r="N332" s="173"/>
    </row>
    <row r="333" spans="1:14" x14ac:dyDescent="0.4">
      <c r="A333" s="172" t="s">
        <v>59</v>
      </c>
      <c r="B333" s="172"/>
      <c r="C333" s="172"/>
      <c r="D333" s="172"/>
      <c r="E333" s="172"/>
      <c r="F333" s="172"/>
      <c r="G333" s="172"/>
      <c r="H333" s="172"/>
      <c r="I333" s="172"/>
      <c r="J333" s="172"/>
      <c r="K333" s="172"/>
      <c r="L333" s="172"/>
      <c r="M333" s="172"/>
      <c r="N333" s="172"/>
    </row>
    <row r="334" spans="1:14" x14ac:dyDescent="0.4">
      <c r="A334" s="175" t="s">
        <v>138</v>
      </c>
      <c r="B334" s="175"/>
      <c r="C334" s="175"/>
      <c r="D334" s="175"/>
      <c r="E334" s="175"/>
      <c r="F334" s="175"/>
      <c r="G334" s="175"/>
      <c r="H334" s="175"/>
      <c r="I334" s="175"/>
      <c r="J334" s="175"/>
      <c r="K334" s="175"/>
      <c r="L334" s="175"/>
      <c r="M334" s="175"/>
      <c r="N334" s="175"/>
    </row>
    <row r="335" spans="1:14" x14ac:dyDescent="0.4">
      <c r="A335" s="172" t="s">
        <v>105</v>
      </c>
      <c r="B335" s="172"/>
      <c r="C335" s="172"/>
      <c r="D335" s="172"/>
      <c r="E335" s="172"/>
      <c r="F335" s="172"/>
      <c r="G335" s="172"/>
      <c r="H335" s="172"/>
      <c r="I335" s="172"/>
      <c r="J335" s="172"/>
      <c r="K335" s="172"/>
      <c r="L335" s="172"/>
      <c r="M335" s="172"/>
      <c r="N335" s="172"/>
    </row>
    <row r="336" spans="1:14" x14ac:dyDescent="0.4">
      <c r="A336" s="1"/>
      <c r="B336" s="125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4">
      <c r="B337" s="177" t="s">
        <v>33</v>
      </c>
      <c r="C337" s="176" t="s">
        <v>120</v>
      </c>
      <c r="D337" s="176"/>
      <c r="E337" s="176" t="s">
        <v>52</v>
      </c>
      <c r="F337" s="176"/>
      <c r="G337" s="176" t="s">
        <v>158</v>
      </c>
      <c r="H337" s="176"/>
      <c r="I337" s="176"/>
      <c r="J337" s="176"/>
      <c r="K337" s="176" t="s">
        <v>29</v>
      </c>
      <c r="L337" s="176"/>
      <c r="M337" s="176" t="s">
        <v>61</v>
      </c>
      <c r="N337" s="176"/>
    </row>
    <row r="338" spans="1:14" ht="31.5" customHeight="1" x14ac:dyDescent="0.4">
      <c r="A338" s="82"/>
      <c r="B338" s="178"/>
      <c r="C338" s="93" t="s">
        <v>28</v>
      </c>
      <c r="D338" s="93" t="s">
        <v>37</v>
      </c>
      <c r="E338" s="93" t="s">
        <v>51</v>
      </c>
      <c r="F338" s="93" t="s">
        <v>57</v>
      </c>
      <c r="G338" s="93" t="s">
        <v>28</v>
      </c>
      <c r="H338" s="93" t="s">
        <v>37</v>
      </c>
      <c r="I338" s="93" t="s">
        <v>51</v>
      </c>
      <c r="J338" s="93" t="s">
        <v>57</v>
      </c>
      <c r="K338" s="93" t="s">
        <v>26</v>
      </c>
      <c r="L338" s="93" t="s">
        <v>24</v>
      </c>
      <c r="M338" s="93">
        <v>2020</v>
      </c>
      <c r="N338" s="93">
        <v>2021</v>
      </c>
    </row>
    <row r="339" spans="1:14" ht="15.95" customHeight="1" x14ac:dyDescent="0.4">
      <c r="A339" s="125" t="s">
        <v>6</v>
      </c>
      <c r="B339" s="86" t="s">
        <v>86</v>
      </c>
      <c r="C339" s="47">
        <f>IFERROR(IF($J339&gt;0,VLOOKUP($A339&amp;$B339,'PNC AA'!$A:$E,4,0),""),"")</f>
        <v>1151013655.97</v>
      </c>
      <c r="D339" s="47">
        <f>IFERROR(IF($J339&gt;0,VLOOKUP($A339&amp;$B339,'PNC AA'!$A:$E,5,0),""),"")</f>
        <v>586504810.09000003</v>
      </c>
      <c r="E339" s="72">
        <f>IF(F339=0,"ND",RANK(F339,$F$339:$F$371))</f>
        <v>1</v>
      </c>
      <c r="F339" s="58">
        <f>SUM(C339:D339)</f>
        <v>1737518466.0599999</v>
      </c>
      <c r="G339" s="47">
        <f>IFERROR(VLOOKUP($A339&amp;$B339,'PNC Exon. &amp; no Exon.'!$A:$AJ,3,0),0)</f>
        <v>1011857277.8000002</v>
      </c>
      <c r="H339" s="47">
        <f>IFERROR(VLOOKUP($A339&amp;$B339,'PNC Exon. &amp; no Exon.'!$A:$AJ,4,0),0)</f>
        <v>790910304.76999986</v>
      </c>
      <c r="I339" s="72">
        <f>IF(J339=0,"ND",RANK(J339,$J$339:$J$371))</f>
        <v>1</v>
      </c>
      <c r="J339" s="58">
        <f>(G339+H339)</f>
        <v>1802767582.5700002</v>
      </c>
      <c r="K339" s="47">
        <f>J339-F339</f>
        <v>65249116.510000229</v>
      </c>
      <c r="L339" s="156">
        <f>IFERROR(K339/F339*100,0)</f>
        <v>3.7553049239217149</v>
      </c>
      <c r="M339" s="156">
        <f>IFERROR(F339/$F$372*100,0)</f>
        <v>24.422189664930809</v>
      </c>
      <c r="N339" s="156">
        <f>IFERROR(J339/$J$372*100,0)</f>
        <v>23.391547370958861</v>
      </c>
    </row>
    <row r="340" spans="1:14" ht="15.95" customHeight="1" x14ac:dyDescent="0.4">
      <c r="A340" s="125" t="s">
        <v>6</v>
      </c>
      <c r="B340" s="50" t="s">
        <v>108</v>
      </c>
      <c r="C340" s="47">
        <f>IFERROR(IF($J340&gt;0,VLOOKUP($A340&amp;$B340,'PNC AA'!$A:$E,4,0),""),"")</f>
        <v>92329565.069999993</v>
      </c>
      <c r="D340" s="47">
        <f>IFERROR(IF($J340&gt;0,VLOOKUP($A340&amp;$B340,'PNC AA'!$A:$E,5,0),""),"")</f>
        <v>994308210.00999987</v>
      </c>
      <c r="E340" s="72">
        <f>IF(F340=0,"ND",RANK(F340,$F$339:$F$371))</f>
        <v>2</v>
      </c>
      <c r="F340" s="58">
        <f>SUM(C340:D340)</f>
        <v>1086637775.0799999</v>
      </c>
      <c r="G340" s="47">
        <f>IFERROR(VLOOKUP($A340&amp;$B340,'PNC Exon. &amp; no Exon.'!$A:$AJ,3,0),0)</f>
        <v>120735106.63</v>
      </c>
      <c r="H340" s="47">
        <f>IFERROR(VLOOKUP($A340&amp;$B340,'PNC Exon. &amp; no Exon.'!$A:$AJ,4,0),0)</f>
        <v>1099150202.71</v>
      </c>
      <c r="I340" s="72">
        <f>IF(J340=0,"ND",RANK(J340,$J$339:$J$371))</f>
        <v>2</v>
      </c>
      <c r="J340" s="58">
        <f>(G340+H340)</f>
        <v>1219885309.3400002</v>
      </c>
      <c r="K340" s="47">
        <f>J340-F340</f>
        <v>133247534.26000023</v>
      </c>
      <c r="L340" s="156">
        <f>IFERROR(K340/F340*100,0)</f>
        <v>12.262369053955476</v>
      </c>
      <c r="M340" s="156">
        <f>IFERROR(F340/$F$372*100,0)</f>
        <v>15.273549236147096</v>
      </c>
      <c r="N340" s="156">
        <f>IFERROR(J340/$J$372*100,0)</f>
        <v>15.828443597751138</v>
      </c>
    </row>
    <row r="341" spans="1:14" ht="15.95" customHeight="1" x14ac:dyDescent="0.4">
      <c r="A341" s="125" t="s">
        <v>6</v>
      </c>
      <c r="B341" s="50" t="s">
        <v>112</v>
      </c>
      <c r="C341" s="47">
        <f>IFERROR(IF($J341&gt;0,VLOOKUP($A341&amp;$B341,'PNC AA'!$A:$E,4,0),""),"")</f>
        <v>785741690.13</v>
      </c>
      <c r="D341" s="47">
        <f>IFERROR(IF($J341&gt;0,VLOOKUP($A341&amp;$B341,'PNC AA'!$A:$E,5,0),""),"")</f>
        <v>181877901.97</v>
      </c>
      <c r="E341" s="72">
        <f>IF(F341=0,"ND",RANK(F341,$F$339:$F$371))</f>
        <v>3</v>
      </c>
      <c r="F341" s="58">
        <f>SUM(C341:D341)</f>
        <v>967619592.10000002</v>
      </c>
      <c r="G341" s="47">
        <f>IFERROR(VLOOKUP($A341&amp;$B341,'PNC Exon. &amp; no Exon.'!$A:$AJ,3,0),0)</f>
        <v>846276105.44000006</v>
      </c>
      <c r="H341" s="47">
        <f>IFERROR(VLOOKUP($A341&amp;$B341,'PNC Exon. &amp; no Exon.'!$A:$AJ,4,0),0)</f>
        <v>167025125.56</v>
      </c>
      <c r="I341" s="72">
        <f>IF(J341=0,"ND",RANK(J341,$J$339:$J$371))</f>
        <v>3</v>
      </c>
      <c r="J341" s="58">
        <f>(G341+H341)</f>
        <v>1013301231</v>
      </c>
      <c r="K341" s="47">
        <f>J341-F341</f>
        <v>45681638.899999976</v>
      </c>
      <c r="L341" s="156">
        <f>IFERROR(K341/F341*100,0)</f>
        <v>4.7210328597066011</v>
      </c>
      <c r="M341" s="156">
        <f>IFERROR(F341/$F$372*100,0)</f>
        <v>13.600654993529806</v>
      </c>
      <c r="N341" s="156">
        <f>IFERROR(J341/$J$372*100,0)</f>
        <v>13.14794207259774</v>
      </c>
    </row>
    <row r="342" spans="1:14" ht="15.95" customHeight="1" x14ac:dyDescent="0.4">
      <c r="A342" s="125" t="s">
        <v>6</v>
      </c>
      <c r="B342" s="50" t="s">
        <v>87</v>
      </c>
      <c r="C342" s="47">
        <f>IFERROR(IF($J342&gt;0,VLOOKUP($A342&amp;$B342,'PNC AA'!$A:$E,4,0),""),"")</f>
        <v>693415758.49000001</v>
      </c>
      <c r="D342" s="47">
        <f>IFERROR(IF($J342&gt;0,VLOOKUP($A342&amp;$B342,'PNC AA'!$A:$E,5,0),""),"")</f>
        <v>72132584.780000001</v>
      </c>
      <c r="E342" s="72">
        <f>IF(F342=0,"ND",RANK(F342,$F$339:$F$371))</f>
        <v>4</v>
      </c>
      <c r="F342" s="58">
        <f>SUM(C342:D342)</f>
        <v>765548343.26999998</v>
      </c>
      <c r="G342" s="47">
        <f>IFERROR(VLOOKUP($A342&amp;$B342,'PNC Exon. &amp; no Exon.'!$A:$AJ,3,0),0)</f>
        <v>794011682.15999997</v>
      </c>
      <c r="H342" s="47">
        <f>IFERROR(VLOOKUP($A342&amp;$B342,'PNC Exon. &amp; no Exon.'!$A:$AJ,4,0),0)</f>
        <v>74473968.730000004</v>
      </c>
      <c r="I342" s="72">
        <f>IF(J342=0,"ND",RANK(J342,$J$339:$J$371))</f>
        <v>4</v>
      </c>
      <c r="J342" s="58">
        <f>(G342+H342)</f>
        <v>868485650.88999999</v>
      </c>
      <c r="K342" s="47">
        <f>J342-F342</f>
        <v>102937307.62</v>
      </c>
      <c r="L342" s="156">
        <f>IFERROR(K342/F342*100,0)</f>
        <v>13.446219108816649</v>
      </c>
      <c r="M342" s="156">
        <f>IFERROR(F342/$F$372*100,0)</f>
        <v>10.760384538191076</v>
      </c>
      <c r="N342" s="156">
        <f>IFERROR(J342/$J$372*100,0)</f>
        <v>11.268908671427504</v>
      </c>
    </row>
    <row r="343" spans="1:14" ht="15.95" customHeight="1" x14ac:dyDescent="0.4">
      <c r="A343" s="125" t="s">
        <v>6</v>
      </c>
      <c r="B343" s="50" t="s">
        <v>94</v>
      </c>
      <c r="C343" s="47">
        <f>IFERROR(IF($J343&gt;0,VLOOKUP($A343&amp;$B343,'PNC AA'!$A:$E,4,0),""),"")</f>
        <v>461120364.98000008</v>
      </c>
      <c r="D343" s="47">
        <f>IFERROR(IF($J343&gt;0,VLOOKUP($A343&amp;$B343,'PNC AA'!$A:$E,5,0),""),"")</f>
        <v>107515743.97</v>
      </c>
      <c r="E343" s="72">
        <f>IF(F343=0,"ND",RANK(F343,$F$339:$F$371))</f>
        <v>5</v>
      </c>
      <c r="F343" s="58">
        <f>SUM(C343:D343)</f>
        <v>568636108.95000005</v>
      </c>
      <c r="G343" s="47">
        <f>IFERROR(VLOOKUP($A343&amp;$B343,'PNC Exon. &amp; no Exon.'!$A:$AJ,3,0),0)</f>
        <v>607157627.46999991</v>
      </c>
      <c r="H343" s="47">
        <f>IFERROR(VLOOKUP($A343&amp;$B343,'PNC Exon. &amp; no Exon.'!$A:$AJ,4,0),0)</f>
        <v>132365740.89</v>
      </c>
      <c r="I343" s="72">
        <f>IF(J343=0,"ND",RANK(J343,$J$339:$J$371))</f>
        <v>5</v>
      </c>
      <c r="J343" s="58">
        <f>(G343+H343)</f>
        <v>739523368.3599999</v>
      </c>
      <c r="K343" s="47">
        <f>J343-F343</f>
        <v>170887259.40999985</v>
      </c>
      <c r="L343" s="156">
        <f>IFERROR(K343/F343*100,0)</f>
        <v>30.052129423428138</v>
      </c>
      <c r="M343" s="156">
        <f>IFERROR(F343/$F$372*100,0)</f>
        <v>7.9926280925210067</v>
      </c>
      <c r="N343" s="156">
        <f>IFERROR(J343/$J$372*100,0)</f>
        <v>9.595577416731313</v>
      </c>
    </row>
    <row r="344" spans="1:14" ht="15.95" customHeight="1" x14ac:dyDescent="0.4">
      <c r="A344" s="125" t="s">
        <v>6</v>
      </c>
      <c r="B344" s="50" t="s">
        <v>92</v>
      </c>
      <c r="C344" s="47">
        <f>IFERROR(IF($J344&gt;0,VLOOKUP($A344&amp;$B344,'PNC AA'!$A:$E,4,0),""),"")</f>
        <v>520959739.10000002</v>
      </c>
      <c r="D344" s="47">
        <f>IFERROR(IF($J344&gt;0,VLOOKUP($A344&amp;$B344,'PNC AA'!$A:$E,5,0),""),"")</f>
        <v>27013753.120000001</v>
      </c>
      <c r="E344" s="72">
        <f>IF(F344=0,"ND",RANK(F344,$F$339:$F$371))</f>
        <v>6</v>
      </c>
      <c r="F344" s="58">
        <f>SUM(C344:D344)</f>
        <v>547973492.22000003</v>
      </c>
      <c r="G344" s="47">
        <f>IFERROR(VLOOKUP($A344&amp;$B344,'PNC Exon. &amp; no Exon.'!$A:$AJ,3,0),0)</f>
        <v>457118920.74000007</v>
      </c>
      <c r="H344" s="47">
        <f>IFERROR(VLOOKUP($A344&amp;$B344,'PNC Exon. &amp; no Exon.'!$A:$AJ,4,0),0)</f>
        <v>47158189.020000003</v>
      </c>
      <c r="I344" s="72">
        <f>IF(J344=0,"ND",RANK(J344,$J$339:$J$371))</f>
        <v>6</v>
      </c>
      <c r="J344" s="58">
        <f>(G344+H344)</f>
        <v>504277109.76000005</v>
      </c>
      <c r="K344" s="47">
        <f>J344-F344</f>
        <v>-43696382.459999979</v>
      </c>
      <c r="L344" s="156">
        <f>IFERROR(K344/F344*100,0)</f>
        <v>-7.9741781455473744</v>
      </c>
      <c r="M344" s="156">
        <f>IFERROR(F344/$F$372*100,0)</f>
        <v>7.7021987505537082</v>
      </c>
      <c r="N344" s="156">
        <f>IFERROR(J344/$J$372*100,0)</f>
        <v>6.5431739593549283</v>
      </c>
    </row>
    <row r="345" spans="1:14" ht="15.95" customHeight="1" x14ac:dyDescent="0.4">
      <c r="A345" s="125" t="s">
        <v>6</v>
      </c>
      <c r="B345" s="50" t="s">
        <v>116</v>
      </c>
      <c r="C345" s="47">
        <f>IFERROR(IF($J345&gt;0,VLOOKUP($A345&amp;$B345,'PNC AA'!$A:$E,4,0),""),"")</f>
        <v>40756167.539999999</v>
      </c>
      <c r="D345" s="47">
        <f>IFERROR(IF($J345&gt;0,VLOOKUP($A345&amp;$B345,'PNC AA'!$A:$E,5,0),""),"")</f>
        <v>77145744.459999993</v>
      </c>
      <c r="E345" s="72">
        <f>IF(F345=0,"ND",RANK(F345,$F$339:$F$371))</f>
        <v>10</v>
      </c>
      <c r="F345" s="58">
        <f>SUM(C345:D345)</f>
        <v>117901912</v>
      </c>
      <c r="G345" s="47">
        <f>IFERROR(VLOOKUP($A345&amp;$B345,'PNC Exon. &amp; no Exon.'!$A:$AJ,3,0),0)</f>
        <v>50943225.559999995</v>
      </c>
      <c r="H345" s="47">
        <f>IFERROR(VLOOKUP($A345&amp;$B345,'PNC Exon. &amp; no Exon.'!$A:$AJ,4,0),0)</f>
        <v>213840369.72999999</v>
      </c>
      <c r="I345" s="72">
        <f>IF(J345=0,"ND",RANK(J345,$J$339:$J$371))</f>
        <v>7</v>
      </c>
      <c r="J345" s="58">
        <f>(G345+H345)</f>
        <v>264783595.28999999</v>
      </c>
      <c r="K345" s="47">
        <f>J345-F345</f>
        <v>146881683.28999999</v>
      </c>
      <c r="L345" s="156">
        <f>IFERROR(K345/F345*100,0)</f>
        <v>124.57956007532769</v>
      </c>
      <c r="M345" s="156">
        <f>IFERROR(F345/$F$372*100,0)</f>
        <v>1.6572041753612936</v>
      </c>
      <c r="N345" s="156">
        <f>IFERROR(J345/$J$372*100,0)</f>
        <v>3.4356608539904987</v>
      </c>
    </row>
    <row r="346" spans="1:14" ht="15.95" customHeight="1" x14ac:dyDescent="0.4">
      <c r="A346" s="125" t="s">
        <v>6</v>
      </c>
      <c r="B346" s="50" t="s">
        <v>91</v>
      </c>
      <c r="C346" s="47">
        <f>IFERROR(IF($J346&gt;0,VLOOKUP($A346&amp;$B346,'PNC AA'!$A:$E,4,0),""),"")</f>
        <v>9999672.8599999994</v>
      </c>
      <c r="D346" s="47">
        <f>IFERROR(IF($J346&gt;0,VLOOKUP($A346&amp;$B346,'PNC AA'!$A:$E,5,0),""),"")</f>
        <v>230263168.13999999</v>
      </c>
      <c r="E346" s="72">
        <f>IF(F346=0,"ND",RANK(F346,$F$339:$F$371))</f>
        <v>7</v>
      </c>
      <c r="F346" s="58">
        <f>SUM(C346:D346)</f>
        <v>240262841</v>
      </c>
      <c r="G346" s="47">
        <f>IFERROR(VLOOKUP($A346&amp;$B346,'PNC Exon. &amp; no Exon.'!$A:$AJ,3,0),0)</f>
        <v>13305280.060000001</v>
      </c>
      <c r="H346" s="47">
        <f>IFERROR(VLOOKUP($A346&amp;$B346,'PNC Exon. &amp; no Exon.'!$A:$AJ,4,0),0)</f>
        <v>192528180.98000002</v>
      </c>
      <c r="I346" s="72">
        <f>IF(J346=0,"ND",RANK(J346,$J$339:$J$371))</f>
        <v>8</v>
      </c>
      <c r="J346" s="58">
        <f>(G346+H346)</f>
        <v>205833461.04000002</v>
      </c>
      <c r="K346" s="47">
        <f>J346-F346</f>
        <v>-34429379.959999979</v>
      </c>
      <c r="L346" s="156">
        <f>IFERROR(K346/F346*100,0)</f>
        <v>-14.329881315271711</v>
      </c>
      <c r="M346" s="156">
        <f>IFERROR(F346/$F$372*100,0)</f>
        <v>3.3770833444106199</v>
      </c>
      <c r="N346" s="156">
        <f>IFERROR(J346/$J$372*100,0)</f>
        <v>2.6707620000475694</v>
      </c>
    </row>
    <row r="347" spans="1:14" ht="15.95" customHeight="1" x14ac:dyDescent="0.4">
      <c r="A347" s="125" t="s">
        <v>6</v>
      </c>
      <c r="B347" s="50" t="s">
        <v>78</v>
      </c>
      <c r="C347" s="47">
        <f>IFERROR(IF($J347&gt;0,VLOOKUP($A347&amp;$B347,'PNC AA'!$A:$E,4,0),""),"")</f>
        <v>39275024.030000001</v>
      </c>
      <c r="D347" s="47">
        <f>IFERROR(IF($J347&gt;0,VLOOKUP($A347&amp;$B347,'PNC AA'!$A:$E,5,0),""),"")</f>
        <v>87225150.329999998</v>
      </c>
      <c r="E347" s="72">
        <f>IF(F347=0,"ND",RANK(F347,$F$339:$F$371))</f>
        <v>9</v>
      </c>
      <c r="F347" s="58">
        <f>SUM(C347:D347)</f>
        <v>126500174.36</v>
      </c>
      <c r="G347" s="47">
        <f>IFERROR(VLOOKUP($A347&amp;$B347,'PNC Exon. &amp; no Exon.'!$A:$AJ,3,0),0)</f>
        <v>44264896.920000002</v>
      </c>
      <c r="H347" s="47">
        <f>IFERROR(VLOOKUP($A347&amp;$B347,'PNC Exon. &amp; no Exon.'!$A:$AJ,4,0),0)</f>
        <v>89883403.11999999</v>
      </c>
      <c r="I347" s="72">
        <f>IF(J347=0,"ND",RANK(J347,$J$339:$J$371))</f>
        <v>9</v>
      </c>
      <c r="J347" s="58">
        <f>(G347+H347)</f>
        <v>134148300.03999999</v>
      </c>
      <c r="K347" s="47">
        <f>J347-F347</f>
        <v>7648125.6799999923</v>
      </c>
      <c r="L347" s="156">
        <f>IFERROR(K347/F347*100,0)</f>
        <v>6.0459408207885987</v>
      </c>
      <c r="M347" s="156">
        <f>IFERROR(F347/$F$372*100,0)</f>
        <v>1.7780595206405445</v>
      </c>
      <c r="N347" s="156">
        <f>IFERROR(J347/$J$372*100,0)</f>
        <v>1.740621667184554</v>
      </c>
    </row>
    <row r="348" spans="1:14" ht="15.95" customHeight="1" x14ac:dyDescent="0.4">
      <c r="A348" s="125" t="s">
        <v>6</v>
      </c>
      <c r="B348" s="50" t="s">
        <v>98</v>
      </c>
      <c r="C348" s="47">
        <f>IFERROR(IF($J348&gt;0,VLOOKUP($A348&amp;$B348,'PNC AA'!$A:$E,4,0),""),"")</f>
        <v>1576757.27</v>
      </c>
      <c r="D348" s="47">
        <f>IFERROR(IF($J348&gt;0,VLOOKUP($A348&amp;$B348,'PNC AA'!$A:$E,5,0),""),"")</f>
        <v>176437407.06999999</v>
      </c>
      <c r="E348" s="72">
        <f>IF(F348=0,"ND",RANK(F348,$F$339:$F$371))</f>
        <v>8</v>
      </c>
      <c r="F348" s="58">
        <f>SUM(C348:D348)</f>
        <v>178014164.34</v>
      </c>
      <c r="G348" s="47">
        <f>IFERROR(VLOOKUP($A348&amp;$B348,'PNC Exon. &amp; no Exon.'!$A:$AJ,3,0),0)</f>
        <v>2473358.4</v>
      </c>
      <c r="H348" s="47">
        <f>IFERROR(VLOOKUP($A348&amp;$B348,'PNC Exon. &amp; no Exon.'!$A:$AJ,4,0),0)</f>
        <v>114881455.83</v>
      </c>
      <c r="I348" s="72">
        <f>IF(J348=0,"ND",RANK(J348,$J$339:$J$371))</f>
        <v>10</v>
      </c>
      <c r="J348" s="58">
        <f>(G348+H348)</f>
        <v>117354814.23</v>
      </c>
      <c r="K348" s="47">
        <f>J348-F348</f>
        <v>-60659350.109999999</v>
      </c>
      <c r="L348" s="156">
        <f>IFERROR(K348/F348*100,0)</f>
        <v>-34.075575016684091</v>
      </c>
      <c r="M348" s="156">
        <f>IFERROR(F348/$F$372*100,0)</f>
        <v>2.5021291971728115</v>
      </c>
      <c r="N348" s="156">
        <f>IFERROR(J348/$J$372*100,0)</f>
        <v>1.5227202457000755</v>
      </c>
    </row>
    <row r="349" spans="1:14" ht="15.95" customHeight="1" x14ac:dyDescent="0.4">
      <c r="A349" s="125" t="s">
        <v>6</v>
      </c>
      <c r="B349" s="50" t="s">
        <v>89</v>
      </c>
      <c r="C349" s="47">
        <f>IFERROR(IF($J349&gt;0,VLOOKUP($A349&amp;$B349,'PNC AA'!$A:$E,4,0),""),"")</f>
        <v>100210634.45999999</v>
      </c>
      <c r="D349" s="47">
        <f>IFERROR(IF($J349&gt;0,VLOOKUP($A349&amp;$B349,'PNC AA'!$A:$E,5,0),""),"")</f>
        <v>87336.89</v>
      </c>
      <c r="E349" s="72">
        <f>IF(F349=0,"ND",RANK(F349,$F$339:$F$371))</f>
        <v>12</v>
      </c>
      <c r="F349" s="58">
        <f>SUM(C349:D349)</f>
        <v>100297971.34999999</v>
      </c>
      <c r="G349" s="47">
        <f>IFERROR(VLOOKUP($A349&amp;$B349,'PNC Exon. &amp; no Exon.'!$A:$AJ,3,0),0)</f>
        <v>110604434.15000001</v>
      </c>
      <c r="H349" s="47">
        <f>IFERROR(VLOOKUP($A349&amp;$B349,'PNC Exon. &amp; no Exon.'!$A:$AJ,4,0),0)</f>
        <v>48398.659999999996</v>
      </c>
      <c r="I349" s="72">
        <f>IF(J349=0,"ND",RANK(J349,$J$339:$J$371))</f>
        <v>11</v>
      </c>
      <c r="J349" s="58">
        <f>(G349+H349)</f>
        <v>110652832.81</v>
      </c>
      <c r="K349" s="47">
        <f>J349-F349</f>
        <v>10354861.460000008</v>
      </c>
      <c r="L349" s="156">
        <f>IFERROR(K349/F349*100,0)</f>
        <v>10.324098604014296</v>
      </c>
      <c r="M349" s="156">
        <f>IFERROR(F349/$F$372*100,0)</f>
        <v>1.4097669332240124</v>
      </c>
      <c r="N349" s="156">
        <f>IFERROR(J349/$J$372*100,0)</f>
        <v>1.4357596649902054</v>
      </c>
    </row>
    <row r="350" spans="1:14" ht="15.95" customHeight="1" x14ac:dyDescent="0.4">
      <c r="A350" s="125" t="s">
        <v>6</v>
      </c>
      <c r="B350" s="50" t="s">
        <v>77</v>
      </c>
      <c r="C350" s="47">
        <f>IFERROR(IF($J350&gt;0,VLOOKUP($A350&amp;$B350,'PNC AA'!$A:$E,4,0),""),"")</f>
        <v>105892677.79000001</v>
      </c>
      <c r="D350" s="47">
        <f>IFERROR(IF($J350&gt;0,VLOOKUP($A350&amp;$B350,'PNC AA'!$A:$E,5,0),""),"")</f>
        <v>0</v>
      </c>
      <c r="E350" s="72">
        <f>IF(F350=0,"ND",RANK(F350,$F$339:$F$371))</f>
        <v>11</v>
      </c>
      <c r="F350" s="58">
        <f>SUM(C350:D350)</f>
        <v>105892677.79000001</v>
      </c>
      <c r="G350" s="47">
        <f>IFERROR(VLOOKUP($A350&amp;$B350,'PNC Exon. &amp; no Exon.'!$A:$AJ,3,0),0)</f>
        <v>110035710.25</v>
      </c>
      <c r="H350" s="47">
        <f>IFERROR(VLOOKUP($A350&amp;$B350,'PNC Exon. &amp; no Exon.'!$A:$AJ,4,0),0)</f>
        <v>28789.64</v>
      </c>
      <c r="I350" s="72">
        <f>IF(J350=0,"ND",RANK(J350,$J$339:$J$371))</f>
        <v>12</v>
      </c>
      <c r="J350" s="58">
        <f>(G350+H350)</f>
        <v>110064499.89</v>
      </c>
      <c r="K350" s="47">
        <f>J350-F350</f>
        <v>4171822.099999994</v>
      </c>
      <c r="L350" s="156">
        <f>IFERROR(K350/F350*100,0)</f>
        <v>3.9396700386341168</v>
      </c>
      <c r="M350" s="156">
        <f>IFERROR(F350/$F$372*100,0)</f>
        <v>1.4884049359078766</v>
      </c>
      <c r="N350" s="156">
        <f>IFERROR(J350/$J$372*100,0)</f>
        <v>1.4281258371462102</v>
      </c>
    </row>
    <row r="351" spans="1:14" ht="15.95" customHeight="1" x14ac:dyDescent="0.4">
      <c r="A351" s="125" t="s">
        <v>6</v>
      </c>
      <c r="B351" s="50" t="s">
        <v>96</v>
      </c>
      <c r="C351" s="47">
        <f>IFERROR(IF($J351&gt;0,VLOOKUP($A351&amp;$B351,'PNC AA'!$A:$E,4,0),""),"")</f>
        <v>86224561.479999989</v>
      </c>
      <c r="D351" s="47">
        <f>IFERROR(IF($J351&gt;0,VLOOKUP($A351&amp;$B351,'PNC AA'!$A:$E,5,0),""),"")</f>
        <v>68452.36</v>
      </c>
      <c r="E351" s="72">
        <f>IF(F351=0,"ND",RANK(F351,$F$339:$F$371))</f>
        <v>13</v>
      </c>
      <c r="F351" s="58">
        <f>SUM(C351:D351)</f>
        <v>86293013.839999989</v>
      </c>
      <c r="G351" s="47">
        <f>IFERROR(VLOOKUP($A351&amp;$B351,'PNC Exon. &amp; no Exon.'!$A:$AJ,3,0),0)</f>
        <v>80359713.040000007</v>
      </c>
      <c r="H351" s="47">
        <f>IFERROR(VLOOKUP($A351&amp;$B351,'PNC Exon. &amp; no Exon.'!$A:$AJ,4,0),0)</f>
        <v>88365.66</v>
      </c>
      <c r="I351" s="72">
        <f>IF(J351=0,"ND",RANK(J351,$J$339:$J$371))</f>
        <v>13</v>
      </c>
      <c r="J351" s="58">
        <f>(G351+H351)</f>
        <v>80448078.700000003</v>
      </c>
      <c r="K351" s="47">
        <f>J351-F351</f>
        <v>-5844935.1399999857</v>
      </c>
      <c r="L351" s="156">
        <f>IFERROR(K351/F351*100,0)</f>
        <v>-6.7733584445634962</v>
      </c>
      <c r="M351" s="156">
        <f>IFERROR(F351/$F$372*100,0)</f>
        <v>1.2129162319280951</v>
      </c>
      <c r="N351" s="156">
        <f>IFERROR(J351/$J$372*100,0)</f>
        <v>1.0438422911571339</v>
      </c>
    </row>
    <row r="352" spans="1:14" ht="15.95" customHeight="1" x14ac:dyDescent="0.4">
      <c r="A352" s="125" t="s">
        <v>6</v>
      </c>
      <c r="B352" s="50" t="s">
        <v>99</v>
      </c>
      <c r="C352" s="47">
        <f>IFERROR(IF($J352&gt;0,VLOOKUP($A352&amp;$B352,'PNC AA'!$A:$E,4,0),""),"")</f>
        <v>66519990.82</v>
      </c>
      <c r="D352" s="47">
        <f>IFERROR(IF($J352&gt;0,VLOOKUP($A352&amp;$B352,'PNC AA'!$A:$E,5,0),""),"")</f>
        <v>0</v>
      </c>
      <c r="E352" s="72">
        <f>IF(F352=0,"ND",RANK(F352,$F$339:$F$371))</f>
        <v>14</v>
      </c>
      <c r="F352" s="58">
        <f>SUM(C352:D352)</f>
        <v>66519990.82</v>
      </c>
      <c r="G352" s="47">
        <f>IFERROR(VLOOKUP($A352&amp;$B352,'PNC Exon. &amp; no Exon.'!$A:$AJ,3,0),0)</f>
        <v>62740150.010000005</v>
      </c>
      <c r="H352" s="47">
        <f>IFERROR(VLOOKUP($A352&amp;$B352,'PNC Exon. &amp; no Exon.'!$A:$AJ,4,0),0)</f>
        <v>0</v>
      </c>
      <c r="I352" s="72">
        <f>IF(J352=0,"ND",RANK(J352,$J$339:$J$371))</f>
        <v>14</v>
      </c>
      <c r="J352" s="58">
        <f>(G352+H352)</f>
        <v>62740150.010000005</v>
      </c>
      <c r="K352" s="47">
        <f>J352-F352</f>
        <v>-3779840.8099999949</v>
      </c>
      <c r="L352" s="156">
        <f>IFERROR(K352/F352*100,0)</f>
        <v>-5.6822629759947931</v>
      </c>
      <c r="M352" s="156">
        <f>IFERROR(F352/$F$372*100,0)</f>
        <v>0.93499082976617809</v>
      </c>
      <c r="N352" s="156">
        <f>IFERROR(J352/$J$372*100,0)</f>
        <v>0.81407564968957646</v>
      </c>
    </row>
    <row r="353" spans="1:14" ht="15.95" customHeight="1" x14ac:dyDescent="0.4">
      <c r="A353" s="125" t="s">
        <v>6</v>
      </c>
      <c r="B353" s="49" t="s">
        <v>107</v>
      </c>
      <c r="C353" s="47">
        <f>IFERROR(IF($J353&gt;0,VLOOKUP($A353&amp;$B353,'PNC AA'!$A:$E,4,0),""),"")</f>
        <v>44430975.719999999</v>
      </c>
      <c r="D353" s="47">
        <f>IFERROR(IF($J353&gt;0,VLOOKUP($A353&amp;$B353,'PNC AA'!$A:$E,5,0),""),"")</f>
        <v>0</v>
      </c>
      <c r="E353" s="72">
        <f>IF(F353=0,"ND",RANK(F353,$F$339:$F$371))</f>
        <v>17</v>
      </c>
      <c r="F353" s="58">
        <f>SUM(C353:D353)</f>
        <v>44430975.719999999</v>
      </c>
      <c r="G353" s="47">
        <f>IFERROR(VLOOKUP($A353&amp;$B353,'PNC Exon. &amp; no Exon.'!$A:$AJ,3,0),0)</f>
        <v>56850636.07</v>
      </c>
      <c r="H353" s="47">
        <f>IFERROR(VLOOKUP($A353&amp;$B353,'PNC Exon. &amp; no Exon.'!$A:$AJ,4,0),0)</f>
        <v>0</v>
      </c>
      <c r="I353" s="72">
        <f>IF(J353=0,"ND",RANK(J353,$J$339:$J$371))</f>
        <v>15</v>
      </c>
      <c r="J353" s="58">
        <f>(G353+H353)</f>
        <v>56850636.07</v>
      </c>
      <c r="K353" s="47">
        <f>J353-F353</f>
        <v>12419660.350000001</v>
      </c>
      <c r="L353" s="156">
        <f>IFERROR(K353/F353*100,0)</f>
        <v>27.952706751856137</v>
      </c>
      <c r="M353" s="156">
        <f>IFERROR(F353/$F$372*100,0)</f>
        <v>0.62451233597094047</v>
      </c>
      <c r="N353" s="156">
        <f>IFERROR(J353/$J$372*100,0)</f>
        <v>0.73765712205938849</v>
      </c>
    </row>
    <row r="354" spans="1:14" ht="15.95" customHeight="1" x14ac:dyDescent="0.4">
      <c r="A354" s="125" t="s">
        <v>6</v>
      </c>
      <c r="B354" s="50" t="s">
        <v>106</v>
      </c>
      <c r="C354" s="47">
        <f>IFERROR(IF($J354&gt;0,VLOOKUP($A354&amp;$B354,'PNC AA'!$A:$E,4,0),""),"")</f>
        <v>44730607.719999999</v>
      </c>
      <c r="D354" s="47">
        <f>IFERROR(IF($J354&gt;0,VLOOKUP($A354&amp;$B354,'PNC AA'!$A:$E,5,0),""),"")</f>
        <v>373339.42000000004</v>
      </c>
      <c r="E354" s="72">
        <f>IF(F354=0,"ND",RANK(F354,$F$339:$F$371))</f>
        <v>16</v>
      </c>
      <c r="F354" s="58">
        <f>SUM(C354:D354)</f>
        <v>45103947.140000001</v>
      </c>
      <c r="G354" s="47">
        <f>IFERROR(VLOOKUP($A354&amp;$B354,'PNC Exon. &amp; no Exon.'!$A:$AJ,3,0),0)</f>
        <v>54080275.730000004</v>
      </c>
      <c r="H354" s="47">
        <f>IFERROR(VLOOKUP($A354&amp;$B354,'PNC Exon. &amp; no Exon.'!$A:$AJ,4,0),0)</f>
        <v>6285.6</v>
      </c>
      <c r="I354" s="72">
        <f>IF(J354=0,"ND",RANK(J354,$J$339:$J$371))</f>
        <v>16</v>
      </c>
      <c r="J354" s="58">
        <f>(G354+H354)</f>
        <v>54086561.330000006</v>
      </c>
      <c r="K354" s="47">
        <f>J354-F354</f>
        <v>8982614.1900000051</v>
      </c>
      <c r="L354" s="156">
        <f>IFERROR(K354/F354*100,0)</f>
        <v>19.915361646993997</v>
      </c>
      <c r="M354" s="156">
        <f>IFERROR(F354/$F$372*100,0)</f>
        <v>0.63397147898401407</v>
      </c>
      <c r="N354" s="156">
        <f>IFERROR(J354/$J$372*100,0)</f>
        <v>0.70179227412074963</v>
      </c>
    </row>
    <row r="355" spans="1:14" ht="15.95" customHeight="1" x14ac:dyDescent="0.4">
      <c r="A355" s="125" t="s">
        <v>6</v>
      </c>
      <c r="B355" s="50" t="s">
        <v>80</v>
      </c>
      <c r="C355" s="47">
        <f>IFERROR(IF($J355&gt;0,VLOOKUP($A355&amp;$B355,'PNC AA'!$A:$E,4,0),""),"")</f>
        <v>40985530.689999998</v>
      </c>
      <c r="D355" s="47">
        <f>IFERROR(IF($J355&gt;0,VLOOKUP($A355&amp;$B355,'PNC AA'!$A:$E,5,0),""),"")</f>
        <v>4907667.6500000004</v>
      </c>
      <c r="E355" s="72">
        <f>IF(F355=0,"ND",RANK(F355,$F$339:$F$371))</f>
        <v>15</v>
      </c>
      <c r="F355" s="58">
        <f>SUM(C355:D355)</f>
        <v>45893198.339999996</v>
      </c>
      <c r="G355" s="47">
        <f>IFERROR(VLOOKUP($A355&amp;$B355,'PNC Exon. &amp; no Exon.'!$A:$AJ,3,0),0)</f>
        <v>42201492.819999993</v>
      </c>
      <c r="H355" s="47">
        <f>IFERROR(VLOOKUP($A355&amp;$B355,'PNC Exon. &amp; no Exon.'!$A:$AJ,4,0),0)</f>
        <v>5078569.83</v>
      </c>
      <c r="I355" s="72">
        <f>IF(J355=0,"ND",RANK(J355,$J$339:$J$371))</f>
        <v>17</v>
      </c>
      <c r="J355" s="58">
        <f>(G355+H355)</f>
        <v>47280062.649999991</v>
      </c>
      <c r="K355" s="47">
        <f>J355-F355</f>
        <v>1386864.3099999949</v>
      </c>
      <c r="L355" s="156">
        <f>IFERROR(K355/F355*100,0)</f>
        <v>3.0219386753684141</v>
      </c>
      <c r="M355" s="156">
        <f>IFERROR(F355/$F$372*100,0)</f>
        <v>0.64506502583038672</v>
      </c>
      <c r="N355" s="156">
        <f>IFERROR(J355/$J$372*100,0)</f>
        <v>0.61347554497443602</v>
      </c>
    </row>
    <row r="356" spans="1:14" ht="15.95" customHeight="1" x14ac:dyDescent="0.4">
      <c r="A356" s="125" t="s">
        <v>6</v>
      </c>
      <c r="B356" s="50" t="s">
        <v>82</v>
      </c>
      <c r="C356" s="47">
        <f>IFERROR(IF($J356&gt;0,VLOOKUP($A356&amp;$B356,'PNC AA'!$A:$E,4,0),""),"")</f>
        <v>33838398.93</v>
      </c>
      <c r="D356" s="47">
        <f>IFERROR(IF($J356&gt;0,VLOOKUP($A356&amp;$B356,'PNC AA'!$A:$E,5,0),""),"")</f>
        <v>0</v>
      </c>
      <c r="E356" s="72">
        <f>IF(F356=0,"ND",RANK(F356,$F$339:$F$371))</f>
        <v>20</v>
      </c>
      <c r="F356" s="58">
        <f>SUM(C356:D356)</f>
        <v>33838398.93</v>
      </c>
      <c r="G356" s="47">
        <f>IFERROR(VLOOKUP($A356&amp;$B356,'PNC Exon. &amp; no Exon.'!$A:$AJ,3,0),0)</f>
        <v>43158685.670000002</v>
      </c>
      <c r="H356" s="47">
        <f>IFERROR(VLOOKUP($A356&amp;$B356,'PNC Exon. &amp; no Exon.'!$A:$AJ,4,0),0)</f>
        <v>0</v>
      </c>
      <c r="I356" s="72">
        <f>IF(J356=0,"ND",RANK(J356,$J$339:$J$371))</f>
        <v>18</v>
      </c>
      <c r="J356" s="58">
        <f>(G356+H356)</f>
        <v>43158685.670000002</v>
      </c>
      <c r="K356" s="47">
        <f>J356-F356</f>
        <v>9320286.7400000021</v>
      </c>
      <c r="L356" s="156">
        <f>IFERROR(K356/F356*100,0)</f>
        <v>27.543521663895703</v>
      </c>
      <c r="M356" s="156">
        <f>IFERROR(F356/$F$372*100,0)</f>
        <v>0.47562533162598014</v>
      </c>
      <c r="N356" s="156">
        <f>IFERROR(J356/$J$372*100,0)</f>
        <v>0.55999922013182102</v>
      </c>
    </row>
    <row r="357" spans="1:14" ht="15.95" customHeight="1" x14ac:dyDescent="0.4">
      <c r="A357" s="125" t="s">
        <v>6</v>
      </c>
      <c r="B357" s="50" t="s">
        <v>95</v>
      </c>
      <c r="C357" s="47">
        <f>IFERROR(IF($J357&gt;0,VLOOKUP($A357&amp;$B357,'PNC AA'!$A:$E,4,0),""),"")</f>
        <v>1984999.63</v>
      </c>
      <c r="D357" s="47">
        <f>IFERROR(IF($J357&gt;0,VLOOKUP($A357&amp;$B357,'PNC AA'!$A:$E,5,0),""),"")</f>
        <v>36669843.880000003</v>
      </c>
      <c r="E357" s="72">
        <f>IF(F357=0,"ND",RANK(F357,$F$339:$F$371))</f>
        <v>19</v>
      </c>
      <c r="F357" s="58">
        <f>SUM(C357:D357)</f>
        <v>38654843.510000005</v>
      </c>
      <c r="G357" s="47">
        <f>IFERROR(VLOOKUP($A357&amp;$B357,'PNC Exon. &amp; no Exon.'!$A:$AJ,3,0),0)</f>
        <v>1652483.53</v>
      </c>
      <c r="H357" s="47">
        <f>IFERROR(VLOOKUP($A357&amp;$B357,'PNC Exon. &amp; no Exon.'!$A:$AJ,4,0),0)</f>
        <v>39843541.82</v>
      </c>
      <c r="I357" s="72">
        <f>IF(J357=0,"ND",RANK(J357,$J$339:$J$371))</f>
        <v>19</v>
      </c>
      <c r="J357" s="58">
        <f>(G357+H357)</f>
        <v>41496025.350000001</v>
      </c>
      <c r="K357" s="47">
        <f>J357-F357</f>
        <v>2841181.8399999961</v>
      </c>
      <c r="L357" s="156">
        <f>IFERROR(K357/F357*100,0)</f>
        <v>7.3501315281873607</v>
      </c>
      <c r="M357" s="156">
        <f>IFERROR(F357/$F$372*100,0)</f>
        <v>0.54332425128703088</v>
      </c>
      <c r="N357" s="156">
        <f>IFERROR(J357/$J$372*100,0)</f>
        <v>0.53842561407570955</v>
      </c>
    </row>
    <row r="358" spans="1:14" ht="15.95" customHeight="1" x14ac:dyDescent="0.4">
      <c r="A358" s="125" t="s">
        <v>6</v>
      </c>
      <c r="B358" s="50" t="s">
        <v>102</v>
      </c>
      <c r="C358" s="47">
        <f>IFERROR(IF($J358&gt;0,VLOOKUP($A358&amp;$B358,'PNC AA'!$A:$E,4,0),""),"")</f>
        <v>29848077.280000001</v>
      </c>
      <c r="D358" s="47">
        <f>IFERROR(IF($J358&gt;0,VLOOKUP($A358&amp;$B358,'PNC AA'!$A:$E,5,0),""),"")</f>
        <v>0</v>
      </c>
      <c r="E358" s="72">
        <f>IF(F358=0,"ND",RANK(F358,$F$339:$F$371))</f>
        <v>22</v>
      </c>
      <c r="F358" s="58">
        <f>SUM(C358:D358)</f>
        <v>29848077.280000001</v>
      </c>
      <c r="G358" s="47">
        <f>IFERROR(VLOOKUP($A358&amp;$B358,'PNC Exon. &amp; no Exon.'!$A:$AJ,3,0),0)</f>
        <v>40641058.210000001</v>
      </c>
      <c r="H358" s="47">
        <f>IFERROR(VLOOKUP($A358&amp;$B358,'PNC Exon. &amp; no Exon.'!$A:$AJ,4,0),0)</f>
        <v>0</v>
      </c>
      <c r="I358" s="72">
        <f>IF(J358=0,"ND",RANK(J358,$J$339:$J$371))</f>
        <v>20</v>
      </c>
      <c r="J358" s="58">
        <f>(G358+H358)</f>
        <v>40641058.210000001</v>
      </c>
      <c r="K358" s="47">
        <f>J358-F358</f>
        <v>10792980.93</v>
      </c>
      <c r="L358" s="156">
        <f>IFERROR(K358/F358*100,0)</f>
        <v>36.15971919649224</v>
      </c>
      <c r="M358" s="156">
        <f>IFERROR(F358/$F$372*100,0)</f>
        <v>0.41953821999869317</v>
      </c>
      <c r="N358" s="156">
        <f>IFERROR(J358/$J$372*100,0)</f>
        <v>0.52733211286718829</v>
      </c>
    </row>
    <row r="359" spans="1:14" ht="15.95" customHeight="1" x14ac:dyDescent="0.4">
      <c r="A359" s="125" t="s">
        <v>6</v>
      </c>
      <c r="B359" s="50" t="s">
        <v>110</v>
      </c>
      <c r="C359" s="47">
        <f>IFERROR(IF($J359&gt;0,VLOOKUP($A359&amp;$B359,'PNC AA'!$A:$E,4,0),""),"")</f>
        <v>21416608.639999997</v>
      </c>
      <c r="D359" s="47">
        <f>IFERROR(IF($J359&gt;0,VLOOKUP($A359&amp;$B359,'PNC AA'!$A:$E,5,0),""),"")</f>
        <v>11363656.369999999</v>
      </c>
      <c r="E359" s="72">
        <f>IF(F359=0,"ND",RANK(F359,$F$339:$F$371))</f>
        <v>21</v>
      </c>
      <c r="F359" s="58">
        <f>SUM(C359:D359)</f>
        <v>32780265.009999998</v>
      </c>
      <c r="G359" s="47">
        <f>IFERROR(VLOOKUP($A359&amp;$B359,'PNC Exon. &amp; no Exon.'!$A:$AJ,3,0),0)</f>
        <v>23982746.870000001</v>
      </c>
      <c r="H359" s="47">
        <f>IFERROR(VLOOKUP($A359&amp;$B359,'PNC Exon. &amp; no Exon.'!$A:$AJ,4,0),0)</f>
        <v>14670798.699999999</v>
      </c>
      <c r="I359" s="72">
        <f>IF(J359=0,"ND",RANK(J359,$J$339:$J$371))</f>
        <v>21</v>
      </c>
      <c r="J359" s="58">
        <f>(G359+H359)</f>
        <v>38653545.57</v>
      </c>
      <c r="K359" s="47">
        <f>J359-F359</f>
        <v>5873280.5600000024</v>
      </c>
      <c r="L359" s="156">
        <f>IFERROR(K359/F359*100,0)</f>
        <v>17.917123483316228</v>
      </c>
      <c r="M359" s="156">
        <f>IFERROR(F359/$F$372*100,0)</f>
        <v>0.46075242650875509</v>
      </c>
      <c r="N359" s="156">
        <f>IFERROR(J359/$J$372*100,0)</f>
        <v>0.5015434329960633</v>
      </c>
    </row>
    <row r="360" spans="1:14" ht="15.95" customHeight="1" x14ac:dyDescent="0.4">
      <c r="A360" s="125" t="s">
        <v>6</v>
      </c>
      <c r="B360" s="49" t="s">
        <v>101</v>
      </c>
      <c r="C360" s="47">
        <f>IFERROR(IF($J360&gt;0,VLOOKUP($A360&amp;$B360,'PNC AA'!$A:$E,4,0),""),"")</f>
        <v>0</v>
      </c>
      <c r="D360" s="47">
        <f>IFERROR(IF($J360&gt;0,VLOOKUP($A360&amp;$B360,'PNC AA'!$A:$E,5,0),""),"")</f>
        <v>38828778</v>
      </c>
      <c r="E360" s="72">
        <f>IF(F360=0,"ND",RANK(F360,$F$339:$F$371))</f>
        <v>18</v>
      </c>
      <c r="F360" s="58">
        <f>SUM(C360:D360)</f>
        <v>38828778</v>
      </c>
      <c r="G360" s="47">
        <f>IFERROR(VLOOKUP($A360&amp;$B360,'PNC Exon. &amp; no Exon.'!$A:$AJ,3,0),0)</f>
        <v>0</v>
      </c>
      <c r="H360" s="47">
        <f>IFERROR(VLOOKUP($A360&amp;$B360,'PNC Exon. &amp; no Exon.'!$A:$AJ,4,0),0)</f>
        <v>31805673.949999999</v>
      </c>
      <c r="I360" s="72">
        <f>IF(J360=0,"ND",RANK(J360,$J$339:$J$371))</f>
        <v>22</v>
      </c>
      <c r="J360" s="58">
        <f>(G360+H360)</f>
        <v>31805673.949999999</v>
      </c>
      <c r="K360" s="47">
        <f>J360-F360</f>
        <v>-7023104.0500000007</v>
      </c>
      <c r="L360" s="156">
        <f>IFERROR(K360/F360*100,0)</f>
        <v>-18.087368214369253</v>
      </c>
      <c r="M360" s="156">
        <f>IFERROR(F360/$F$372*100,0)</f>
        <v>0.54576903745018768</v>
      </c>
      <c r="N360" s="156">
        <f>IFERROR(J360/$J$372*100,0)</f>
        <v>0.41268987531164947</v>
      </c>
    </row>
    <row r="361" spans="1:14" ht="15.95" customHeight="1" x14ac:dyDescent="0.4">
      <c r="A361" s="125" t="s">
        <v>6</v>
      </c>
      <c r="B361" s="50" t="s">
        <v>79</v>
      </c>
      <c r="C361" s="47">
        <f>IFERROR(IF($J361&gt;0,VLOOKUP($A361&amp;$B361,'PNC AA'!$A:$E,4,0),""),"")</f>
        <v>27202163.489999998</v>
      </c>
      <c r="D361" s="47">
        <f>IFERROR(IF($J361&gt;0,VLOOKUP($A361&amp;$B361,'PNC AA'!$A:$E,5,0),""),"")</f>
        <v>356183.56</v>
      </c>
      <c r="E361" s="72">
        <f>IF(F361=0,"ND",RANK(F361,$F$339:$F$371))</f>
        <v>23</v>
      </c>
      <c r="F361" s="58">
        <f>SUM(C361:D361)</f>
        <v>27558347.049999997</v>
      </c>
      <c r="G361" s="47">
        <f>IFERROR(VLOOKUP($A361&amp;$B361,'PNC Exon. &amp; no Exon.'!$A:$AJ,3,0),0)</f>
        <v>31517187.960000001</v>
      </c>
      <c r="H361" s="47">
        <f>IFERROR(VLOOKUP($A361&amp;$B361,'PNC Exon. &amp; no Exon.'!$A:$AJ,4,0),0)</f>
        <v>0</v>
      </c>
      <c r="I361" s="72">
        <f>IF(J361=0,"ND",RANK(J361,$J$339:$J$371))</f>
        <v>23</v>
      </c>
      <c r="J361" s="58">
        <f>(G361+H361)</f>
        <v>31517187.960000001</v>
      </c>
      <c r="K361" s="47">
        <f>J361-F361</f>
        <v>3958840.9100000039</v>
      </c>
      <c r="L361" s="156">
        <f>IFERROR(K361/F361*100,0)</f>
        <v>14.365306100606656</v>
      </c>
      <c r="M361" s="156">
        <f>IFERROR(F361/$F$372*100,0)</f>
        <v>0.38735425933818257</v>
      </c>
      <c r="N361" s="156">
        <f>IFERROR(J361/$J$372*100,0)</f>
        <v>0.40894666749818143</v>
      </c>
    </row>
    <row r="362" spans="1:14" ht="15.95" customHeight="1" x14ac:dyDescent="0.4">
      <c r="A362" s="125" t="s">
        <v>6</v>
      </c>
      <c r="B362" s="50" t="s">
        <v>114</v>
      </c>
      <c r="C362" s="47">
        <f>IFERROR(IF($J362&gt;0,VLOOKUP($A362&amp;$B362,'PNC AA'!$A:$E,4,0),""),"")</f>
        <v>26004278.670000002</v>
      </c>
      <c r="D362" s="47">
        <f>IFERROR(IF($J362&gt;0,VLOOKUP($A362&amp;$B362,'PNC AA'!$A:$E,5,0),""),"")</f>
        <v>839340</v>
      </c>
      <c r="E362" s="72">
        <f>IF(F362=0,"ND",RANK(F362,$F$339:$F$371))</f>
        <v>24</v>
      </c>
      <c r="F362" s="58">
        <f>SUM(C362:D362)</f>
        <v>26843618.670000002</v>
      </c>
      <c r="G362" s="47">
        <f>IFERROR(VLOOKUP($A362&amp;$B362,'PNC Exon. &amp; no Exon.'!$A:$AJ,3,0),0)</f>
        <v>21952680.939999998</v>
      </c>
      <c r="H362" s="47">
        <f>IFERROR(VLOOKUP($A362&amp;$B362,'PNC Exon. &amp; no Exon.'!$A:$AJ,4,0),0)</f>
        <v>762015</v>
      </c>
      <c r="I362" s="72">
        <f>IF(J362=0,"ND",RANK(J362,$J$339:$J$371))</f>
        <v>24</v>
      </c>
      <c r="J362" s="58">
        <f>(G362+H362)</f>
        <v>22714695.939999998</v>
      </c>
      <c r="K362" s="47">
        <f>J362-F362</f>
        <v>-4128922.7300000042</v>
      </c>
      <c r="L362" s="156">
        <f>IFERROR(K362/F362*100,0)</f>
        <v>-15.381393919942777</v>
      </c>
      <c r="M362" s="156">
        <f>IFERROR(F362/$F$372*100,0)</f>
        <v>0.3773081893848369</v>
      </c>
      <c r="N362" s="156">
        <f>IFERROR(J362/$J$372*100,0)</f>
        <v>0.29473121839698135</v>
      </c>
    </row>
    <row r="363" spans="1:14" ht="15.95" customHeight="1" x14ac:dyDescent="0.4">
      <c r="A363" s="125" t="s">
        <v>6</v>
      </c>
      <c r="B363" s="50" t="s">
        <v>113</v>
      </c>
      <c r="C363" s="47">
        <f>IFERROR(IF($J363&gt;0,VLOOKUP($A363&amp;$B363,'PNC AA'!$A:$E,4,0),""),"")</f>
        <v>7977159.1699999999</v>
      </c>
      <c r="D363" s="47">
        <f>IFERROR(IF($J363&gt;0,VLOOKUP($A363&amp;$B363,'PNC AA'!$A:$E,5,0),""),"")</f>
        <v>105504.9</v>
      </c>
      <c r="E363" s="72">
        <f>IF(F363=0,"ND",RANK(F363,$F$339:$F$371))</f>
        <v>27</v>
      </c>
      <c r="F363" s="58">
        <f>SUM(C363:D363)</f>
        <v>8082664.0700000003</v>
      </c>
      <c r="G363" s="47">
        <f>IFERROR(VLOOKUP($A363&amp;$B363,'PNC Exon. &amp; no Exon.'!$A:$AJ,3,0),0)</f>
        <v>21657448.859999996</v>
      </c>
      <c r="H363" s="47">
        <f>IFERROR(VLOOKUP($A363&amp;$B363,'PNC Exon. &amp; no Exon.'!$A:$AJ,4,0),0)</f>
        <v>31079.5</v>
      </c>
      <c r="I363" s="72">
        <f>IF(J363=0,"ND",RANK(J363,$J$339:$J$371))</f>
        <v>25</v>
      </c>
      <c r="J363" s="58">
        <f>(G363+H363)</f>
        <v>21688528.359999996</v>
      </c>
      <c r="K363" s="47">
        <f>J363-F363</f>
        <v>13605864.289999995</v>
      </c>
      <c r="L363" s="156">
        <f>IFERROR(K363/F363*100,0)</f>
        <v>168.33390788193421</v>
      </c>
      <c r="M363" s="156">
        <f>IFERROR(F363/$F$372*100,0)</f>
        <v>0.11360820547886201</v>
      </c>
      <c r="N363" s="156">
        <f>IFERROR(J363/$J$372*100,0)</f>
        <v>0.28141633089279572</v>
      </c>
    </row>
    <row r="364" spans="1:14" ht="15.95" customHeight="1" x14ac:dyDescent="0.4">
      <c r="A364" s="125" t="s">
        <v>6</v>
      </c>
      <c r="B364" s="50" t="s">
        <v>109</v>
      </c>
      <c r="C364" s="47">
        <f>IFERROR(IF($J364&gt;0,VLOOKUP($A364&amp;$B364,'PNC AA'!$A:$E,4,0),""),"")</f>
        <v>22601047.32</v>
      </c>
      <c r="D364" s="47">
        <f>IFERROR(IF($J364&gt;0,VLOOKUP($A364&amp;$B364,'PNC AA'!$A:$E,5,0),""),"")</f>
        <v>0</v>
      </c>
      <c r="E364" s="72">
        <f>IF(F364=0,"ND",RANK(F364,$F$339:$F$371))</f>
        <v>25</v>
      </c>
      <c r="F364" s="58">
        <f>SUM(C364:D364)</f>
        <v>22601047.32</v>
      </c>
      <c r="G364" s="47">
        <f>IFERROR(VLOOKUP($A364&amp;$B364,'PNC Exon. &amp; no Exon.'!$A:$AJ,3,0),0)</f>
        <v>14193707.539999999</v>
      </c>
      <c r="H364" s="47">
        <f>IFERROR(VLOOKUP($A364&amp;$B364,'PNC Exon. &amp; no Exon.'!$A:$AJ,4,0),0)</f>
        <v>166231.22</v>
      </c>
      <c r="I364" s="72">
        <f>IF(J364=0,"ND",RANK(J364,$J$339:$J$371))</f>
        <v>26</v>
      </c>
      <c r="J364" s="58">
        <f>(G364+H364)</f>
        <v>14359938.76</v>
      </c>
      <c r="K364" s="47">
        <f>J364-F364</f>
        <v>-8241108.5600000005</v>
      </c>
      <c r="L364" s="156">
        <f>IFERROR(K364/F364*100,0)</f>
        <v>-36.46339235220892</v>
      </c>
      <c r="M364" s="156">
        <f>IFERROR(F364/$F$372*100,0)</f>
        <v>0.31767550967487423</v>
      </c>
      <c r="N364" s="156">
        <f>IFERROR(J364/$J$372*100,0)</f>
        <v>0.18632528729507783</v>
      </c>
    </row>
    <row r="365" spans="1:14" ht="15.95" customHeight="1" x14ac:dyDescent="0.4">
      <c r="A365" s="125" t="s">
        <v>6</v>
      </c>
      <c r="B365" s="50" t="s">
        <v>88</v>
      </c>
      <c r="C365" s="47">
        <f>IFERROR(IF($J365&gt;0,VLOOKUP($A365&amp;$B365,'PNC AA'!$A:$E,4,0),""),"")</f>
        <v>4519181.9700000007</v>
      </c>
      <c r="D365" s="47">
        <f>IFERROR(IF($J365&gt;0,VLOOKUP($A365&amp;$B365,'PNC AA'!$A:$E,5,0),""),"")</f>
        <v>116580</v>
      </c>
      <c r="E365" s="72">
        <f>IF(F365=0,"ND",RANK(F365,$F$339:$F$371))</f>
        <v>29</v>
      </c>
      <c r="F365" s="58">
        <f>SUM(C365:D365)</f>
        <v>4635761.9700000007</v>
      </c>
      <c r="G365" s="47">
        <f>IFERROR(VLOOKUP($A365&amp;$B365,'PNC Exon. &amp; no Exon.'!$A:$AJ,3,0),0)</f>
        <v>10993096.360000001</v>
      </c>
      <c r="H365" s="47">
        <f>IFERROR(VLOOKUP($A365&amp;$B365,'PNC Exon. &amp; no Exon.'!$A:$AJ,4,0),0)</f>
        <v>0</v>
      </c>
      <c r="I365" s="72">
        <f>IF(J365=0,"ND",RANK(J365,$J$339:$J$371))</f>
        <v>27</v>
      </c>
      <c r="J365" s="58">
        <f>(G365+H365)</f>
        <v>10993096.360000001</v>
      </c>
      <c r="K365" s="47">
        <f>J365-F365</f>
        <v>6357334.3900000006</v>
      </c>
      <c r="L365" s="156">
        <f>IFERROR(K365/F365*100,0)</f>
        <v>137.13677343964233</v>
      </c>
      <c r="M365" s="156">
        <f>IFERROR(F365/$F$372*100,0)</f>
        <v>6.5159283359756681E-2</v>
      </c>
      <c r="N365" s="156">
        <f>IFERROR(J365/$J$372*100,0)</f>
        <v>0.14263931565258811</v>
      </c>
    </row>
    <row r="366" spans="1:14" ht="15.95" customHeight="1" x14ac:dyDescent="0.4">
      <c r="A366" s="125" t="s">
        <v>6</v>
      </c>
      <c r="B366" s="50" t="s">
        <v>93</v>
      </c>
      <c r="C366" s="47">
        <f>IFERROR(IF($J366&gt;0,VLOOKUP($A366&amp;$B366,'PNC AA'!$A:$E,4,0),""),"")</f>
        <v>11271860.130000001</v>
      </c>
      <c r="D366" s="47">
        <f>IFERROR(IF($J366&gt;0,VLOOKUP($A366&amp;$B366,'PNC AA'!$A:$E,5,0),""),"")</f>
        <v>0</v>
      </c>
      <c r="E366" s="72">
        <f>IF(F366=0,"ND",RANK(F366,$F$339:$F$371))</f>
        <v>26</v>
      </c>
      <c r="F366" s="58">
        <f>SUM(C366:D366)</f>
        <v>11271860.130000001</v>
      </c>
      <c r="G366" s="47">
        <f>IFERROR(VLOOKUP($A366&amp;$B366,'PNC Exon. &amp; no Exon.'!$A:$AJ,3,0),0)</f>
        <v>9294143.7699999996</v>
      </c>
      <c r="H366" s="47">
        <f>IFERROR(VLOOKUP($A366&amp;$B366,'PNC Exon. &amp; no Exon.'!$A:$AJ,4,0),0)</f>
        <v>0</v>
      </c>
      <c r="I366" s="72">
        <f>IF(J366=0,"ND",RANK(J366,$J$339:$J$371))</f>
        <v>28</v>
      </c>
      <c r="J366" s="58">
        <f>(G366+H366)</f>
        <v>9294143.7699999996</v>
      </c>
      <c r="K366" s="47">
        <f>J366-F366</f>
        <v>-1977716.3600000013</v>
      </c>
      <c r="L366" s="156">
        <f>IFERROR(K366/F366*100,0)</f>
        <v>-17.545607709736558</v>
      </c>
      <c r="M366" s="156">
        <f>IFERROR(F366/$F$372*100,0)</f>
        <v>0.15843486636183216</v>
      </c>
      <c r="N366" s="156">
        <f>IFERROR(J366/$J$372*100,0)</f>
        <v>0.12059480454964056</v>
      </c>
    </row>
    <row r="367" spans="1:14" ht="15.95" customHeight="1" x14ac:dyDescent="0.4">
      <c r="A367" s="125" t="s">
        <v>6</v>
      </c>
      <c r="B367" s="50" t="s">
        <v>81</v>
      </c>
      <c r="C367" s="47">
        <f>IFERROR(IF($J367&gt;0,VLOOKUP($A367&amp;$B367,'PNC AA'!$A:$E,4,0),""),"")</f>
        <v>5881017.1900000004</v>
      </c>
      <c r="D367" s="47">
        <f>IFERROR(IF($J367&gt;0,VLOOKUP($A367&amp;$B367,'PNC AA'!$A:$E,5,0),""),"")</f>
        <v>0</v>
      </c>
      <c r="E367" s="72">
        <f>IF(F367=0,"ND",RANK(F367,$F$339:$F$371))</f>
        <v>28</v>
      </c>
      <c r="F367" s="58">
        <f>SUM(C367:D367)</f>
        <v>5881017.1900000004</v>
      </c>
      <c r="G367" s="47">
        <f>IFERROR(VLOOKUP($A367&amp;$B367,'PNC Exon. &amp; no Exon.'!$A:$AJ,3,0),0)</f>
        <v>4000296.66</v>
      </c>
      <c r="H367" s="47">
        <f>IFERROR(VLOOKUP($A367&amp;$B367,'PNC Exon. &amp; no Exon.'!$A:$AJ,4,0),0)</f>
        <v>0</v>
      </c>
      <c r="I367" s="72">
        <f>IF(J367=0,"ND",RANK(J367,$J$339:$J$371))</f>
        <v>29</v>
      </c>
      <c r="J367" s="58">
        <f>(G367+H367)</f>
        <v>4000296.66</v>
      </c>
      <c r="K367" s="47">
        <f>J367-F367</f>
        <v>-1880720.5300000003</v>
      </c>
      <c r="L367" s="156">
        <f>IFERROR(K367/F367*100,0)</f>
        <v>-31.979510843769532</v>
      </c>
      <c r="M367" s="156">
        <f>IFERROR(F367/$F$372*100,0)</f>
        <v>8.2662325634206363E-2</v>
      </c>
      <c r="N367" s="156">
        <f>IFERROR(J367/$J$372*100,0)</f>
        <v>5.1905264841118327E-2</v>
      </c>
    </row>
    <row r="368" spans="1:14" ht="15.95" customHeight="1" x14ac:dyDescent="0.4">
      <c r="A368" s="125" t="s">
        <v>6</v>
      </c>
      <c r="B368" s="50" t="s">
        <v>119</v>
      </c>
      <c r="C368" s="47">
        <f>IFERROR(IF($J368&gt;0,VLOOKUP($A368&amp;$B368,'PNC AA'!$A:$E,4,0),""),"")</f>
        <v>45419.22</v>
      </c>
      <c r="D368" s="47">
        <f>IFERROR(IF($J368&gt;0,VLOOKUP($A368&amp;$B368,'PNC AA'!$A:$E,5,0),""),"")</f>
        <v>571726.05000000005</v>
      </c>
      <c r="E368" s="72">
        <f>IF(F368=0,"ND",RANK(F368,$F$339:$F$371))</f>
        <v>32</v>
      </c>
      <c r="F368" s="58">
        <f>SUM(C368:D368)</f>
        <v>617145.27</v>
      </c>
      <c r="G368" s="47">
        <f>IFERROR(VLOOKUP($A368&amp;$B368,'PNC Exon. &amp; no Exon.'!$A:$AJ,3,0),0)</f>
        <v>27154.190000000002</v>
      </c>
      <c r="H368" s="47">
        <f>IFERROR(VLOOKUP($A368&amp;$B368,'PNC Exon. &amp; no Exon.'!$A:$AJ,4,0),0)</f>
        <v>1298044.27</v>
      </c>
      <c r="I368" s="72">
        <f>IF(J368=0,"ND",RANK(J368,$J$339:$J$371))</f>
        <v>30</v>
      </c>
      <c r="J368" s="58">
        <f>(G368+H368)</f>
        <v>1325198.46</v>
      </c>
      <c r="K368" s="47">
        <f>J368-F368</f>
        <v>708053.19</v>
      </c>
      <c r="L368" s="156">
        <f>IFERROR(K368/F368*100,0)</f>
        <v>114.73039240825744</v>
      </c>
      <c r="M368" s="156">
        <f>IFERROR(F368/$F$372*100,0)</f>
        <v>8.6744625333003318E-3</v>
      </c>
      <c r="N368" s="156">
        <f>IFERROR(J368/$J$372*100,0)</f>
        <v>1.7194918997168112E-2</v>
      </c>
    </row>
    <row r="369" spans="1:14" ht="15.95" customHeight="1" x14ac:dyDescent="0.4">
      <c r="A369" s="125" t="s">
        <v>6</v>
      </c>
      <c r="B369" s="50" t="s">
        <v>115</v>
      </c>
      <c r="C369" s="47">
        <f>IFERROR(IF($J369&gt;0,VLOOKUP($A369&amp;$B369,'PNC AA'!$A:$E,4,0),""),"")</f>
        <v>1181999.6500000001</v>
      </c>
      <c r="D369" s="47">
        <f>IFERROR(IF($J369&gt;0,VLOOKUP($A369&amp;$B369,'PNC AA'!$A:$E,5,0),""),"")</f>
        <v>0</v>
      </c>
      <c r="E369" s="72">
        <f>IF(F369=0,"ND",RANK(F369,$F$339:$F$371))</f>
        <v>30</v>
      </c>
      <c r="F369" s="58">
        <f>SUM(C369:D369)</f>
        <v>1181999.6500000001</v>
      </c>
      <c r="G369" s="47">
        <f>IFERROR(VLOOKUP($A369&amp;$B369,'PNC Exon. &amp; no Exon.'!$A:$AJ,3,0),0)</f>
        <v>1230596.9099999999</v>
      </c>
      <c r="H369" s="47">
        <f>IFERROR(VLOOKUP($A369&amp;$B369,'PNC Exon. &amp; no Exon.'!$A:$AJ,4,0),0)</f>
        <v>0</v>
      </c>
      <c r="I369" s="72">
        <f>IF(J369=0,"ND",RANK(J369,$J$339:$J$371))</f>
        <v>31</v>
      </c>
      <c r="J369" s="58">
        <f>(G369+H369)</f>
        <v>1230596.9099999999</v>
      </c>
      <c r="K369" s="47">
        <f>J369-F369</f>
        <v>48597.259999999776</v>
      </c>
      <c r="L369" s="156">
        <f>IFERROR(K369/F369*100,0)</f>
        <v>4.1114445338456544</v>
      </c>
      <c r="M369" s="156">
        <f>IFERROR(F369/$F$372*100,0)</f>
        <v>1.6613935448778708E-2</v>
      </c>
      <c r="N369" s="156">
        <f>IFERROR(J369/$J$372*100,0)</f>
        <v>1.5967430407076821E-2</v>
      </c>
    </row>
    <row r="370" spans="1:14" ht="15.95" customHeight="1" x14ac:dyDescent="0.4">
      <c r="A370" s="125" t="s">
        <v>6</v>
      </c>
      <c r="B370" s="50" t="s">
        <v>117</v>
      </c>
      <c r="C370" s="47">
        <f>IFERROR(IF($J370&gt;0,VLOOKUP($A370&amp;$B370,'PNC AA'!$A:$E,4,0),""),"")</f>
        <v>722426.19</v>
      </c>
      <c r="D370" s="47">
        <f>IFERROR(IF($J370&gt;0,VLOOKUP($A370&amp;$B370,'PNC AA'!$A:$E,5,0),""),"")</f>
        <v>0</v>
      </c>
      <c r="E370" s="72">
        <f>IF(F370=0,"ND",RANK(F370,$F$339:$F$371))</f>
        <v>31</v>
      </c>
      <c r="F370" s="58">
        <f>SUM(C370:D370)</f>
        <v>722426.19</v>
      </c>
      <c r="G370" s="47">
        <f>IFERROR(VLOOKUP($A370&amp;$B370,'PNC Exon. &amp; no Exon.'!$A:$AJ,3,0),0)</f>
        <v>813691.37</v>
      </c>
      <c r="H370" s="47">
        <f>IFERROR(VLOOKUP($A370&amp;$B370,'PNC Exon. &amp; no Exon.'!$A:$AJ,4,0),0)</f>
        <v>0</v>
      </c>
      <c r="I370" s="72">
        <f>IF(J370=0,"ND",RANK(J370,$J$339:$J$371))</f>
        <v>32</v>
      </c>
      <c r="J370" s="58">
        <f>(G370+H370)</f>
        <v>813691.37</v>
      </c>
      <c r="K370" s="47">
        <f>J370-F370</f>
        <v>91265.180000000051</v>
      </c>
      <c r="L370" s="156">
        <f>IFERROR(K370/F370*100,0)</f>
        <v>12.633149415582521</v>
      </c>
      <c r="M370" s="156">
        <f>IFERROR(F370/$F$372*100,0)</f>
        <v>1.0154268731946867E-2</v>
      </c>
      <c r="N370" s="156">
        <f>IFERROR(J370/$J$372*100,0)</f>
        <v>1.0557933485558644E-2</v>
      </c>
    </row>
    <row r="371" spans="1:14" ht="15.95" customHeight="1" x14ac:dyDescent="0.4">
      <c r="A371" s="125" t="s">
        <v>6</v>
      </c>
      <c r="B371" s="50" t="s">
        <v>118</v>
      </c>
      <c r="C371" s="47">
        <f>IFERROR(IF($J371&gt;0,VLOOKUP($A371&amp;$B371,'PNC AA'!$A:$E,4,0),""),"")</f>
        <v>100297.45</v>
      </c>
      <c r="D371" s="47">
        <f>IFERROR(IF($J371&gt;0,VLOOKUP($A371&amp;$B371,'PNC AA'!$A:$E,5,0),""),"")</f>
        <v>16106</v>
      </c>
      <c r="E371" s="72">
        <f>IF(F371=0,"ND",RANK(F371,$F$339:$F$371))</f>
        <v>33</v>
      </c>
      <c r="F371" s="58">
        <f>SUM(C371:D371)</f>
        <v>116403.45</v>
      </c>
      <c r="G371" s="47">
        <f>IFERROR(VLOOKUP($A371&amp;$B371,'PNC Exon. &amp; no Exon.'!$A:$AJ,3,0),0)</f>
        <v>720884.89999999991</v>
      </c>
      <c r="H371" s="47">
        <f>IFERROR(VLOOKUP($A371&amp;$B371,'PNC Exon. &amp; no Exon.'!$A:$AJ,4,0),0)</f>
        <v>22396</v>
      </c>
      <c r="I371" s="72">
        <f>IF(J371=0,"ND",RANK(J371,$J$339:$J$371))</f>
        <v>33</v>
      </c>
      <c r="J371" s="58">
        <f>(G371+H371)</f>
        <v>743280.89999999991</v>
      </c>
      <c r="K371" s="47">
        <f>J371-F371</f>
        <v>626877.44999999995</v>
      </c>
      <c r="L371" s="156">
        <f>IFERROR(K371/F371*100,0)</f>
        <v>538.53854847085711</v>
      </c>
      <c r="M371" s="156">
        <f>IFERROR(F371/$F$372*100,0)</f>
        <v>1.6361421124914373E-3</v>
      </c>
      <c r="N371" s="156">
        <f>IFERROR(J371/$J$372*100,0)</f>
        <v>9.6443327195250526E-3</v>
      </c>
    </row>
    <row r="372" spans="1:14" ht="20.25" customHeight="1" x14ac:dyDescent="0.4">
      <c r="A372" s="8"/>
      <c r="B372" s="52" t="s">
        <v>21</v>
      </c>
      <c r="C372" s="60">
        <f>SUM(C339:C371)</f>
        <v>4479778309.0499992</v>
      </c>
      <c r="D372" s="60">
        <f>SUM(D339:D371)</f>
        <v>2634728989.0200005</v>
      </c>
      <c r="E372" s="60"/>
      <c r="F372" s="60">
        <f>SUM(F339:F371)</f>
        <v>7114507298.0700006</v>
      </c>
      <c r="G372" s="60">
        <f>SUM(G339:G371)</f>
        <v>4690851756.9899969</v>
      </c>
      <c r="H372" s="60">
        <f>SUM(H339:H371)</f>
        <v>3016067131.1899986</v>
      </c>
      <c r="I372" s="60"/>
      <c r="J372" s="60">
        <f>SUM(J339:J371)</f>
        <v>7706918888.1799984</v>
      </c>
      <c r="K372" s="60">
        <f>J372-F372</f>
        <v>592411590.10999775</v>
      </c>
      <c r="L372" s="155">
        <f>IFERROR(K372/F372*100,0)</f>
        <v>8.3268111942299239</v>
      </c>
      <c r="M372" s="159">
        <f>SUM(M339:M371)</f>
        <v>99.999999999999972</v>
      </c>
      <c r="N372" s="159">
        <f>SUM(N339:N371)</f>
        <v>100</v>
      </c>
    </row>
    <row r="373" spans="1:14" x14ac:dyDescent="0.4">
      <c r="B373" s="69" t="s">
        <v>171</v>
      </c>
    </row>
    <row r="374" spans="1:14" x14ac:dyDescent="0.4">
      <c r="B374" s="69"/>
    </row>
    <row r="375" spans="1:14" x14ac:dyDescent="0.4">
      <c r="B375" s="69"/>
    </row>
    <row r="376" spans="1:14" x14ac:dyDescent="0.4">
      <c r="B376" s="69"/>
    </row>
    <row r="379" spans="1:14" ht="20" x14ac:dyDescent="0.6">
      <c r="A379" s="173" t="s">
        <v>42</v>
      </c>
      <c r="B379" s="173"/>
      <c r="C379" s="173"/>
      <c r="D379" s="173"/>
      <c r="E379" s="173"/>
      <c r="F379" s="173"/>
      <c r="G379" s="173"/>
      <c r="H379" s="173"/>
      <c r="I379" s="173"/>
      <c r="J379" s="173"/>
      <c r="K379" s="173"/>
      <c r="L379" s="173"/>
      <c r="M379" s="173"/>
      <c r="N379" s="173"/>
    </row>
    <row r="380" spans="1:14" x14ac:dyDescent="0.4">
      <c r="A380" s="172" t="s">
        <v>59</v>
      </c>
      <c r="B380" s="172"/>
      <c r="C380" s="172"/>
      <c r="D380" s="172"/>
      <c r="E380" s="172"/>
      <c r="F380" s="172"/>
      <c r="G380" s="172"/>
      <c r="H380" s="172"/>
      <c r="I380" s="172"/>
      <c r="J380" s="172"/>
      <c r="K380" s="172"/>
      <c r="L380" s="172"/>
      <c r="M380" s="172"/>
      <c r="N380" s="172"/>
    </row>
    <row r="381" spans="1:14" x14ac:dyDescent="0.4">
      <c r="A381" s="175" t="s">
        <v>139</v>
      </c>
      <c r="B381" s="175"/>
      <c r="C381" s="175"/>
      <c r="D381" s="175"/>
      <c r="E381" s="175"/>
      <c r="F381" s="175"/>
      <c r="G381" s="175"/>
      <c r="H381" s="175"/>
      <c r="I381" s="175"/>
      <c r="J381" s="175"/>
      <c r="K381" s="175"/>
      <c r="L381" s="175"/>
      <c r="M381" s="175"/>
      <c r="N381" s="175"/>
    </row>
    <row r="382" spans="1:14" x14ac:dyDescent="0.4">
      <c r="A382" s="172" t="s">
        <v>105</v>
      </c>
      <c r="B382" s="172"/>
      <c r="C382" s="172"/>
      <c r="D382" s="172"/>
      <c r="E382" s="172"/>
      <c r="F382" s="172"/>
      <c r="G382" s="172"/>
      <c r="H382" s="172"/>
      <c r="I382" s="172"/>
      <c r="J382" s="172"/>
      <c r="K382" s="172"/>
      <c r="L382" s="172"/>
      <c r="M382" s="172"/>
      <c r="N382" s="172"/>
    </row>
    <row r="383" spans="1:14" x14ac:dyDescent="0.4">
      <c r="A383" s="1"/>
      <c r="B383" s="125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4">
      <c r="B384" s="177" t="s">
        <v>33</v>
      </c>
      <c r="C384" s="176" t="s">
        <v>120</v>
      </c>
      <c r="D384" s="176"/>
      <c r="E384" s="176" t="s">
        <v>52</v>
      </c>
      <c r="F384" s="176"/>
      <c r="G384" s="176" t="s">
        <v>158</v>
      </c>
      <c r="H384" s="176"/>
      <c r="I384" s="176"/>
      <c r="J384" s="176"/>
      <c r="K384" s="176" t="s">
        <v>29</v>
      </c>
      <c r="L384" s="176"/>
      <c r="M384" s="176" t="s">
        <v>61</v>
      </c>
      <c r="N384" s="176"/>
    </row>
    <row r="385" spans="1:14" ht="31.5" customHeight="1" x14ac:dyDescent="0.4">
      <c r="A385" s="82"/>
      <c r="B385" s="178"/>
      <c r="C385" s="93" t="s">
        <v>28</v>
      </c>
      <c r="D385" s="93" t="s">
        <v>37</v>
      </c>
      <c r="E385" s="93" t="s">
        <v>51</v>
      </c>
      <c r="F385" s="93" t="s">
        <v>57</v>
      </c>
      <c r="G385" s="93" t="s">
        <v>28</v>
      </c>
      <c r="H385" s="93" t="s">
        <v>37</v>
      </c>
      <c r="I385" s="93" t="s">
        <v>51</v>
      </c>
      <c r="J385" s="93" t="s">
        <v>57</v>
      </c>
      <c r="K385" s="93" t="s">
        <v>26</v>
      </c>
      <c r="L385" s="93" t="s">
        <v>24</v>
      </c>
      <c r="M385" s="93">
        <v>2020</v>
      </c>
      <c r="N385" s="93">
        <v>2021</v>
      </c>
    </row>
    <row r="386" spans="1:14" ht="15.95" customHeight="1" x14ac:dyDescent="0.4">
      <c r="A386" s="125" t="s">
        <v>7</v>
      </c>
      <c r="B386" s="86" t="s">
        <v>86</v>
      </c>
      <c r="C386" s="47">
        <f>IFERROR(IF($J386&gt;0,VLOOKUP($A386&amp;$B386,'PNC AA'!$A:$E,4,0),""),"")</f>
        <v>995886598.46000004</v>
      </c>
      <c r="D386" s="47">
        <f>IFERROR(IF($J386&gt;0,VLOOKUP($A386&amp;$B386,'PNC AA'!$A:$E,5,0),""),"")</f>
        <v>477254435.21999997</v>
      </c>
      <c r="E386" s="72">
        <f>IF(F386=0,"ND",RANK(F386,$F$386:$F$418))</f>
        <v>1</v>
      </c>
      <c r="F386" s="58">
        <f>SUM(C386:D386)</f>
        <v>1473141033.6800001</v>
      </c>
      <c r="G386" s="47">
        <f>IFERROR(VLOOKUP($A386&amp;$B386,'PNC Exon. &amp; no Exon.'!$A:$AJ,3,0),0)</f>
        <v>969526906.76999986</v>
      </c>
      <c r="H386" s="47">
        <f>IFERROR(VLOOKUP($A386&amp;$B386,'PNC Exon. &amp; no Exon.'!$A:$AJ,4,0),0)</f>
        <v>493214033.15000004</v>
      </c>
      <c r="I386" s="72">
        <f>IF(J386=0,"ND",RANK(J386,$J$386:$J$418))</f>
        <v>1</v>
      </c>
      <c r="J386" s="58">
        <f>(G386+H386)</f>
        <v>1462740939.9199998</v>
      </c>
      <c r="K386" s="47">
        <f>J386-F386</f>
        <v>-10400093.760000229</v>
      </c>
      <c r="L386" s="156">
        <f>IFERROR(K386/F386*100,0)</f>
        <v>-0.70598086145357941</v>
      </c>
      <c r="M386" s="156">
        <f>IFERROR(F386/$F$419*100,0)</f>
        <v>23.104417407736864</v>
      </c>
      <c r="N386" s="156">
        <f>IFERROR(J386/$J$419*100,0)</f>
        <v>20.737397195552987</v>
      </c>
    </row>
    <row r="387" spans="1:14" ht="15.95" customHeight="1" x14ac:dyDescent="0.4">
      <c r="A387" s="125" t="s">
        <v>7</v>
      </c>
      <c r="B387" s="50" t="s">
        <v>108</v>
      </c>
      <c r="C387" s="47">
        <f>IFERROR(IF($J387&gt;0,VLOOKUP($A387&amp;$B387,'PNC AA'!$A:$E,4,0),""),"")</f>
        <v>85633392.219999999</v>
      </c>
      <c r="D387" s="47">
        <f>IFERROR(IF($J387&gt;0,VLOOKUP($A387&amp;$B387,'PNC AA'!$A:$E,5,0),""),"")</f>
        <v>859112642.97000003</v>
      </c>
      <c r="E387" s="72">
        <f>IF(F387=0,"ND",RANK(F387,$F$386:$F$418))</f>
        <v>3</v>
      </c>
      <c r="F387" s="58">
        <f>SUM(C387:D387)</f>
        <v>944746035.19000006</v>
      </c>
      <c r="G387" s="47">
        <f>IFERROR(VLOOKUP($A387&amp;$B387,'PNC Exon. &amp; no Exon.'!$A:$AJ,3,0),0)</f>
        <v>126691026.16</v>
      </c>
      <c r="H387" s="47">
        <f>IFERROR(VLOOKUP($A387&amp;$B387,'PNC Exon. &amp; no Exon.'!$A:$AJ,4,0),0)</f>
        <v>960204171.96000004</v>
      </c>
      <c r="I387" s="72">
        <f>IF(J387=0,"ND",RANK(J387,$J$386:$J$418))</f>
        <v>2</v>
      </c>
      <c r="J387" s="58">
        <f>(G387+H387)</f>
        <v>1086895198.1200001</v>
      </c>
      <c r="K387" s="47">
        <f>J387-F387</f>
        <v>142149162.93000007</v>
      </c>
      <c r="L387" s="156">
        <f>IFERROR(K387/F387*100,0)</f>
        <v>15.04628308933968</v>
      </c>
      <c r="M387" s="156">
        <f>IFERROR(F387/$F$419*100,0)</f>
        <v>14.817187385519343</v>
      </c>
      <c r="N387" s="156">
        <f>IFERROR(J387/$J$419*100,0)</f>
        <v>15.409001565640477</v>
      </c>
    </row>
    <row r="388" spans="1:14" ht="15.95" customHeight="1" x14ac:dyDescent="0.4">
      <c r="A388" s="125" t="s">
        <v>7</v>
      </c>
      <c r="B388" s="50" t="s">
        <v>112</v>
      </c>
      <c r="C388" s="47">
        <f>IFERROR(IF($J388&gt;0,VLOOKUP($A388&amp;$B388,'PNC AA'!$A:$E,4,0),""),"")</f>
        <v>881370347.57999992</v>
      </c>
      <c r="D388" s="47">
        <f>IFERROR(IF($J388&gt;0,VLOOKUP($A388&amp;$B388,'PNC AA'!$A:$E,5,0),""),"")</f>
        <v>115877228.78999999</v>
      </c>
      <c r="E388" s="72">
        <f>IF(F388=0,"ND",RANK(F388,$F$386:$F$418))</f>
        <v>2</v>
      </c>
      <c r="F388" s="58">
        <f>SUM(C388:D388)</f>
        <v>997247576.36999989</v>
      </c>
      <c r="G388" s="47">
        <f>IFERROR(VLOOKUP($A388&amp;$B388,'PNC Exon. &amp; no Exon.'!$A:$AJ,3,0),0)</f>
        <v>806599667.0999999</v>
      </c>
      <c r="H388" s="47">
        <f>IFERROR(VLOOKUP($A388&amp;$B388,'PNC Exon. &amp; no Exon.'!$A:$AJ,4,0),0)</f>
        <v>119725928.40000001</v>
      </c>
      <c r="I388" s="72">
        <f>IF(J388=0,"ND",RANK(J388,$J$386:$J$418))</f>
        <v>3</v>
      </c>
      <c r="J388" s="58">
        <f>(G388+H388)</f>
        <v>926325595.49999988</v>
      </c>
      <c r="K388" s="47">
        <f>J388-F388</f>
        <v>-70921980.870000005</v>
      </c>
      <c r="L388" s="156">
        <f>IFERROR(K388/F388*100,0)</f>
        <v>-7.1117726982257867</v>
      </c>
      <c r="M388" s="156">
        <f>IFERROR(F388/$F$419*100,0)</f>
        <v>15.640609918894851</v>
      </c>
      <c r="N388" s="156">
        <f>IFERROR(J388/$J$419*100,0)</f>
        <v>13.132593258339551</v>
      </c>
    </row>
    <row r="389" spans="1:14" ht="15.95" customHeight="1" x14ac:dyDescent="0.4">
      <c r="A389" s="125" t="s">
        <v>7</v>
      </c>
      <c r="B389" s="50" t="s">
        <v>94</v>
      </c>
      <c r="C389" s="47">
        <f>IFERROR(IF($J389&gt;0,VLOOKUP($A389&amp;$B389,'PNC AA'!$A:$E,4,0),""),"")</f>
        <v>661894569.49000001</v>
      </c>
      <c r="D389" s="47">
        <f>IFERROR(IF($J389&gt;0,VLOOKUP($A389&amp;$B389,'PNC AA'!$A:$E,5,0),""),"")</f>
        <v>124815784.97</v>
      </c>
      <c r="E389" s="72">
        <f>IF(F389=0,"ND",RANK(F389,$F$386:$F$418))</f>
        <v>4</v>
      </c>
      <c r="F389" s="58">
        <f>SUM(C389:D389)</f>
        <v>786710354.46000004</v>
      </c>
      <c r="G389" s="47">
        <f>IFERROR(VLOOKUP($A389&amp;$B389,'PNC Exon. &amp; no Exon.'!$A:$AJ,3,0),0)</f>
        <v>782422150.63999999</v>
      </c>
      <c r="H389" s="47">
        <f>IFERROR(VLOOKUP($A389&amp;$B389,'PNC Exon. &amp; no Exon.'!$A:$AJ,4,0),0)</f>
        <v>133751696.96999998</v>
      </c>
      <c r="I389" s="72">
        <f>IF(J389=0,"ND",RANK(J389,$J$386:$J$418))</f>
        <v>4</v>
      </c>
      <c r="J389" s="58">
        <f>(G389+H389)</f>
        <v>916173847.61000001</v>
      </c>
      <c r="K389" s="47">
        <f>J389-F389</f>
        <v>129463493.14999998</v>
      </c>
      <c r="L389" s="156">
        <f>IFERROR(K389/F389*100,0)</f>
        <v>16.45630979890484</v>
      </c>
      <c r="M389" s="156">
        <f>IFERROR(F389/$F$419*100,0)</f>
        <v>12.338590802149097</v>
      </c>
      <c r="N389" s="156">
        <f>IFERROR(J389/$J$419*100,0)</f>
        <v>12.988671103377813</v>
      </c>
    </row>
    <row r="390" spans="1:14" ht="15.95" customHeight="1" x14ac:dyDescent="0.4">
      <c r="A390" s="125" t="s">
        <v>7</v>
      </c>
      <c r="B390" s="50" t="s">
        <v>87</v>
      </c>
      <c r="C390" s="47">
        <f>IFERROR(IF($J390&gt;0,VLOOKUP($A390&amp;$B390,'PNC AA'!$A:$E,4,0),""),"")</f>
        <v>386482586.33000004</v>
      </c>
      <c r="D390" s="47">
        <f>IFERROR(IF($J390&gt;0,VLOOKUP($A390&amp;$B390,'PNC AA'!$A:$E,5,0),""),"")</f>
        <v>192650243.28999999</v>
      </c>
      <c r="E390" s="72">
        <f>IF(F390=0,"ND",RANK(F390,$F$386:$F$418))</f>
        <v>5</v>
      </c>
      <c r="F390" s="58">
        <f>SUM(C390:D390)</f>
        <v>579132829.62</v>
      </c>
      <c r="G390" s="47">
        <f>IFERROR(VLOOKUP($A390&amp;$B390,'PNC Exon. &amp; no Exon.'!$A:$AJ,3,0),0)</f>
        <v>440407499.66999996</v>
      </c>
      <c r="H390" s="47">
        <f>IFERROR(VLOOKUP($A390&amp;$B390,'PNC Exon. &amp; no Exon.'!$A:$AJ,4,0),0)</f>
        <v>251628329.08999997</v>
      </c>
      <c r="I390" s="72">
        <f>IF(J390=0,"ND",RANK(J390,$J$386:$J$418))</f>
        <v>5</v>
      </c>
      <c r="J390" s="58">
        <f>(G390+H390)</f>
        <v>692035828.75999999</v>
      </c>
      <c r="K390" s="47">
        <f>J390-F390</f>
        <v>112902999.13999999</v>
      </c>
      <c r="L390" s="156">
        <f>IFERROR(K390/F390*100,0)</f>
        <v>19.495181997208082</v>
      </c>
      <c r="M390" s="156">
        <f>IFERROR(F390/$F$419*100,0)</f>
        <v>9.082990918146395</v>
      </c>
      <c r="N390" s="156">
        <f>IFERROR(J390/$J$419*100,0)</f>
        <v>9.8110481923987809</v>
      </c>
    </row>
    <row r="391" spans="1:14" ht="15.95" customHeight="1" x14ac:dyDescent="0.4">
      <c r="A391" s="125" t="s">
        <v>7</v>
      </c>
      <c r="B391" s="50" t="s">
        <v>92</v>
      </c>
      <c r="C391" s="47">
        <f>IFERROR(IF($J391&gt;0,VLOOKUP($A391&amp;$B391,'PNC AA'!$A:$E,4,0),""),"")</f>
        <v>384547136.65999991</v>
      </c>
      <c r="D391" s="47">
        <f>IFERROR(IF($J391&gt;0,VLOOKUP($A391&amp;$B391,'PNC AA'!$A:$E,5,0),""),"")</f>
        <v>16169378.860000001</v>
      </c>
      <c r="E391" s="72">
        <f>IF(F391=0,"ND",RANK(F391,$F$386:$F$418))</f>
        <v>6</v>
      </c>
      <c r="F391" s="58">
        <f>SUM(C391:D391)</f>
        <v>400716515.51999992</v>
      </c>
      <c r="G391" s="47">
        <f>IFERROR(VLOOKUP($A391&amp;$B391,'PNC Exon. &amp; no Exon.'!$A:$AJ,3,0),0)</f>
        <v>413382813.36000001</v>
      </c>
      <c r="H391" s="47">
        <f>IFERROR(VLOOKUP($A391&amp;$B391,'PNC Exon. &amp; no Exon.'!$A:$AJ,4,0),0)</f>
        <v>88371218.460000008</v>
      </c>
      <c r="I391" s="72">
        <f>IF(J391=0,"ND",RANK(J391,$J$386:$J$418))</f>
        <v>6</v>
      </c>
      <c r="J391" s="58">
        <f>(G391+H391)</f>
        <v>501754031.82000005</v>
      </c>
      <c r="K391" s="47">
        <f>J391-F391</f>
        <v>101037516.30000013</v>
      </c>
      <c r="L391" s="156">
        <f>IFERROR(K391/F391*100,0)</f>
        <v>25.214213137406187</v>
      </c>
      <c r="M391" s="156">
        <f>IFERROR(F391/$F$419*100,0)</f>
        <v>6.2847489989604517</v>
      </c>
      <c r="N391" s="156">
        <f>IFERROR(J391/$J$419*100,0)</f>
        <v>7.1134076912419948</v>
      </c>
    </row>
    <row r="392" spans="1:14" ht="15.95" customHeight="1" x14ac:dyDescent="0.4">
      <c r="A392" s="125" t="s">
        <v>7</v>
      </c>
      <c r="B392" s="50" t="s">
        <v>116</v>
      </c>
      <c r="C392" s="47">
        <f>IFERROR(IF($J392&gt;0,VLOOKUP($A392&amp;$B392,'PNC AA'!$A:$E,4,0),""),"")</f>
        <v>53431227.870000005</v>
      </c>
      <c r="D392" s="47">
        <f>IFERROR(IF($J392&gt;0,VLOOKUP($A392&amp;$B392,'PNC AA'!$A:$E,5,0),""),"")</f>
        <v>79215577.290000007</v>
      </c>
      <c r="E392" s="72">
        <f>IF(F392=0,"ND",RANK(F392,$F$386:$F$418))</f>
        <v>8</v>
      </c>
      <c r="F392" s="58">
        <f>SUM(C392:D392)</f>
        <v>132646805.16000001</v>
      </c>
      <c r="G392" s="47">
        <f>IFERROR(VLOOKUP($A392&amp;$B392,'PNC Exon. &amp; no Exon.'!$A:$AJ,3,0),0)</f>
        <v>74787374.939999998</v>
      </c>
      <c r="H392" s="47">
        <f>IFERROR(VLOOKUP($A392&amp;$B392,'PNC Exon. &amp; no Exon.'!$A:$AJ,4,0),0)</f>
        <v>213006813.30000001</v>
      </c>
      <c r="I392" s="72">
        <f>IF(J392=0,"ND",RANK(J392,$J$386:$J$418))</f>
        <v>7</v>
      </c>
      <c r="J392" s="58">
        <f>(G392+H392)</f>
        <v>287794188.24000001</v>
      </c>
      <c r="K392" s="47">
        <f>J392-F392</f>
        <v>155147383.07999998</v>
      </c>
      <c r="L392" s="156">
        <f>IFERROR(K392/F392*100,0)</f>
        <v>116.96277410741973</v>
      </c>
      <c r="M392" s="156">
        <f>IFERROR(F392/$F$419*100,0)</f>
        <v>2.0804030871121015</v>
      </c>
      <c r="N392" s="156">
        <f>IFERROR(J392/$J$419*100,0)</f>
        <v>4.0800815983389587</v>
      </c>
    </row>
    <row r="393" spans="1:14" ht="15.95" customHeight="1" x14ac:dyDescent="0.4">
      <c r="A393" s="125" t="s">
        <v>7</v>
      </c>
      <c r="B393" s="50" t="s">
        <v>91</v>
      </c>
      <c r="C393" s="47">
        <f>IFERROR(IF($J393&gt;0,VLOOKUP($A393&amp;$B393,'PNC AA'!$A:$E,4,0),""),"")</f>
        <v>10476787.24</v>
      </c>
      <c r="D393" s="47">
        <f>IFERROR(IF($J393&gt;0,VLOOKUP($A393&amp;$B393,'PNC AA'!$A:$E,5,0),""),"")</f>
        <v>173668916.06999999</v>
      </c>
      <c r="E393" s="72">
        <f>IF(F393=0,"ND",RANK(F393,$F$386:$F$418))</f>
        <v>7</v>
      </c>
      <c r="F393" s="58">
        <f>SUM(C393:D393)</f>
        <v>184145703.31</v>
      </c>
      <c r="G393" s="47">
        <f>IFERROR(VLOOKUP($A393&amp;$B393,'PNC Exon. &amp; no Exon.'!$A:$AJ,3,0),0)</f>
        <v>6839036.3700000001</v>
      </c>
      <c r="H393" s="47">
        <f>IFERROR(VLOOKUP($A393&amp;$B393,'PNC Exon. &amp; no Exon.'!$A:$AJ,4,0),0)</f>
        <v>192271841.40000001</v>
      </c>
      <c r="I393" s="72">
        <f>IF(J393=0,"ND",RANK(J393,$J$386:$J$418))</f>
        <v>8</v>
      </c>
      <c r="J393" s="58">
        <f>(G393+H393)</f>
        <v>199110877.77000001</v>
      </c>
      <c r="K393" s="47">
        <f>J393-F393</f>
        <v>14965174.460000008</v>
      </c>
      <c r="L393" s="156">
        <f>IFERROR(K393/F393*100,0)</f>
        <v>8.1268116448022099</v>
      </c>
      <c r="M393" s="156">
        <f>IFERROR(F393/$F$419*100,0)</f>
        <v>2.8881003894700443</v>
      </c>
      <c r="N393" s="156">
        <f>IFERROR(J393/$J$419*100,0)</f>
        <v>2.8228110977036827</v>
      </c>
    </row>
    <row r="394" spans="1:14" ht="15.95" customHeight="1" x14ac:dyDescent="0.4">
      <c r="A394" s="125" t="s">
        <v>7</v>
      </c>
      <c r="B394" s="50" t="s">
        <v>78</v>
      </c>
      <c r="C394" s="47">
        <f>IFERROR(IF($J394&gt;0,VLOOKUP($A394&amp;$B394,'PNC AA'!$A:$E,4,0),""),"")</f>
        <v>34209565.719999999</v>
      </c>
      <c r="D394" s="47">
        <f>IFERROR(IF($J394&gt;0,VLOOKUP($A394&amp;$B394,'PNC AA'!$A:$E,5,0),""),"")</f>
        <v>87126092.409999996</v>
      </c>
      <c r="E394" s="72">
        <f>IF(F394=0,"ND",RANK(F394,$F$386:$F$418))</f>
        <v>9</v>
      </c>
      <c r="F394" s="58">
        <f>SUM(C394:D394)</f>
        <v>121335658.13</v>
      </c>
      <c r="G394" s="47">
        <f>IFERROR(VLOOKUP($A394&amp;$B394,'PNC Exon. &amp; no Exon.'!$A:$AJ,3,0),0)</f>
        <v>40061570.059999995</v>
      </c>
      <c r="H394" s="47">
        <f>IFERROR(VLOOKUP($A394&amp;$B394,'PNC Exon. &amp; no Exon.'!$A:$AJ,4,0),0)</f>
        <v>91330682.020000011</v>
      </c>
      <c r="I394" s="72">
        <f>IF(J394=0,"ND",RANK(J394,$J$386:$J$418))</f>
        <v>9</v>
      </c>
      <c r="J394" s="58">
        <f>(G394+H394)</f>
        <v>131392252.08000001</v>
      </c>
      <c r="K394" s="47">
        <f>J394-F394</f>
        <v>10056593.950000018</v>
      </c>
      <c r="L394" s="156">
        <f>IFERROR(K394/F394*100,0)</f>
        <v>8.2882428009953202</v>
      </c>
      <c r="M394" s="156">
        <f>IFERROR(F394/$F$419*100,0)</f>
        <v>1.9030015645378737</v>
      </c>
      <c r="N394" s="156">
        <f>IFERROR(J394/$J$419*100,0)</f>
        <v>1.8627586371857507</v>
      </c>
    </row>
    <row r="395" spans="1:14" ht="15.95" customHeight="1" x14ac:dyDescent="0.4">
      <c r="A395" s="125" t="s">
        <v>7</v>
      </c>
      <c r="B395" s="50" t="s">
        <v>77</v>
      </c>
      <c r="C395" s="47">
        <f>IFERROR(IF($J395&gt;0,VLOOKUP($A395&amp;$B395,'PNC AA'!$A:$E,4,0),""),"")</f>
        <v>99165802.129999995</v>
      </c>
      <c r="D395" s="47">
        <f>IFERROR(IF($J395&gt;0,VLOOKUP($A395&amp;$B395,'PNC AA'!$A:$E,5,0),""),"")</f>
        <v>2536.67</v>
      </c>
      <c r="E395" s="72">
        <f>IF(F395=0,"ND",RANK(F395,$F$386:$F$418))</f>
        <v>11</v>
      </c>
      <c r="F395" s="58">
        <f>SUM(C395:D395)</f>
        <v>99168338.799999997</v>
      </c>
      <c r="G395" s="47">
        <f>IFERROR(VLOOKUP($A395&amp;$B395,'PNC Exon. &amp; no Exon.'!$A:$AJ,3,0),0)</f>
        <v>107324099.24999999</v>
      </c>
      <c r="H395" s="47">
        <f>IFERROR(VLOOKUP($A395&amp;$B395,'PNC Exon. &amp; no Exon.'!$A:$AJ,4,0),0)</f>
        <v>19718.64</v>
      </c>
      <c r="I395" s="72">
        <f>IF(J395=0,"ND",RANK(J395,$J$386:$J$418))</f>
        <v>10</v>
      </c>
      <c r="J395" s="58">
        <f>(G395+H395)</f>
        <v>107343817.88999999</v>
      </c>
      <c r="K395" s="47">
        <f>J395-F395</f>
        <v>8175479.0899999887</v>
      </c>
      <c r="L395" s="156">
        <f>IFERROR(K395/F395*100,0)</f>
        <v>8.2440415851757614</v>
      </c>
      <c r="M395" s="156">
        <f>IFERROR(F395/$F$419*100,0)</f>
        <v>1.5553342421963747</v>
      </c>
      <c r="N395" s="156">
        <f>IFERROR(J395/$J$419*100,0)</f>
        <v>1.5218220310383752</v>
      </c>
    </row>
    <row r="396" spans="1:14" ht="15.95" customHeight="1" x14ac:dyDescent="0.4">
      <c r="A396" s="125" t="s">
        <v>7</v>
      </c>
      <c r="B396" s="50" t="s">
        <v>89</v>
      </c>
      <c r="C396" s="47">
        <f>IFERROR(IF($J396&gt;0,VLOOKUP($A396&amp;$B396,'PNC AA'!$A:$E,4,0),""),"")</f>
        <v>102144870.09</v>
      </c>
      <c r="D396" s="47">
        <f>IFERROR(IF($J396&gt;0,VLOOKUP($A396&amp;$B396,'PNC AA'!$A:$E,5,0),""),"")</f>
        <v>346254.49</v>
      </c>
      <c r="E396" s="72">
        <f>IF(F396=0,"ND",RANK(F396,$F$386:$F$418))</f>
        <v>10</v>
      </c>
      <c r="F396" s="58">
        <f>SUM(C396:D396)</f>
        <v>102491124.58</v>
      </c>
      <c r="G396" s="47">
        <f>IFERROR(VLOOKUP($A396&amp;$B396,'PNC Exon. &amp; no Exon.'!$A:$AJ,3,0),0)</f>
        <v>103030919.71000001</v>
      </c>
      <c r="H396" s="47">
        <f>IFERROR(VLOOKUP($A396&amp;$B396,'PNC Exon. &amp; no Exon.'!$A:$AJ,4,0),0)</f>
        <v>969983.47000000009</v>
      </c>
      <c r="I396" s="72">
        <f>IF(J396=0,"ND",RANK(J396,$J$386:$J$418))</f>
        <v>11</v>
      </c>
      <c r="J396" s="58">
        <f>(G396+H396)</f>
        <v>104000903.18000001</v>
      </c>
      <c r="K396" s="47">
        <f>J396-F396</f>
        <v>1509778.6000000089</v>
      </c>
      <c r="L396" s="156">
        <f>IFERROR(K396/F396*100,0)</f>
        <v>1.4730822851119592</v>
      </c>
      <c r="M396" s="156">
        <f>IFERROR(F396/$F$419*100,0)</f>
        <v>1.6074480777779101</v>
      </c>
      <c r="N396" s="156">
        <f>IFERROR(J396/$J$419*100,0)</f>
        <v>1.4744292574855151</v>
      </c>
    </row>
    <row r="397" spans="1:14" ht="15.95" customHeight="1" x14ac:dyDescent="0.4">
      <c r="A397" s="125" t="s">
        <v>7</v>
      </c>
      <c r="B397" s="50" t="s">
        <v>96</v>
      </c>
      <c r="C397" s="47">
        <f>IFERROR(IF($J397&gt;0,VLOOKUP($A397&amp;$B397,'PNC AA'!$A:$E,4,0),""),"")</f>
        <v>65477316.799999997</v>
      </c>
      <c r="D397" s="47">
        <f>IFERROR(IF($J397&gt;0,VLOOKUP($A397&amp;$B397,'PNC AA'!$A:$E,5,0),""),"")</f>
        <v>279124.45</v>
      </c>
      <c r="E397" s="72">
        <f>IF(F397=0,"ND",RANK(F397,$F$386:$F$418))</f>
        <v>12</v>
      </c>
      <c r="F397" s="58">
        <f>SUM(C397:D397)</f>
        <v>65756441.25</v>
      </c>
      <c r="G397" s="47">
        <f>IFERROR(VLOOKUP($A397&amp;$B397,'PNC Exon. &amp; no Exon.'!$A:$AJ,3,0),0)</f>
        <v>65335347.759999998</v>
      </c>
      <c r="H397" s="47">
        <f>IFERROR(VLOOKUP($A397&amp;$B397,'PNC Exon. &amp; no Exon.'!$A:$AJ,4,0),0)</f>
        <v>161529.67000000001</v>
      </c>
      <c r="I397" s="72">
        <f>IF(J397=0,"ND",RANK(J397,$J$386:$J$418))</f>
        <v>12</v>
      </c>
      <c r="J397" s="58">
        <f>(G397+H397)</f>
        <v>65496877.43</v>
      </c>
      <c r="K397" s="47">
        <f>J397-F397</f>
        <v>-259563.8200000003</v>
      </c>
      <c r="L397" s="156">
        <f>IFERROR(K397/F397*100,0)</f>
        <v>-0.39473520018086489</v>
      </c>
      <c r="M397" s="156">
        <f>IFERROR(F397/$F$419*100,0)</f>
        <v>1.0313094477397777</v>
      </c>
      <c r="N397" s="156">
        <f>IFERROR(J397/$J$419*100,0)</f>
        <v>0.92855455485415217</v>
      </c>
    </row>
    <row r="398" spans="1:14" ht="15.95" customHeight="1" x14ac:dyDescent="0.4">
      <c r="A398" s="125" t="s">
        <v>7</v>
      </c>
      <c r="B398" s="50" t="s">
        <v>99</v>
      </c>
      <c r="C398" s="47">
        <f>IFERROR(IF($J398&gt;0,VLOOKUP($A398&amp;$B398,'PNC AA'!$A:$E,4,0),""),"")</f>
        <v>61426502.719999991</v>
      </c>
      <c r="D398" s="47">
        <f>IFERROR(IF($J398&gt;0,VLOOKUP($A398&amp;$B398,'PNC AA'!$A:$E,5,0),""),"")</f>
        <v>0</v>
      </c>
      <c r="E398" s="72">
        <f>IF(F398=0,"ND",RANK(F398,$F$386:$F$418))</f>
        <v>13</v>
      </c>
      <c r="F398" s="58">
        <f>SUM(C398:D398)</f>
        <v>61426502.719999991</v>
      </c>
      <c r="G398" s="47">
        <f>IFERROR(VLOOKUP($A398&amp;$B398,'PNC Exon. &amp; no Exon.'!$A:$AJ,3,0),0)</f>
        <v>61185691.680000007</v>
      </c>
      <c r="H398" s="47">
        <f>IFERROR(VLOOKUP($A398&amp;$B398,'PNC Exon. &amp; no Exon.'!$A:$AJ,4,0),0)</f>
        <v>0</v>
      </c>
      <c r="I398" s="72">
        <f>IF(J398=0,"ND",RANK(J398,$J$386:$J$418))</f>
        <v>13</v>
      </c>
      <c r="J398" s="58">
        <f>(G398+H398)</f>
        <v>61185691.680000007</v>
      </c>
      <c r="K398" s="47">
        <f>J398-F398</f>
        <v>-240811.0399999842</v>
      </c>
      <c r="L398" s="156">
        <f>IFERROR(K398/F398*100,0)</f>
        <v>-0.39203117439010249</v>
      </c>
      <c r="M398" s="156">
        <f>IFERROR(F398/$F$419*100,0)</f>
        <v>0.96339965169190411</v>
      </c>
      <c r="N398" s="156">
        <f>IFERROR(J398/$J$419*100,0)</f>
        <v>0.86743452406698662</v>
      </c>
    </row>
    <row r="399" spans="1:14" ht="15.95" customHeight="1" x14ac:dyDescent="0.4">
      <c r="A399" s="125" t="s">
        <v>7</v>
      </c>
      <c r="B399" s="50" t="s">
        <v>98</v>
      </c>
      <c r="C399" s="47">
        <f>IFERROR(IF($J399&gt;0,VLOOKUP($A399&amp;$B399,'PNC AA'!$A:$E,4,0),""),"")</f>
        <v>2600987.9500000002</v>
      </c>
      <c r="D399" s="47">
        <f>IFERROR(IF($J399&gt;0,VLOOKUP($A399&amp;$B399,'PNC AA'!$A:$E,5,0),""),"")</f>
        <v>43323591.5</v>
      </c>
      <c r="E399" s="72">
        <f>IF(F399=0,"ND",RANK(F399,$F$386:$F$418))</f>
        <v>15</v>
      </c>
      <c r="F399" s="58">
        <f>SUM(C399:D399)</f>
        <v>45924579.450000003</v>
      </c>
      <c r="G399" s="47">
        <f>IFERROR(VLOOKUP($A399&amp;$B399,'PNC Exon. &amp; no Exon.'!$A:$AJ,3,0),0)</f>
        <v>2762911.9000000004</v>
      </c>
      <c r="H399" s="47">
        <f>IFERROR(VLOOKUP($A399&amp;$B399,'PNC Exon. &amp; no Exon.'!$A:$AJ,4,0),0)</f>
        <v>54269693.460000001</v>
      </c>
      <c r="I399" s="72">
        <f>IF(J399=0,"ND",RANK(J399,$J$386:$J$418))</f>
        <v>14</v>
      </c>
      <c r="J399" s="58">
        <f>(G399+H399)</f>
        <v>57032605.359999999</v>
      </c>
      <c r="K399" s="47">
        <f>J399-F399</f>
        <v>11108025.909999996</v>
      </c>
      <c r="L399" s="156">
        <f>IFERROR(K399/F399*100,0)</f>
        <v>24.187539751112507</v>
      </c>
      <c r="M399" s="156">
        <f>IFERROR(F399/$F$419*100,0)</f>
        <v>0.72027092357679945</v>
      </c>
      <c r="N399" s="156">
        <f>IFERROR(J399/$J$419*100,0)</f>
        <v>0.80855588174911452</v>
      </c>
    </row>
    <row r="400" spans="1:14" ht="15.95" customHeight="1" x14ac:dyDescent="0.4">
      <c r="A400" s="125" t="s">
        <v>7</v>
      </c>
      <c r="B400" s="49" t="s">
        <v>107</v>
      </c>
      <c r="C400" s="47">
        <f>IFERROR(IF($J400&gt;0,VLOOKUP($A400&amp;$B400,'PNC AA'!$A:$E,4,0),""),"")</f>
        <v>41264815.469999999</v>
      </c>
      <c r="D400" s="47">
        <f>IFERROR(IF($J400&gt;0,VLOOKUP($A400&amp;$B400,'PNC AA'!$A:$E,5,0),""),"")</f>
        <v>0</v>
      </c>
      <c r="E400" s="72">
        <f>IF(F400=0,"ND",RANK(F400,$F$386:$F$418))</f>
        <v>16</v>
      </c>
      <c r="F400" s="58">
        <f>SUM(C400:D400)</f>
        <v>41264815.469999999</v>
      </c>
      <c r="G400" s="47">
        <f>IFERROR(VLOOKUP($A400&amp;$B400,'PNC Exon. &amp; no Exon.'!$A:$AJ,3,0),0)</f>
        <v>55794057.57</v>
      </c>
      <c r="H400" s="47">
        <f>IFERROR(VLOOKUP($A400&amp;$B400,'PNC Exon. &amp; no Exon.'!$A:$AJ,4,0),0)</f>
        <v>0</v>
      </c>
      <c r="I400" s="72">
        <f>IF(J400=0,"ND",RANK(J400,$J$386:$J$418))</f>
        <v>15</v>
      </c>
      <c r="J400" s="58">
        <f>(G400+H400)</f>
        <v>55794057.57</v>
      </c>
      <c r="K400" s="47">
        <f>J400-F400</f>
        <v>14529242.100000001</v>
      </c>
      <c r="L400" s="156">
        <f>IFERROR(K400/F400*100,0)</f>
        <v>35.209759051419795</v>
      </c>
      <c r="M400" s="156">
        <f>IFERROR(F400/$F$419*100,0)</f>
        <v>0.64718821828651707</v>
      </c>
      <c r="N400" s="156">
        <f>IFERROR(J400/$J$419*100,0)</f>
        <v>0.790996889062201</v>
      </c>
    </row>
    <row r="401" spans="1:14" ht="15.95" customHeight="1" x14ac:dyDescent="0.4">
      <c r="A401" s="125" t="s">
        <v>7</v>
      </c>
      <c r="B401" s="50" t="s">
        <v>106</v>
      </c>
      <c r="C401" s="47">
        <f>IFERROR(IF($J401&gt;0,VLOOKUP($A401&amp;$B401,'PNC AA'!$A:$E,4,0),""),"")</f>
        <v>48237894.599999994</v>
      </c>
      <c r="D401" s="47">
        <f>IFERROR(IF($J401&gt;0,VLOOKUP($A401&amp;$B401,'PNC AA'!$A:$E,5,0),""),"")</f>
        <v>18312.07</v>
      </c>
      <c r="E401" s="72">
        <f>IF(F401=0,"ND",RANK(F401,$F$386:$F$418))</f>
        <v>14</v>
      </c>
      <c r="F401" s="58">
        <f>SUM(C401:D401)</f>
        <v>48256206.669999994</v>
      </c>
      <c r="G401" s="47">
        <f>IFERROR(VLOOKUP($A401&amp;$B401,'PNC Exon. &amp; no Exon.'!$A:$AJ,3,0),0)</f>
        <v>53634209.389999993</v>
      </c>
      <c r="H401" s="47">
        <f>IFERROR(VLOOKUP($A401&amp;$B401,'PNC Exon. &amp; no Exon.'!$A:$AJ,4,0),0)</f>
        <v>229993.02000000002</v>
      </c>
      <c r="I401" s="72">
        <f>IF(J401=0,"ND",RANK(J401,$J$386:$J$418))</f>
        <v>16</v>
      </c>
      <c r="J401" s="58">
        <f>(G401+H401)</f>
        <v>53864202.409999996</v>
      </c>
      <c r="K401" s="47">
        <f>J401-F401</f>
        <v>5607995.7400000021</v>
      </c>
      <c r="L401" s="156">
        <f>IFERROR(K401/F401*100,0)</f>
        <v>11.621294185741274</v>
      </c>
      <c r="M401" s="156">
        <f>IFERROR(F401/$F$419*100,0)</f>
        <v>0.75683964802237957</v>
      </c>
      <c r="N401" s="156">
        <f>IFERROR(J401/$J$419*100,0)</f>
        <v>0.76363717560193767</v>
      </c>
    </row>
    <row r="402" spans="1:14" ht="15.95" customHeight="1" x14ac:dyDescent="0.4">
      <c r="A402" s="125" t="s">
        <v>7</v>
      </c>
      <c r="B402" s="50" t="s">
        <v>82</v>
      </c>
      <c r="C402" s="47">
        <f>IFERROR(IF($J402&gt;0,VLOOKUP($A402&amp;$B402,'PNC AA'!$A:$E,4,0),""),"")</f>
        <v>34285041.18</v>
      </c>
      <c r="D402" s="47">
        <f>IFERROR(IF($J402&gt;0,VLOOKUP($A402&amp;$B402,'PNC AA'!$A:$E,5,0),""),"")</f>
        <v>0</v>
      </c>
      <c r="E402" s="72">
        <f>IF(F402=0,"ND",RANK(F402,$F$386:$F$418))</f>
        <v>18</v>
      </c>
      <c r="F402" s="58">
        <f>SUM(C402:D402)</f>
        <v>34285041.18</v>
      </c>
      <c r="G402" s="47">
        <f>IFERROR(VLOOKUP($A402&amp;$B402,'PNC Exon. &amp; no Exon.'!$A:$AJ,3,0),0)</f>
        <v>45398341.600000001</v>
      </c>
      <c r="H402" s="47">
        <f>IFERROR(VLOOKUP($A402&amp;$B402,'PNC Exon. &amp; no Exon.'!$A:$AJ,4,0),0)</f>
        <v>0</v>
      </c>
      <c r="I402" s="72">
        <f>IF(J402=0,"ND",RANK(J402,$J$386:$J$418))</f>
        <v>17</v>
      </c>
      <c r="J402" s="58">
        <f>(G402+H402)</f>
        <v>45398341.600000001</v>
      </c>
      <c r="K402" s="47">
        <f>J402-F402</f>
        <v>11113300.420000002</v>
      </c>
      <c r="L402" s="156">
        <f>IFERROR(K402/F402*100,0)</f>
        <v>32.414429259845505</v>
      </c>
      <c r="M402" s="156">
        <f>IFERROR(F402/$F$419*100,0)</f>
        <v>0.53771898559186915</v>
      </c>
      <c r="N402" s="156">
        <f>IFERROR(J402/$J$419*100,0)</f>
        <v>0.6436159788007888</v>
      </c>
    </row>
    <row r="403" spans="1:14" ht="15.95" customHeight="1" x14ac:dyDescent="0.4">
      <c r="A403" s="125" t="s">
        <v>7</v>
      </c>
      <c r="B403" s="50" t="s">
        <v>110</v>
      </c>
      <c r="C403" s="47">
        <f>IFERROR(IF($J403&gt;0,VLOOKUP($A403&amp;$B403,'PNC AA'!$A:$E,4,0),""),"")</f>
        <v>18573589.259999998</v>
      </c>
      <c r="D403" s="47">
        <f>IFERROR(IF($J403&gt;0,VLOOKUP($A403&amp;$B403,'PNC AA'!$A:$E,5,0),""),"")</f>
        <v>12009718.02</v>
      </c>
      <c r="E403" s="72">
        <f>IF(F403=0,"ND",RANK(F403,$F$386:$F$418))</f>
        <v>22</v>
      </c>
      <c r="F403" s="58">
        <f>SUM(C403:D403)</f>
        <v>30583307.279999997</v>
      </c>
      <c r="G403" s="47">
        <f>IFERROR(VLOOKUP($A403&amp;$B403,'PNC Exon. &amp; no Exon.'!$A:$AJ,3,0),0)</f>
        <v>25365822.75</v>
      </c>
      <c r="H403" s="47">
        <f>IFERROR(VLOOKUP($A403&amp;$B403,'PNC Exon. &amp; no Exon.'!$A:$AJ,4,0),0)</f>
        <v>15749443.419999998</v>
      </c>
      <c r="I403" s="72">
        <f>IF(J403=0,"ND",RANK(J403,$J$386:$J$418))</f>
        <v>18</v>
      </c>
      <c r="J403" s="58">
        <f>(G403+H403)</f>
        <v>41115266.170000002</v>
      </c>
      <c r="K403" s="47">
        <f>J403-F403</f>
        <v>10531958.890000004</v>
      </c>
      <c r="L403" s="156">
        <f>IFERROR(K403/F403*100,0)</f>
        <v>34.436952137244475</v>
      </c>
      <c r="M403" s="156">
        <f>IFERROR(F403/$F$419*100,0)</f>
        <v>0.47966181170111188</v>
      </c>
      <c r="N403" s="156">
        <f>IFERROR(J403/$J$419*100,0)</f>
        <v>0.58289447030504549</v>
      </c>
    </row>
    <row r="404" spans="1:14" ht="15.95" customHeight="1" x14ac:dyDescent="0.4">
      <c r="A404" s="125" t="s">
        <v>7</v>
      </c>
      <c r="B404" s="50" t="s">
        <v>80</v>
      </c>
      <c r="C404" s="47">
        <f>IFERROR(IF($J404&gt;0,VLOOKUP($A404&amp;$B404,'PNC AA'!$A:$E,4,0),""),"")</f>
        <v>35152641.579999998</v>
      </c>
      <c r="D404" s="47">
        <f>IFERROR(IF($J404&gt;0,VLOOKUP($A404&amp;$B404,'PNC AA'!$A:$E,5,0),""),"")</f>
        <v>140741.54999999999</v>
      </c>
      <c r="E404" s="72">
        <f>IF(F404=0,"ND",RANK(F404,$F$386:$F$418))</f>
        <v>17</v>
      </c>
      <c r="F404" s="58">
        <f>SUM(C404:D404)</f>
        <v>35293383.129999995</v>
      </c>
      <c r="G404" s="47">
        <f>IFERROR(VLOOKUP($A404&amp;$B404,'PNC Exon. &amp; no Exon.'!$A:$AJ,3,0),0)</f>
        <v>37429717.980000004</v>
      </c>
      <c r="H404" s="47">
        <f>IFERROR(VLOOKUP($A404&amp;$B404,'PNC Exon. &amp; no Exon.'!$A:$AJ,4,0),0)</f>
        <v>34072.26</v>
      </c>
      <c r="I404" s="72">
        <f>IF(J404=0,"ND",RANK(J404,$J$386:$J$418))</f>
        <v>19</v>
      </c>
      <c r="J404" s="58">
        <f>(G404+H404)</f>
        <v>37463790.240000002</v>
      </c>
      <c r="K404" s="47">
        <f>J404-F404</f>
        <v>2170407.1100000069</v>
      </c>
      <c r="L404" s="156">
        <f>IFERROR(K404/F404*100,0)</f>
        <v>6.1496147932475269</v>
      </c>
      <c r="M404" s="156">
        <f>IFERROR(F404/$F$419*100,0)</f>
        <v>0.5535335972073866</v>
      </c>
      <c r="N404" s="156">
        <f>IFERROR(J404/$J$419*100,0)</f>
        <v>0.5311271992566583</v>
      </c>
    </row>
    <row r="405" spans="1:14" ht="15.95" customHeight="1" x14ac:dyDescent="0.4">
      <c r="A405" s="125" t="s">
        <v>7</v>
      </c>
      <c r="B405" s="49" t="s">
        <v>101</v>
      </c>
      <c r="C405" s="47">
        <f>IFERROR(IF($J405&gt;0,VLOOKUP($A405&amp;$B405,'PNC AA'!$A:$E,4,0),""),"")</f>
        <v>0</v>
      </c>
      <c r="D405" s="47">
        <f>IFERROR(IF($J405&gt;0,VLOOKUP($A405&amp;$B405,'PNC AA'!$A:$E,5,0),""),"")</f>
        <v>32333954.57</v>
      </c>
      <c r="E405" s="72">
        <f>IF(F405=0,"ND",RANK(F405,$F$386:$F$418))</f>
        <v>20</v>
      </c>
      <c r="F405" s="58">
        <f>SUM(C405:D405)</f>
        <v>32333954.57</v>
      </c>
      <c r="G405" s="47">
        <f>IFERROR(VLOOKUP($A405&amp;$B405,'PNC Exon. &amp; no Exon.'!$A:$AJ,3,0),0)</f>
        <v>0</v>
      </c>
      <c r="H405" s="47">
        <f>IFERROR(VLOOKUP($A405&amp;$B405,'PNC Exon. &amp; no Exon.'!$A:$AJ,4,0),0)</f>
        <v>36648023.579999998</v>
      </c>
      <c r="I405" s="72">
        <f>IF(J405=0,"ND",RANK(J405,$J$386:$J$418))</f>
        <v>20</v>
      </c>
      <c r="J405" s="58">
        <f>(G405+H405)</f>
        <v>36648023.579999998</v>
      </c>
      <c r="K405" s="47">
        <f>J405-F405</f>
        <v>4314069.0099999979</v>
      </c>
      <c r="L405" s="156">
        <f>IFERROR(K405/F405*100,0)</f>
        <v>13.342225123315615</v>
      </c>
      <c r="M405" s="156">
        <f>IFERROR(F405/$F$419*100,0)</f>
        <v>0.50711857571564922</v>
      </c>
      <c r="N405" s="156">
        <f>IFERROR(J405/$J$419*100,0)</f>
        <v>0.51956200901303595</v>
      </c>
    </row>
    <row r="406" spans="1:14" ht="15.95" customHeight="1" x14ac:dyDescent="0.4">
      <c r="A406" s="125" t="s">
        <v>7</v>
      </c>
      <c r="B406" s="50" t="s">
        <v>102</v>
      </c>
      <c r="C406" s="47">
        <f>IFERROR(IF($J406&gt;0,VLOOKUP($A406&amp;$B406,'PNC AA'!$A:$E,4,0),""),"")</f>
        <v>31907649.830000002</v>
      </c>
      <c r="D406" s="47">
        <f>IFERROR(IF($J406&gt;0,VLOOKUP($A406&amp;$B406,'PNC AA'!$A:$E,5,0),""),"")</f>
        <v>0</v>
      </c>
      <c r="E406" s="72">
        <f>IF(F406=0,"ND",RANK(F406,$F$386:$F$418))</f>
        <v>21</v>
      </c>
      <c r="F406" s="58">
        <f>SUM(C406:D406)</f>
        <v>31907649.830000002</v>
      </c>
      <c r="G406" s="47">
        <f>IFERROR(VLOOKUP($A406&amp;$B406,'PNC Exon. &amp; no Exon.'!$A:$AJ,3,0),0)</f>
        <v>32728751.969999999</v>
      </c>
      <c r="H406" s="47">
        <f>IFERROR(VLOOKUP($A406&amp;$B406,'PNC Exon. &amp; no Exon.'!$A:$AJ,4,0),0)</f>
        <v>0</v>
      </c>
      <c r="I406" s="72">
        <f>IF(J406=0,"ND",RANK(J406,$J$386:$J$418))</f>
        <v>21</v>
      </c>
      <c r="J406" s="58">
        <f>(G406+H406)</f>
        <v>32728751.969999999</v>
      </c>
      <c r="K406" s="47">
        <f>J406-F406</f>
        <v>821102.13999999687</v>
      </c>
      <c r="L406" s="156">
        <f>IFERROR(K406/F406*100,0)</f>
        <v>2.5733707884307595</v>
      </c>
      <c r="M406" s="156">
        <f>IFERROR(F406/$F$419*100,0)</f>
        <v>0.50043250667631767</v>
      </c>
      <c r="N406" s="156">
        <f>IFERROR(J406/$J$419*100,0)</f>
        <v>0.46399817684308964</v>
      </c>
    </row>
    <row r="407" spans="1:14" ht="15.95" customHeight="1" x14ac:dyDescent="0.4">
      <c r="A407" s="125" t="s">
        <v>7</v>
      </c>
      <c r="B407" s="50" t="s">
        <v>95</v>
      </c>
      <c r="C407" s="47">
        <f>IFERROR(IF($J407&gt;0,VLOOKUP($A407&amp;$B407,'PNC AA'!$A:$E,4,0),""),"")</f>
        <v>2305990.0299999998</v>
      </c>
      <c r="D407" s="47">
        <f>IFERROR(IF($J407&gt;0,VLOOKUP($A407&amp;$B407,'PNC AA'!$A:$E,5,0),""),"")</f>
        <v>22961195.09</v>
      </c>
      <c r="E407" s="72">
        <f>IF(F407=0,"ND",RANK(F407,$F$386:$F$418))</f>
        <v>23</v>
      </c>
      <c r="F407" s="58">
        <f>SUM(C407:D407)</f>
        <v>25267185.120000001</v>
      </c>
      <c r="G407" s="47">
        <f>IFERROR(VLOOKUP($A407&amp;$B407,'PNC Exon. &amp; no Exon.'!$A:$AJ,3,0),0)</f>
        <v>1652483.53</v>
      </c>
      <c r="H407" s="47">
        <f>IFERROR(VLOOKUP($A407&amp;$B407,'PNC Exon. &amp; no Exon.'!$A:$AJ,4,0),0)</f>
        <v>30423387.239999998</v>
      </c>
      <c r="I407" s="72">
        <f>IF(J407=0,"ND",RANK(J407,$J$386:$J$418))</f>
        <v>22</v>
      </c>
      <c r="J407" s="58">
        <f>(G407+H407)</f>
        <v>32075870.77</v>
      </c>
      <c r="K407" s="47">
        <f>J407-F407</f>
        <v>6808685.6499999985</v>
      </c>
      <c r="L407" s="156">
        <f>IFERROR(K407/F407*100,0)</f>
        <v>26.946751755939157</v>
      </c>
      <c r="M407" s="156">
        <f>IFERROR(F407/$F$419*100,0)</f>
        <v>0.39628493021656536</v>
      </c>
      <c r="N407" s="156">
        <f>IFERROR(J407/$J$419*100,0)</f>
        <v>0.45474222700507538</v>
      </c>
    </row>
    <row r="408" spans="1:14" ht="15.95" customHeight="1" x14ac:dyDescent="0.4">
      <c r="A408" s="125" t="s">
        <v>7</v>
      </c>
      <c r="B408" s="50" t="s">
        <v>79</v>
      </c>
      <c r="C408" s="47">
        <f>IFERROR(IF($J408&gt;0,VLOOKUP($A408&amp;$B408,'PNC AA'!$A:$E,4,0),""),"")</f>
        <v>32324500.899999999</v>
      </c>
      <c r="D408" s="47">
        <f>IFERROR(IF($J408&gt;0,VLOOKUP($A408&amp;$B408,'PNC AA'!$A:$E,5,0),""),"")</f>
        <v>448600.82</v>
      </c>
      <c r="E408" s="72">
        <f>IF(F408=0,"ND",RANK(F408,$F$386:$F$418))</f>
        <v>19</v>
      </c>
      <c r="F408" s="58">
        <f>SUM(C408:D408)</f>
        <v>32773101.719999999</v>
      </c>
      <c r="G408" s="47">
        <f>IFERROR(VLOOKUP($A408&amp;$B408,'PNC Exon. &amp; no Exon.'!$A:$AJ,3,0),0)</f>
        <v>29602822.640000001</v>
      </c>
      <c r="H408" s="47">
        <f>IFERROR(VLOOKUP($A408&amp;$B408,'PNC Exon. &amp; no Exon.'!$A:$AJ,4,0),0)</f>
        <v>0</v>
      </c>
      <c r="I408" s="72">
        <f>IF(J408=0,"ND",RANK(J408,$J$386:$J$418))</f>
        <v>23</v>
      </c>
      <c r="J408" s="58">
        <f>(G408+H408)</f>
        <v>29602822.640000001</v>
      </c>
      <c r="K408" s="47">
        <f>J408-F408</f>
        <v>-3170279.0799999982</v>
      </c>
      <c r="L408" s="156">
        <f>IFERROR(K408/F408*100,0)</f>
        <v>-9.6734178750780693</v>
      </c>
      <c r="M408" s="156">
        <f>IFERROR(F408/$F$419*100,0)</f>
        <v>0.51400606226652756</v>
      </c>
      <c r="N408" s="156">
        <f>IFERROR(J408/$J$419*100,0)</f>
        <v>0.41968162265887154</v>
      </c>
    </row>
    <row r="409" spans="1:14" ht="15.95" customHeight="1" x14ac:dyDescent="0.4">
      <c r="A409" s="125" t="s">
        <v>7</v>
      </c>
      <c r="B409" s="50" t="s">
        <v>113</v>
      </c>
      <c r="C409" s="47">
        <f>IFERROR(IF($J409&gt;0,VLOOKUP($A409&amp;$B409,'PNC AA'!$A:$E,4,0),""),"")</f>
        <v>12435278.9</v>
      </c>
      <c r="D409" s="47">
        <f>IFERROR(IF($J409&gt;0,VLOOKUP($A409&amp;$B409,'PNC AA'!$A:$E,5,0),""),"")</f>
        <v>0</v>
      </c>
      <c r="E409" s="72">
        <f>IF(F409=0,"ND",RANK(F409,$F$386:$F$418))</f>
        <v>26</v>
      </c>
      <c r="F409" s="58">
        <f>SUM(C409:D409)</f>
        <v>12435278.9</v>
      </c>
      <c r="G409" s="47">
        <f>IFERROR(VLOOKUP($A409&amp;$B409,'PNC Exon. &amp; no Exon.'!$A:$AJ,3,0),0)</f>
        <v>22872659.630000003</v>
      </c>
      <c r="H409" s="47">
        <f>IFERROR(VLOOKUP($A409&amp;$B409,'PNC Exon. &amp; no Exon.'!$A:$AJ,4,0),0)</f>
        <v>123671.69</v>
      </c>
      <c r="I409" s="72">
        <f>IF(J409=0,"ND",RANK(J409,$J$386:$J$418))</f>
        <v>24</v>
      </c>
      <c r="J409" s="58">
        <f>(G409+H409)</f>
        <v>22996331.320000004</v>
      </c>
      <c r="K409" s="47">
        <f>J409-F409</f>
        <v>10561052.420000004</v>
      </c>
      <c r="L409" s="156">
        <f>IFERROR(K409/F409*100,0)</f>
        <v>84.928150827401254</v>
      </c>
      <c r="M409" s="156">
        <f>IFERROR(F409/$F$419*100,0)</f>
        <v>0.19503215762682583</v>
      </c>
      <c r="N409" s="156">
        <f>IFERROR(J409/$J$419*100,0)</f>
        <v>0.32602085824538218</v>
      </c>
    </row>
    <row r="410" spans="1:14" ht="15.95" customHeight="1" x14ac:dyDescent="0.4">
      <c r="A410" s="125" t="s">
        <v>7</v>
      </c>
      <c r="B410" s="50" t="s">
        <v>114</v>
      </c>
      <c r="C410" s="47">
        <f>IFERROR(IF($J410&gt;0,VLOOKUP($A410&amp;$B410,'PNC AA'!$A:$E,4,0),""),"")</f>
        <v>19513784.050000001</v>
      </c>
      <c r="D410" s="47">
        <f>IFERROR(IF($J410&gt;0,VLOOKUP($A410&amp;$B410,'PNC AA'!$A:$E,5,0),""),"")</f>
        <v>360680</v>
      </c>
      <c r="E410" s="72">
        <f>IF(F410=0,"ND",RANK(F410,$F$386:$F$418))</f>
        <v>24</v>
      </c>
      <c r="F410" s="58">
        <f>SUM(C410:D410)</f>
        <v>19874464.050000001</v>
      </c>
      <c r="G410" s="47">
        <f>IFERROR(VLOOKUP($A410&amp;$B410,'PNC Exon. &amp; no Exon.'!$A:$AJ,3,0),0)</f>
        <v>18226731.050000001</v>
      </c>
      <c r="H410" s="47">
        <f>IFERROR(VLOOKUP($A410&amp;$B410,'PNC Exon. &amp; no Exon.'!$A:$AJ,4,0),0)</f>
        <v>213825</v>
      </c>
      <c r="I410" s="72">
        <f>IF(J410=0,"ND",RANK(J410,$J$386:$J$418))</f>
        <v>25</v>
      </c>
      <c r="J410" s="58">
        <f>(G410+H410)</f>
        <v>18440556.050000001</v>
      </c>
      <c r="K410" s="47">
        <f>J410-F410</f>
        <v>-1433908</v>
      </c>
      <c r="L410" s="156">
        <f>IFERROR(K410/F410*100,0)</f>
        <v>-7.2148260018111028</v>
      </c>
      <c r="M410" s="156">
        <f>IFERROR(F410/$F$419*100,0)</f>
        <v>0.31170668840795224</v>
      </c>
      <c r="N410" s="156">
        <f>IFERROR(J410/$J$419*100,0)</f>
        <v>0.26143326195315375</v>
      </c>
    </row>
    <row r="411" spans="1:14" ht="15.95" customHeight="1" x14ac:dyDescent="0.4">
      <c r="A411" s="125" t="s">
        <v>7</v>
      </c>
      <c r="B411" s="50" t="s">
        <v>88</v>
      </c>
      <c r="C411" s="47">
        <f>IFERROR(IF($J411&gt;0,VLOOKUP($A411&amp;$B411,'PNC AA'!$A:$E,4,0),""),"")</f>
        <v>5160708.0999999996</v>
      </c>
      <c r="D411" s="47">
        <f>IFERROR(IF($J411&gt;0,VLOOKUP($A411&amp;$B411,'PNC AA'!$A:$E,5,0),""),"")</f>
        <v>58180</v>
      </c>
      <c r="E411" s="72">
        <f>IF(F411=0,"ND",RANK(F411,$F$386:$F$418))</f>
        <v>29</v>
      </c>
      <c r="F411" s="58">
        <f>SUM(C411:D411)</f>
        <v>5218888.0999999996</v>
      </c>
      <c r="G411" s="47">
        <f>IFERROR(VLOOKUP($A411&amp;$B411,'PNC Exon. &amp; no Exon.'!$A:$AJ,3,0),0)</f>
        <v>10597530.500000002</v>
      </c>
      <c r="H411" s="47">
        <f>IFERROR(VLOOKUP($A411&amp;$B411,'PNC Exon. &amp; no Exon.'!$A:$AJ,4,0),0)</f>
        <v>5000000</v>
      </c>
      <c r="I411" s="72">
        <f>IF(J411=0,"ND",RANK(J411,$J$386:$J$418))</f>
        <v>26</v>
      </c>
      <c r="J411" s="58">
        <f>(G411+H411)</f>
        <v>15597530.500000002</v>
      </c>
      <c r="K411" s="47">
        <f>J411-F411</f>
        <v>10378642.400000002</v>
      </c>
      <c r="L411" s="156">
        <f>IFERROR(K411/F411*100,0)</f>
        <v>198.86692722919281</v>
      </c>
      <c r="M411" s="156">
        <f>IFERROR(F411/$F$419*100,0)</f>
        <v>8.1851884042260251E-2</v>
      </c>
      <c r="N411" s="156">
        <f>IFERROR(J411/$J$419*100,0)</f>
        <v>0.22112745765216801</v>
      </c>
    </row>
    <row r="412" spans="1:14" ht="15.95" customHeight="1" x14ac:dyDescent="0.4">
      <c r="A412" s="125" t="s">
        <v>7</v>
      </c>
      <c r="B412" s="50" t="s">
        <v>109</v>
      </c>
      <c r="C412" s="47">
        <f>IFERROR(IF($J412&gt;0,VLOOKUP($A412&amp;$B412,'PNC AA'!$A:$E,4,0),""),"")</f>
        <v>13576129.789999999</v>
      </c>
      <c r="D412" s="47">
        <f>IFERROR(IF($J412&gt;0,VLOOKUP($A412&amp;$B412,'PNC AA'!$A:$E,5,0),""),"")</f>
        <v>0</v>
      </c>
      <c r="E412" s="72">
        <f>IF(F412=0,"ND",RANK(F412,$F$386:$F$418))</f>
        <v>25</v>
      </c>
      <c r="F412" s="58">
        <f>SUM(C412:D412)</f>
        <v>13576129.789999999</v>
      </c>
      <c r="G412" s="47">
        <f>IFERROR(VLOOKUP($A412&amp;$B412,'PNC Exon. &amp; no Exon.'!$A:$AJ,3,0),0)</f>
        <v>13757024.26</v>
      </c>
      <c r="H412" s="47">
        <f>IFERROR(VLOOKUP($A412&amp;$B412,'PNC Exon. &amp; no Exon.'!$A:$AJ,4,0),0)</f>
        <v>164376.49</v>
      </c>
      <c r="I412" s="72">
        <f>IF(J412=0,"ND",RANK(J412,$J$386:$J$418))</f>
        <v>27</v>
      </c>
      <c r="J412" s="58">
        <f>(G412+H412)</f>
        <v>13921400.75</v>
      </c>
      <c r="K412" s="47">
        <f>J412-F412</f>
        <v>345270.96000000089</v>
      </c>
      <c r="L412" s="156">
        <f>IFERROR(K412/F412*100,0)</f>
        <v>2.5432208246441705</v>
      </c>
      <c r="M412" s="156">
        <f>IFERROR(F412/$F$419*100,0)</f>
        <v>0.21292501008284789</v>
      </c>
      <c r="N412" s="156">
        <f>IFERROR(J412/$J$419*100,0)</f>
        <v>0.19736482995205457</v>
      </c>
    </row>
    <row r="413" spans="1:14" ht="15.95" customHeight="1" x14ac:dyDescent="0.4">
      <c r="A413" s="125" t="s">
        <v>7</v>
      </c>
      <c r="B413" s="50" t="s">
        <v>93</v>
      </c>
      <c r="C413" s="47">
        <f>IFERROR(IF($J413&gt;0,VLOOKUP($A413&amp;$B413,'PNC AA'!$A:$E,4,0),""),"")</f>
        <v>10569046.83</v>
      </c>
      <c r="D413" s="47">
        <f>IFERROR(IF($J413&gt;0,VLOOKUP($A413&amp;$B413,'PNC AA'!$A:$E,5,0),""),"")</f>
        <v>0</v>
      </c>
      <c r="E413" s="72">
        <f>IF(F413=0,"ND",RANK(F413,$F$386:$F$418))</f>
        <v>27</v>
      </c>
      <c r="F413" s="58">
        <f>SUM(C413:D413)</f>
        <v>10569046.83</v>
      </c>
      <c r="G413" s="47">
        <f>IFERROR(VLOOKUP($A413&amp;$B413,'PNC Exon. &amp; no Exon.'!$A:$AJ,3,0),0)</f>
        <v>11501591.269999998</v>
      </c>
      <c r="H413" s="47">
        <f>IFERROR(VLOOKUP($A413&amp;$B413,'PNC Exon. &amp; no Exon.'!$A:$AJ,4,0),0)</f>
        <v>0</v>
      </c>
      <c r="I413" s="72">
        <f>IF(J413=0,"ND",RANK(J413,$J$386:$J$418))</f>
        <v>28</v>
      </c>
      <c r="J413" s="58">
        <f>(G413+H413)</f>
        <v>11501591.269999998</v>
      </c>
      <c r="K413" s="47">
        <f>J413-F413</f>
        <v>932544.43999999762</v>
      </c>
      <c r="L413" s="156">
        <f>IFERROR(K413/F413*100,0)</f>
        <v>8.8233542248388126</v>
      </c>
      <c r="M413" s="156">
        <f>IFERROR(F413/$F$419*100,0)</f>
        <v>0.16576258754549233</v>
      </c>
      <c r="N413" s="156">
        <f>IFERROR(J413/$J$419*100,0)</f>
        <v>0.16305899427409162</v>
      </c>
    </row>
    <row r="414" spans="1:14" ht="15.95" customHeight="1" x14ac:dyDescent="0.4">
      <c r="A414" s="125" t="s">
        <v>7</v>
      </c>
      <c r="B414" s="50" t="s">
        <v>81</v>
      </c>
      <c r="C414" s="47">
        <f>IFERROR(IF($J414&gt;0,VLOOKUP($A414&amp;$B414,'PNC AA'!$A:$E,4,0),""),"")</f>
        <v>5365979.47</v>
      </c>
      <c r="D414" s="47">
        <f>IFERROR(IF($J414&gt;0,VLOOKUP($A414&amp;$B414,'PNC AA'!$A:$E,5,0),""),"")</f>
        <v>0</v>
      </c>
      <c r="E414" s="72">
        <f>IF(F414=0,"ND",RANK(F414,$F$386:$F$418))</f>
        <v>28</v>
      </c>
      <c r="F414" s="58">
        <f>SUM(C414:D414)</f>
        <v>5365979.47</v>
      </c>
      <c r="G414" s="47">
        <f>IFERROR(VLOOKUP($A414&amp;$B414,'PNC Exon. &amp; no Exon.'!$A:$AJ,3,0),0)</f>
        <v>3925567.21</v>
      </c>
      <c r="H414" s="47">
        <f>IFERROR(VLOOKUP($A414&amp;$B414,'PNC Exon. &amp; no Exon.'!$A:$AJ,4,0),0)</f>
        <v>0</v>
      </c>
      <c r="I414" s="72">
        <f>IF(J414=0,"ND",RANK(J414,$J$386:$J$418))</f>
        <v>29</v>
      </c>
      <c r="J414" s="58">
        <f>(G414+H414)</f>
        <v>3925567.21</v>
      </c>
      <c r="K414" s="47">
        <f>J414-F414</f>
        <v>-1440412.2599999998</v>
      </c>
      <c r="L414" s="156">
        <f>IFERROR(K414/F414*100,0)</f>
        <v>-26.843417274572612</v>
      </c>
      <c r="M414" s="156">
        <f>IFERROR(F414/$F$419*100,0)</f>
        <v>8.4158832482265536E-2</v>
      </c>
      <c r="N414" s="156">
        <f>IFERROR(J414/$J$419*100,0)</f>
        <v>5.5653085402847212E-2</v>
      </c>
    </row>
    <row r="415" spans="1:14" ht="15.95" customHeight="1" x14ac:dyDescent="0.4">
      <c r="A415" s="125" t="s">
        <v>7</v>
      </c>
      <c r="B415" s="50" t="s">
        <v>119</v>
      </c>
      <c r="C415" s="47">
        <f>IFERROR(IF($J415&gt;0,VLOOKUP($A415&amp;$B415,'PNC AA'!$A:$E,4,0),""),"")</f>
        <v>2517.7400000000002</v>
      </c>
      <c r="D415" s="47">
        <f>IFERROR(IF($J415&gt;0,VLOOKUP($A415&amp;$B415,'PNC AA'!$A:$E,5,0),""),"")</f>
        <v>930366.84</v>
      </c>
      <c r="E415" s="72">
        <f>IF(F415=0,"ND",RANK(F415,$F$386:$F$418))</f>
        <v>30</v>
      </c>
      <c r="F415" s="58">
        <f>SUM(C415:D415)</f>
        <v>932884.58</v>
      </c>
      <c r="G415" s="47">
        <f>IFERROR(VLOOKUP($A415&amp;$B415,'PNC Exon. &amp; no Exon.'!$A:$AJ,3,0),0)</f>
        <v>2354.6999999999998</v>
      </c>
      <c r="H415" s="47">
        <f>IFERROR(VLOOKUP($A415&amp;$B415,'PNC Exon. &amp; no Exon.'!$A:$AJ,4,0),0)</f>
        <v>1446354.45</v>
      </c>
      <c r="I415" s="72">
        <f>IF(J415=0,"ND",RANK(J415,$J$386:$J$418))</f>
        <v>30</v>
      </c>
      <c r="J415" s="58">
        <f>(G415+H415)</f>
        <v>1448709.15</v>
      </c>
      <c r="K415" s="47">
        <f>J415-F415</f>
        <v>515824.56999999995</v>
      </c>
      <c r="L415" s="156">
        <f>IFERROR(K415/F415*100,0)</f>
        <v>55.293503725830682</v>
      </c>
      <c r="M415" s="156">
        <f>IFERROR(F415/$F$419*100,0)</f>
        <v>1.463115495175546E-2</v>
      </c>
      <c r="N415" s="156">
        <f>IFERROR(J415/$J$419*100,0)</f>
        <v>2.0538467369365505E-2</v>
      </c>
    </row>
    <row r="416" spans="1:14" ht="15.95" customHeight="1" x14ac:dyDescent="0.4">
      <c r="A416" s="125" t="s">
        <v>7</v>
      </c>
      <c r="B416" s="50" t="s">
        <v>117</v>
      </c>
      <c r="C416" s="47">
        <f>IFERROR(IF($J416&gt;0,VLOOKUP($A416&amp;$B416,'PNC AA'!$A:$E,4,0),""),"")</f>
        <v>848907.78</v>
      </c>
      <c r="D416" s="47">
        <f>IFERROR(IF($J416&gt;0,VLOOKUP($A416&amp;$B416,'PNC AA'!$A:$E,5,0),""),"")</f>
        <v>0</v>
      </c>
      <c r="E416" s="72">
        <f>IF(F416=0,"ND",RANK(F416,$F$386:$F$418))</f>
        <v>31</v>
      </c>
      <c r="F416" s="58">
        <f>SUM(C416:D416)</f>
        <v>848907.78</v>
      </c>
      <c r="G416" s="47">
        <f>IFERROR(VLOOKUP($A416&amp;$B416,'PNC Exon. &amp; no Exon.'!$A:$AJ,3,0),0)</f>
        <v>995753.44</v>
      </c>
      <c r="H416" s="47">
        <f>IFERROR(VLOOKUP($A416&amp;$B416,'PNC Exon. &amp; no Exon.'!$A:$AJ,4,0),0)</f>
        <v>0</v>
      </c>
      <c r="I416" s="72">
        <f>IF(J416=0,"ND",RANK(J416,$J$386:$J$418))</f>
        <v>31</v>
      </c>
      <c r="J416" s="58">
        <f>(G416+H416)</f>
        <v>995753.44</v>
      </c>
      <c r="K416" s="47">
        <f>J416-F416</f>
        <v>146845.65999999992</v>
      </c>
      <c r="L416" s="156">
        <f>IFERROR(K416/F416*100,0)</f>
        <v>17.298187560490955</v>
      </c>
      <c r="M416" s="156">
        <f>IFERROR(F416/$F$419*100,0)</f>
        <v>1.3314081436452446E-2</v>
      </c>
      <c r="N416" s="156">
        <f>IFERROR(J416/$J$419*100,0)</f>
        <v>1.4116877452850665E-2</v>
      </c>
    </row>
    <row r="417" spans="1:14" ht="15.95" customHeight="1" x14ac:dyDescent="0.4">
      <c r="A417" s="125" t="s">
        <v>7</v>
      </c>
      <c r="B417" s="50" t="s">
        <v>118</v>
      </c>
      <c r="C417" s="47">
        <f>IFERROR(IF($J417&gt;0,VLOOKUP($A417&amp;$B417,'PNC AA'!$A:$E,4,0),""),"")</f>
        <v>140219.88</v>
      </c>
      <c r="D417" s="47">
        <f>IFERROR(IF($J417&gt;0,VLOOKUP($A417&amp;$B417,'PNC AA'!$A:$E,5,0),""),"")</f>
        <v>16422</v>
      </c>
      <c r="E417" s="72">
        <f>IF(F417=0,"ND",RANK(F417,$F$386:$F$418))</f>
        <v>33</v>
      </c>
      <c r="F417" s="58">
        <f>SUM(C417:D417)</f>
        <v>156641.88</v>
      </c>
      <c r="G417" s="47">
        <f>IFERROR(VLOOKUP($A417&amp;$B417,'PNC Exon. &amp; no Exon.'!$A:$AJ,3,0),0)</f>
        <v>693932.25</v>
      </c>
      <c r="H417" s="47">
        <f>IFERROR(VLOOKUP($A417&amp;$B417,'PNC Exon. &amp; no Exon.'!$A:$AJ,4,0),0)</f>
        <v>20534</v>
      </c>
      <c r="I417" s="72">
        <f>IF(J417=0,"ND",RANK(J417,$J$386:$J$418))</f>
        <v>32</v>
      </c>
      <c r="J417" s="58">
        <f>(G417+H417)</f>
        <v>714466.25</v>
      </c>
      <c r="K417" s="47">
        <f>J417-F417</f>
        <v>557824.37</v>
      </c>
      <c r="L417" s="156">
        <f>IFERROR(K417/F417*100,0)</f>
        <v>356.1144503628276</v>
      </c>
      <c r="M417" s="156">
        <f>IFERROR(F417/$F$419*100,0)</f>
        <v>2.4567365216973409E-3</v>
      </c>
      <c r="N417" s="156">
        <f>IFERROR(J417/$J$419*100,0)</f>
        <v>1.0129046097443327E-2</v>
      </c>
    </row>
    <row r="418" spans="1:14" ht="15.95" customHeight="1" x14ac:dyDescent="0.4">
      <c r="A418" s="125" t="s">
        <v>7</v>
      </c>
      <c r="B418" s="50" t="s">
        <v>115</v>
      </c>
      <c r="C418" s="47">
        <f>IFERROR(IF($J418&gt;0,VLOOKUP($A418&amp;$B418,'PNC AA'!$A:$E,4,0),""),"")</f>
        <v>482263.62</v>
      </c>
      <c r="D418" s="47">
        <f>IFERROR(IF($J418&gt;0,VLOOKUP($A418&amp;$B418,'PNC AA'!$A:$E,5,0),""),"")</f>
        <v>0</v>
      </c>
      <c r="E418" s="72">
        <f>IF(F418=0,"ND",RANK(F418,$F$386:$F$418))</f>
        <v>32</v>
      </c>
      <c r="F418" s="58">
        <f>SUM(C418:D418)</f>
        <v>482263.62</v>
      </c>
      <c r="G418" s="47">
        <f>IFERROR(VLOOKUP($A418&amp;$B418,'PNC Exon. &amp; no Exon.'!$A:$AJ,3,0),0)</f>
        <v>122365.39000000001</v>
      </c>
      <c r="H418" s="47">
        <f>IFERROR(VLOOKUP($A418&amp;$B418,'PNC Exon. &amp; no Exon.'!$A:$AJ,4,0),0)</f>
        <v>0</v>
      </c>
      <c r="I418" s="72">
        <f>IF(J418=0,"ND",RANK(J418,$J$386:$J$418))</f>
        <v>33</v>
      </c>
      <c r="J418" s="58">
        <f>(G418+H418)</f>
        <v>122365.39000000001</v>
      </c>
      <c r="K418" s="47">
        <f>J418-F418</f>
        <v>-359898.23</v>
      </c>
      <c r="L418" s="156">
        <f>IFERROR(K418/F418*100,0)</f>
        <v>-74.626866940533475</v>
      </c>
      <c r="M418" s="156">
        <f>IFERROR(F418/$F$419*100,0)</f>
        <v>7.5637157083403763E-3</v>
      </c>
      <c r="N418" s="156">
        <f>IFERROR(J418/$J$419*100,0)</f>
        <v>1.7347840797821183E-3</v>
      </c>
    </row>
    <row r="419" spans="1:14" ht="18.75" customHeight="1" x14ac:dyDescent="0.4">
      <c r="A419" s="8"/>
      <c r="B419" s="52" t="s">
        <v>21</v>
      </c>
      <c r="C419" s="60">
        <f>SUM(C386:C418)</f>
        <v>4136894650.269999</v>
      </c>
      <c r="D419" s="60">
        <f>SUM(D386:D418)</f>
        <v>2239119977.940001</v>
      </c>
      <c r="E419" s="60"/>
      <c r="F419" s="60">
        <f>SUM(F386:F418)</f>
        <v>6376014628.21</v>
      </c>
      <c r="G419" s="60">
        <f>SUM(G386:G418)</f>
        <v>4364658732.5</v>
      </c>
      <c r="H419" s="60">
        <f>SUM(H386:H418)</f>
        <v>2688979321.1399999</v>
      </c>
      <c r="I419" s="60"/>
      <c r="J419" s="60">
        <f>SUM(J386:J418)</f>
        <v>7053638053.6400013</v>
      </c>
      <c r="K419" s="60">
        <f>J419-F419</f>
        <v>677623425.43000126</v>
      </c>
      <c r="L419" s="155">
        <f>IFERROR(K419/F419*100,0)</f>
        <v>10.627695589529051</v>
      </c>
      <c r="M419" s="159">
        <f>SUM(M386:M418)</f>
        <v>99.999999999999986</v>
      </c>
      <c r="N419" s="159">
        <f>SUM(N386:N418)</f>
        <v>100.00000000000001</v>
      </c>
    </row>
    <row r="420" spans="1:14" x14ac:dyDescent="0.4">
      <c r="B420" s="69" t="s">
        <v>171</v>
      </c>
    </row>
    <row r="426" spans="1:14" ht="20" x14ac:dyDescent="0.6">
      <c r="A426" s="173" t="s">
        <v>42</v>
      </c>
      <c r="B426" s="173"/>
      <c r="C426" s="173"/>
      <c r="D426" s="173"/>
      <c r="E426" s="173"/>
      <c r="F426" s="173"/>
      <c r="G426" s="173"/>
      <c r="H426" s="173"/>
      <c r="I426" s="173"/>
      <c r="J426" s="173"/>
      <c r="K426" s="173"/>
      <c r="L426" s="173"/>
      <c r="M426" s="173"/>
      <c r="N426" s="173"/>
    </row>
    <row r="427" spans="1:14" x14ac:dyDescent="0.4">
      <c r="A427" s="172" t="s">
        <v>59</v>
      </c>
      <c r="B427" s="172"/>
      <c r="C427" s="172"/>
      <c r="D427" s="172"/>
      <c r="E427" s="172"/>
      <c r="F427" s="172"/>
      <c r="G427" s="172"/>
      <c r="H427" s="172"/>
      <c r="I427" s="172"/>
      <c r="J427" s="172"/>
      <c r="K427" s="172"/>
      <c r="L427" s="172"/>
      <c r="M427" s="172"/>
      <c r="N427" s="172"/>
    </row>
    <row r="428" spans="1:14" x14ac:dyDescent="0.4">
      <c r="A428" s="175" t="s">
        <v>140</v>
      </c>
      <c r="B428" s="175"/>
      <c r="C428" s="175"/>
      <c r="D428" s="175"/>
      <c r="E428" s="175"/>
      <c r="F428" s="175"/>
      <c r="G428" s="175"/>
      <c r="H428" s="175"/>
      <c r="I428" s="175"/>
      <c r="J428" s="175"/>
      <c r="K428" s="175"/>
      <c r="L428" s="175"/>
      <c r="M428" s="175"/>
      <c r="N428" s="175"/>
    </row>
    <row r="429" spans="1:14" x14ac:dyDescent="0.4">
      <c r="A429" s="172" t="s">
        <v>105</v>
      </c>
      <c r="B429" s="172"/>
      <c r="C429" s="172"/>
      <c r="D429" s="172"/>
      <c r="E429" s="172"/>
      <c r="F429" s="172"/>
      <c r="G429" s="172"/>
      <c r="H429" s="172"/>
      <c r="I429" s="172"/>
      <c r="J429" s="172"/>
      <c r="K429" s="172"/>
      <c r="L429" s="172"/>
      <c r="M429" s="172"/>
      <c r="N429" s="172"/>
    </row>
    <row r="430" spans="1:14" x14ac:dyDescent="0.4">
      <c r="A430" s="1"/>
      <c r="B430" s="125" t="s">
        <v>8</v>
      </c>
      <c r="C430" s="1"/>
      <c r="D430" s="17"/>
      <c r="E430" s="1"/>
      <c r="F430" s="4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4">
      <c r="B431" s="177" t="s">
        <v>33</v>
      </c>
      <c r="C431" s="176" t="s">
        <v>120</v>
      </c>
      <c r="D431" s="176"/>
      <c r="E431" s="176" t="s">
        <v>52</v>
      </c>
      <c r="F431" s="176"/>
      <c r="G431" s="176" t="s">
        <v>158</v>
      </c>
      <c r="H431" s="176"/>
      <c r="I431" s="176"/>
      <c r="J431" s="176"/>
      <c r="K431" s="176" t="s">
        <v>29</v>
      </c>
      <c r="L431" s="176"/>
      <c r="M431" s="176" t="s">
        <v>61</v>
      </c>
      <c r="N431" s="176"/>
    </row>
    <row r="432" spans="1:14" ht="34.5" customHeight="1" x14ac:dyDescent="0.4">
      <c r="A432" s="82"/>
      <c r="B432" s="178"/>
      <c r="C432" s="93" t="s">
        <v>28</v>
      </c>
      <c r="D432" s="93" t="s">
        <v>37</v>
      </c>
      <c r="E432" s="93" t="s">
        <v>51</v>
      </c>
      <c r="F432" s="93" t="s">
        <v>57</v>
      </c>
      <c r="G432" s="93" t="s">
        <v>28</v>
      </c>
      <c r="H432" s="93" t="s">
        <v>37</v>
      </c>
      <c r="I432" s="93" t="s">
        <v>51</v>
      </c>
      <c r="J432" s="93" t="s">
        <v>57</v>
      </c>
      <c r="K432" s="93" t="s">
        <v>26</v>
      </c>
      <c r="L432" s="93" t="s">
        <v>24</v>
      </c>
      <c r="M432" s="93">
        <v>2020</v>
      </c>
      <c r="N432" s="93">
        <v>2021</v>
      </c>
    </row>
    <row r="433" spans="1:14" ht="15.95" customHeight="1" x14ac:dyDescent="0.4">
      <c r="A433" s="125" t="s">
        <v>8</v>
      </c>
      <c r="B433" s="86" t="s">
        <v>86</v>
      </c>
      <c r="C433" s="47">
        <f>IFERROR(IF($J433&gt;0,VLOOKUP($A433&amp;$B433,'PNC AA'!$A:$E,4,0),""),"")</f>
        <v>756162320.18000007</v>
      </c>
      <c r="D433" s="47">
        <f>IFERROR(IF($J433&gt;0,VLOOKUP($A433&amp;$B433,'PNC AA'!$A:$E,5,0),""),"")</f>
        <v>419439655.27999997</v>
      </c>
      <c r="E433" s="72">
        <f>IF(F433=0,"ND",RANK(F433,$F$433:$F$465))</f>
        <v>1</v>
      </c>
      <c r="F433" s="58">
        <f>SUM(C433:D433)</f>
        <v>1175601975.46</v>
      </c>
      <c r="G433" s="47">
        <f>IFERROR(VLOOKUP($A433&amp;$B433,'PNC Exon. &amp; no Exon.'!$A:$AJ,3,0),0)</f>
        <v>761880265.85000002</v>
      </c>
      <c r="H433" s="47">
        <f>IFERROR(VLOOKUP($A433&amp;$B433,'PNC Exon. &amp; no Exon.'!$A:$AJ,4,0),0)</f>
        <v>524938480.68000001</v>
      </c>
      <c r="I433" s="72">
        <f>IF(J433=0,"ND",RANK(J433,$J$433:$J$465))</f>
        <v>1</v>
      </c>
      <c r="J433" s="58">
        <f>(G433+H433)</f>
        <v>1286818746.53</v>
      </c>
      <c r="K433" s="47">
        <f>J433-F433</f>
        <v>111216771.06999993</v>
      </c>
      <c r="L433" s="156">
        <f>IFERROR(K433/F433*100,0)</f>
        <v>9.4604103592529292</v>
      </c>
      <c r="M433" s="156">
        <f>IFERROR(F433/$F$466*100,0)</f>
        <v>19.989653084633964</v>
      </c>
      <c r="N433" s="156">
        <f>IFERROR(J433/$J$466*100,0)</f>
        <v>18.593834186418633</v>
      </c>
    </row>
    <row r="434" spans="1:14" ht="15.95" customHeight="1" x14ac:dyDescent="0.4">
      <c r="A434" s="125" t="s">
        <v>8</v>
      </c>
      <c r="B434" s="50" t="s">
        <v>108</v>
      </c>
      <c r="C434" s="47">
        <f>IFERROR(IF($J434&gt;0,VLOOKUP($A434&amp;$B434,'PNC AA'!$A:$E,4,0),""),"")</f>
        <v>94777140.129999995</v>
      </c>
      <c r="D434" s="47">
        <f>IFERROR(IF($J434&gt;0,VLOOKUP($A434&amp;$B434,'PNC AA'!$A:$E,5,0),""),"")</f>
        <v>893802454.9000001</v>
      </c>
      <c r="E434" s="72">
        <f>IF(F434=0,"ND",RANK(F434,$F$433:$F$465))</f>
        <v>2</v>
      </c>
      <c r="F434" s="58">
        <f>SUM(C434:D434)</f>
        <v>988579595.03000009</v>
      </c>
      <c r="G434" s="47">
        <f>IFERROR(VLOOKUP($A434&amp;$B434,'PNC Exon. &amp; no Exon.'!$A:$AJ,3,0),0)</f>
        <v>117394760.16999999</v>
      </c>
      <c r="H434" s="47">
        <f>IFERROR(VLOOKUP($A434&amp;$B434,'PNC Exon. &amp; no Exon.'!$A:$AJ,4,0),0)</f>
        <v>1006951630.5100001</v>
      </c>
      <c r="I434" s="72">
        <f>IF(J434=0,"ND",RANK(J434,$J$433:$J$465))</f>
        <v>2</v>
      </c>
      <c r="J434" s="58">
        <f>(G434+H434)</f>
        <v>1124346390.6800001</v>
      </c>
      <c r="K434" s="47">
        <f>J434-F434</f>
        <v>135766795.64999998</v>
      </c>
      <c r="L434" s="156">
        <f>IFERROR(K434/F434*100,0)</f>
        <v>13.733521947302574</v>
      </c>
      <c r="M434" s="156">
        <f>IFERROR(F434/$F$466*100,0)</f>
        <v>16.809569534335999</v>
      </c>
      <c r="N434" s="156">
        <f>IFERROR(J434/$J$466*100,0)</f>
        <v>16.246196609100146</v>
      </c>
    </row>
    <row r="435" spans="1:14" ht="15.95" customHeight="1" x14ac:dyDescent="0.4">
      <c r="A435" s="125" t="s">
        <v>8</v>
      </c>
      <c r="B435" s="50" t="s">
        <v>112</v>
      </c>
      <c r="C435" s="47">
        <f>IFERROR(IF($J435&gt;0,VLOOKUP($A435&amp;$B435,'PNC AA'!$A:$E,4,0),""),"")</f>
        <v>598105396.97000003</v>
      </c>
      <c r="D435" s="47">
        <f>IFERROR(IF($J435&gt;0,VLOOKUP($A435&amp;$B435,'PNC AA'!$A:$E,5,0),""),"")</f>
        <v>80015095.710000008</v>
      </c>
      <c r="E435" s="72">
        <f>IF(F435=0,"ND",RANK(F435,$F$433:$F$465))</f>
        <v>4</v>
      </c>
      <c r="F435" s="58">
        <f>SUM(C435:D435)</f>
        <v>678120492.68000007</v>
      </c>
      <c r="G435" s="47">
        <f>IFERROR(VLOOKUP($A435&amp;$B435,'PNC Exon. &amp; no Exon.'!$A:$AJ,3,0),0)</f>
        <v>958348691.75</v>
      </c>
      <c r="H435" s="47">
        <f>IFERROR(VLOOKUP($A435&amp;$B435,'PNC Exon. &amp; no Exon.'!$A:$AJ,4,0),0)</f>
        <v>126769539.92</v>
      </c>
      <c r="I435" s="72">
        <f>IF(J435=0,"ND",RANK(J435,$J$433:$J$465))</f>
        <v>3</v>
      </c>
      <c r="J435" s="58">
        <f>(G435+H435)</f>
        <v>1085118231.6700001</v>
      </c>
      <c r="K435" s="47">
        <f>J435-F435</f>
        <v>406997738.99000001</v>
      </c>
      <c r="L435" s="156">
        <f>IFERROR(K435/F435*100,0)</f>
        <v>60.018498686200175</v>
      </c>
      <c r="M435" s="156">
        <f>IFERROR(F435/$F$466*100,0)</f>
        <v>11.530597669292101</v>
      </c>
      <c r="N435" s="156">
        <f>IFERROR(J435/$J$466*100,0)</f>
        <v>15.679370950057416</v>
      </c>
    </row>
    <row r="436" spans="1:14" ht="15.95" customHeight="1" x14ac:dyDescent="0.4">
      <c r="A436" s="125" t="s">
        <v>8</v>
      </c>
      <c r="B436" s="50" t="s">
        <v>94</v>
      </c>
      <c r="C436" s="47">
        <f>IFERROR(IF($J436&gt;0,VLOOKUP($A436&amp;$B436,'PNC AA'!$A:$E,4,0),""),"")</f>
        <v>673318224.20999992</v>
      </c>
      <c r="D436" s="47">
        <f>IFERROR(IF($J436&gt;0,VLOOKUP($A436&amp;$B436,'PNC AA'!$A:$E,5,0),""),"")</f>
        <v>174918300.38999999</v>
      </c>
      <c r="E436" s="72">
        <f>IF(F436=0,"ND",RANK(F436,$F$433:$F$465))</f>
        <v>3</v>
      </c>
      <c r="F436" s="58">
        <f>SUM(C436:D436)</f>
        <v>848236524.5999999</v>
      </c>
      <c r="G436" s="47">
        <f>IFERROR(VLOOKUP($A436&amp;$B436,'PNC Exon. &amp; no Exon.'!$A:$AJ,3,0),0)</f>
        <v>665488538.22000003</v>
      </c>
      <c r="H436" s="47">
        <f>IFERROR(VLOOKUP($A436&amp;$B436,'PNC Exon. &amp; no Exon.'!$A:$AJ,4,0),0)</f>
        <v>151875723.46999997</v>
      </c>
      <c r="I436" s="72">
        <f>IF(J436=0,"ND",RANK(J436,$J$433:$J$465))</f>
        <v>4</v>
      </c>
      <c r="J436" s="58">
        <f>(G436+H436)</f>
        <v>817364261.69000006</v>
      </c>
      <c r="K436" s="47">
        <f>J436-F436</f>
        <v>-30872262.909999847</v>
      </c>
      <c r="L436" s="156">
        <f>IFERROR(K436/F436*100,0)</f>
        <v>-3.639581887205126</v>
      </c>
      <c r="M436" s="156">
        <f>IFERROR(F436/$F$466*100,0)</f>
        <v>14.423209738002441</v>
      </c>
      <c r="N436" s="156">
        <f>IFERROR(J436/$J$466*100,0)</f>
        <v>11.810471049439311</v>
      </c>
    </row>
    <row r="437" spans="1:14" ht="15.95" customHeight="1" x14ac:dyDescent="0.4">
      <c r="A437" s="125" t="s">
        <v>8</v>
      </c>
      <c r="B437" s="50" t="s">
        <v>87</v>
      </c>
      <c r="C437" s="47">
        <f>IFERROR(IF($J437&gt;0,VLOOKUP($A437&amp;$B437,'PNC AA'!$A:$E,4,0),""),"")</f>
        <v>392292597.37000006</v>
      </c>
      <c r="D437" s="47">
        <f>IFERROR(IF($J437&gt;0,VLOOKUP($A437&amp;$B437,'PNC AA'!$A:$E,5,0),""),"")</f>
        <v>178289334.09</v>
      </c>
      <c r="E437" s="72">
        <f>IF(F437=0,"ND",RANK(F437,$F$433:$F$465))</f>
        <v>5</v>
      </c>
      <c r="F437" s="58">
        <f>SUM(C437:D437)</f>
        <v>570581931.46000004</v>
      </c>
      <c r="G437" s="47">
        <f>IFERROR(VLOOKUP($A437&amp;$B437,'PNC Exon. &amp; no Exon.'!$A:$AJ,3,0),0)</f>
        <v>499815328.74000007</v>
      </c>
      <c r="H437" s="47">
        <f>IFERROR(VLOOKUP($A437&amp;$B437,'PNC Exon. &amp; no Exon.'!$A:$AJ,4,0),0)</f>
        <v>210426022.19000003</v>
      </c>
      <c r="I437" s="72">
        <f>IF(J437=0,"ND",RANK(J437,$J$433:$J$465))</f>
        <v>5</v>
      </c>
      <c r="J437" s="58">
        <f>(G437+H437)</f>
        <v>710241350.93000007</v>
      </c>
      <c r="K437" s="47">
        <f>J437-F437</f>
        <v>139659419.47000003</v>
      </c>
      <c r="L437" s="156">
        <f>IFERROR(K437/F437*100,0)</f>
        <v>24.476663520108449</v>
      </c>
      <c r="M437" s="156">
        <f>IFERROR(F437/$F$466*100,0)</f>
        <v>9.7020378532307721</v>
      </c>
      <c r="N437" s="156">
        <f>IFERROR(J437/$J$466*100,0)</f>
        <v>10.262602986738901</v>
      </c>
    </row>
    <row r="438" spans="1:14" ht="15.95" customHeight="1" x14ac:dyDescent="0.4">
      <c r="A438" s="125" t="s">
        <v>8</v>
      </c>
      <c r="B438" s="50" t="s">
        <v>92</v>
      </c>
      <c r="C438" s="47">
        <f>IFERROR(IF($J438&gt;0,VLOOKUP($A438&amp;$B438,'PNC AA'!$A:$E,4,0),""),"")</f>
        <v>432115829.92000002</v>
      </c>
      <c r="D438" s="47">
        <f>IFERROR(IF($J438&gt;0,VLOOKUP($A438&amp;$B438,'PNC AA'!$A:$E,5,0),""),"")</f>
        <v>16077601.439999999</v>
      </c>
      <c r="E438" s="72">
        <f>IF(F438=0,"ND",RANK(F438,$F$433:$F$465))</f>
        <v>6</v>
      </c>
      <c r="F438" s="58">
        <f>SUM(C438:D438)</f>
        <v>448193431.36000001</v>
      </c>
      <c r="G438" s="47">
        <f>IFERROR(VLOOKUP($A438&amp;$B438,'PNC Exon. &amp; no Exon.'!$A:$AJ,3,0),0)</f>
        <v>402753448.69</v>
      </c>
      <c r="H438" s="47">
        <f>IFERROR(VLOOKUP($A438&amp;$B438,'PNC Exon. &amp; no Exon.'!$A:$AJ,4,0),0)</f>
        <v>18664789.450000003</v>
      </c>
      <c r="I438" s="72">
        <f>IF(J438=0,"ND",RANK(J438,$J$433:$J$465))</f>
        <v>6</v>
      </c>
      <c r="J438" s="58">
        <f>(G438+H438)</f>
        <v>421418238.13999999</v>
      </c>
      <c r="K438" s="47">
        <f>J438-F438</f>
        <v>-26775193.220000029</v>
      </c>
      <c r="L438" s="156">
        <f>IFERROR(K438/F438*100,0)</f>
        <v>-5.9740262454880861</v>
      </c>
      <c r="M438" s="156">
        <f>IFERROR(F438/$F$466*100,0)</f>
        <v>7.6209732500597882</v>
      </c>
      <c r="N438" s="156">
        <f>IFERROR(J438/$J$466*100,0)</f>
        <v>6.089265379632983</v>
      </c>
    </row>
    <row r="439" spans="1:14" ht="15.95" customHeight="1" x14ac:dyDescent="0.4">
      <c r="A439" s="125" t="s">
        <v>8</v>
      </c>
      <c r="B439" s="50" t="s">
        <v>116</v>
      </c>
      <c r="C439" s="47">
        <f>IFERROR(IF($J439&gt;0,VLOOKUP($A439&amp;$B439,'PNC AA'!$A:$E,4,0),""),"")</f>
        <v>25700524.759999998</v>
      </c>
      <c r="D439" s="47">
        <f>IFERROR(IF($J439&gt;0,VLOOKUP($A439&amp;$B439,'PNC AA'!$A:$E,5,0),""),"")</f>
        <v>80052462.560000002</v>
      </c>
      <c r="E439" s="72">
        <f>IF(F439=0,"ND",RANK(F439,$F$433:$F$465))</f>
        <v>9</v>
      </c>
      <c r="F439" s="58">
        <f>SUM(C439:D439)</f>
        <v>105752987.31999999</v>
      </c>
      <c r="G439" s="47">
        <f>IFERROR(VLOOKUP($A439&amp;$B439,'PNC Exon. &amp; no Exon.'!$A:$AJ,3,0),0)</f>
        <v>78476425.530000001</v>
      </c>
      <c r="H439" s="47">
        <f>IFERROR(VLOOKUP($A439&amp;$B439,'PNC Exon. &amp; no Exon.'!$A:$AJ,4,0),0)</f>
        <v>220494406.15000001</v>
      </c>
      <c r="I439" s="72">
        <f>IF(J439=0,"ND",RANK(J439,$J$433:$J$465))</f>
        <v>7</v>
      </c>
      <c r="J439" s="58">
        <f>(G439+H439)</f>
        <v>298970831.68000001</v>
      </c>
      <c r="K439" s="47">
        <f>J439-F439</f>
        <v>193217844.36000001</v>
      </c>
      <c r="L439" s="156">
        <f>IFERROR(K439/F439*100,0)</f>
        <v>182.70674829765181</v>
      </c>
      <c r="M439" s="156">
        <f>IFERROR(F439/$F$466*100,0)</f>
        <v>1.7981983471602476</v>
      </c>
      <c r="N439" s="156">
        <f>IFERROR(J439/$J$466*100,0)</f>
        <v>4.3199666509552168</v>
      </c>
    </row>
    <row r="440" spans="1:14" ht="15.95" customHeight="1" x14ac:dyDescent="0.4">
      <c r="A440" s="125" t="s">
        <v>8</v>
      </c>
      <c r="B440" s="50" t="s">
        <v>91</v>
      </c>
      <c r="C440" s="47">
        <f>IFERROR(IF($J440&gt;0,VLOOKUP($A440&amp;$B440,'PNC AA'!$A:$E,4,0),""),"")</f>
        <v>8109046.9600000009</v>
      </c>
      <c r="D440" s="47">
        <f>IFERROR(IF($J440&gt;0,VLOOKUP($A440&amp;$B440,'PNC AA'!$A:$E,5,0),""),"")</f>
        <v>167444495.07999998</v>
      </c>
      <c r="E440" s="72">
        <f>IF(F440=0,"ND",RANK(F440,$F$433:$F$465))</f>
        <v>7</v>
      </c>
      <c r="F440" s="58">
        <f>SUM(C440:D440)</f>
        <v>175553542.03999999</v>
      </c>
      <c r="G440" s="47">
        <f>IFERROR(VLOOKUP($A440&amp;$B440,'PNC Exon. &amp; no Exon.'!$A:$AJ,3,0),0)</f>
        <v>10159593.720000001</v>
      </c>
      <c r="H440" s="47">
        <f>IFERROR(VLOOKUP($A440&amp;$B440,'PNC Exon. &amp; no Exon.'!$A:$AJ,4,0),0)</f>
        <v>205494670.36000001</v>
      </c>
      <c r="I440" s="72">
        <f>IF(J440=0,"ND",RANK(J440,$J$433:$J$465))</f>
        <v>8</v>
      </c>
      <c r="J440" s="58">
        <f>(G440+H440)</f>
        <v>215654264.08000001</v>
      </c>
      <c r="K440" s="47">
        <f>J440-F440</f>
        <v>40100722.040000021</v>
      </c>
      <c r="L440" s="156">
        <f>IFERROR(K440/F440*100,0)</f>
        <v>22.842445429476467</v>
      </c>
      <c r="M440" s="156">
        <f>IFERROR(F440/$F$466*100,0)</f>
        <v>2.9850701822657038</v>
      </c>
      <c r="N440" s="156">
        <f>IFERROR(J440/$J$466*100,0)</f>
        <v>3.1160873578431141</v>
      </c>
    </row>
    <row r="441" spans="1:14" ht="15.95" customHeight="1" x14ac:dyDescent="0.4">
      <c r="A441" s="125" t="s">
        <v>8</v>
      </c>
      <c r="B441" s="50" t="s">
        <v>78</v>
      </c>
      <c r="C441" s="47">
        <f>IFERROR(IF($J441&gt;0,VLOOKUP($A441&amp;$B441,'PNC AA'!$A:$E,4,0),""),"")</f>
        <v>43450182.010000005</v>
      </c>
      <c r="D441" s="47">
        <f>IFERROR(IF($J441&gt;0,VLOOKUP($A441&amp;$B441,'PNC AA'!$A:$E,5,0),""),"")</f>
        <v>87538131.739999995</v>
      </c>
      <c r="E441" s="72">
        <f>IF(F441=0,"ND",RANK(F441,$F$433:$F$465))</f>
        <v>8</v>
      </c>
      <c r="F441" s="58">
        <f>SUM(C441:D441)</f>
        <v>130988313.75</v>
      </c>
      <c r="G441" s="47">
        <f>IFERROR(VLOOKUP($A441&amp;$B441,'PNC Exon. &amp; no Exon.'!$A:$AJ,3,0),0)</f>
        <v>39481134.579999998</v>
      </c>
      <c r="H441" s="47">
        <f>IFERROR(VLOOKUP($A441&amp;$B441,'PNC Exon. &amp; no Exon.'!$A:$AJ,4,0),0)</f>
        <v>93913960.170000002</v>
      </c>
      <c r="I441" s="72">
        <f>IF(J441=0,"ND",RANK(J441,$J$433:$J$465))</f>
        <v>9</v>
      </c>
      <c r="J441" s="58">
        <f>(G441+H441)</f>
        <v>133395094.75</v>
      </c>
      <c r="K441" s="47">
        <f>J441-F441</f>
        <v>2406781</v>
      </c>
      <c r="L441" s="156">
        <f>IFERROR(K441/F441*100,0)</f>
        <v>1.8374013155047582</v>
      </c>
      <c r="M441" s="156">
        <f>IFERROR(F441/$F$466*100,0)</f>
        <v>2.227293764948918</v>
      </c>
      <c r="N441" s="156">
        <f>IFERROR(J441/$J$466*100,0)</f>
        <v>1.927486897242896</v>
      </c>
    </row>
    <row r="442" spans="1:14" ht="15.95" customHeight="1" x14ac:dyDescent="0.4">
      <c r="A442" s="125" t="s">
        <v>8</v>
      </c>
      <c r="B442" s="50" t="s">
        <v>77</v>
      </c>
      <c r="C442" s="47">
        <f>IFERROR(IF($J442&gt;0,VLOOKUP($A442&amp;$B442,'PNC AA'!$A:$E,4,0),""),"")</f>
        <v>96628111.700000003</v>
      </c>
      <c r="D442" s="47">
        <f>IFERROR(IF($J442&gt;0,VLOOKUP($A442&amp;$B442,'PNC AA'!$A:$E,5,0),""),"")</f>
        <v>8761.01</v>
      </c>
      <c r="E442" s="72">
        <f>IF(F442=0,"ND",RANK(F442,$F$433:$F$465))</f>
        <v>10</v>
      </c>
      <c r="F442" s="58">
        <f>SUM(C442:D442)</f>
        <v>96636872.710000008</v>
      </c>
      <c r="G442" s="47">
        <f>IFERROR(VLOOKUP($A442&amp;$B442,'PNC Exon. &amp; no Exon.'!$A:$AJ,3,0),0)</f>
        <v>105956821.47999999</v>
      </c>
      <c r="H442" s="47">
        <f>IFERROR(VLOOKUP($A442&amp;$B442,'PNC Exon. &amp; no Exon.'!$A:$AJ,4,0),0)</f>
        <v>13655.04</v>
      </c>
      <c r="I442" s="72">
        <f>IF(J442=0,"ND",RANK(J442,$J$433:$J$465))</f>
        <v>10</v>
      </c>
      <c r="J442" s="58">
        <f>(G442+H442)</f>
        <v>105970476.52</v>
      </c>
      <c r="K442" s="47">
        <f>J442-F442</f>
        <v>9333603.8099999875</v>
      </c>
      <c r="L442" s="156">
        <f>IFERROR(K442/F442*100,0)</f>
        <v>9.6584290739720338</v>
      </c>
      <c r="M442" s="156">
        <f>IFERROR(F442/$F$466*100,0)</f>
        <v>1.6431901281051893</v>
      </c>
      <c r="N442" s="156">
        <f>IFERROR(J442/$J$466*100,0)</f>
        <v>1.5312160118757738</v>
      </c>
    </row>
    <row r="443" spans="1:14" ht="15.95" customHeight="1" x14ac:dyDescent="0.4">
      <c r="A443" s="125" t="s">
        <v>8</v>
      </c>
      <c r="B443" s="50" t="s">
        <v>89</v>
      </c>
      <c r="C443" s="47">
        <f>IFERROR(IF($J443&gt;0,VLOOKUP($A443&amp;$B443,'PNC AA'!$A:$E,4,0),""),"")</f>
        <v>92926140.699999988</v>
      </c>
      <c r="D443" s="47">
        <f>IFERROR(IF($J443&gt;0,VLOOKUP($A443&amp;$B443,'PNC AA'!$A:$E,5,0),""),"")</f>
        <v>74450.939999999988</v>
      </c>
      <c r="E443" s="72">
        <f>IF(F443=0,"ND",RANK(F443,$F$433:$F$465))</f>
        <v>11</v>
      </c>
      <c r="F443" s="58">
        <f>SUM(C443:D443)</f>
        <v>93000591.639999986</v>
      </c>
      <c r="G443" s="47">
        <f>IFERROR(VLOOKUP($A443&amp;$B443,'PNC Exon. &amp; no Exon.'!$A:$AJ,3,0),0)</f>
        <v>103448303.20999999</v>
      </c>
      <c r="H443" s="47">
        <f>IFERROR(VLOOKUP($A443&amp;$B443,'PNC Exon. &amp; no Exon.'!$A:$AJ,4,0),0)</f>
        <v>22558.079999999998</v>
      </c>
      <c r="I443" s="72">
        <f>IF(J443=0,"ND",RANK(J443,$J$433:$J$465))</f>
        <v>11</v>
      </c>
      <c r="J443" s="58">
        <f>(G443+H443)</f>
        <v>103470861.28999999</v>
      </c>
      <c r="K443" s="47">
        <f>J443-F443</f>
        <v>10470269.650000006</v>
      </c>
      <c r="L443" s="156">
        <f>IFERROR(K443/F443*100,0)</f>
        <v>11.258282840317646</v>
      </c>
      <c r="M443" s="156">
        <f>IFERROR(F443/$F$466*100,0)</f>
        <v>1.5813596798541305</v>
      </c>
      <c r="N443" s="156">
        <f>IFERROR(J443/$J$466*100,0)</f>
        <v>1.4950979251275067</v>
      </c>
    </row>
    <row r="444" spans="1:14" ht="15.95" customHeight="1" x14ac:dyDescent="0.4">
      <c r="A444" s="125" t="s">
        <v>8</v>
      </c>
      <c r="B444" s="50" t="s">
        <v>96</v>
      </c>
      <c r="C444" s="47">
        <f>IFERROR(IF($J444&gt;0,VLOOKUP($A444&amp;$B444,'PNC AA'!$A:$E,4,0),""),"")</f>
        <v>55752558.039999999</v>
      </c>
      <c r="D444" s="47">
        <f>IFERROR(IF($J444&gt;0,VLOOKUP($A444&amp;$B444,'PNC AA'!$A:$E,5,0),""),"")</f>
        <v>9586.64</v>
      </c>
      <c r="E444" s="72">
        <f>IF(F444=0,"ND",RANK(F444,$F$433:$F$465))</f>
        <v>13</v>
      </c>
      <c r="F444" s="58">
        <f>SUM(C444:D444)</f>
        <v>55762144.68</v>
      </c>
      <c r="G444" s="47">
        <f>IFERROR(VLOOKUP($A444&amp;$B444,'PNC Exon. &amp; no Exon.'!$A:$AJ,3,0),0)</f>
        <v>67200115.949999988</v>
      </c>
      <c r="H444" s="47">
        <f>IFERROR(VLOOKUP($A444&amp;$B444,'PNC Exon. &amp; no Exon.'!$A:$AJ,4,0),0)</f>
        <v>114526.84</v>
      </c>
      <c r="I444" s="72">
        <f>IF(J444=0,"ND",RANK(J444,$J$433:$J$465))</f>
        <v>12</v>
      </c>
      <c r="J444" s="58">
        <f>(G444+H444)</f>
        <v>67314642.789999992</v>
      </c>
      <c r="K444" s="47">
        <f>J444-F444</f>
        <v>11552498.109999992</v>
      </c>
      <c r="L444" s="156">
        <f>IFERROR(K444/F444*100,0)</f>
        <v>20.717456576133959</v>
      </c>
      <c r="M444" s="156">
        <f>IFERROR(F444/$F$466*100,0)</f>
        <v>0.94816608909848998</v>
      </c>
      <c r="N444" s="156">
        <f>IFERROR(J444/$J$466*100,0)</f>
        <v>0.97266014326445815</v>
      </c>
    </row>
    <row r="445" spans="1:14" ht="15.95" customHeight="1" x14ac:dyDescent="0.4">
      <c r="A445" s="125" t="s">
        <v>8</v>
      </c>
      <c r="B445" s="50" t="s">
        <v>99</v>
      </c>
      <c r="C445" s="47">
        <f>IFERROR(IF($J445&gt;0,VLOOKUP($A445&amp;$B445,'PNC AA'!$A:$E,4,0),""),"")</f>
        <v>62267579.909999996</v>
      </c>
      <c r="D445" s="47">
        <f>IFERROR(IF($J445&gt;0,VLOOKUP($A445&amp;$B445,'PNC AA'!$A:$E,5,0),""),"")</f>
        <v>0</v>
      </c>
      <c r="E445" s="72">
        <f>IF(F445=0,"ND",RANK(F445,$F$433:$F$465))</f>
        <v>12</v>
      </c>
      <c r="F445" s="58">
        <f>SUM(C445:D445)</f>
        <v>62267579.909999996</v>
      </c>
      <c r="G445" s="47">
        <f>IFERROR(VLOOKUP($A445&amp;$B445,'PNC Exon. &amp; no Exon.'!$A:$AJ,3,0),0)</f>
        <v>64319389.200000003</v>
      </c>
      <c r="H445" s="47">
        <f>IFERROR(VLOOKUP($A445&amp;$B445,'PNC Exon. &amp; no Exon.'!$A:$AJ,4,0),0)</f>
        <v>0</v>
      </c>
      <c r="I445" s="72">
        <f>IF(J445=0,"ND",RANK(J445,$J$433:$J$465))</f>
        <v>13</v>
      </c>
      <c r="J445" s="58">
        <f>(G445+H445)</f>
        <v>64319389.200000003</v>
      </c>
      <c r="K445" s="47">
        <f>J445-F445</f>
        <v>2051809.2900000066</v>
      </c>
      <c r="L445" s="156">
        <f>IFERROR(K445/F445*100,0)</f>
        <v>3.2951486037608024</v>
      </c>
      <c r="M445" s="156">
        <f>IFERROR(F445/$F$466*100,0)</f>
        <v>1.0587829442304084</v>
      </c>
      <c r="N445" s="156">
        <f>IFERROR(J445/$J$466*100,0)</f>
        <v>0.92938035055945134</v>
      </c>
    </row>
    <row r="446" spans="1:14" ht="15.95" customHeight="1" x14ac:dyDescent="0.4">
      <c r="A446" s="125" t="s">
        <v>8</v>
      </c>
      <c r="B446" s="50" t="s">
        <v>106</v>
      </c>
      <c r="C446" s="47">
        <f>IFERROR(IF($J446&gt;0,VLOOKUP($A446&amp;$B446,'PNC AA'!$A:$E,4,0),""),"")</f>
        <v>51780943.009999998</v>
      </c>
      <c r="D446" s="47">
        <f>IFERROR(IF($J446&gt;0,VLOOKUP($A446&amp;$B446,'PNC AA'!$A:$E,5,0),""),"")</f>
        <v>844672.49</v>
      </c>
      <c r="E446" s="72">
        <f>IF(F446=0,"ND",RANK(F446,$F$433:$F$465))</f>
        <v>15</v>
      </c>
      <c r="F446" s="58">
        <f>SUM(C446:D446)</f>
        <v>52625615.5</v>
      </c>
      <c r="G446" s="47">
        <f>IFERROR(VLOOKUP($A446&amp;$B446,'PNC Exon. &amp; no Exon.'!$A:$AJ,3,0),0)</f>
        <v>59688868.560000002</v>
      </c>
      <c r="H446" s="47">
        <f>IFERROR(VLOOKUP($A446&amp;$B446,'PNC Exon. &amp; no Exon.'!$A:$AJ,4,0),0)</f>
        <v>30083.31</v>
      </c>
      <c r="I446" s="72">
        <f>IF(J446=0,"ND",RANK(J446,$J$433:$J$465))</f>
        <v>14</v>
      </c>
      <c r="J446" s="58">
        <f>(G446+H446)</f>
        <v>59718951.870000005</v>
      </c>
      <c r="K446" s="47">
        <f>J446-F446</f>
        <v>7093336.3700000048</v>
      </c>
      <c r="L446" s="156">
        <f>IFERROR(K446/F446*100,0)</f>
        <v>13.478866332689268</v>
      </c>
      <c r="M446" s="156">
        <f>IFERROR(F446/$F$466*100,0)</f>
        <v>0.89483330172077358</v>
      </c>
      <c r="N446" s="156">
        <f>IFERROR(J446/$J$466*100,0)</f>
        <v>0.86290652187946471</v>
      </c>
    </row>
    <row r="447" spans="1:14" ht="15.95" customHeight="1" x14ac:dyDescent="0.4">
      <c r="A447" s="125" t="s">
        <v>8</v>
      </c>
      <c r="B447" s="49" t="s">
        <v>107</v>
      </c>
      <c r="C447" s="47">
        <f>IFERROR(IF($J447&gt;0,VLOOKUP($A447&amp;$B447,'PNC AA'!$A:$E,4,0),""),"")</f>
        <v>41070703.009999998</v>
      </c>
      <c r="D447" s="47">
        <f>IFERROR(IF($J447&gt;0,VLOOKUP($A447&amp;$B447,'PNC AA'!$A:$E,5,0),""),"")</f>
        <v>0</v>
      </c>
      <c r="E447" s="72">
        <f>IF(F447=0,"ND",RANK(F447,$F$433:$F$465))</f>
        <v>16</v>
      </c>
      <c r="F447" s="58">
        <f>SUM(C447:D447)</f>
        <v>41070703.009999998</v>
      </c>
      <c r="G447" s="47">
        <f>IFERROR(VLOOKUP($A447&amp;$B447,'PNC Exon. &amp; no Exon.'!$A:$AJ,3,0),0)</f>
        <v>55326769.850000009</v>
      </c>
      <c r="H447" s="47">
        <f>IFERROR(VLOOKUP($A447&amp;$B447,'PNC Exon. &amp; no Exon.'!$A:$AJ,4,0),0)</f>
        <v>0</v>
      </c>
      <c r="I447" s="72">
        <f>IF(J447=0,"ND",RANK(J447,$J$433:$J$465))</f>
        <v>15</v>
      </c>
      <c r="J447" s="58">
        <f>(G447+H447)</f>
        <v>55326769.850000009</v>
      </c>
      <c r="K447" s="47">
        <f>J447-F447</f>
        <v>14256066.840000011</v>
      </c>
      <c r="L447" s="156">
        <f>IFERROR(K447/F447*100,0)</f>
        <v>34.711036810178072</v>
      </c>
      <c r="M447" s="156">
        <f>IFERROR(F447/$F$466*100,0)</f>
        <v>0.69835635040566157</v>
      </c>
      <c r="N447" s="156">
        <f>IFERROR(J447/$J$466*100,0)</f>
        <v>0.79944186967675823</v>
      </c>
    </row>
    <row r="448" spans="1:14" ht="15.95" customHeight="1" x14ac:dyDescent="0.4">
      <c r="A448" s="125" t="s">
        <v>8</v>
      </c>
      <c r="B448" s="50" t="s">
        <v>110</v>
      </c>
      <c r="C448" s="47">
        <f>IFERROR(IF($J448&gt;0,VLOOKUP($A448&amp;$B448,'PNC AA'!$A:$E,4,0),""),"")</f>
        <v>18668375.16</v>
      </c>
      <c r="D448" s="47">
        <f>IFERROR(IF($J448&gt;0,VLOOKUP($A448&amp;$B448,'PNC AA'!$A:$E,5,0),""),"")</f>
        <v>12591409.41</v>
      </c>
      <c r="E448" s="72">
        <f>IF(F448=0,"ND",RANK(F448,$F$433:$F$465))</f>
        <v>21</v>
      </c>
      <c r="F448" s="58">
        <f>SUM(C448:D448)</f>
        <v>31259784.57</v>
      </c>
      <c r="G448" s="47">
        <f>IFERROR(VLOOKUP($A448&amp;$B448,'PNC Exon. &amp; no Exon.'!$A:$AJ,3,0),0)</f>
        <v>26101885.400000002</v>
      </c>
      <c r="H448" s="47">
        <f>IFERROR(VLOOKUP($A448&amp;$B448,'PNC Exon. &amp; no Exon.'!$A:$AJ,4,0),0)</f>
        <v>18647713.560000002</v>
      </c>
      <c r="I448" s="72">
        <f>IF(J448=0,"ND",RANK(J448,$J$433:$J$465))</f>
        <v>16</v>
      </c>
      <c r="J448" s="58">
        <f>(G448+H448)</f>
        <v>44749598.960000008</v>
      </c>
      <c r="K448" s="47">
        <f>J448-F448</f>
        <v>13489814.390000008</v>
      </c>
      <c r="L448" s="156">
        <f>IFERROR(K448/F448*100,0)</f>
        <v>43.153894294416148</v>
      </c>
      <c r="M448" s="156">
        <f>IFERROR(F448/$F$466*100,0)</f>
        <v>0.53153385422833099</v>
      </c>
      <c r="N448" s="156">
        <f>IFERROR(J448/$J$466*100,0)</f>
        <v>0.64660747693853515</v>
      </c>
    </row>
    <row r="449" spans="1:14" ht="15.95" customHeight="1" x14ac:dyDescent="0.4">
      <c r="A449" s="125" t="s">
        <v>8</v>
      </c>
      <c r="B449" s="50" t="s">
        <v>82</v>
      </c>
      <c r="C449" s="47">
        <f>IFERROR(IF($J449&gt;0,VLOOKUP($A449&amp;$B449,'PNC AA'!$A:$E,4,0),""),"")</f>
        <v>34446372.909999996</v>
      </c>
      <c r="D449" s="47">
        <f>IFERROR(IF($J449&gt;0,VLOOKUP($A449&amp;$B449,'PNC AA'!$A:$E,5,0),""),"")</f>
        <v>0</v>
      </c>
      <c r="E449" s="72">
        <f>IF(F449=0,"ND",RANK(F449,$F$433:$F$465))</f>
        <v>20</v>
      </c>
      <c r="F449" s="58">
        <f>SUM(C449:D449)</f>
        <v>34446372.909999996</v>
      </c>
      <c r="G449" s="47">
        <f>IFERROR(VLOOKUP($A449&amp;$B449,'PNC Exon. &amp; no Exon.'!$A:$AJ,3,0),0)</f>
        <v>43411410.600000001</v>
      </c>
      <c r="H449" s="47">
        <f>IFERROR(VLOOKUP($A449&amp;$B449,'PNC Exon. &amp; no Exon.'!$A:$AJ,4,0),0)</f>
        <v>0</v>
      </c>
      <c r="I449" s="72">
        <f>IF(J449=0,"ND",RANK(J449,$J$433:$J$465))</f>
        <v>17</v>
      </c>
      <c r="J449" s="58">
        <f>(G449+H449)</f>
        <v>43411410.600000001</v>
      </c>
      <c r="K449" s="47">
        <f>J449-F449</f>
        <v>8965037.6900000051</v>
      </c>
      <c r="L449" s="156">
        <f>IFERROR(K449/F449*100,0)</f>
        <v>26.026071637276498</v>
      </c>
      <c r="M449" s="156">
        <f>IFERROR(F449/$F$466*100,0)</f>
        <v>0.58571783551605805</v>
      </c>
      <c r="N449" s="156">
        <f>IFERROR(J449/$J$466*100,0)</f>
        <v>0.62727137964967317</v>
      </c>
    </row>
    <row r="450" spans="1:14" ht="15.95" customHeight="1" x14ac:dyDescent="0.4">
      <c r="A450" s="125" t="s">
        <v>8</v>
      </c>
      <c r="B450" s="50" t="s">
        <v>102</v>
      </c>
      <c r="C450" s="47">
        <f>IFERROR(IF($J450&gt;0,VLOOKUP($A450&amp;$B450,'PNC AA'!$A:$E,4,0),""),"")</f>
        <v>29108133.829999998</v>
      </c>
      <c r="D450" s="47">
        <f>IFERROR(IF($J450&gt;0,VLOOKUP($A450&amp;$B450,'PNC AA'!$A:$E,5,0),""),"")</f>
        <v>0</v>
      </c>
      <c r="E450" s="72">
        <f>IF(F450=0,"ND",RANK(F450,$F$433:$F$465))</f>
        <v>23</v>
      </c>
      <c r="F450" s="58">
        <f>SUM(C450:D450)</f>
        <v>29108133.829999998</v>
      </c>
      <c r="G450" s="47">
        <f>IFERROR(VLOOKUP($A450&amp;$B450,'PNC Exon. &amp; no Exon.'!$A:$AJ,3,0),0)</f>
        <v>42495255.270000003</v>
      </c>
      <c r="H450" s="47">
        <f>IFERROR(VLOOKUP($A450&amp;$B450,'PNC Exon. &amp; no Exon.'!$A:$AJ,4,0),0)</f>
        <v>0</v>
      </c>
      <c r="I450" s="72">
        <f>IF(J450=0,"ND",RANK(J450,$J$433:$J$465))</f>
        <v>18</v>
      </c>
      <c r="J450" s="58">
        <f>(G450+H450)</f>
        <v>42495255.270000003</v>
      </c>
      <c r="K450" s="47">
        <f>J450-F450</f>
        <v>13387121.440000005</v>
      </c>
      <c r="L450" s="156">
        <f>IFERROR(K450/F450*100,0)</f>
        <v>45.990998661008994</v>
      </c>
      <c r="M450" s="156">
        <f>IFERROR(F450/$F$466*100,0)</f>
        <v>0.49494770283549555</v>
      </c>
      <c r="N450" s="156">
        <f>IFERROR(J450/$J$466*100,0)</f>
        <v>0.61403343114996467</v>
      </c>
    </row>
    <row r="451" spans="1:14" ht="15.95" customHeight="1" x14ac:dyDescent="0.4">
      <c r="A451" s="125" t="s">
        <v>8</v>
      </c>
      <c r="B451" s="50" t="s">
        <v>80</v>
      </c>
      <c r="C451" s="47">
        <f>IFERROR(IF($J451&gt;0,VLOOKUP($A451&amp;$B451,'PNC AA'!$A:$E,4,0),""),"")</f>
        <v>37222168.909999996</v>
      </c>
      <c r="D451" s="47">
        <f>IFERROR(IF($J451&gt;0,VLOOKUP($A451&amp;$B451,'PNC AA'!$A:$E,5,0),""),"")</f>
        <v>23500</v>
      </c>
      <c r="E451" s="72">
        <f>IF(F451=0,"ND",RANK(F451,$F$433:$F$465))</f>
        <v>17</v>
      </c>
      <c r="F451" s="58">
        <f>SUM(C451:D451)</f>
        <v>37245668.909999996</v>
      </c>
      <c r="G451" s="47">
        <f>IFERROR(VLOOKUP($A451&amp;$B451,'PNC Exon. &amp; no Exon.'!$A:$AJ,3,0),0)</f>
        <v>41491560.970000006</v>
      </c>
      <c r="H451" s="47">
        <f>IFERROR(VLOOKUP($A451&amp;$B451,'PNC Exon. &amp; no Exon.'!$A:$AJ,4,0),0)</f>
        <v>34042.550000000003</v>
      </c>
      <c r="I451" s="72">
        <f>IF(J451=0,"ND",RANK(J451,$J$433:$J$465))</f>
        <v>19</v>
      </c>
      <c r="J451" s="58">
        <f>(G451+H451)</f>
        <v>41525603.520000003</v>
      </c>
      <c r="K451" s="47">
        <f>J451-F451</f>
        <v>4279934.6100000069</v>
      </c>
      <c r="L451" s="156">
        <f>IFERROR(K451/F451*100,0)</f>
        <v>11.49109342173983</v>
      </c>
      <c r="M451" s="156">
        <f>IFERROR(F451/$F$466*100,0)</f>
        <v>0.63331639105549409</v>
      </c>
      <c r="N451" s="156">
        <f>IFERROR(J451/$J$466*100,0)</f>
        <v>0.60002248834493588</v>
      </c>
    </row>
    <row r="452" spans="1:14" ht="15.95" customHeight="1" x14ac:dyDescent="0.4">
      <c r="A452" s="125" t="s">
        <v>8</v>
      </c>
      <c r="B452" s="50" t="s">
        <v>95</v>
      </c>
      <c r="C452" s="47">
        <f>IFERROR(IF($J452&gt;0,VLOOKUP($A452&amp;$B452,'PNC AA'!$A:$E,4,0),""),"")</f>
        <v>1669150.36</v>
      </c>
      <c r="D452" s="47">
        <f>IFERROR(IF($J452&gt;0,VLOOKUP($A452&amp;$B452,'PNC AA'!$A:$E,5,0),""),"")</f>
        <v>51810411.960000001</v>
      </c>
      <c r="E452" s="72">
        <f>IF(F452=0,"ND",RANK(F452,$F$433:$F$465))</f>
        <v>14</v>
      </c>
      <c r="F452" s="58">
        <f>SUM(C452:D452)</f>
        <v>53479562.32</v>
      </c>
      <c r="G452" s="47">
        <f>IFERROR(VLOOKUP($A452&amp;$B452,'PNC Exon. &amp; no Exon.'!$A:$AJ,3,0),0)</f>
        <v>1210493.33</v>
      </c>
      <c r="H452" s="47">
        <f>IFERROR(VLOOKUP($A452&amp;$B452,'PNC Exon. &amp; no Exon.'!$A:$AJ,4,0),0)</f>
        <v>31049557.609999999</v>
      </c>
      <c r="I452" s="72">
        <f>IF(J452=0,"ND",RANK(J452,$J$433:$J$465))</f>
        <v>20</v>
      </c>
      <c r="J452" s="58">
        <f>(G452+H452)</f>
        <v>32260050.939999998</v>
      </c>
      <c r="K452" s="47">
        <f>J452-F452</f>
        <v>-21219511.380000003</v>
      </c>
      <c r="L452" s="156">
        <f>IFERROR(K452/F452*100,0)</f>
        <v>-39.677795515660833</v>
      </c>
      <c r="M452" s="156">
        <f>IFERROR(F452/$F$466*100,0)</f>
        <v>0.90935360794758746</v>
      </c>
      <c r="N452" s="156">
        <f>IFERROR(J452/$J$466*100,0)</f>
        <v>0.46614027005845626</v>
      </c>
    </row>
    <row r="453" spans="1:14" ht="15.95" customHeight="1" x14ac:dyDescent="0.4">
      <c r="A453" s="125" t="s">
        <v>8</v>
      </c>
      <c r="B453" s="50" t="s">
        <v>79</v>
      </c>
      <c r="C453" s="47">
        <f>IFERROR(IF($J453&gt;0,VLOOKUP($A453&amp;$B453,'PNC AA'!$A:$E,4,0),""),"")</f>
        <v>35403357.879999995</v>
      </c>
      <c r="D453" s="47">
        <f>IFERROR(IF($J453&gt;0,VLOOKUP($A453&amp;$B453,'PNC AA'!$A:$E,5,0),""),"")</f>
        <v>0</v>
      </c>
      <c r="E453" s="72">
        <f>IF(F453=0,"ND",RANK(F453,$F$433:$F$465))</f>
        <v>18</v>
      </c>
      <c r="F453" s="58">
        <f>SUM(C453:D453)</f>
        <v>35403357.879999995</v>
      </c>
      <c r="G453" s="47">
        <f>IFERROR(VLOOKUP($A453&amp;$B453,'PNC Exon. &amp; no Exon.'!$A:$AJ,3,0),0)</f>
        <v>29560472.400000006</v>
      </c>
      <c r="H453" s="47">
        <f>IFERROR(VLOOKUP($A453&amp;$B453,'PNC Exon. &amp; no Exon.'!$A:$AJ,4,0),0)</f>
        <v>0</v>
      </c>
      <c r="I453" s="72">
        <f>IF(J453=0,"ND",RANK(J453,$J$433:$J$465))</f>
        <v>21</v>
      </c>
      <c r="J453" s="58">
        <f>(G453+H453)</f>
        <v>29560472.400000006</v>
      </c>
      <c r="K453" s="47">
        <f>J453-F453</f>
        <v>-5842885.4799999893</v>
      </c>
      <c r="L453" s="156">
        <f>IFERROR(K453/F453*100,0)</f>
        <v>-16.503760744403124</v>
      </c>
      <c r="M453" s="156">
        <f>IFERROR(F453/$F$466*100,0)</f>
        <v>0.60199017764956242</v>
      </c>
      <c r="N453" s="156">
        <f>IFERROR(J453/$J$466*100,0)</f>
        <v>0.42713282174350931</v>
      </c>
    </row>
    <row r="454" spans="1:14" ht="15.95" customHeight="1" x14ac:dyDescent="0.4">
      <c r="A454" s="125" t="s">
        <v>8</v>
      </c>
      <c r="B454" s="50" t="s">
        <v>98</v>
      </c>
      <c r="C454" s="47">
        <f>IFERROR(IF($J454&gt;0,VLOOKUP($A454&amp;$B454,'PNC AA'!$A:$E,4,0),""),"")</f>
        <v>1868840.04</v>
      </c>
      <c r="D454" s="47">
        <f>IFERROR(IF($J454&gt;0,VLOOKUP($A454&amp;$B454,'PNC AA'!$A:$E,5,0),""),"")</f>
        <v>32971337.469999999</v>
      </c>
      <c r="E454" s="72">
        <f>IF(F454=0,"ND",RANK(F454,$F$433:$F$465))</f>
        <v>19</v>
      </c>
      <c r="F454" s="58">
        <f>SUM(C454:D454)</f>
        <v>34840177.509999998</v>
      </c>
      <c r="G454" s="47">
        <f>IFERROR(VLOOKUP($A454&amp;$B454,'PNC Exon. &amp; no Exon.'!$A:$AJ,3,0),0)</f>
        <v>2290075.5699999998</v>
      </c>
      <c r="H454" s="47">
        <f>IFERROR(VLOOKUP($A454&amp;$B454,'PNC Exon. &amp; no Exon.'!$A:$AJ,4,0),0)</f>
        <v>26349944.309999999</v>
      </c>
      <c r="I454" s="72">
        <f>IF(J454=0,"ND",RANK(J454,$J$433:$J$465))</f>
        <v>22</v>
      </c>
      <c r="J454" s="58">
        <f>(G454+H454)</f>
        <v>28640019.879999999</v>
      </c>
      <c r="K454" s="47">
        <f>J454-F454</f>
        <v>-6200157.629999999</v>
      </c>
      <c r="L454" s="156">
        <f>IFERROR(K454/F454*100,0)</f>
        <v>-17.795998967629828</v>
      </c>
      <c r="M454" s="156">
        <f>IFERROR(F454/$F$466*100,0)</f>
        <v>0.59241399416622764</v>
      </c>
      <c r="N454" s="156">
        <f>IFERROR(J454/$J$466*100,0)</f>
        <v>0.41383278117485695</v>
      </c>
    </row>
    <row r="455" spans="1:14" ht="15.95" customHeight="1" x14ac:dyDescent="0.4">
      <c r="A455" s="125" t="s">
        <v>8</v>
      </c>
      <c r="B455" s="49" t="s">
        <v>101</v>
      </c>
      <c r="C455" s="47">
        <f>IFERROR(IF($J455&gt;0,VLOOKUP($A455&amp;$B455,'PNC AA'!$A:$E,4,0),""),"")</f>
        <v>0</v>
      </c>
      <c r="D455" s="47">
        <f>IFERROR(IF($J455&gt;0,VLOOKUP($A455&amp;$B455,'PNC AA'!$A:$E,5,0),""),"")</f>
        <v>31079718.57</v>
      </c>
      <c r="E455" s="72">
        <f>IF(F455=0,"ND",RANK(F455,$F$433:$F$465))</f>
        <v>22</v>
      </c>
      <c r="F455" s="58">
        <f>SUM(C455:D455)</f>
        <v>31079718.57</v>
      </c>
      <c r="G455" s="47">
        <f>IFERROR(VLOOKUP($A455&amp;$B455,'PNC Exon. &amp; no Exon.'!$A:$AJ,3,0),0)</f>
        <v>0</v>
      </c>
      <c r="H455" s="47">
        <f>IFERROR(VLOOKUP($A455&amp;$B455,'PNC Exon. &amp; no Exon.'!$A:$AJ,4,0),0)</f>
        <v>28548500.02</v>
      </c>
      <c r="I455" s="72">
        <f>IF(J455=0,"ND",RANK(J455,$J$433:$J$465))</f>
        <v>23</v>
      </c>
      <c r="J455" s="58">
        <f>(G455+H455)</f>
        <v>28548500.02</v>
      </c>
      <c r="K455" s="47">
        <f>J455-F455</f>
        <v>-2531218.5500000007</v>
      </c>
      <c r="L455" s="156">
        <f>IFERROR(K455/F455*100,0)</f>
        <v>-8.1442775754195029</v>
      </c>
      <c r="M455" s="156">
        <f>IFERROR(F455/$F$466*100,0)</f>
        <v>0.52847205529682684</v>
      </c>
      <c r="N455" s="156">
        <f>IFERROR(J455/$J$466*100,0)</f>
        <v>0.41251036874793745</v>
      </c>
    </row>
    <row r="456" spans="1:14" ht="15.95" customHeight="1" x14ac:dyDescent="0.4">
      <c r="A456" s="125" t="s">
        <v>8</v>
      </c>
      <c r="B456" s="50" t="s">
        <v>113</v>
      </c>
      <c r="C456" s="47">
        <f>IFERROR(IF($J456&gt;0,VLOOKUP($A456&amp;$B456,'PNC AA'!$A:$E,4,0),""),"")</f>
        <v>10312188.770000001</v>
      </c>
      <c r="D456" s="47">
        <f>IFERROR(IF($J456&gt;0,VLOOKUP($A456&amp;$B456,'PNC AA'!$A:$E,5,0),""),"")</f>
        <v>0</v>
      </c>
      <c r="E456" s="72">
        <f>IF(F456=0,"ND",RANK(F456,$F$433:$F$465))</f>
        <v>26</v>
      </c>
      <c r="F456" s="58">
        <f>SUM(C456:D456)</f>
        <v>10312188.770000001</v>
      </c>
      <c r="G456" s="47">
        <f>IFERROR(VLOOKUP($A456&amp;$B456,'PNC Exon. &amp; no Exon.'!$A:$AJ,3,0),0)</f>
        <v>19087772.18</v>
      </c>
      <c r="H456" s="47">
        <f>IFERROR(VLOOKUP($A456&amp;$B456,'PNC Exon. &amp; no Exon.'!$A:$AJ,4,0),0)</f>
        <v>0</v>
      </c>
      <c r="I456" s="72">
        <f>IF(J456=0,"ND",RANK(J456,$J$433:$J$465))</f>
        <v>24</v>
      </c>
      <c r="J456" s="58">
        <f>(G456+H456)</f>
        <v>19087772.18</v>
      </c>
      <c r="K456" s="47">
        <f>J456-F456</f>
        <v>8775583.4099999983</v>
      </c>
      <c r="L456" s="156">
        <f>IFERROR(K456/F456*100,0)</f>
        <v>85.099134681569609</v>
      </c>
      <c r="M456" s="156">
        <f>IFERROR(F456/$F$466*100,0)</f>
        <v>0.17534597623902345</v>
      </c>
      <c r="N456" s="156">
        <f>IFERROR(J456/$J$466*100,0)</f>
        <v>0.27580797362496323</v>
      </c>
    </row>
    <row r="457" spans="1:14" ht="15.95" customHeight="1" x14ac:dyDescent="0.4">
      <c r="A457" s="125" t="s">
        <v>8</v>
      </c>
      <c r="B457" s="50" t="s">
        <v>114</v>
      </c>
      <c r="C457" s="47">
        <f>IFERROR(IF($J457&gt;0,VLOOKUP($A457&amp;$B457,'PNC AA'!$A:$E,4,0),""),"")</f>
        <v>23924562.010000002</v>
      </c>
      <c r="D457" s="47">
        <f>IFERROR(IF($J457&gt;0,VLOOKUP($A457&amp;$B457,'PNC AA'!$A:$E,5,0),""),"")</f>
        <v>395056</v>
      </c>
      <c r="E457" s="72">
        <f>IF(F457=0,"ND",RANK(F457,$F$433:$F$465))</f>
        <v>24</v>
      </c>
      <c r="F457" s="58">
        <f>SUM(C457:D457)</f>
        <v>24319618.010000002</v>
      </c>
      <c r="G457" s="47">
        <f>IFERROR(VLOOKUP($A457&amp;$B457,'PNC Exon. &amp; no Exon.'!$A:$AJ,3,0),0)</f>
        <v>16105401.149999999</v>
      </c>
      <c r="H457" s="47">
        <f>IFERROR(VLOOKUP($A457&amp;$B457,'PNC Exon. &amp; no Exon.'!$A:$AJ,4,0),0)</f>
        <v>475600</v>
      </c>
      <c r="I457" s="72">
        <f>IF(J457=0,"ND",RANK(J457,$J$433:$J$465))</f>
        <v>25</v>
      </c>
      <c r="J457" s="58">
        <f>(G457+H457)</f>
        <v>16581001.149999999</v>
      </c>
      <c r="K457" s="47">
        <f>J457-F457</f>
        <v>-7738616.8600000031</v>
      </c>
      <c r="L457" s="156">
        <f>IFERROR(K457/F457*100,0)</f>
        <v>-31.820470440028931</v>
      </c>
      <c r="M457" s="156">
        <f>IFERROR(F457/$F$466*100,0)</f>
        <v>0.41352493217825248</v>
      </c>
      <c r="N457" s="156">
        <f>IFERROR(J457/$J$466*100,0)</f>
        <v>0.23958648944094244</v>
      </c>
    </row>
    <row r="458" spans="1:14" ht="15.95" customHeight="1" x14ac:dyDescent="0.4">
      <c r="A458" s="125" t="s">
        <v>8</v>
      </c>
      <c r="B458" s="50" t="s">
        <v>109</v>
      </c>
      <c r="C458" s="47">
        <f>IFERROR(IF($J458&gt;0,VLOOKUP($A458&amp;$B458,'PNC AA'!$A:$E,4,0),""),"")</f>
        <v>14760047.379999999</v>
      </c>
      <c r="D458" s="47">
        <f>IFERROR(IF($J458&gt;0,VLOOKUP($A458&amp;$B458,'PNC AA'!$A:$E,5,0),""),"")</f>
        <v>96521.96</v>
      </c>
      <c r="E458" s="72">
        <f>IF(F458=0,"ND",RANK(F458,$F$433:$F$465))</f>
        <v>25</v>
      </c>
      <c r="F458" s="58">
        <f>SUM(C458:D458)</f>
        <v>14856569.34</v>
      </c>
      <c r="G458" s="47">
        <f>IFERROR(VLOOKUP($A458&amp;$B458,'PNC Exon. &amp; no Exon.'!$A:$AJ,3,0),0)</f>
        <v>15889807.039999999</v>
      </c>
      <c r="H458" s="47">
        <f>IFERROR(VLOOKUP($A458&amp;$B458,'PNC Exon. &amp; no Exon.'!$A:$AJ,4,0),0)</f>
        <v>164376.49</v>
      </c>
      <c r="I458" s="72">
        <f>IF(J458=0,"ND",RANK(J458,$J$433:$J$465))</f>
        <v>26</v>
      </c>
      <c r="J458" s="58">
        <f>(G458+H458)</f>
        <v>16054183.529999999</v>
      </c>
      <c r="K458" s="47">
        <f>J458-F458</f>
        <v>1197614.1899999995</v>
      </c>
      <c r="L458" s="156">
        <f>IFERROR(K458/F458*100,0)</f>
        <v>8.0611759188275656</v>
      </c>
      <c r="M458" s="156">
        <f>IFERROR(F458/$F$466*100,0)</f>
        <v>0.25261752985588959</v>
      </c>
      <c r="N458" s="156">
        <f>IFERROR(J458/$J$466*100,0)</f>
        <v>0.23197426005807237</v>
      </c>
    </row>
    <row r="459" spans="1:14" ht="15.95" customHeight="1" x14ac:dyDescent="0.4">
      <c r="A459" s="125" t="s">
        <v>8</v>
      </c>
      <c r="B459" s="50" t="s">
        <v>88</v>
      </c>
      <c r="C459" s="47">
        <f>IFERROR(IF($J459&gt;0,VLOOKUP($A459&amp;$B459,'PNC AA'!$A:$E,4,0),""),"")</f>
        <v>5109905.9000000004</v>
      </c>
      <c r="D459" s="47">
        <f>IFERROR(IF($J459&gt;0,VLOOKUP($A459&amp;$B459,'PNC AA'!$A:$E,5,0),""),"")</f>
        <v>61250</v>
      </c>
      <c r="E459" s="72">
        <f>IF(F459=0,"ND",RANK(F459,$F$433:$F$465))</f>
        <v>29</v>
      </c>
      <c r="F459" s="58">
        <f>SUM(C459:D459)</f>
        <v>5171155.9000000004</v>
      </c>
      <c r="G459" s="47">
        <f>IFERROR(VLOOKUP($A459&amp;$B459,'PNC Exon. &amp; no Exon.'!$A:$AJ,3,0),0)</f>
        <v>11952187.289999999</v>
      </c>
      <c r="H459" s="47">
        <f>IFERROR(VLOOKUP($A459&amp;$B459,'PNC Exon. &amp; no Exon.'!$A:$AJ,4,0),0)</f>
        <v>2500000</v>
      </c>
      <c r="I459" s="72">
        <f>IF(J459=0,"ND",RANK(J459,$J$433:$J$465))</f>
        <v>27</v>
      </c>
      <c r="J459" s="58">
        <f>(G459+H459)</f>
        <v>14452187.289999999</v>
      </c>
      <c r="K459" s="47">
        <f>J459-F459</f>
        <v>9281031.3899999987</v>
      </c>
      <c r="L459" s="156">
        <f>IFERROR(K459/F459*100,0)</f>
        <v>179.47692101102575</v>
      </c>
      <c r="M459" s="156">
        <f>IFERROR(F459/$F$466*100,0)</f>
        <v>8.7929090496050535E-2</v>
      </c>
      <c r="N459" s="156">
        <f>IFERROR(J459/$J$466*100,0)</f>
        <v>0.20882628173233722</v>
      </c>
    </row>
    <row r="460" spans="1:14" ht="15.95" customHeight="1" x14ac:dyDescent="0.4">
      <c r="A460" s="125" t="s">
        <v>8</v>
      </c>
      <c r="B460" s="50" t="s">
        <v>93</v>
      </c>
      <c r="C460" s="47">
        <f>IFERROR(IF($J460&gt;0,VLOOKUP($A460&amp;$B460,'PNC AA'!$A:$E,4,0),""),"")</f>
        <v>8155321.25</v>
      </c>
      <c r="D460" s="47">
        <f>IFERROR(IF($J460&gt;0,VLOOKUP($A460&amp;$B460,'PNC AA'!$A:$E,5,0),""),"")</f>
        <v>0</v>
      </c>
      <c r="E460" s="72">
        <f>IF(F460=0,"ND",RANK(F460,$F$433:$F$465))</f>
        <v>27</v>
      </c>
      <c r="F460" s="58">
        <f>SUM(C460:D460)</f>
        <v>8155321.25</v>
      </c>
      <c r="G460" s="47">
        <f>IFERROR(VLOOKUP($A460&amp;$B460,'PNC Exon. &amp; no Exon.'!$A:$AJ,3,0),0)</f>
        <v>5932288.5800000001</v>
      </c>
      <c r="H460" s="47">
        <f>IFERROR(VLOOKUP($A460&amp;$B460,'PNC Exon. &amp; no Exon.'!$A:$AJ,4,0),0)</f>
        <v>0</v>
      </c>
      <c r="I460" s="72">
        <f>IF(J460=0,"ND",RANK(J460,$J$433:$J$465))</f>
        <v>28</v>
      </c>
      <c r="J460" s="58">
        <f>(G460+H460)</f>
        <v>5932288.5800000001</v>
      </c>
      <c r="K460" s="47">
        <f>J460-F460</f>
        <v>-2223032.67</v>
      </c>
      <c r="L460" s="156">
        <f>IFERROR(K460/F460*100,0)</f>
        <v>-27.258676903745517</v>
      </c>
      <c r="M460" s="156">
        <f>IFERROR(F460/$F$466*100,0)</f>
        <v>0.13867111997447493</v>
      </c>
      <c r="N460" s="156">
        <f>IFERROR(J460/$J$466*100,0)</f>
        <v>8.5718358160345065E-2</v>
      </c>
    </row>
    <row r="461" spans="1:14" ht="15.95" customHeight="1" x14ac:dyDescent="0.4">
      <c r="A461" s="125" t="s">
        <v>8</v>
      </c>
      <c r="B461" s="50" t="s">
        <v>81</v>
      </c>
      <c r="C461" s="47">
        <f>IFERROR(IF($J461&gt;0,VLOOKUP($A461&amp;$B461,'PNC AA'!$A:$E,4,0),""),"")</f>
        <v>5364194.0999999996</v>
      </c>
      <c r="D461" s="47">
        <f>IFERROR(IF($J461&gt;0,VLOOKUP($A461&amp;$B461,'PNC AA'!$A:$E,5,0),""),"")</f>
        <v>0</v>
      </c>
      <c r="E461" s="72">
        <f>IF(F461=0,"ND",RANK(F461,$F$433:$F$465))</f>
        <v>28</v>
      </c>
      <c r="F461" s="58">
        <f>SUM(C461:D461)</f>
        <v>5364194.0999999996</v>
      </c>
      <c r="G461" s="47">
        <f>IFERROR(VLOOKUP($A461&amp;$B461,'PNC Exon. &amp; no Exon.'!$A:$AJ,3,0),0)</f>
        <v>3445851.2</v>
      </c>
      <c r="H461" s="47">
        <f>IFERROR(VLOOKUP($A461&amp;$B461,'PNC Exon. &amp; no Exon.'!$A:$AJ,4,0),0)</f>
        <v>0</v>
      </c>
      <c r="I461" s="72">
        <f>IF(J461=0,"ND",RANK(J461,$J$433:$J$465))</f>
        <v>29</v>
      </c>
      <c r="J461" s="58">
        <f>(G461+H461)</f>
        <v>3445851.2</v>
      </c>
      <c r="K461" s="47">
        <f>J461-F461</f>
        <v>-1918342.8999999994</v>
      </c>
      <c r="L461" s="156">
        <f>IFERROR(K461/F461*100,0)</f>
        <v>-35.761996382643943</v>
      </c>
      <c r="M461" s="156">
        <f>IFERROR(F461/$F$466*100,0)</f>
        <v>9.1211465594622718E-2</v>
      </c>
      <c r="N461" s="156">
        <f>IFERROR(J461/$J$466*100,0)</f>
        <v>4.9790684209913269E-2</v>
      </c>
    </row>
    <row r="462" spans="1:14" ht="15.95" customHeight="1" x14ac:dyDescent="0.4">
      <c r="A462" s="125" t="s">
        <v>8</v>
      </c>
      <c r="B462" s="50" t="s">
        <v>119</v>
      </c>
      <c r="C462" s="47">
        <f>IFERROR(IF($J462&gt;0,VLOOKUP($A462&amp;$B462,'PNC AA'!$A:$E,4,0),""),"")</f>
        <v>327.97</v>
      </c>
      <c r="D462" s="47">
        <f>IFERROR(IF($J462&gt;0,VLOOKUP($A462&amp;$B462,'PNC AA'!$A:$E,5,0),""),"")</f>
        <v>256696.34</v>
      </c>
      <c r="E462" s="72">
        <f>IF(F462=0,"ND",RANK(F462,$F$433:$F$465))</f>
        <v>32</v>
      </c>
      <c r="F462" s="58">
        <f>SUM(C462:D462)</f>
        <v>257024.31</v>
      </c>
      <c r="G462" s="47">
        <f>IFERROR(VLOOKUP($A462&amp;$B462,'PNC Exon. &amp; no Exon.'!$A:$AJ,3,0),0)</f>
        <v>64421.859999999993</v>
      </c>
      <c r="H462" s="47">
        <f>IFERROR(VLOOKUP($A462&amp;$B462,'PNC Exon. &amp; no Exon.'!$A:$AJ,4,0),0)</f>
        <v>2195772.5</v>
      </c>
      <c r="I462" s="72">
        <f>IF(J462=0,"ND",RANK(J462,$J$433:$J$465))</f>
        <v>30</v>
      </c>
      <c r="J462" s="58">
        <f>(G462+H462)</f>
        <v>2260194.36</v>
      </c>
      <c r="K462" s="47">
        <f>J462-F462</f>
        <v>2003170.0499999998</v>
      </c>
      <c r="L462" s="156">
        <f>IFERROR(K462/F462*100,0)</f>
        <v>779.36987750302671</v>
      </c>
      <c r="M462" s="156">
        <f>IFERROR(F462/$F$466*100,0)</f>
        <v>4.3703795148923941E-3</v>
      </c>
      <c r="N462" s="156">
        <f>IFERROR(J462/$J$466*100,0)</f>
        <v>3.2658584802439244E-2</v>
      </c>
    </row>
    <row r="463" spans="1:14" ht="15.95" customHeight="1" x14ac:dyDescent="0.4">
      <c r="A463" s="125" t="s">
        <v>8</v>
      </c>
      <c r="B463" s="50" t="s">
        <v>118</v>
      </c>
      <c r="C463" s="47">
        <f>IFERROR(IF($J463&gt;0,VLOOKUP($A463&amp;$B463,'PNC AA'!$A:$E,4,0),""),"")</f>
        <v>183786.23</v>
      </c>
      <c r="D463" s="47">
        <f>IFERROR(IF($J463&gt;0,VLOOKUP($A463&amp;$B463,'PNC AA'!$A:$E,5,0),""),"")</f>
        <v>16395</v>
      </c>
      <c r="E463" s="72">
        <f>IF(F463=0,"ND",RANK(F463,$F$433:$F$465))</f>
        <v>33</v>
      </c>
      <c r="F463" s="58">
        <f>SUM(C463:D463)</f>
        <v>200181.23</v>
      </c>
      <c r="G463" s="47">
        <f>IFERROR(VLOOKUP($A463&amp;$B463,'PNC Exon. &amp; no Exon.'!$A:$AJ,3,0),0)</f>
        <v>811532.36</v>
      </c>
      <c r="H463" s="47">
        <f>IFERROR(VLOOKUP($A463&amp;$B463,'PNC Exon. &amp; no Exon.'!$A:$AJ,4,0),0)</f>
        <v>22741</v>
      </c>
      <c r="I463" s="72">
        <f>IF(J463=0,"ND",RANK(J463,$J$433:$J$465))</f>
        <v>31</v>
      </c>
      <c r="J463" s="58">
        <f>(G463+H463)</f>
        <v>834273.36</v>
      </c>
      <c r="K463" s="47">
        <f>J463-F463</f>
        <v>634092.13</v>
      </c>
      <c r="L463" s="156">
        <f>IFERROR(K463/F463*100,0)</f>
        <v>316.75903380152073</v>
      </c>
      <c r="M463" s="156">
        <f>IFERROR(F463/$F$466*100,0)</f>
        <v>3.4038334617373855E-3</v>
      </c>
      <c r="N463" s="156">
        <f>IFERROR(J463/$J$466*100,0)</f>
        <v>1.2054798365206046E-2</v>
      </c>
    </row>
    <row r="464" spans="1:14" ht="15.95" customHeight="1" x14ac:dyDescent="0.4">
      <c r="A464" s="125" t="s">
        <v>8</v>
      </c>
      <c r="B464" s="50" t="s">
        <v>117</v>
      </c>
      <c r="C464" s="47">
        <f>IFERROR(IF($J464&gt;0,VLOOKUP($A464&amp;$B464,'PNC AA'!$A:$E,4,0),""),"")</f>
        <v>360807.71</v>
      </c>
      <c r="D464" s="47">
        <f>IFERROR(IF($J464&gt;0,VLOOKUP($A464&amp;$B464,'PNC AA'!$A:$E,5,0),""),"")</f>
        <v>0</v>
      </c>
      <c r="E464" s="72">
        <f>IF(F464=0,"ND",RANK(F464,$F$433:$F$465))</f>
        <v>31</v>
      </c>
      <c r="F464" s="58">
        <f>SUM(C464:D464)</f>
        <v>360807.71</v>
      </c>
      <c r="G464" s="47">
        <f>IFERROR(VLOOKUP($A464&amp;$B464,'PNC Exon. &amp; no Exon.'!$A:$AJ,3,0),0)</f>
        <v>750967.24</v>
      </c>
      <c r="H464" s="47">
        <f>IFERROR(VLOOKUP($A464&amp;$B464,'PNC Exon. &amp; no Exon.'!$A:$AJ,4,0),0)</f>
        <v>0</v>
      </c>
      <c r="I464" s="72">
        <f>IF(J464=0,"ND",RANK(J464,$J$433:$J$465))</f>
        <v>32</v>
      </c>
      <c r="J464" s="58">
        <f>(G464+H464)</f>
        <v>750967.24</v>
      </c>
      <c r="K464" s="47">
        <f>J464-F464</f>
        <v>390159.52999999997</v>
      </c>
      <c r="L464" s="156">
        <f>IFERROR(K464/F464*100,0)</f>
        <v>108.1350312608342</v>
      </c>
      <c r="M464" s="156">
        <f>IFERROR(F464/$F$466*100,0)</f>
        <v>6.1350874732403167E-3</v>
      </c>
      <c r="N464" s="156">
        <f>IFERROR(J464/$J$466*100,0)</f>
        <v>1.0851070034257473E-2</v>
      </c>
    </row>
    <row r="465" spans="1:14" ht="15.95" customHeight="1" x14ac:dyDescent="0.4">
      <c r="A465" s="125" t="s">
        <v>8</v>
      </c>
      <c r="B465" s="50" t="s">
        <v>115</v>
      </c>
      <c r="C465" s="47">
        <f>IFERROR(IF($J465&gt;0,VLOOKUP($A465&amp;$B465,'PNC AA'!$A:$E,4,0),""),"")</f>
        <v>2220276.61</v>
      </c>
      <c r="D465" s="47">
        <f>IFERROR(IF($J465&gt;0,VLOOKUP($A465&amp;$B465,'PNC AA'!$A:$E,5,0),""),"")</f>
        <v>0</v>
      </c>
      <c r="E465" s="72">
        <f>IF(F465=0,"ND",RANK(F465,$F$433:$F$465))</f>
        <v>30</v>
      </c>
      <c r="F465" s="58">
        <f>SUM(C465:D465)</f>
        <v>2220276.61</v>
      </c>
      <c r="G465" s="47">
        <f>IFERROR(VLOOKUP($A465&amp;$B465,'PNC Exon. &amp; no Exon.'!$A:$AJ,3,0),0)</f>
        <v>636396.99</v>
      </c>
      <c r="H465" s="47">
        <f>IFERROR(VLOOKUP($A465&amp;$B465,'PNC Exon. &amp; no Exon.'!$A:$AJ,4,0),0)</f>
        <v>0</v>
      </c>
      <c r="I465" s="72">
        <f>IF(J465=0,"ND",RANK(J465,$J$433:$J$465))</f>
        <v>33</v>
      </c>
      <c r="J465" s="58">
        <f>(G465+H465)</f>
        <v>636396.99</v>
      </c>
      <c r="K465" s="47">
        <f>J465-F465</f>
        <v>-1583879.6199999999</v>
      </c>
      <c r="L465" s="156">
        <f>IFERROR(K465/F465*100,0)</f>
        <v>-71.337040297875319</v>
      </c>
      <c r="M465" s="156">
        <f>IFERROR(F465/$F$466*100,0)</f>
        <v>3.7753049171647339E-2</v>
      </c>
      <c r="N465" s="156">
        <f>IFERROR(J465/$J$466*100,0)</f>
        <v>9.1955919516284786E-3</v>
      </c>
    </row>
    <row r="466" spans="1:14" ht="20.25" customHeight="1" x14ac:dyDescent="0.4">
      <c r="A466" s="8"/>
      <c r="B466" s="52" t="s">
        <v>21</v>
      </c>
      <c r="C466" s="60">
        <f>SUM(C433:C465)</f>
        <v>3653235115.9000006</v>
      </c>
      <c r="D466" s="60">
        <f>SUM(D433:D465)</f>
        <v>2227817298.9800005</v>
      </c>
      <c r="E466" s="60"/>
      <c r="F466" s="60">
        <f>SUM(F433:F465)</f>
        <v>5881052414.8800001</v>
      </c>
      <c r="G466" s="60">
        <f>SUM(G433:G465)</f>
        <v>4250976234.9299989</v>
      </c>
      <c r="H466" s="60">
        <f>SUM(H433:H465)</f>
        <v>2669698294.2100005</v>
      </c>
      <c r="I466" s="60"/>
      <c r="J466" s="60">
        <f>SUM(J433:J465)</f>
        <v>6920674529.1400003</v>
      </c>
      <c r="K466" s="60">
        <f>SUM(K433:K465)</f>
        <v>1039622114.2600001</v>
      </c>
      <c r="L466" s="155">
        <f>IFERROR(K466/F466*100,0)</f>
        <v>17.677484248050408</v>
      </c>
      <c r="M466" s="159">
        <f>SUM(M433:M465)</f>
        <v>100</v>
      </c>
      <c r="N466" s="159">
        <f>SUM(N433:N465)</f>
        <v>100.00000000000001</v>
      </c>
    </row>
    <row r="467" spans="1:14" x14ac:dyDescent="0.4">
      <c r="B467" s="69" t="s">
        <v>171</v>
      </c>
    </row>
    <row r="470" spans="1:14" x14ac:dyDescent="0.4">
      <c r="H470" s="119"/>
      <c r="I470" s="119"/>
    </row>
    <row r="472" spans="1:14" ht="20" x14ac:dyDescent="0.6">
      <c r="A472" s="173" t="s">
        <v>42</v>
      </c>
      <c r="B472" s="173"/>
      <c r="C472" s="173"/>
      <c r="D472" s="173"/>
      <c r="E472" s="173"/>
      <c r="F472" s="173"/>
      <c r="G472" s="173"/>
      <c r="H472" s="173"/>
      <c r="I472" s="173"/>
      <c r="J472" s="173"/>
      <c r="K472" s="173"/>
      <c r="L472" s="173"/>
      <c r="M472" s="173"/>
      <c r="N472" s="173"/>
    </row>
    <row r="473" spans="1:14" x14ac:dyDescent="0.4">
      <c r="A473" s="172" t="s">
        <v>59</v>
      </c>
      <c r="B473" s="172"/>
      <c r="C473" s="172"/>
      <c r="D473" s="172"/>
      <c r="E473" s="172"/>
      <c r="F473" s="172"/>
      <c r="G473" s="172"/>
      <c r="H473" s="172"/>
      <c r="I473" s="172"/>
      <c r="J473" s="172"/>
      <c r="K473" s="172"/>
      <c r="L473" s="172"/>
      <c r="M473" s="172"/>
      <c r="N473" s="172"/>
    </row>
    <row r="474" spans="1:14" x14ac:dyDescent="0.4">
      <c r="A474" s="175" t="s">
        <v>141</v>
      </c>
      <c r="B474" s="175"/>
      <c r="C474" s="175"/>
      <c r="D474" s="175"/>
      <c r="E474" s="175"/>
      <c r="F474" s="175"/>
      <c r="G474" s="175"/>
      <c r="H474" s="175"/>
      <c r="I474" s="175"/>
      <c r="J474" s="175"/>
      <c r="K474" s="175"/>
      <c r="L474" s="175"/>
      <c r="M474" s="175"/>
      <c r="N474" s="175"/>
    </row>
    <row r="475" spans="1:14" x14ac:dyDescent="0.4">
      <c r="A475" s="172" t="s">
        <v>105</v>
      </c>
      <c r="B475" s="172"/>
      <c r="C475" s="172"/>
      <c r="D475" s="172"/>
      <c r="E475" s="172"/>
      <c r="F475" s="172"/>
      <c r="G475" s="172"/>
      <c r="H475" s="172"/>
      <c r="I475" s="172"/>
      <c r="J475" s="172"/>
      <c r="K475" s="172"/>
      <c r="L475" s="172"/>
      <c r="M475" s="172"/>
      <c r="N475" s="172"/>
    </row>
    <row r="476" spans="1:14" x14ac:dyDescent="0.4">
      <c r="A476" s="1"/>
      <c r="B476" s="125" t="s">
        <v>9</v>
      </c>
      <c r="C476" s="1"/>
      <c r="D476" s="17"/>
      <c r="E476" s="1"/>
      <c r="F476" s="4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4">
      <c r="B477" s="176" t="s">
        <v>33</v>
      </c>
      <c r="C477" s="176" t="s">
        <v>120</v>
      </c>
      <c r="D477" s="176"/>
      <c r="E477" s="176" t="s">
        <v>52</v>
      </c>
      <c r="F477" s="176"/>
      <c r="G477" s="176" t="s">
        <v>158</v>
      </c>
      <c r="H477" s="176"/>
      <c r="I477" s="176"/>
      <c r="J477" s="176"/>
      <c r="K477" s="176" t="s">
        <v>29</v>
      </c>
      <c r="L477" s="176"/>
      <c r="M477" s="176" t="s">
        <v>61</v>
      </c>
      <c r="N477" s="176"/>
    </row>
    <row r="478" spans="1:14" ht="32.25" customHeight="1" x14ac:dyDescent="0.4">
      <c r="A478" s="82"/>
      <c r="B478" s="176"/>
      <c r="C478" s="93" t="s">
        <v>28</v>
      </c>
      <c r="D478" s="93" t="s">
        <v>37</v>
      </c>
      <c r="E478" s="93" t="s">
        <v>51</v>
      </c>
      <c r="F478" s="93" t="s">
        <v>57</v>
      </c>
      <c r="G478" s="93" t="s">
        <v>28</v>
      </c>
      <c r="H478" s="93" t="s">
        <v>37</v>
      </c>
      <c r="I478" s="93" t="s">
        <v>51</v>
      </c>
      <c r="J478" s="93" t="s">
        <v>57</v>
      </c>
      <c r="K478" s="93" t="s">
        <v>26</v>
      </c>
      <c r="L478" s="93" t="s">
        <v>24</v>
      </c>
      <c r="M478" s="93">
        <v>2020</v>
      </c>
      <c r="N478" s="93">
        <v>2021</v>
      </c>
    </row>
    <row r="479" spans="1:14" ht="15.95" customHeight="1" x14ac:dyDescent="0.4">
      <c r="A479" s="125" t="s">
        <v>9</v>
      </c>
      <c r="B479" s="86" t="s">
        <v>86</v>
      </c>
      <c r="C479" s="47" t="str">
        <f>IFERROR(IF($J479&gt;0,VLOOKUP($A479&amp;$B479,'PNC AA'!$A:$E,4,0),""),"")</f>
        <v/>
      </c>
      <c r="D479" s="47" t="str">
        <f>IFERROR(IF($J479&gt;0,VLOOKUP($A479&amp;$B479,'PNC AA'!$A:$E,5,0),""),"")</f>
        <v/>
      </c>
      <c r="E479" s="72" t="str">
        <f t="shared" ref="E479:E511" si="60">IF(F479=0,"ND",RANK(F479,$F$479:$F$511))</f>
        <v>ND</v>
      </c>
      <c r="F479" s="58">
        <f t="shared" ref="F479:F511" si="61">SUM(C479:D479)</f>
        <v>0</v>
      </c>
      <c r="G479" s="47">
        <f>IFERROR(VLOOKUP($A479&amp;$B479,'PNC Exon. &amp; no Exon.'!$A:$AJ,3,0),0)</f>
        <v>0</v>
      </c>
      <c r="H479" s="47">
        <f>IFERROR(VLOOKUP($A479&amp;$B479,'PNC Exon. &amp; no Exon.'!$A:$AJ,4,0),0)</f>
        <v>0</v>
      </c>
      <c r="I479" s="72" t="str">
        <f t="shared" ref="I479:I511" si="62">IF(J479=0,"ND",RANK(J479,$J$479:$J$511))</f>
        <v>ND</v>
      </c>
      <c r="J479" s="58">
        <f t="shared" ref="J479:J511" si="63">(G479+H479)</f>
        <v>0</v>
      </c>
      <c r="K479" s="47">
        <f t="shared" ref="K479:K512" si="64">J479-F479</f>
        <v>0</v>
      </c>
      <c r="L479" s="156">
        <f t="shared" ref="L479:L511" si="65">IFERROR(K479/F479*100,0)</f>
        <v>0</v>
      </c>
      <c r="M479" s="156">
        <f t="shared" ref="M479:M511" si="66">IFERROR(F479/$F$512*100,0)</f>
        <v>0</v>
      </c>
      <c r="N479" s="156">
        <f t="shared" ref="N479:N511" si="67">IFERROR(J479/$J$512*100,0)</f>
        <v>0</v>
      </c>
    </row>
    <row r="480" spans="1:14" ht="15.95" customHeight="1" x14ac:dyDescent="0.4">
      <c r="A480" s="125" t="s">
        <v>9</v>
      </c>
      <c r="B480" s="50" t="s">
        <v>108</v>
      </c>
      <c r="C480" s="47" t="str">
        <f>IFERROR(IF($J480&gt;0,VLOOKUP($A480&amp;$B480,'PNC AA'!$A:$E,4,0),""),"")</f>
        <v/>
      </c>
      <c r="D480" s="47" t="str">
        <f>IFERROR(IF($J480&gt;0,VLOOKUP($A480&amp;$B480,'PNC AA'!$A:$E,5,0),""),"")</f>
        <v/>
      </c>
      <c r="E480" s="72" t="str">
        <f t="shared" si="60"/>
        <v>ND</v>
      </c>
      <c r="F480" s="58">
        <f t="shared" si="61"/>
        <v>0</v>
      </c>
      <c r="G480" s="47">
        <f>IFERROR(VLOOKUP($A480&amp;$B480,'PNC Exon. &amp; no Exon.'!$A:$AJ,3,0),0)</f>
        <v>0</v>
      </c>
      <c r="H480" s="47">
        <f>IFERROR(VLOOKUP($A480&amp;$B480,'PNC Exon. &amp; no Exon.'!$A:$AJ,4,0),0)</f>
        <v>0</v>
      </c>
      <c r="I480" s="72" t="str">
        <f t="shared" si="62"/>
        <v>ND</v>
      </c>
      <c r="J480" s="58">
        <f t="shared" si="63"/>
        <v>0</v>
      </c>
      <c r="K480" s="47">
        <f t="shared" si="64"/>
        <v>0</v>
      </c>
      <c r="L480" s="156">
        <f t="shared" si="65"/>
        <v>0</v>
      </c>
      <c r="M480" s="156">
        <f t="shared" si="66"/>
        <v>0</v>
      </c>
      <c r="N480" s="156">
        <f t="shared" si="67"/>
        <v>0</v>
      </c>
    </row>
    <row r="481" spans="1:14" ht="15.95" customHeight="1" x14ac:dyDescent="0.4">
      <c r="A481" s="125" t="s">
        <v>9</v>
      </c>
      <c r="B481" s="50" t="s">
        <v>112</v>
      </c>
      <c r="C481" s="47" t="str">
        <f>IFERROR(IF($J481&gt;0,VLOOKUP($A481&amp;$B481,'PNC AA'!$A:$E,4,0),""),"")</f>
        <v/>
      </c>
      <c r="D481" s="47" t="str">
        <f>IFERROR(IF($J481&gt;0,VLOOKUP($A481&amp;$B481,'PNC AA'!$A:$E,5,0),""),"")</f>
        <v/>
      </c>
      <c r="E481" s="70" t="str">
        <f t="shared" si="60"/>
        <v>ND</v>
      </c>
      <c r="F481" s="58">
        <f t="shared" si="61"/>
        <v>0</v>
      </c>
      <c r="G481" s="47">
        <f>IFERROR(VLOOKUP($A481&amp;$B481,'PNC Exon. &amp; no Exon.'!$A:$AJ,3,0),0)</f>
        <v>0</v>
      </c>
      <c r="H481" s="47">
        <f>IFERROR(VLOOKUP($A481&amp;$B481,'PNC Exon. &amp; no Exon.'!$A:$AJ,4,0),0)</f>
        <v>0</v>
      </c>
      <c r="I481" s="70" t="str">
        <f t="shared" si="62"/>
        <v>ND</v>
      </c>
      <c r="J481" s="58">
        <f t="shared" si="63"/>
        <v>0</v>
      </c>
      <c r="K481" s="47">
        <f t="shared" si="64"/>
        <v>0</v>
      </c>
      <c r="L481" s="156">
        <f t="shared" si="65"/>
        <v>0</v>
      </c>
      <c r="M481" s="156">
        <f t="shared" si="66"/>
        <v>0</v>
      </c>
      <c r="N481" s="156">
        <f t="shared" si="67"/>
        <v>0</v>
      </c>
    </row>
    <row r="482" spans="1:14" ht="15.95" customHeight="1" x14ac:dyDescent="0.4">
      <c r="A482" s="125" t="s">
        <v>9</v>
      </c>
      <c r="B482" s="50" t="s">
        <v>87</v>
      </c>
      <c r="C482" s="47" t="str">
        <f>IFERROR(IF($J482&gt;0,VLOOKUP($A482&amp;$B482,'PNC AA'!$A:$E,4,0),""),"")</f>
        <v/>
      </c>
      <c r="D482" s="47" t="str">
        <f>IFERROR(IF($J482&gt;0,VLOOKUP($A482&amp;$B482,'PNC AA'!$A:$E,5,0),""),"")</f>
        <v/>
      </c>
      <c r="E482" s="72" t="str">
        <f t="shared" si="60"/>
        <v>ND</v>
      </c>
      <c r="F482" s="58">
        <f t="shared" si="61"/>
        <v>0</v>
      </c>
      <c r="G482" s="47">
        <f>IFERROR(VLOOKUP($A482&amp;$B482,'PNC Exon. &amp; no Exon.'!$A:$AJ,3,0),0)</f>
        <v>0</v>
      </c>
      <c r="H482" s="47">
        <f>IFERROR(VLOOKUP($A482&amp;$B482,'PNC Exon. &amp; no Exon.'!$A:$AJ,4,0),0)</f>
        <v>0</v>
      </c>
      <c r="I482" s="72" t="str">
        <f t="shared" si="62"/>
        <v>ND</v>
      </c>
      <c r="J482" s="58">
        <f t="shared" si="63"/>
        <v>0</v>
      </c>
      <c r="K482" s="47">
        <f t="shared" si="64"/>
        <v>0</v>
      </c>
      <c r="L482" s="156">
        <f t="shared" si="65"/>
        <v>0</v>
      </c>
      <c r="M482" s="156">
        <f t="shared" si="66"/>
        <v>0</v>
      </c>
      <c r="N482" s="156">
        <f t="shared" si="67"/>
        <v>0</v>
      </c>
    </row>
    <row r="483" spans="1:14" ht="15.95" customHeight="1" x14ac:dyDescent="0.4">
      <c r="A483" s="125" t="s">
        <v>9</v>
      </c>
      <c r="B483" s="50" t="s">
        <v>94</v>
      </c>
      <c r="C483" s="47" t="str">
        <f>IFERROR(IF($J483&gt;0,VLOOKUP($A483&amp;$B483,'PNC AA'!$A:$E,4,0),""),"")</f>
        <v/>
      </c>
      <c r="D483" s="47" t="str">
        <f>IFERROR(IF($J483&gt;0,VLOOKUP($A483&amp;$B483,'PNC AA'!$A:$E,5,0),""),"")</f>
        <v/>
      </c>
      <c r="E483" s="70" t="str">
        <f t="shared" si="60"/>
        <v>ND</v>
      </c>
      <c r="F483" s="58">
        <f t="shared" si="61"/>
        <v>0</v>
      </c>
      <c r="G483" s="47">
        <f>IFERROR(VLOOKUP($A483&amp;$B483,'PNC Exon. &amp; no Exon.'!$A:$AJ,3,0),0)</f>
        <v>0</v>
      </c>
      <c r="H483" s="47">
        <f>IFERROR(VLOOKUP($A483&amp;$B483,'PNC Exon. &amp; no Exon.'!$A:$AJ,4,0),0)</f>
        <v>0</v>
      </c>
      <c r="I483" s="70" t="str">
        <f t="shared" si="62"/>
        <v>ND</v>
      </c>
      <c r="J483" s="58">
        <f t="shared" si="63"/>
        <v>0</v>
      </c>
      <c r="K483" s="47">
        <f t="shared" si="64"/>
        <v>0</v>
      </c>
      <c r="L483" s="156">
        <f t="shared" si="65"/>
        <v>0</v>
      </c>
      <c r="M483" s="156">
        <f t="shared" si="66"/>
        <v>0</v>
      </c>
      <c r="N483" s="156">
        <f t="shared" si="67"/>
        <v>0</v>
      </c>
    </row>
    <row r="484" spans="1:14" ht="15.95" customHeight="1" x14ac:dyDescent="0.4">
      <c r="A484" s="125" t="s">
        <v>9</v>
      </c>
      <c r="B484" s="50" t="s">
        <v>92</v>
      </c>
      <c r="C484" s="47" t="str">
        <f>IFERROR(IF($J484&gt;0,VLOOKUP($A484&amp;$B484,'PNC AA'!$A:$E,4,0),""),"")</f>
        <v/>
      </c>
      <c r="D484" s="47" t="str">
        <f>IFERROR(IF($J484&gt;0,VLOOKUP($A484&amp;$B484,'PNC AA'!$A:$E,5,0),""),"")</f>
        <v/>
      </c>
      <c r="E484" s="70" t="str">
        <f t="shared" si="60"/>
        <v>ND</v>
      </c>
      <c r="F484" s="58">
        <f t="shared" si="61"/>
        <v>0</v>
      </c>
      <c r="G484" s="47">
        <f>IFERROR(VLOOKUP($A484&amp;$B484,'PNC Exon. &amp; no Exon.'!$A:$AJ,3,0),0)</f>
        <v>0</v>
      </c>
      <c r="H484" s="47">
        <f>IFERROR(VLOOKUP($A484&amp;$B484,'PNC Exon. &amp; no Exon.'!$A:$AJ,4,0),0)</f>
        <v>0</v>
      </c>
      <c r="I484" s="70" t="str">
        <f t="shared" si="62"/>
        <v>ND</v>
      </c>
      <c r="J484" s="58">
        <f t="shared" si="63"/>
        <v>0</v>
      </c>
      <c r="K484" s="47">
        <f t="shared" si="64"/>
        <v>0</v>
      </c>
      <c r="L484" s="156">
        <f t="shared" si="65"/>
        <v>0</v>
      </c>
      <c r="M484" s="156">
        <f t="shared" si="66"/>
        <v>0</v>
      </c>
      <c r="N484" s="156">
        <f t="shared" si="67"/>
        <v>0</v>
      </c>
    </row>
    <row r="485" spans="1:14" ht="15.95" customHeight="1" x14ac:dyDescent="0.4">
      <c r="A485" s="125" t="s">
        <v>9</v>
      </c>
      <c r="B485" s="50" t="s">
        <v>91</v>
      </c>
      <c r="C485" s="47" t="str">
        <f>IFERROR(IF($J485&gt;0,VLOOKUP($A485&amp;$B485,'PNC AA'!$A:$E,4,0),""),"")</f>
        <v/>
      </c>
      <c r="D485" s="47" t="str">
        <f>IFERROR(IF($J485&gt;0,VLOOKUP($A485&amp;$B485,'PNC AA'!$A:$E,5,0),""),"")</f>
        <v/>
      </c>
      <c r="E485" s="72" t="str">
        <f t="shared" si="60"/>
        <v>ND</v>
      </c>
      <c r="F485" s="58">
        <f t="shared" si="61"/>
        <v>0</v>
      </c>
      <c r="G485" s="47">
        <f>IFERROR(VLOOKUP($A485&amp;$B485,'PNC Exon. &amp; no Exon.'!$A:$AJ,3,0),0)</f>
        <v>0</v>
      </c>
      <c r="H485" s="47">
        <f>IFERROR(VLOOKUP($A485&amp;$B485,'PNC Exon. &amp; no Exon.'!$A:$AJ,4,0),0)</f>
        <v>0</v>
      </c>
      <c r="I485" s="72" t="str">
        <f t="shared" si="62"/>
        <v>ND</v>
      </c>
      <c r="J485" s="58">
        <f t="shared" si="63"/>
        <v>0</v>
      </c>
      <c r="K485" s="47">
        <f t="shared" si="64"/>
        <v>0</v>
      </c>
      <c r="L485" s="156">
        <f t="shared" si="65"/>
        <v>0</v>
      </c>
      <c r="M485" s="156">
        <f t="shared" si="66"/>
        <v>0</v>
      </c>
      <c r="N485" s="156">
        <f t="shared" si="67"/>
        <v>0</v>
      </c>
    </row>
    <row r="486" spans="1:14" ht="15.95" customHeight="1" x14ac:dyDescent="0.4">
      <c r="A486" s="125" t="s">
        <v>9</v>
      </c>
      <c r="B486" s="50" t="s">
        <v>116</v>
      </c>
      <c r="C486" s="47" t="str">
        <f>IFERROR(IF($J486&gt;0,VLOOKUP($A486&amp;$B486,'PNC AA'!$A:$E,4,0),""),"")</f>
        <v/>
      </c>
      <c r="D486" s="47" t="str">
        <f>IFERROR(IF($J486&gt;0,VLOOKUP($A486&amp;$B486,'PNC AA'!$A:$E,5,0),""),"")</f>
        <v/>
      </c>
      <c r="E486" s="70" t="str">
        <f t="shared" si="60"/>
        <v>ND</v>
      </c>
      <c r="F486" s="58">
        <f t="shared" si="61"/>
        <v>0</v>
      </c>
      <c r="G486" s="47">
        <f>IFERROR(VLOOKUP($A486&amp;$B486,'PNC Exon. &amp; no Exon.'!$A:$AJ,3,0),0)</f>
        <v>0</v>
      </c>
      <c r="H486" s="47">
        <f>IFERROR(VLOOKUP($A486&amp;$B486,'PNC Exon. &amp; no Exon.'!$A:$AJ,4,0),0)</f>
        <v>0</v>
      </c>
      <c r="I486" s="70" t="str">
        <f t="shared" si="62"/>
        <v>ND</v>
      </c>
      <c r="J486" s="58">
        <f t="shared" si="63"/>
        <v>0</v>
      </c>
      <c r="K486" s="47">
        <f t="shared" si="64"/>
        <v>0</v>
      </c>
      <c r="L486" s="156">
        <f t="shared" si="65"/>
        <v>0</v>
      </c>
      <c r="M486" s="156">
        <f t="shared" si="66"/>
        <v>0</v>
      </c>
      <c r="N486" s="156">
        <f t="shared" si="67"/>
        <v>0</v>
      </c>
    </row>
    <row r="487" spans="1:14" ht="15.95" customHeight="1" x14ac:dyDescent="0.4">
      <c r="A487" s="125" t="s">
        <v>9</v>
      </c>
      <c r="B487" s="50" t="s">
        <v>78</v>
      </c>
      <c r="C487" s="47" t="str">
        <f>IFERROR(IF($J487&gt;0,VLOOKUP($A487&amp;$B487,'PNC AA'!$A:$E,4,0),""),"")</f>
        <v/>
      </c>
      <c r="D487" s="47" t="str">
        <f>IFERROR(IF($J487&gt;0,VLOOKUP($A487&amp;$B487,'PNC AA'!$A:$E,5,0),""),"")</f>
        <v/>
      </c>
      <c r="E487" s="70" t="str">
        <f t="shared" si="60"/>
        <v>ND</v>
      </c>
      <c r="F487" s="58">
        <f t="shared" si="61"/>
        <v>0</v>
      </c>
      <c r="G487" s="47">
        <f>IFERROR(VLOOKUP($A487&amp;$B487,'PNC Exon. &amp; no Exon.'!$A:$AJ,3,0),0)</f>
        <v>0</v>
      </c>
      <c r="H487" s="47">
        <f>IFERROR(VLOOKUP($A487&amp;$B487,'PNC Exon. &amp; no Exon.'!$A:$AJ,4,0),0)</f>
        <v>0</v>
      </c>
      <c r="I487" s="70" t="str">
        <f t="shared" si="62"/>
        <v>ND</v>
      </c>
      <c r="J487" s="58">
        <f t="shared" si="63"/>
        <v>0</v>
      </c>
      <c r="K487" s="47">
        <f t="shared" si="64"/>
        <v>0</v>
      </c>
      <c r="L487" s="156">
        <f t="shared" si="65"/>
        <v>0</v>
      </c>
      <c r="M487" s="156">
        <f t="shared" si="66"/>
        <v>0</v>
      </c>
      <c r="N487" s="156">
        <f t="shared" si="67"/>
        <v>0</v>
      </c>
    </row>
    <row r="488" spans="1:14" ht="15.95" customHeight="1" x14ac:dyDescent="0.4">
      <c r="A488" s="125" t="s">
        <v>9</v>
      </c>
      <c r="B488" s="50" t="s">
        <v>89</v>
      </c>
      <c r="C488" s="47" t="str">
        <f>IFERROR(IF($J488&gt;0,VLOOKUP($A488&amp;$B488,'PNC AA'!$A:$E,4,0),""),"")</f>
        <v/>
      </c>
      <c r="D488" s="47" t="str">
        <f>IFERROR(IF($J488&gt;0,VLOOKUP($A488&amp;$B488,'PNC AA'!$A:$E,5,0),""),"")</f>
        <v/>
      </c>
      <c r="E488" s="70" t="str">
        <f t="shared" si="60"/>
        <v>ND</v>
      </c>
      <c r="F488" s="58">
        <f t="shared" si="61"/>
        <v>0</v>
      </c>
      <c r="G488" s="47">
        <f>IFERROR(VLOOKUP($A488&amp;$B488,'PNC Exon. &amp; no Exon.'!$A:$AJ,3,0),0)</f>
        <v>0</v>
      </c>
      <c r="H488" s="47">
        <f>IFERROR(VLOOKUP($A488&amp;$B488,'PNC Exon. &amp; no Exon.'!$A:$AJ,4,0),0)</f>
        <v>0</v>
      </c>
      <c r="I488" s="70" t="str">
        <f t="shared" si="62"/>
        <v>ND</v>
      </c>
      <c r="J488" s="58">
        <f t="shared" si="63"/>
        <v>0</v>
      </c>
      <c r="K488" s="47">
        <f t="shared" si="64"/>
        <v>0</v>
      </c>
      <c r="L488" s="156">
        <f t="shared" si="65"/>
        <v>0</v>
      </c>
      <c r="M488" s="156">
        <f t="shared" si="66"/>
        <v>0</v>
      </c>
      <c r="N488" s="156">
        <f t="shared" si="67"/>
        <v>0</v>
      </c>
    </row>
    <row r="489" spans="1:14" ht="15.95" customHeight="1" x14ac:dyDescent="0.4">
      <c r="A489" s="125" t="s">
        <v>9</v>
      </c>
      <c r="B489" s="50" t="s">
        <v>77</v>
      </c>
      <c r="C489" s="47" t="str">
        <f>IFERROR(IF($J489&gt;0,VLOOKUP($A489&amp;$B489,'PNC AA'!$A:$E,4,0),""),"")</f>
        <v/>
      </c>
      <c r="D489" s="47" t="str">
        <f>IFERROR(IF($J489&gt;0,VLOOKUP($A489&amp;$B489,'PNC AA'!$A:$E,5,0),""),"")</f>
        <v/>
      </c>
      <c r="E489" s="70" t="str">
        <f t="shared" si="60"/>
        <v>ND</v>
      </c>
      <c r="F489" s="58">
        <f t="shared" si="61"/>
        <v>0</v>
      </c>
      <c r="G489" s="47">
        <f>IFERROR(VLOOKUP($A489&amp;$B489,'PNC Exon. &amp; no Exon.'!$A:$AJ,3,0),0)</f>
        <v>0</v>
      </c>
      <c r="H489" s="47">
        <f>IFERROR(VLOOKUP($A489&amp;$B489,'PNC Exon. &amp; no Exon.'!$A:$AJ,4,0),0)</f>
        <v>0</v>
      </c>
      <c r="I489" s="70" t="str">
        <f t="shared" si="62"/>
        <v>ND</v>
      </c>
      <c r="J489" s="58">
        <f t="shared" si="63"/>
        <v>0</v>
      </c>
      <c r="K489" s="47">
        <f t="shared" si="64"/>
        <v>0</v>
      </c>
      <c r="L489" s="156">
        <f t="shared" si="65"/>
        <v>0</v>
      </c>
      <c r="M489" s="156">
        <f t="shared" si="66"/>
        <v>0</v>
      </c>
      <c r="N489" s="156">
        <f t="shared" si="67"/>
        <v>0</v>
      </c>
    </row>
    <row r="490" spans="1:14" ht="15.95" customHeight="1" x14ac:dyDescent="0.4">
      <c r="A490" s="125" t="s">
        <v>9</v>
      </c>
      <c r="B490" s="50" t="s">
        <v>99</v>
      </c>
      <c r="C490" s="47" t="str">
        <f>IFERROR(IF($J490&gt;0,VLOOKUP($A490&amp;$B490,'PNC AA'!$A:$E,4,0),""),"")</f>
        <v/>
      </c>
      <c r="D490" s="47" t="str">
        <f>IFERROR(IF($J490&gt;0,VLOOKUP($A490&amp;$B490,'PNC AA'!$A:$E,5,0),""),"")</f>
        <v/>
      </c>
      <c r="E490" s="70" t="str">
        <f t="shared" si="60"/>
        <v>ND</v>
      </c>
      <c r="F490" s="58">
        <f t="shared" si="61"/>
        <v>0</v>
      </c>
      <c r="G490" s="47">
        <f>IFERROR(VLOOKUP($A490&amp;$B490,'PNC Exon. &amp; no Exon.'!$A:$AJ,3,0),0)</f>
        <v>0</v>
      </c>
      <c r="H490" s="47">
        <f>IFERROR(VLOOKUP($A490&amp;$B490,'PNC Exon. &amp; no Exon.'!$A:$AJ,4,0),0)</f>
        <v>0</v>
      </c>
      <c r="I490" s="70" t="str">
        <f t="shared" si="62"/>
        <v>ND</v>
      </c>
      <c r="J490" s="58">
        <f t="shared" si="63"/>
        <v>0</v>
      </c>
      <c r="K490" s="47">
        <f t="shared" si="64"/>
        <v>0</v>
      </c>
      <c r="L490" s="156">
        <f t="shared" si="65"/>
        <v>0</v>
      </c>
      <c r="M490" s="156">
        <f t="shared" si="66"/>
        <v>0</v>
      </c>
      <c r="N490" s="156">
        <f t="shared" si="67"/>
        <v>0</v>
      </c>
    </row>
    <row r="491" spans="1:14" ht="15.95" customHeight="1" x14ac:dyDescent="0.4">
      <c r="A491" s="125" t="s">
        <v>9</v>
      </c>
      <c r="B491" s="50" t="s">
        <v>96</v>
      </c>
      <c r="C491" s="47" t="str">
        <f>IFERROR(IF($J491&gt;0,VLOOKUP($A491&amp;$B491,'PNC AA'!$A:$E,4,0),""),"")</f>
        <v/>
      </c>
      <c r="D491" s="47" t="str">
        <f>IFERROR(IF($J491&gt;0,VLOOKUP($A491&amp;$B491,'PNC AA'!$A:$E,5,0),""),"")</f>
        <v/>
      </c>
      <c r="E491" s="70" t="str">
        <f t="shared" si="60"/>
        <v>ND</v>
      </c>
      <c r="F491" s="58">
        <f t="shared" si="61"/>
        <v>0</v>
      </c>
      <c r="G491" s="47">
        <f>IFERROR(VLOOKUP($A491&amp;$B491,'PNC Exon. &amp; no Exon.'!$A:$AJ,3,0),0)</f>
        <v>0</v>
      </c>
      <c r="H491" s="47">
        <f>IFERROR(VLOOKUP($A491&amp;$B491,'PNC Exon. &amp; no Exon.'!$A:$AJ,4,0),0)</f>
        <v>0</v>
      </c>
      <c r="I491" s="70" t="str">
        <f t="shared" si="62"/>
        <v>ND</v>
      </c>
      <c r="J491" s="58">
        <f t="shared" si="63"/>
        <v>0</v>
      </c>
      <c r="K491" s="47">
        <f t="shared" si="64"/>
        <v>0</v>
      </c>
      <c r="L491" s="156">
        <f t="shared" si="65"/>
        <v>0</v>
      </c>
      <c r="M491" s="156">
        <f t="shared" si="66"/>
        <v>0</v>
      </c>
      <c r="N491" s="156">
        <f t="shared" si="67"/>
        <v>0</v>
      </c>
    </row>
    <row r="492" spans="1:14" ht="15.95" customHeight="1" x14ac:dyDescent="0.4">
      <c r="A492" s="125" t="s">
        <v>9</v>
      </c>
      <c r="B492" s="50" t="s">
        <v>106</v>
      </c>
      <c r="C492" s="47" t="str">
        <f>IFERROR(IF($J492&gt;0,VLOOKUP($A492&amp;$B492,'PNC AA'!$A:$E,4,0),""),"")</f>
        <v/>
      </c>
      <c r="D492" s="47" t="str">
        <f>IFERROR(IF($J492&gt;0,VLOOKUP($A492&amp;$B492,'PNC AA'!$A:$E,5,0),""),"")</f>
        <v/>
      </c>
      <c r="E492" s="72" t="str">
        <f t="shared" si="60"/>
        <v>ND</v>
      </c>
      <c r="F492" s="58">
        <f t="shared" si="61"/>
        <v>0</v>
      </c>
      <c r="G492" s="47">
        <f>IFERROR(VLOOKUP($A492&amp;$B492,'PNC Exon. &amp; no Exon.'!$A:$AJ,3,0),0)</f>
        <v>0</v>
      </c>
      <c r="H492" s="47">
        <f>IFERROR(VLOOKUP($A492&amp;$B492,'PNC Exon. &amp; no Exon.'!$A:$AJ,4,0),0)</f>
        <v>0</v>
      </c>
      <c r="I492" s="72" t="str">
        <f t="shared" si="62"/>
        <v>ND</v>
      </c>
      <c r="J492" s="58">
        <f t="shared" si="63"/>
        <v>0</v>
      </c>
      <c r="K492" s="47">
        <f t="shared" si="64"/>
        <v>0</v>
      </c>
      <c r="L492" s="156">
        <f t="shared" si="65"/>
        <v>0</v>
      </c>
      <c r="M492" s="156">
        <f t="shared" si="66"/>
        <v>0</v>
      </c>
      <c r="N492" s="156">
        <f t="shared" si="67"/>
        <v>0</v>
      </c>
    </row>
    <row r="493" spans="1:14" ht="15.95" customHeight="1" x14ac:dyDescent="0.4">
      <c r="A493" s="125" t="s">
        <v>9</v>
      </c>
      <c r="B493" s="49" t="s">
        <v>107</v>
      </c>
      <c r="C493" s="47" t="str">
        <f>IFERROR(IF($J493&gt;0,VLOOKUP($A493&amp;$B493,'PNC AA'!$A:$E,4,0),""),"")</f>
        <v/>
      </c>
      <c r="D493" s="47" t="str">
        <f>IFERROR(IF($J493&gt;0,VLOOKUP($A493&amp;$B493,'PNC AA'!$A:$E,5,0),""),"")</f>
        <v/>
      </c>
      <c r="E493" s="72" t="str">
        <f t="shared" si="60"/>
        <v>ND</v>
      </c>
      <c r="F493" s="58">
        <f t="shared" si="61"/>
        <v>0</v>
      </c>
      <c r="G493" s="47">
        <f>IFERROR(VLOOKUP($A493&amp;$B493,'PNC Exon. &amp; no Exon.'!$A:$AJ,3,0),0)</f>
        <v>0</v>
      </c>
      <c r="H493" s="47">
        <f>IFERROR(VLOOKUP($A493&amp;$B493,'PNC Exon. &amp; no Exon.'!$A:$AJ,4,0),0)</f>
        <v>0</v>
      </c>
      <c r="I493" s="72" t="str">
        <f t="shared" si="62"/>
        <v>ND</v>
      </c>
      <c r="J493" s="58">
        <f t="shared" si="63"/>
        <v>0</v>
      </c>
      <c r="K493" s="47">
        <f t="shared" si="64"/>
        <v>0</v>
      </c>
      <c r="L493" s="156">
        <f t="shared" si="65"/>
        <v>0</v>
      </c>
      <c r="M493" s="156">
        <f t="shared" si="66"/>
        <v>0</v>
      </c>
      <c r="N493" s="156">
        <f t="shared" si="67"/>
        <v>0</v>
      </c>
    </row>
    <row r="494" spans="1:14" ht="15.95" customHeight="1" x14ac:dyDescent="0.4">
      <c r="A494" s="125" t="s">
        <v>9</v>
      </c>
      <c r="B494" s="50" t="s">
        <v>80</v>
      </c>
      <c r="C494" s="47" t="str">
        <f>IFERROR(IF($J494&gt;0,VLOOKUP($A494&amp;$B494,'PNC AA'!$A:$E,4,0),""),"")</f>
        <v/>
      </c>
      <c r="D494" s="47" t="str">
        <f>IFERROR(IF($J494&gt;0,VLOOKUP($A494&amp;$B494,'PNC AA'!$A:$E,5,0),""),"")</f>
        <v/>
      </c>
      <c r="E494" s="70" t="str">
        <f t="shared" si="60"/>
        <v>ND</v>
      </c>
      <c r="F494" s="58">
        <f t="shared" si="61"/>
        <v>0</v>
      </c>
      <c r="G494" s="47">
        <f>IFERROR(VLOOKUP($A494&amp;$B494,'PNC Exon. &amp; no Exon.'!$A:$AJ,3,0),0)</f>
        <v>0</v>
      </c>
      <c r="H494" s="47">
        <f>IFERROR(VLOOKUP($A494&amp;$B494,'PNC Exon. &amp; no Exon.'!$A:$AJ,4,0),0)</f>
        <v>0</v>
      </c>
      <c r="I494" s="70" t="str">
        <f t="shared" si="62"/>
        <v>ND</v>
      </c>
      <c r="J494" s="58">
        <f t="shared" si="63"/>
        <v>0</v>
      </c>
      <c r="K494" s="47">
        <f t="shared" si="64"/>
        <v>0</v>
      </c>
      <c r="L494" s="156">
        <f t="shared" si="65"/>
        <v>0</v>
      </c>
      <c r="M494" s="156">
        <f t="shared" si="66"/>
        <v>0</v>
      </c>
      <c r="N494" s="156">
        <f t="shared" si="67"/>
        <v>0</v>
      </c>
    </row>
    <row r="495" spans="1:14" ht="15.95" customHeight="1" x14ac:dyDescent="0.4">
      <c r="A495" s="125" t="s">
        <v>9</v>
      </c>
      <c r="B495" s="50" t="s">
        <v>82</v>
      </c>
      <c r="C495" s="47" t="str">
        <f>IFERROR(IF($J495&gt;0,VLOOKUP($A495&amp;$B495,'PNC AA'!$A:$E,4,0),""),"")</f>
        <v/>
      </c>
      <c r="D495" s="47" t="str">
        <f>IFERROR(IF($J495&gt;0,VLOOKUP($A495&amp;$B495,'PNC AA'!$A:$E,5,0),""),"")</f>
        <v/>
      </c>
      <c r="E495" s="72" t="str">
        <f t="shared" si="60"/>
        <v>ND</v>
      </c>
      <c r="F495" s="58">
        <f t="shared" si="61"/>
        <v>0</v>
      </c>
      <c r="G495" s="47">
        <f>IFERROR(VLOOKUP($A495&amp;$B495,'PNC Exon. &amp; no Exon.'!$A:$AJ,3,0),0)</f>
        <v>0</v>
      </c>
      <c r="H495" s="47">
        <f>IFERROR(VLOOKUP($A495&amp;$B495,'PNC Exon. &amp; no Exon.'!$A:$AJ,4,0),0)</f>
        <v>0</v>
      </c>
      <c r="I495" s="72" t="str">
        <f t="shared" si="62"/>
        <v>ND</v>
      </c>
      <c r="J495" s="58">
        <f t="shared" si="63"/>
        <v>0</v>
      </c>
      <c r="K495" s="47">
        <f t="shared" si="64"/>
        <v>0</v>
      </c>
      <c r="L495" s="156">
        <f t="shared" si="65"/>
        <v>0</v>
      </c>
      <c r="M495" s="156">
        <f t="shared" si="66"/>
        <v>0</v>
      </c>
      <c r="N495" s="156">
        <f t="shared" si="67"/>
        <v>0</v>
      </c>
    </row>
    <row r="496" spans="1:14" ht="15.95" customHeight="1" x14ac:dyDescent="0.4">
      <c r="A496" s="125" t="s">
        <v>9</v>
      </c>
      <c r="B496" s="50" t="s">
        <v>102</v>
      </c>
      <c r="C496" s="47" t="str">
        <f>IFERROR(IF($J496&gt;0,VLOOKUP($A496&amp;$B496,'PNC AA'!$A:$E,4,0),""),"")</f>
        <v/>
      </c>
      <c r="D496" s="47" t="str">
        <f>IFERROR(IF($J496&gt;0,VLOOKUP($A496&amp;$B496,'PNC AA'!$A:$E,5,0),""),"")</f>
        <v/>
      </c>
      <c r="E496" s="72" t="str">
        <f t="shared" si="60"/>
        <v>ND</v>
      </c>
      <c r="F496" s="58">
        <f t="shared" si="61"/>
        <v>0</v>
      </c>
      <c r="G496" s="47">
        <f>IFERROR(VLOOKUP($A496&amp;$B496,'PNC Exon. &amp; no Exon.'!$A:$AJ,3,0),0)</f>
        <v>0</v>
      </c>
      <c r="H496" s="47">
        <f>IFERROR(VLOOKUP($A496&amp;$B496,'PNC Exon. &amp; no Exon.'!$A:$AJ,4,0),0)</f>
        <v>0</v>
      </c>
      <c r="I496" s="72" t="str">
        <f t="shared" si="62"/>
        <v>ND</v>
      </c>
      <c r="J496" s="58">
        <f t="shared" si="63"/>
        <v>0</v>
      </c>
      <c r="K496" s="47">
        <f t="shared" si="64"/>
        <v>0</v>
      </c>
      <c r="L496" s="156">
        <f t="shared" si="65"/>
        <v>0</v>
      </c>
      <c r="M496" s="156">
        <f t="shared" si="66"/>
        <v>0</v>
      </c>
      <c r="N496" s="156">
        <f t="shared" si="67"/>
        <v>0</v>
      </c>
    </row>
    <row r="497" spans="1:14" ht="15.95" customHeight="1" x14ac:dyDescent="0.4">
      <c r="A497" s="125" t="s">
        <v>9</v>
      </c>
      <c r="B497" s="50" t="s">
        <v>79</v>
      </c>
      <c r="C497" s="47" t="str">
        <f>IFERROR(IF($J497&gt;0,VLOOKUP($A497&amp;$B497,'PNC AA'!$A:$E,4,0),""),"")</f>
        <v/>
      </c>
      <c r="D497" s="47" t="str">
        <f>IFERROR(IF($J497&gt;0,VLOOKUP($A497&amp;$B497,'PNC AA'!$A:$E,5,0),""),"")</f>
        <v/>
      </c>
      <c r="E497" s="72" t="str">
        <f t="shared" si="60"/>
        <v>ND</v>
      </c>
      <c r="F497" s="58">
        <f t="shared" si="61"/>
        <v>0</v>
      </c>
      <c r="G497" s="47">
        <f>IFERROR(VLOOKUP($A497&amp;$B497,'PNC Exon. &amp; no Exon.'!$A:$AJ,3,0),0)</f>
        <v>0</v>
      </c>
      <c r="H497" s="47">
        <f>IFERROR(VLOOKUP($A497&amp;$B497,'PNC Exon. &amp; no Exon.'!$A:$AJ,4,0),0)</f>
        <v>0</v>
      </c>
      <c r="I497" s="72" t="str">
        <f t="shared" si="62"/>
        <v>ND</v>
      </c>
      <c r="J497" s="58">
        <f t="shared" si="63"/>
        <v>0</v>
      </c>
      <c r="K497" s="47">
        <f t="shared" si="64"/>
        <v>0</v>
      </c>
      <c r="L497" s="156">
        <f t="shared" si="65"/>
        <v>0</v>
      </c>
      <c r="M497" s="156">
        <f t="shared" si="66"/>
        <v>0</v>
      </c>
      <c r="N497" s="156">
        <f t="shared" si="67"/>
        <v>0</v>
      </c>
    </row>
    <row r="498" spans="1:14" ht="15.95" customHeight="1" x14ac:dyDescent="0.4">
      <c r="A498" s="125" t="s">
        <v>9</v>
      </c>
      <c r="B498" s="50" t="s">
        <v>110</v>
      </c>
      <c r="C498" s="47" t="str">
        <f>IFERROR(IF($J498&gt;0,VLOOKUP($A498&amp;$B498,'PNC AA'!$A:$E,4,0),""),"")</f>
        <v/>
      </c>
      <c r="D498" s="47" t="str">
        <f>IFERROR(IF($J498&gt;0,VLOOKUP($A498&amp;$B498,'PNC AA'!$A:$E,5,0),""),"")</f>
        <v/>
      </c>
      <c r="E498" s="70" t="str">
        <f t="shared" si="60"/>
        <v>ND</v>
      </c>
      <c r="F498" s="58">
        <f t="shared" si="61"/>
        <v>0</v>
      </c>
      <c r="G498" s="47">
        <f>IFERROR(VLOOKUP($A498&amp;$B498,'PNC Exon. &amp; no Exon.'!$A:$AJ,3,0),0)</f>
        <v>0</v>
      </c>
      <c r="H498" s="47">
        <f>IFERROR(VLOOKUP($A498&amp;$B498,'PNC Exon. &amp; no Exon.'!$A:$AJ,4,0),0)</f>
        <v>0</v>
      </c>
      <c r="I498" s="70" t="str">
        <f t="shared" si="62"/>
        <v>ND</v>
      </c>
      <c r="J498" s="58">
        <f t="shared" si="63"/>
        <v>0</v>
      </c>
      <c r="K498" s="47">
        <f t="shared" si="64"/>
        <v>0</v>
      </c>
      <c r="L498" s="156">
        <f t="shared" si="65"/>
        <v>0</v>
      </c>
      <c r="M498" s="156">
        <f t="shared" si="66"/>
        <v>0</v>
      </c>
      <c r="N498" s="156">
        <f t="shared" si="67"/>
        <v>0</v>
      </c>
    </row>
    <row r="499" spans="1:14" ht="15.95" customHeight="1" x14ac:dyDescent="0.4">
      <c r="A499" s="125" t="s">
        <v>9</v>
      </c>
      <c r="B499" s="49" t="s">
        <v>101</v>
      </c>
      <c r="C499" s="47" t="str">
        <f>IFERROR(IF($J499&gt;0,VLOOKUP($A499&amp;$B499,'PNC AA'!$A:$E,4,0),""),"")</f>
        <v/>
      </c>
      <c r="D499" s="47" t="str">
        <f>IFERROR(IF($J499&gt;0,VLOOKUP($A499&amp;$B499,'PNC AA'!$A:$E,5,0),""),"")</f>
        <v/>
      </c>
      <c r="E499" s="72" t="str">
        <f t="shared" si="60"/>
        <v>ND</v>
      </c>
      <c r="F499" s="58">
        <f t="shared" si="61"/>
        <v>0</v>
      </c>
      <c r="G499" s="47">
        <f>IFERROR(VLOOKUP($A499&amp;$B499,'PNC Exon. &amp; no Exon.'!$A:$AJ,3,0),0)</f>
        <v>0</v>
      </c>
      <c r="H499" s="47">
        <f>IFERROR(VLOOKUP($A499&amp;$B499,'PNC Exon. &amp; no Exon.'!$A:$AJ,4,0),0)</f>
        <v>0</v>
      </c>
      <c r="I499" s="72" t="str">
        <f t="shared" si="62"/>
        <v>ND</v>
      </c>
      <c r="J499" s="58">
        <f t="shared" si="63"/>
        <v>0</v>
      </c>
      <c r="K499" s="47">
        <f t="shared" si="64"/>
        <v>0</v>
      </c>
      <c r="L499" s="156">
        <f t="shared" si="65"/>
        <v>0</v>
      </c>
      <c r="M499" s="156">
        <f t="shared" si="66"/>
        <v>0</v>
      </c>
      <c r="N499" s="156">
        <f t="shared" si="67"/>
        <v>0</v>
      </c>
    </row>
    <row r="500" spans="1:14" ht="15.95" customHeight="1" x14ac:dyDescent="0.4">
      <c r="A500" s="125" t="s">
        <v>9</v>
      </c>
      <c r="B500" s="50" t="s">
        <v>114</v>
      </c>
      <c r="C500" s="47" t="str">
        <f>IFERROR(IF($J500&gt;0,VLOOKUP($A500&amp;$B500,'PNC AA'!$A:$E,4,0),""),"")</f>
        <v/>
      </c>
      <c r="D500" s="47" t="str">
        <f>IFERROR(IF($J500&gt;0,VLOOKUP($A500&amp;$B500,'PNC AA'!$A:$E,5,0),""),"")</f>
        <v/>
      </c>
      <c r="E500" s="70" t="str">
        <f t="shared" si="60"/>
        <v>ND</v>
      </c>
      <c r="F500" s="58">
        <f t="shared" si="61"/>
        <v>0</v>
      </c>
      <c r="G500" s="47">
        <f>IFERROR(VLOOKUP($A500&amp;$B500,'PNC Exon. &amp; no Exon.'!$A:$AJ,3,0),0)</f>
        <v>0</v>
      </c>
      <c r="H500" s="47">
        <f>IFERROR(VLOOKUP($A500&amp;$B500,'PNC Exon. &amp; no Exon.'!$A:$AJ,4,0),0)</f>
        <v>0</v>
      </c>
      <c r="I500" s="70" t="str">
        <f t="shared" si="62"/>
        <v>ND</v>
      </c>
      <c r="J500" s="58">
        <f t="shared" si="63"/>
        <v>0</v>
      </c>
      <c r="K500" s="47">
        <f t="shared" si="64"/>
        <v>0</v>
      </c>
      <c r="L500" s="156">
        <f t="shared" si="65"/>
        <v>0</v>
      </c>
      <c r="M500" s="156">
        <f t="shared" si="66"/>
        <v>0</v>
      </c>
      <c r="N500" s="156">
        <f t="shared" si="67"/>
        <v>0</v>
      </c>
    </row>
    <row r="501" spans="1:14" ht="15.95" customHeight="1" x14ac:dyDescent="0.4">
      <c r="A501" s="125" t="s">
        <v>9</v>
      </c>
      <c r="B501" s="50" t="s">
        <v>95</v>
      </c>
      <c r="C501" s="47" t="str">
        <f>IFERROR(IF($J501&gt;0,VLOOKUP($A501&amp;$B501,'PNC AA'!$A:$E,4,0),""),"")</f>
        <v/>
      </c>
      <c r="D501" s="47" t="str">
        <f>IFERROR(IF($J501&gt;0,VLOOKUP($A501&amp;$B501,'PNC AA'!$A:$E,5,0),""),"")</f>
        <v/>
      </c>
      <c r="E501" s="72" t="str">
        <f t="shared" si="60"/>
        <v>ND</v>
      </c>
      <c r="F501" s="58">
        <f t="shared" si="61"/>
        <v>0</v>
      </c>
      <c r="G501" s="47">
        <f>IFERROR(VLOOKUP($A501&amp;$B501,'PNC Exon. &amp; no Exon.'!$A:$AJ,3,0),0)</f>
        <v>0</v>
      </c>
      <c r="H501" s="47">
        <f>IFERROR(VLOOKUP($A501&amp;$B501,'PNC Exon. &amp; no Exon.'!$A:$AJ,4,0),0)</f>
        <v>0</v>
      </c>
      <c r="I501" s="72" t="str">
        <f t="shared" si="62"/>
        <v>ND</v>
      </c>
      <c r="J501" s="58">
        <f t="shared" si="63"/>
        <v>0</v>
      </c>
      <c r="K501" s="47">
        <f t="shared" si="64"/>
        <v>0</v>
      </c>
      <c r="L501" s="156">
        <f t="shared" si="65"/>
        <v>0</v>
      </c>
      <c r="M501" s="156">
        <f t="shared" si="66"/>
        <v>0</v>
      </c>
      <c r="N501" s="156">
        <f t="shared" si="67"/>
        <v>0</v>
      </c>
    </row>
    <row r="502" spans="1:14" ht="15.95" customHeight="1" x14ac:dyDescent="0.4">
      <c r="A502" s="125" t="s">
        <v>9</v>
      </c>
      <c r="B502" s="50" t="s">
        <v>113</v>
      </c>
      <c r="C502" s="47" t="str">
        <f>IFERROR(IF($J502&gt;0,VLOOKUP($A502&amp;$B502,'PNC AA'!$A:$E,4,0),""),"")</f>
        <v/>
      </c>
      <c r="D502" s="47" t="str">
        <f>IFERROR(IF($J502&gt;0,VLOOKUP($A502&amp;$B502,'PNC AA'!$A:$E,5,0),""),"")</f>
        <v/>
      </c>
      <c r="E502" s="70" t="str">
        <f t="shared" si="60"/>
        <v>ND</v>
      </c>
      <c r="F502" s="58">
        <f t="shared" si="61"/>
        <v>0</v>
      </c>
      <c r="G502" s="47">
        <f>IFERROR(VLOOKUP($A502&amp;$B502,'PNC Exon. &amp; no Exon.'!$A:$AJ,3,0),0)</f>
        <v>0</v>
      </c>
      <c r="H502" s="47">
        <f>IFERROR(VLOOKUP($A502&amp;$B502,'PNC Exon. &amp; no Exon.'!$A:$AJ,4,0),0)</f>
        <v>0</v>
      </c>
      <c r="I502" s="70" t="str">
        <f t="shared" si="62"/>
        <v>ND</v>
      </c>
      <c r="J502" s="58">
        <f t="shared" si="63"/>
        <v>0</v>
      </c>
      <c r="K502" s="47">
        <f t="shared" si="64"/>
        <v>0</v>
      </c>
      <c r="L502" s="156">
        <f t="shared" si="65"/>
        <v>0</v>
      </c>
      <c r="M502" s="156">
        <f t="shared" si="66"/>
        <v>0</v>
      </c>
      <c r="N502" s="156">
        <f t="shared" si="67"/>
        <v>0</v>
      </c>
    </row>
    <row r="503" spans="1:14" ht="15.95" customHeight="1" x14ac:dyDescent="0.4">
      <c r="A503" s="125" t="s">
        <v>9</v>
      </c>
      <c r="B503" s="50" t="s">
        <v>98</v>
      </c>
      <c r="C503" s="47" t="str">
        <f>IFERROR(IF($J503&gt;0,VLOOKUP($A503&amp;$B503,'PNC AA'!$A:$E,4,0),""),"")</f>
        <v/>
      </c>
      <c r="D503" s="47" t="str">
        <f>IFERROR(IF($J503&gt;0,VLOOKUP($A503&amp;$B503,'PNC AA'!$A:$E,5,0),""),"")</f>
        <v/>
      </c>
      <c r="E503" s="72" t="str">
        <f t="shared" si="60"/>
        <v>ND</v>
      </c>
      <c r="F503" s="58">
        <f t="shared" si="61"/>
        <v>0</v>
      </c>
      <c r="G503" s="47">
        <f>IFERROR(VLOOKUP($A503&amp;$B503,'PNC Exon. &amp; no Exon.'!$A:$AJ,3,0),0)</f>
        <v>0</v>
      </c>
      <c r="H503" s="47">
        <f>IFERROR(VLOOKUP($A503&amp;$B503,'PNC Exon. &amp; no Exon.'!$A:$AJ,4,0),0)</f>
        <v>0</v>
      </c>
      <c r="I503" s="72" t="str">
        <f t="shared" si="62"/>
        <v>ND</v>
      </c>
      <c r="J503" s="58">
        <f t="shared" si="63"/>
        <v>0</v>
      </c>
      <c r="K503" s="47">
        <f t="shared" si="64"/>
        <v>0</v>
      </c>
      <c r="L503" s="156">
        <f t="shared" si="65"/>
        <v>0</v>
      </c>
      <c r="M503" s="156">
        <f t="shared" si="66"/>
        <v>0</v>
      </c>
      <c r="N503" s="156">
        <f t="shared" si="67"/>
        <v>0</v>
      </c>
    </row>
    <row r="504" spans="1:14" ht="15.95" customHeight="1" x14ac:dyDescent="0.4">
      <c r="A504" s="125" t="s">
        <v>9</v>
      </c>
      <c r="B504" s="50" t="s">
        <v>109</v>
      </c>
      <c r="C504" s="47" t="str">
        <f>IFERROR(IF($J504&gt;0,VLOOKUP($A504&amp;$B504,'PNC AA'!$A:$E,4,0),""),"")</f>
        <v/>
      </c>
      <c r="D504" s="47" t="str">
        <f>IFERROR(IF($J504&gt;0,VLOOKUP($A504&amp;$B504,'PNC AA'!$A:$E,5,0),""),"")</f>
        <v/>
      </c>
      <c r="E504" s="70" t="str">
        <f t="shared" si="60"/>
        <v>ND</v>
      </c>
      <c r="F504" s="58">
        <f t="shared" si="61"/>
        <v>0</v>
      </c>
      <c r="G504" s="47">
        <f>IFERROR(VLOOKUP($A504&amp;$B504,'PNC Exon. &amp; no Exon.'!$A:$AJ,3,0),0)</f>
        <v>0</v>
      </c>
      <c r="H504" s="47">
        <f>IFERROR(VLOOKUP($A504&amp;$B504,'PNC Exon. &amp; no Exon.'!$A:$AJ,4,0),0)</f>
        <v>0</v>
      </c>
      <c r="I504" s="70" t="str">
        <f t="shared" si="62"/>
        <v>ND</v>
      </c>
      <c r="J504" s="58">
        <f t="shared" si="63"/>
        <v>0</v>
      </c>
      <c r="K504" s="47">
        <f t="shared" si="64"/>
        <v>0</v>
      </c>
      <c r="L504" s="156">
        <f t="shared" si="65"/>
        <v>0</v>
      </c>
      <c r="M504" s="156">
        <f t="shared" si="66"/>
        <v>0</v>
      </c>
      <c r="N504" s="156">
        <f t="shared" si="67"/>
        <v>0</v>
      </c>
    </row>
    <row r="505" spans="1:14" ht="15.95" customHeight="1" x14ac:dyDescent="0.4">
      <c r="A505" s="125" t="s">
        <v>9</v>
      </c>
      <c r="B505" s="50" t="s">
        <v>93</v>
      </c>
      <c r="C505" s="47" t="str">
        <f>IFERROR(IF($J505&gt;0,VLOOKUP($A505&amp;$B505,'PNC AA'!$A:$E,4,0),""),"")</f>
        <v/>
      </c>
      <c r="D505" s="47" t="str">
        <f>IFERROR(IF($J505&gt;0,VLOOKUP($A505&amp;$B505,'PNC AA'!$A:$E,5,0),""),"")</f>
        <v/>
      </c>
      <c r="E505" s="72" t="str">
        <f t="shared" si="60"/>
        <v>ND</v>
      </c>
      <c r="F505" s="58">
        <f t="shared" si="61"/>
        <v>0</v>
      </c>
      <c r="G505" s="47">
        <f>IFERROR(VLOOKUP($A505&amp;$B505,'PNC Exon. &amp; no Exon.'!$A:$AJ,3,0),0)</f>
        <v>0</v>
      </c>
      <c r="H505" s="47">
        <f>IFERROR(VLOOKUP($A505&amp;$B505,'PNC Exon. &amp; no Exon.'!$A:$AJ,4,0),0)</f>
        <v>0</v>
      </c>
      <c r="I505" s="72" t="str">
        <f t="shared" si="62"/>
        <v>ND</v>
      </c>
      <c r="J505" s="58">
        <f t="shared" si="63"/>
        <v>0</v>
      </c>
      <c r="K505" s="47">
        <f t="shared" si="64"/>
        <v>0</v>
      </c>
      <c r="L505" s="156">
        <f t="shared" si="65"/>
        <v>0</v>
      </c>
      <c r="M505" s="156">
        <f t="shared" si="66"/>
        <v>0</v>
      </c>
      <c r="N505" s="156">
        <f t="shared" si="67"/>
        <v>0</v>
      </c>
    </row>
    <row r="506" spans="1:14" ht="15.95" customHeight="1" x14ac:dyDescent="0.4">
      <c r="A506" s="125" t="s">
        <v>9</v>
      </c>
      <c r="B506" s="50" t="s">
        <v>88</v>
      </c>
      <c r="C506" s="47" t="str">
        <f>IFERROR(IF($J506&gt;0,VLOOKUP($A506&amp;$B506,'PNC AA'!$A:$E,4,0),""),"")</f>
        <v/>
      </c>
      <c r="D506" s="47" t="str">
        <f>IFERROR(IF($J506&gt;0,VLOOKUP($A506&amp;$B506,'PNC AA'!$A:$E,5,0),""),"")</f>
        <v/>
      </c>
      <c r="E506" s="70" t="str">
        <f t="shared" si="60"/>
        <v>ND</v>
      </c>
      <c r="F506" s="58">
        <f t="shared" si="61"/>
        <v>0</v>
      </c>
      <c r="G506" s="47">
        <f>IFERROR(VLOOKUP($A506&amp;$B506,'PNC Exon. &amp; no Exon.'!$A:$AJ,3,0),0)</f>
        <v>0</v>
      </c>
      <c r="H506" s="47">
        <f>IFERROR(VLOOKUP($A506&amp;$B506,'PNC Exon. &amp; no Exon.'!$A:$AJ,4,0),0)</f>
        <v>0</v>
      </c>
      <c r="I506" s="70" t="str">
        <f t="shared" si="62"/>
        <v>ND</v>
      </c>
      <c r="J506" s="58">
        <f t="shared" si="63"/>
        <v>0</v>
      </c>
      <c r="K506" s="47">
        <f t="shared" si="64"/>
        <v>0</v>
      </c>
      <c r="L506" s="156">
        <f t="shared" si="65"/>
        <v>0</v>
      </c>
      <c r="M506" s="156">
        <f t="shared" si="66"/>
        <v>0</v>
      </c>
      <c r="N506" s="156">
        <f t="shared" si="67"/>
        <v>0</v>
      </c>
    </row>
    <row r="507" spans="1:14" ht="15.95" customHeight="1" x14ac:dyDescent="0.4">
      <c r="A507" s="125" t="s">
        <v>9</v>
      </c>
      <c r="B507" s="50" t="s">
        <v>81</v>
      </c>
      <c r="C507" s="47" t="str">
        <f>IFERROR(IF($J507&gt;0,VLOOKUP($A507&amp;$B507,'PNC AA'!$A:$E,4,0),""),"")</f>
        <v/>
      </c>
      <c r="D507" s="47" t="str">
        <f>IFERROR(IF($J507&gt;0,VLOOKUP($A507&amp;$B507,'PNC AA'!$A:$E,5,0),""),"")</f>
        <v/>
      </c>
      <c r="E507" s="72" t="str">
        <f t="shared" si="60"/>
        <v>ND</v>
      </c>
      <c r="F507" s="58">
        <f t="shared" si="61"/>
        <v>0</v>
      </c>
      <c r="G507" s="47">
        <f>IFERROR(VLOOKUP($A507&amp;$B507,'PNC Exon. &amp; no Exon.'!$A:$AJ,3,0),0)</f>
        <v>0</v>
      </c>
      <c r="H507" s="47">
        <f>IFERROR(VLOOKUP($A507&amp;$B507,'PNC Exon. &amp; no Exon.'!$A:$AJ,4,0),0)</f>
        <v>0</v>
      </c>
      <c r="I507" s="72" t="str">
        <f t="shared" si="62"/>
        <v>ND</v>
      </c>
      <c r="J507" s="58">
        <f t="shared" si="63"/>
        <v>0</v>
      </c>
      <c r="K507" s="47">
        <f t="shared" si="64"/>
        <v>0</v>
      </c>
      <c r="L507" s="156">
        <f t="shared" si="65"/>
        <v>0</v>
      </c>
      <c r="M507" s="156">
        <f t="shared" si="66"/>
        <v>0</v>
      </c>
      <c r="N507" s="156">
        <f t="shared" si="67"/>
        <v>0</v>
      </c>
    </row>
    <row r="508" spans="1:14" ht="15.95" customHeight="1" x14ac:dyDescent="0.4">
      <c r="A508" s="125" t="s">
        <v>9</v>
      </c>
      <c r="B508" s="50" t="s">
        <v>119</v>
      </c>
      <c r="C508" s="47" t="str">
        <f>IFERROR(IF($J508&gt;0,VLOOKUP($A508&amp;$B508,'PNC AA'!$A:$E,4,0),""),"")</f>
        <v/>
      </c>
      <c r="D508" s="47" t="str">
        <f>IFERROR(IF($J508&gt;0,VLOOKUP($A508&amp;$B508,'PNC AA'!$A:$E,5,0),""),"")</f>
        <v/>
      </c>
      <c r="E508" s="70" t="str">
        <f t="shared" si="60"/>
        <v>ND</v>
      </c>
      <c r="F508" s="58">
        <f t="shared" si="61"/>
        <v>0</v>
      </c>
      <c r="G508" s="47">
        <f>IFERROR(VLOOKUP($A508&amp;$B508,'PNC Exon. &amp; no Exon.'!$A:$AJ,3,0),0)</f>
        <v>0</v>
      </c>
      <c r="H508" s="47">
        <f>IFERROR(VLOOKUP($A508&amp;$B508,'PNC Exon. &amp; no Exon.'!$A:$AJ,4,0),0)</f>
        <v>0</v>
      </c>
      <c r="I508" s="70" t="str">
        <f t="shared" si="62"/>
        <v>ND</v>
      </c>
      <c r="J508" s="58">
        <f t="shared" si="63"/>
        <v>0</v>
      </c>
      <c r="K508" s="47">
        <f t="shared" si="64"/>
        <v>0</v>
      </c>
      <c r="L508" s="156">
        <f t="shared" si="65"/>
        <v>0</v>
      </c>
      <c r="M508" s="156">
        <f t="shared" si="66"/>
        <v>0</v>
      </c>
      <c r="N508" s="156">
        <f t="shared" si="67"/>
        <v>0</v>
      </c>
    </row>
    <row r="509" spans="1:14" ht="15.95" customHeight="1" x14ac:dyDescent="0.4">
      <c r="A509" s="125" t="s">
        <v>9</v>
      </c>
      <c r="B509" s="50" t="s">
        <v>115</v>
      </c>
      <c r="C509" s="47" t="str">
        <f>IFERROR(IF($J509&gt;0,VLOOKUP($A509&amp;$B509,'PNC AA'!$A:$E,4,0),""),"")</f>
        <v/>
      </c>
      <c r="D509" s="47" t="str">
        <f>IFERROR(IF($J509&gt;0,VLOOKUP($A509&amp;$B509,'PNC AA'!$A:$E,5,0),""),"")</f>
        <v/>
      </c>
      <c r="E509" s="70" t="str">
        <f t="shared" si="60"/>
        <v>ND</v>
      </c>
      <c r="F509" s="58">
        <f t="shared" si="61"/>
        <v>0</v>
      </c>
      <c r="G509" s="47">
        <f>IFERROR(VLOOKUP($A509&amp;$B509,'PNC Exon. &amp; no Exon.'!$A:$AJ,3,0),0)</f>
        <v>0</v>
      </c>
      <c r="H509" s="47">
        <f>IFERROR(VLOOKUP($A509&amp;$B509,'PNC Exon. &amp; no Exon.'!$A:$AJ,4,0),0)</f>
        <v>0</v>
      </c>
      <c r="I509" s="70" t="str">
        <f t="shared" si="62"/>
        <v>ND</v>
      </c>
      <c r="J509" s="58">
        <f t="shared" si="63"/>
        <v>0</v>
      </c>
      <c r="K509" s="47">
        <f t="shared" si="64"/>
        <v>0</v>
      </c>
      <c r="L509" s="156">
        <f t="shared" si="65"/>
        <v>0</v>
      </c>
      <c r="M509" s="156">
        <f t="shared" si="66"/>
        <v>0</v>
      </c>
      <c r="N509" s="156">
        <f t="shared" si="67"/>
        <v>0</v>
      </c>
    </row>
    <row r="510" spans="1:14" ht="15.95" customHeight="1" x14ac:dyDescent="0.4">
      <c r="A510" s="125" t="s">
        <v>9</v>
      </c>
      <c r="B510" s="50" t="s">
        <v>118</v>
      </c>
      <c r="C510" s="47" t="str">
        <f>IFERROR(IF($J510&gt;0,VLOOKUP($A510&amp;$B510,'PNC AA'!$A:$E,4,0),""),"")</f>
        <v/>
      </c>
      <c r="D510" s="47" t="str">
        <f>IFERROR(IF($J510&gt;0,VLOOKUP($A510&amp;$B510,'PNC AA'!$A:$E,5,0),""),"")</f>
        <v/>
      </c>
      <c r="E510" s="72" t="str">
        <f t="shared" si="60"/>
        <v>ND</v>
      </c>
      <c r="F510" s="58">
        <f t="shared" si="61"/>
        <v>0</v>
      </c>
      <c r="G510" s="47">
        <f>IFERROR(VLOOKUP($A510&amp;$B510,'PNC Exon. &amp; no Exon.'!$A:$AJ,3,0),0)</f>
        <v>0</v>
      </c>
      <c r="H510" s="47">
        <f>IFERROR(VLOOKUP($A510&amp;$B510,'PNC Exon. &amp; no Exon.'!$A:$AJ,4,0),0)</f>
        <v>0</v>
      </c>
      <c r="I510" s="72" t="str">
        <f t="shared" si="62"/>
        <v>ND</v>
      </c>
      <c r="J510" s="58">
        <f t="shared" si="63"/>
        <v>0</v>
      </c>
      <c r="K510" s="47">
        <f t="shared" si="64"/>
        <v>0</v>
      </c>
      <c r="L510" s="156">
        <f t="shared" si="65"/>
        <v>0</v>
      </c>
      <c r="M510" s="156">
        <f t="shared" si="66"/>
        <v>0</v>
      </c>
      <c r="N510" s="156">
        <f t="shared" si="67"/>
        <v>0</v>
      </c>
    </row>
    <row r="511" spans="1:14" ht="15.95" customHeight="1" x14ac:dyDescent="0.4">
      <c r="A511" s="125" t="s">
        <v>9</v>
      </c>
      <c r="B511" s="50" t="s">
        <v>117</v>
      </c>
      <c r="C511" s="47" t="str">
        <f>IFERROR(IF($J511&gt;0,VLOOKUP($A511&amp;$B511,'PNC AA'!$A:$E,4,0),""),"")</f>
        <v/>
      </c>
      <c r="D511" s="47" t="str">
        <f>IFERROR(IF($J511&gt;0,VLOOKUP($A511&amp;$B511,'PNC AA'!$A:$E,5,0),""),"")</f>
        <v/>
      </c>
      <c r="E511" s="72" t="str">
        <f t="shared" si="60"/>
        <v>ND</v>
      </c>
      <c r="F511" s="58">
        <f t="shared" si="61"/>
        <v>0</v>
      </c>
      <c r="G511" s="47">
        <f>IFERROR(VLOOKUP($A511&amp;$B511,'PNC Exon. &amp; no Exon.'!$A:$AJ,3,0),0)</f>
        <v>0</v>
      </c>
      <c r="H511" s="47">
        <f>IFERROR(VLOOKUP($A511&amp;$B511,'PNC Exon. &amp; no Exon.'!$A:$AJ,4,0),0)</f>
        <v>0</v>
      </c>
      <c r="I511" s="72" t="str">
        <f t="shared" si="62"/>
        <v>ND</v>
      </c>
      <c r="J511" s="58">
        <f t="shared" si="63"/>
        <v>0</v>
      </c>
      <c r="K511" s="47">
        <f t="shared" si="64"/>
        <v>0</v>
      </c>
      <c r="L511" s="156">
        <f t="shared" si="65"/>
        <v>0</v>
      </c>
      <c r="M511" s="156">
        <f t="shared" si="66"/>
        <v>0</v>
      </c>
      <c r="N511" s="156">
        <f t="shared" si="67"/>
        <v>0</v>
      </c>
    </row>
    <row r="512" spans="1:14" ht="21" customHeight="1" x14ac:dyDescent="0.4">
      <c r="A512" s="8"/>
      <c r="B512" s="52" t="s">
        <v>21</v>
      </c>
      <c r="C512" s="60">
        <f>SUM(C479:C511)</f>
        <v>0</v>
      </c>
      <c r="D512" s="60">
        <f>SUM(D479:D511)</f>
        <v>0</v>
      </c>
      <c r="E512" s="60"/>
      <c r="F512" s="60">
        <f>SUM(F479:F511)</f>
        <v>0</v>
      </c>
      <c r="G512" s="60">
        <f>SUM(G479:G511)</f>
        <v>0</v>
      </c>
      <c r="H512" s="60">
        <f>SUM(H479:H511)</f>
        <v>0</v>
      </c>
      <c r="I512" s="60"/>
      <c r="J512" s="60">
        <f>SUM(J479:J511)</f>
        <v>0</v>
      </c>
      <c r="K512" s="60">
        <f t="shared" si="64"/>
        <v>0</v>
      </c>
      <c r="L512" s="155">
        <f>IFERROR(K512/F512*100,0)</f>
        <v>0</v>
      </c>
      <c r="M512" s="159">
        <f>SUM(M479:M511)</f>
        <v>0</v>
      </c>
      <c r="N512" s="159">
        <f>SUM(N479:N511)</f>
        <v>0</v>
      </c>
    </row>
    <row r="513" spans="1:14" x14ac:dyDescent="0.4">
      <c r="B513" s="69" t="s">
        <v>171</v>
      </c>
    </row>
    <row r="518" spans="1:14" ht="20" x14ac:dyDescent="0.6">
      <c r="A518" s="173" t="s">
        <v>42</v>
      </c>
      <c r="B518" s="173"/>
      <c r="C518" s="173"/>
      <c r="D518" s="173"/>
      <c r="E518" s="173"/>
      <c r="F518" s="173"/>
      <c r="G518" s="173"/>
      <c r="H518" s="173"/>
      <c r="I518" s="173"/>
      <c r="J518" s="173"/>
      <c r="K518" s="173"/>
      <c r="L518" s="173"/>
      <c r="M518" s="173"/>
      <c r="N518" s="173"/>
    </row>
    <row r="519" spans="1:14" x14ac:dyDescent="0.4">
      <c r="A519" s="172" t="s">
        <v>59</v>
      </c>
      <c r="B519" s="172"/>
      <c r="C519" s="172"/>
      <c r="D519" s="172"/>
      <c r="E519" s="172"/>
      <c r="F519" s="172"/>
      <c r="G519" s="172"/>
      <c r="H519" s="172"/>
      <c r="I519" s="172"/>
      <c r="J519" s="172"/>
      <c r="K519" s="172"/>
      <c r="L519" s="172"/>
      <c r="M519" s="172"/>
      <c r="N519" s="172"/>
    </row>
    <row r="520" spans="1:14" x14ac:dyDescent="0.4">
      <c r="A520" s="175" t="s">
        <v>142</v>
      </c>
      <c r="B520" s="175"/>
      <c r="C520" s="175"/>
      <c r="D520" s="175"/>
      <c r="E520" s="175"/>
      <c r="F520" s="175"/>
      <c r="G520" s="175"/>
      <c r="H520" s="175"/>
      <c r="I520" s="175"/>
      <c r="J520" s="175"/>
      <c r="K520" s="175"/>
      <c r="L520" s="175"/>
      <c r="M520" s="175"/>
      <c r="N520" s="175"/>
    </row>
    <row r="521" spans="1:14" x14ac:dyDescent="0.4">
      <c r="A521" s="172" t="s">
        <v>105</v>
      </c>
      <c r="B521" s="172"/>
      <c r="C521" s="172"/>
      <c r="D521" s="172"/>
      <c r="E521" s="172"/>
      <c r="F521" s="172"/>
      <c r="G521" s="172"/>
      <c r="H521" s="172"/>
      <c r="I521" s="172"/>
      <c r="J521" s="172"/>
      <c r="K521" s="172"/>
      <c r="L521" s="172"/>
      <c r="M521" s="172"/>
      <c r="N521" s="172"/>
    </row>
    <row r="522" spans="1:14" x14ac:dyDescent="0.4">
      <c r="A522" s="1"/>
      <c r="B522" s="125" t="s">
        <v>10</v>
      </c>
      <c r="C522" s="1"/>
      <c r="D522" s="17"/>
      <c r="E522" s="1"/>
      <c r="F522" s="4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4">
      <c r="B523" s="176" t="s">
        <v>33</v>
      </c>
      <c r="C523" s="176" t="s">
        <v>120</v>
      </c>
      <c r="D523" s="176"/>
      <c r="E523" s="176" t="s">
        <v>52</v>
      </c>
      <c r="F523" s="176"/>
      <c r="G523" s="176" t="s">
        <v>158</v>
      </c>
      <c r="H523" s="176"/>
      <c r="I523" s="176"/>
      <c r="J523" s="176"/>
      <c r="K523" s="176" t="s">
        <v>29</v>
      </c>
      <c r="L523" s="176"/>
      <c r="M523" s="176" t="s">
        <v>61</v>
      </c>
      <c r="N523" s="176"/>
    </row>
    <row r="524" spans="1:14" ht="33" customHeight="1" x14ac:dyDescent="0.4">
      <c r="A524" s="82"/>
      <c r="B524" s="176"/>
      <c r="C524" s="63" t="s">
        <v>28</v>
      </c>
      <c r="D524" s="63" t="s">
        <v>37</v>
      </c>
      <c r="E524" s="63" t="s">
        <v>51</v>
      </c>
      <c r="F524" s="63" t="s">
        <v>57</v>
      </c>
      <c r="G524" s="63" t="s">
        <v>28</v>
      </c>
      <c r="H524" s="63" t="s">
        <v>37</v>
      </c>
      <c r="I524" s="63" t="s">
        <v>51</v>
      </c>
      <c r="J524" s="63" t="s">
        <v>57</v>
      </c>
      <c r="K524" s="63" t="s">
        <v>26</v>
      </c>
      <c r="L524" s="63" t="s">
        <v>24</v>
      </c>
      <c r="M524" s="63">
        <v>2020</v>
      </c>
      <c r="N524" s="63">
        <v>2021</v>
      </c>
    </row>
    <row r="525" spans="1:14" ht="15.95" customHeight="1" x14ac:dyDescent="0.4">
      <c r="A525" s="132" t="s">
        <v>10</v>
      </c>
      <c r="B525" s="86" t="s">
        <v>86</v>
      </c>
      <c r="C525" s="47" t="str">
        <f>IFERROR(IF($J525&gt;0,VLOOKUP($A525&amp;$B525,'PNC AA'!$A:$E,4,0),""),"")</f>
        <v/>
      </c>
      <c r="D525" s="47" t="str">
        <f>IFERROR(IF($J525&gt;0,VLOOKUP($A525&amp;$B525,'PNC AA'!$A:$E,5,0),""),"")</f>
        <v/>
      </c>
      <c r="E525" s="72" t="str">
        <f t="shared" ref="E525:E557" si="68">IF(F525=0,"ND",RANK(F525,$F$525:$F$557))</f>
        <v>ND</v>
      </c>
      <c r="F525" s="58">
        <f t="shared" ref="F525:F557" si="69">SUM(C525:D525)</f>
        <v>0</v>
      </c>
      <c r="G525" s="47">
        <f>IFERROR(VLOOKUP($A525&amp;$B525,'PNC Exon. &amp; no Exon.'!$A:$AJ,3,0),0)</f>
        <v>0</v>
      </c>
      <c r="H525" s="47">
        <f>IFERROR(VLOOKUP($A525&amp;$B525,'PNC Exon. &amp; no Exon.'!$A:$AJ,4,0),0)</f>
        <v>0</v>
      </c>
      <c r="I525" s="72" t="str">
        <f t="shared" ref="I525:I557" si="70">IF(J525=0,"ND",RANK(J525,$J$525:$J$557))</f>
        <v>ND</v>
      </c>
      <c r="J525" s="58">
        <f t="shared" ref="J525" si="71">(G525+H525)</f>
        <v>0</v>
      </c>
      <c r="K525" s="47">
        <f t="shared" ref="K525:K558" si="72">J525-F525</f>
        <v>0</v>
      </c>
      <c r="L525" s="156">
        <f t="shared" ref="L525" si="73">IFERROR(K525/F525*100,0)</f>
        <v>0</v>
      </c>
      <c r="M525" s="156">
        <f t="shared" ref="M525:M557" si="74">IFERROR(F525/$F$558*100,0)</f>
        <v>0</v>
      </c>
      <c r="N525" s="156">
        <f t="shared" ref="N525:N557" si="75">IFERROR(J525/$J$558*100,0)</f>
        <v>0</v>
      </c>
    </row>
    <row r="526" spans="1:14" ht="15.95" customHeight="1" x14ac:dyDescent="0.4">
      <c r="A526" s="132" t="s">
        <v>10</v>
      </c>
      <c r="B526" s="50" t="s">
        <v>108</v>
      </c>
      <c r="C526" s="47" t="str">
        <f>IFERROR(IF($J526&gt;0,VLOOKUP($A526&amp;$B526,'PNC AA'!$A:$E,4,0),""),"")</f>
        <v/>
      </c>
      <c r="D526" s="47" t="str">
        <f>IFERROR(IF($J526&gt;0,VLOOKUP($A526&amp;$B526,'PNC AA'!$A:$E,5,0),""),"")</f>
        <v/>
      </c>
      <c r="E526" s="72" t="str">
        <f t="shared" si="68"/>
        <v>ND</v>
      </c>
      <c r="F526" s="58">
        <f t="shared" si="69"/>
        <v>0</v>
      </c>
      <c r="G526" s="47">
        <f>IFERROR(VLOOKUP($A526&amp;$B526,'PNC Exon. &amp; no Exon.'!$A:$AJ,3,0),0)</f>
        <v>0</v>
      </c>
      <c r="H526" s="47">
        <f>IFERROR(VLOOKUP($A526&amp;$B526,'PNC Exon. &amp; no Exon.'!$A:$AJ,4,0),0)</f>
        <v>0</v>
      </c>
      <c r="I526" s="72" t="str">
        <f t="shared" si="70"/>
        <v>ND</v>
      </c>
      <c r="J526" s="58">
        <f t="shared" ref="J526:J557" si="76">(G526+H526)</f>
        <v>0</v>
      </c>
      <c r="K526" s="47">
        <f t="shared" si="72"/>
        <v>0</v>
      </c>
      <c r="L526" s="156">
        <f t="shared" ref="L526:L557" si="77">IFERROR(K526/F526*100,0)</f>
        <v>0</v>
      </c>
      <c r="M526" s="156">
        <f t="shared" si="74"/>
        <v>0</v>
      </c>
      <c r="N526" s="156">
        <f t="shared" si="75"/>
        <v>0</v>
      </c>
    </row>
    <row r="527" spans="1:14" ht="15.95" customHeight="1" x14ac:dyDescent="0.4">
      <c r="A527" s="132" t="s">
        <v>10</v>
      </c>
      <c r="B527" s="50" t="s">
        <v>112</v>
      </c>
      <c r="C527" s="47" t="str">
        <f>IFERROR(IF($J527&gt;0,VLOOKUP($A527&amp;$B527,'PNC AA'!$A:$E,4,0),""),"")</f>
        <v/>
      </c>
      <c r="D527" s="47" t="str">
        <f>IFERROR(IF($J527&gt;0,VLOOKUP($A527&amp;$B527,'PNC AA'!$A:$E,5,0),""),"")</f>
        <v/>
      </c>
      <c r="E527" s="72" t="str">
        <f t="shared" si="68"/>
        <v>ND</v>
      </c>
      <c r="F527" s="58">
        <f t="shared" si="69"/>
        <v>0</v>
      </c>
      <c r="G527" s="47">
        <f>IFERROR(VLOOKUP($A527&amp;$B527,'PNC Exon. &amp; no Exon.'!$A:$AJ,3,0),0)</f>
        <v>0</v>
      </c>
      <c r="H527" s="47">
        <f>IFERROR(VLOOKUP($A527&amp;$B527,'PNC Exon. &amp; no Exon.'!$A:$AJ,4,0),0)</f>
        <v>0</v>
      </c>
      <c r="I527" s="72" t="str">
        <f t="shared" si="70"/>
        <v>ND</v>
      </c>
      <c r="J527" s="58">
        <f t="shared" si="76"/>
        <v>0</v>
      </c>
      <c r="K527" s="47">
        <f t="shared" si="72"/>
        <v>0</v>
      </c>
      <c r="L527" s="156">
        <f t="shared" si="77"/>
        <v>0</v>
      </c>
      <c r="M527" s="156">
        <f t="shared" si="74"/>
        <v>0</v>
      </c>
      <c r="N527" s="156">
        <f t="shared" si="75"/>
        <v>0</v>
      </c>
    </row>
    <row r="528" spans="1:14" ht="15.95" customHeight="1" x14ac:dyDescent="0.4">
      <c r="A528" s="132" t="s">
        <v>10</v>
      </c>
      <c r="B528" s="50" t="s">
        <v>94</v>
      </c>
      <c r="C528" s="47" t="str">
        <f>IFERROR(IF($J528&gt;0,VLOOKUP($A528&amp;$B528,'PNC AA'!$A:$E,4,0),""),"")</f>
        <v/>
      </c>
      <c r="D528" s="47" t="str">
        <f>IFERROR(IF($J528&gt;0,VLOOKUP($A528&amp;$B528,'PNC AA'!$A:$E,5,0),""),"")</f>
        <v/>
      </c>
      <c r="E528" s="70" t="str">
        <f t="shared" si="68"/>
        <v>ND</v>
      </c>
      <c r="F528" s="58">
        <f t="shared" si="69"/>
        <v>0</v>
      </c>
      <c r="G528" s="47">
        <f>IFERROR(VLOOKUP($A528&amp;$B528,'PNC Exon. &amp; no Exon.'!$A:$AJ,3,0),0)</f>
        <v>0</v>
      </c>
      <c r="H528" s="47">
        <f>IFERROR(VLOOKUP($A528&amp;$B528,'PNC Exon. &amp; no Exon.'!$A:$AJ,4,0),0)</f>
        <v>0</v>
      </c>
      <c r="I528" s="70" t="str">
        <f t="shared" si="70"/>
        <v>ND</v>
      </c>
      <c r="J528" s="58">
        <f t="shared" si="76"/>
        <v>0</v>
      </c>
      <c r="K528" s="47">
        <f t="shared" si="72"/>
        <v>0</v>
      </c>
      <c r="L528" s="156">
        <f t="shared" si="77"/>
        <v>0</v>
      </c>
      <c r="M528" s="156">
        <f t="shared" si="74"/>
        <v>0</v>
      </c>
      <c r="N528" s="156">
        <f t="shared" si="75"/>
        <v>0</v>
      </c>
    </row>
    <row r="529" spans="1:14" ht="15.95" customHeight="1" x14ac:dyDescent="0.4">
      <c r="A529" s="132" t="s">
        <v>10</v>
      </c>
      <c r="B529" s="50" t="s">
        <v>87</v>
      </c>
      <c r="C529" s="47" t="str">
        <f>IFERROR(IF($J529&gt;0,VLOOKUP($A529&amp;$B529,'PNC AA'!$A:$E,4,0),""),"")</f>
        <v/>
      </c>
      <c r="D529" s="47" t="str">
        <f>IFERROR(IF($J529&gt;0,VLOOKUP($A529&amp;$B529,'PNC AA'!$A:$E,5,0),""),"")</f>
        <v/>
      </c>
      <c r="E529" s="70" t="str">
        <f t="shared" si="68"/>
        <v>ND</v>
      </c>
      <c r="F529" s="58">
        <f t="shared" si="69"/>
        <v>0</v>
      </c>
      <c r="G529" s="47">
        <f>IFERROR(VLOOKUP($A529&amp;$B529,'PNC Exon. &amp; no Exon.'!$A:$AJ,3,0),0)</f>
        <v>0</v>
      </c>
      <c r="H529" s="47">
        <f>IFERROR(VLOOKUP($A529&amp;$B529,'PNC Exon. &amp; no Exon.'!$A:$AJ,4,0),0)</f>
        <v>0</v>
      </c>
      <c r="I529" s="70" t="str">
        <f t="shared" si="70"/>
        <v>ND</v>
      </c>
      <c r="J529" s="58">
        <f t="shared" si="76"/>
        <v>0</v>
      </c>
      <c r="K529" s="47">
        <f t="shared" si="72"/>
        <v>0</v>
      </c>
      <c r="L529" s="156">
        <f t="shared" si="77"/>
        <v>0</v>
      </c>
      <c r="M529" s="156">
        <f t="shared" si="74"/>
        <v>0</v>
      </c>
      <c r="N529" s="156">
        <f t="shared" si="75"/>
        <v>0</v>
      </c>
    </row>
    <row r="530" spans="1:14" ht="15.95" customHeight="1" x14ac:dyDescent="0.4">
      <c r="A530" s="132" t="s">
        <v>10</v>
      </c>
      <c r="B530" s="50" t="s">
        <v>92</v>
      </c>
      <c r="C530" s="47" t="str">
        <f>IFERROR(IF($J530&gt;0,VLOOKUP($A530&amp;$B530,'PNC AA'!$A:$E,4,0),""),"")</f>
        <v/>
      </c>
      <c r="D530" s="47" t="str">
        <f>IFERROR(IF($J530&gt;0,VLOOKUP($A530&amp;$B530,'PNC AA'!$A:$E,5,0),""),"")</f>
        <v/>
      </c>
      <c r="E530" s="72" t="str">
        <f t="shared" si="68"/>
        <v>ND</v>
      </c>
      <c r="F530" s="58">
        <f t="shared" si="69"/>
        <v>0</v>
      </c>
      <c r="G530" s="47">
        <f>IFERROR(VLOOKUP($A530&amp;$B530,'PNC Exon. &amp; no Exon.'!$A:$AJ,3,0),0)</f>
        <v>0</v>
      </c>
      <c r="H530" s="47">
        <f>IFERROR(VLOOKUP($A530&amp;$B530,'PNC Exon. &amp; no Exon.'!$A:$AJ,4,0),0)</f>
        <v>0</v>
      </c>
      <c r="I530" s="72" t="str">
        <f t="shared" si="70"/>
        <v>ND</v>
      </c>
      <c r="J530" s="58">
        <f t="shared" si="76"/>
        <v>0</v>
      </c>
      <c r="K530" s="47">
        <f t="shared" si="72"/>
        <v>0</v>
      </c>
      <c r="L530" s="156">
        <f t="shared" si="77"/>
        <v>0</v>
      </c>
      <c r="M530" s="156">
        <f t="shared" si="74"/>
        <v>0</v>
      </c>
      <c r="N530" s="156">
        <f t="shared" si="75"/>
        <v>0</v>
      </c>
    </row>
    <row r="531" spans="1:14" ht="15.95" customHeight="1" x14ac:dyDescent="0.4">
      <c r="A531" s="132" t="s">
        <v>10</v>
      </c>
      <c r="B531" s="50" t="s">
        <v>91</v>
      </c>
      <c r="C531" s="47" t="str">
        <f>IFERROR(IF($J531&gt;0,VLOOKUP($A531&amp;$B531,'PNC AA'!$A:$E,4,0),""),"")</f>
        <v/>
      </c>
      <c r="D531" s="47" t="str">
        <f>IFERROR(IF($J531&gt;0,VLOOKUP($A531&amp;$B531,'PNC AA'!$A:$E,5,0),""),"")</f>
        <v/>
      </c>
      <c r="E531" s="70" t="str">
        <f t="shared" si="68"/>
        <v>ND</v>
      </c>
      <c r="F531" s="58">
        <f t="shared" si="69"/>
        <v>0</v>
      </c>
      <c r="G531" s="47">
        <f>IFERROR(VLOOKUP($A531&amp;$B531,'PNC Exon. &amp; no Exon.'!$A:$AJ,3,0),0)</f>
        <v>0</v>
      </c>
      <c r="H531" s="47">
        <f>IFERROR(VLOOKUP($A531&amp;$B531,'PNC Exon. &amp; no Exon.'!$A:$AJ,4,0),0)</f>
        <v>0</v>
      </c>
      <c r="I531" s="70" t="str">
        <f t="shared" si="70"/>
        <v>ND</v>
      </c>
      <c r="J531" s="58">
        <f t="shared" si="76"/>
        <v>0</v>
      </c>
      <c r="K531" s="47">
        <f t="shared" si="72"/>
        <v>0</v>
      </c>
      <c r="L531" s="156">
        <f t="shared" si="77"/>
        <v>0</v>
      </c>
      <c r="M531" s="156">
        <f t="shared" si="74"/>
        <v>0</v>
      </c>
      <c r="N531" s="156">
        <f t="shared" si="75"/>
        <v>0</v>
      </c>
    </row>
    <row r="532" spans="1:14" ht="15.95" customHeight="1" x14ac:dyDescent="0.4">
      <c r="A532" s="132" t="s">
        <v>10</v>
      </c>
      <c r="B532" s="50" t="s">
        <v>78</v>
      </c>
      <c r="C532" s="47" t="str">
        <f>IFERROR(IF($J532&gt;0,VLOOKUP($A532&amp;$B532,'PNC AA'!$A:$E,4,0),""),"")</f>
        <v/>
      </c>
      <c r="D532" s="47" t="str">
        <f>IFERROR(IF($J532&gt;0,VLOOKUP($A532&amp;$B532,'PNC AA'!$A:$E,5,0),""),"")</f>
        <v/>
      </c>
      <c r="E532" s="72" t="str">
        <f t="shared" si="68"/>
        <v>ND</v>
      </c>
      <c r="F532" s="58">
        <f t="shared" si="69"/>
        <v>0</v>
      </c>
      <c r="G532" s="47">
        <f>IFERROR(VLOOKUP($A532&amp;$B532,'PNC Exon. &amp; no Exon.'!$A:$AJ,3,0),0)</f>
        <v>0</v>
      </c>
      <c r="H532" s="47">
        <f>IFERROR(VLOOKUP($A532&amp;$B532,'PNC Exon. &amp; no Exon.'!$A:$AJ,4,0),0)</f>
        <v>0</v>
      </c>
      <c r="I532" s="72" t="str">
        <f t="shared" si="70"/>
        <v>ND</v>
      </c>
      <c r="J532" s="58">
        <f t="shared" si="76"/>
        <v>0</v>
      </c>
      <c r="K532" s="47">
        <f t="shared" si="72"/>
        <v>0</v>
      </c>
      <c r="L532" s="156">
        <f t="shared" si="77"/>
        <v>0</v>
      </c>
      <c r="M532" s="156">
        <f t="shared" si="74"/>
        <v>0</v>
      </c>
      <c r="N532" s="156">
        <f t="shared" si="75"/>
        <v>0</v>
      </c>
    </row>
    <row r="533" spans="1:14" ht="15.95" customHeight="1" x14ac:dyDescent="0.4">
      <c r="A533" s="132" t="s">
        <v>10</v>
      </c>
      <c r="B533" s="50" t="s">
        <v>89</v>
      </c>
      <c r="C533" s="47" t="str">
        <f>IFERROR(IF($J533&gt;0,VLOOKUP($A533&amp;$B533,'PNC AA'!$A:$E,4,0),""),"")</f>
        <v/>
      </c>
      <c r="D533" s="47" t="str">
        <f>IFERROR(IF($J533&gt;0,VLOOKUP($A533&amp;$B533,'PNC AA'!$A:$E,5,0),""),"")</f>
        <v/>
      </c>
      <c r="E533" s="72" t="str">
        <f t="shared" si="68"/>
        <v>ND</v>
      </c>
      <c r="F533" s="58">
        <f t="shared" si="69"/>
        <v>0</v>
      </c>
      <c r="G533" s="47">
        <f>IFERROR(VLOOKUP($A533&amp;$B533,'PNC Exon. &amp; no Exon.'!$A:$AJ,3,0),0)</f>
        <v>0</v>
      </c>
      <c r="H533" s="47">
        <f>IFERROR(VLOOKUP($A533&amp;$B533,'PNC Exon. &amp; no Exon.'!$A:$AJ,4,0),0)</f>
        <v>0</v>
      </c>
      <c r="I533" s="72" t="str">
        <f t="shared" si="70"/>
        <v>ND</v>
      </c>
      <c r="J533" s="58">
        <f t="shared" si="76"/>
        <v>0</v>
      </c>
      <c r="K533" s="47">
        <f t="shared" si="72"/>
        <v>0</v>
      </c>
      <c r="L533" s="156">
        <f t="shared" si="77"/>
        <v>0</v>
      </c>
      <c r="M533" s="156">
        <f t="shared" si="74"/>
        <v>0</v>
      </c>
      <c r="N533" s="156">
        <f t="shared" si="75"/>
        <v>0</v>
      </c>
    </row>
    <row r="534" spans="1:14" ht="15.95" customHeight="1" x14ac:dyDescent="0.4">
      <c r="A534" s="132" t="s">
        <v>10</v>
      </c>
      <c r="B534" s="50" t="s">
        <v>116</v>
      </c>
      <c r="C534" s="47" t="str">
        <f>IFERROR(IF($J534&gt;0,VLOOKUP($A534&amp;$B534,'PNC AA'!$A:$E,4,0),""),"")</f>
        <v/>
      </c>
      <c r="D534" s="47" t="str">
        <f>IFERROR(IF($J534&gt;0,VLOOKUP($A534&amp;$B534,'PNC AA'!$A:$E,5,0),""),"")</f>
        <v/>
      </c>
      <c r="E534" s="70" t="str">
        <f t="shared" si="68"/>
        <v>ND</v>
      </c>
      <c r="F534" s="58">
        <f t="shared" si="69"/>
        <v>0</v>
      </c>
      <c r="G534" s="47">
        <f>IFERROR(VLOOKUP($A534&amp;$B534,'PNC Exon. &amp; no Exon.'!$A:$AJ,3,0),0)</f>
        <v>0</v>
      </c>
      <c r="H534" s="47">
        <f>IFERROR(VLOOKUP($A534&amp;$B534,'PNC Exon. &amp; no Exon.'!$A:$AJ,4,0),0)</f>
        <v>0</v>
      </c>
      <c r="I534" s="70" t="str">
        <f t="shared" si="70"/>
        <v>ND</v>
      </c>
      <c r="J534" s="58">
        <f t="shared" si="76"/>
        <v>0</v>
      </c>
      <c r="K534" s="47">
        <f t="shared" si="72"/>
        <v>0</v>
      </c>
      <c r="L534" s="156">
        <f t="shared" si="77"/>
        <v>0</v>
      </c>
      <c r="M534" s="156">
        <f t="shared" si="74"/>
        <v>0</v>
      </c>
      <c r="N534" s="156">
        <f t="shared" si="75"/>
        <v>0</v>
      </c>
    </row>
    <row r="535" spans="1:14" ht="15.95" customHeight="1" x14ac:dyDescent="0.4">
      <c r="A535" s="132" t="s">
        <v>10</v>
      </c>
      <c r="B535" s="50" t="s">
        <v>77</v>
      </c>
      <c r="C535" s="47" t="str">
        <f>IFERROR(IF($J535&gt;0,VLOOKUP($A535&amp;$B535,'PNC AA'!$A:$E,4,0),""),"")</f>
        <v/>
      </c>
      <c r="D535" s="47" t="str">
        <f>IFERROR(IF($J535&gt;0,VLOOKUP($A535&amp;$B535,'PNC AA'!$A:$E,5,0),""),"")</f>
        <v/>
      </c>
      <c r="E535" s="70" t="str">
        <f t="shared" si="68"/>
        <v>ND</v>
      </c>
      <c r="F535" s="58">
        <f t="shared" si="69"/>
        <v>0</v>
      </c>
      <c r="G535" s="47">
        <f>IFERROR(VLOOKUP($A535&amp;$B535,'PNC Exon. &amp; no Exon.'!$A:$AJ,3,0),0)</f>
        <v>0</v>
      </c>
      <c r="H535" s="47">
        <f>IFERROR(VLOOKUP($A535&amp;$B535,'PNC Exon. &amp; no Exon.'!$A:$AJ,4,0),0)</f>
        <v>0</v>
      </c>
      <c r="I535" s="70" t="str">
        <f t="shared" si="70"/>
        <v>ND</v>
      </c>
      <c r="J535" s="58">
        <f t="shared" si="76"/>
        <v>0</v>
      </c>
      <c r="K535" s="47">
        <f t="shared" si="72"/>
        <v>0</v>
      </c>
      <c r="L535" s="156">
        <f t="shared" si="77"/>
        <v>0</v>
      </c>
      <c r="M535" s="156">
        <f t="shared" si="74"/>
        <v>0</v>
      </c>
      <c r="N535" s="156">
        <f t="shared" si="75"/>
        <v>0</v>
      </c>
    </row>
    <row r="536" spans="1:14" ht="15.95" customHeight="1" x14ac:dyDescent="0.4">
      <c r="A536" s="132" t="s">
        <v>10</v>
      </c>
      <c r="B536" s="50" t="s">
        <v>96</v>
      </c>
      <c r="C536" s="47" t="str">
        <f>IFERROR(IF($J536&gt;0,VLOOKUP($A536&amp;$B536,'PNC AA'!$A:$E,4,0),""),"")</f>
        <v/>
      </c>
      <c r="D536" s="47" t="str">
        <f>IFERROR(IF($J536&gt;0,VLOOKUP($A536&amp;$B536,'PNC AA'!$A:$E,5,0),""),"")</f>
        <v/>
      </c>
      <c r="E536" s="72" t="str">
        <f t="shared" si="68"/>
        <v>ND</v>
      </c>
      <c r="F536" s="58">
        <f t="shared" si="69"/>
        <v>0</v>
      </c>
      <c r="G536" s="47">
        <f>IFERROR(VLOOKUP($A536&amp;$B536,'PNC Exon. &amp; no Exon.'!$A:$AJ,3,0),0)</f>
        <v>0</v>
      </c>
      <c r="H536" s="47">
        <f>IFERROR(VLOOKUP($A536&amp;$B536,'PNC Exon. &amp; no Exon.'!$A:$AJ,4,0),0)</f>
        <v>0</v>
      </c>
      <c r="I536" s="72" t="str">
        <f t="shared" si="70"/>
        <v>ND</v>
      </c>
      <c r="J536" s="58">
        <f t="shared" si="76"/>
        <v>0</v>
      </c>
      <c r="K536" s="47">
        <f t="shared" si="72"/>
        <v>0</v>
      </c>
      <c r="L536" s="156">
        <f t="shared" si="77"/>
        <v>0</v>
      </c>
      <c r="M536" s="156">
        <f t="shared" si="74"/>
        <v>0</v>
      </c>
      <c r="N536" s="156">
        <f t="shared" si="75"/>
        <v>0</v>
      </c>
    </row>
    <row r="537" spans="1:14" ht="15.95" customHeight="1" x14ac:dyDescent="0.4">
      <c r="A537" s="132" t="s">
        <v>10</v>
      </c>
      <c r="B537" s="50" t="s">
        <v>99</v>
      </c>
      <c r="C537" s="47" t="str">
        <f>IFERROR(IF($J537&gt;0,VLOOKUP($A537&amp;$B537,'PNC AA'!$A:$E,4,0),""),"")</f>
        <v/>
      </c>
      <c r="D537" s="47" t="str">
        <f>IFERROR(IF($J537&gt;0,VLOOKUP($A537&amp;$B537,'PNC AA'!$A:$E,5,0),""),"")</f>
        <v/>
      </c>
      <c r="E537" s="70" t="str">
        <f t="shared" si="68"/>
        <v>ND</v>
      </c>
      <c r="F537" s="58">
        <f t="shared" si="69"/>
        <v>0</v>
      </c>
      <c r="G537" s="47">
        <f>IFERROR(VLOOKUP($A537&amp;$B537,'PNC Exon. &amp; no Exon.'!$A:$AJ,3,0),0)</f>
        <v>0</v>
      </c>
      <c r="H537" s="47">
        <f>IFERROR(VLOOKUP($A537&amp;$B537,'PNC Exon. &amp; no Exon.'!$A:$AJ,4,0),0)</f>
        <v>0</v>
      </c>
      <c r="I537" s="70" t="str">
        <f t="shared" si="70"/>
        <v>ND</v>
      </c>
      <c r="J537" s="58">
        <f t="shared" si="76"/>
        <v>0</v>
      </c>
      <c r="K537" s="47">
        <f t="shared" si="72"/>
        <v>0</v>
      </c>
      <c r="L537" s="156">
        <f t="shared" si="77"/>
        <v>0</v>
      </c>
      <c r="M537" s="156">
        <f t="shared" si="74"/>
        <v>0</v>
      </c>
      <c r="N537" s="156">
        <f t="shared" si="75"/>
        <v>0</v>
      </c>
    </row>
    <row r="538" spans="1:14" ht="15.95" customHeight="1" x14ac:dyDescent="0.4">
      <c r="A538" s="132" t="s">
        <v>10</v>
      </c>
      <c r="B538" s="50" t="s">
        <v>106</v>
      </c>
      <c r="C538" s="47" t="str">
        <f>IFERROR(IF($J538&gt;0,VLOOKUP($A538&amp;$B538,'PNC AA'!$A:$E,4,0),""),"")</f>
        <v/>
      </c>
      <c r="D538" s="47" t="str">
        <f>IFERROR(IF($J538&gt;0,VLOOKUP($A538&amp;$B538,'PNC AA'!$A:$E,5,0),""),"")</f>
        <v/>
      </c>
      <c r="E538" s="70" t="str">
        <f t="shared" si="68"/>
        <v>ND</v>
      </c>
      <c r="F538" s="58">
        <f t="shared" si="69"/>
        <v>0</v>
      </c>
      <c r="G538" s="47">
        <f>IFERROR(VLOOKUP($A538&amp;$B538,'PNC Exon. &amp; no Exon.'!$A:$AJ,3,0),0)</f>
        <v>0</v>
      </c>
      <c r="H538" s="47">
        <f>IFERROR(VLOOKUP($A538&amp;$B538,'PNC Exon. &amp; no Exon.'!$A:$AJ,4,0),0)</f>
        <v>0</v>
      </c>
      <c r="I538" s="70" t="str">
        <f t="shared" si="70"/>
        <v>ND</v>
      </c>
      <c r="J538" s="58">
        <f t="shared" si="76"/>
        <v>0</v>
      </c>
      <c r="K538" s="47">
        <f t="shared" si="72"/>
        <v>0</v>
      </c>
      <c r="L538" s="156">
        <f t="shared" si="77"/>
        <v>0</v>
      </c>
      <c r="M538" s="156">
        <f t="shared" si="74"/>
        <v>0</v>
      </c>
      <c r="N538" s="156">
        <f t="shared" si="75"/>
        <v>0</v>
      </c>
    </row>
    <row r="539" spans="1:14" ht="15.95" customHeight="1" x14ac:dyDescent="0.4">
      <c r="A539" s="132" t="s">
        <v>10</v>
      </c>
      <c r="B539" s="49" t="s">
        <v>101</v>
      </c>
      <c r="C539" s="47" t="str">
        <f>IFERROR(IF($J539&gt;0,VLOOKUP($A539&amp;$B539,'PNC AA'!$A:$E,4,0),""),"")</f>
        <v/>
      </c>
      <c r="D539" s="47" t="str">
        <f>IFERROR(IF($J539&gt;0,VLOOKUP($A539&amp;$B539,'PNC AA'!$A:$E,5,0),""),"")</f>
        <v/>
      </c>
      <c r="E539" s="70" t="str">
        <f t="shared" si="68"/>
        <v>ND</v>
      </c>
      <c r="F539" s="58">
        <f t="shared" si="69"/>
        <v>0</v>
      </c>
      <c r="G539" s="47">
        <f>IFERROR(VLOOKUP($A539&amp;$B539,'PNC Exon. &amp; no Exon.'!$A:$AJ,3,0),0)</f>
        <v>0</v>
      </c>
      <c r="H539" s="47">
        <f>IFERROR(VLOOKUP($A539&amp;$B539,'PNC Exon. &amp; no Exon.'!$A:$AJ,4,0),0)</f>
        <v>0</v>
      </c>
      <c r="I539" s="70" t="str">
        <f t="shared" si="70"/>
        <v>ND</v>
      </c>
      <c r="J539" s="58">
        <f t="shared" si="76"/>
        <v>0</v>
      </c>
      <c r="K539" s="47">
        <f t="shared" si="72"/>
        <v>0</v>
      </c>
      <c r="L539" s="156">
        <f t="shared" si="77"/>
        <v>0</v>
      </c>
      <c r="M539" s="156">
        <f t="shared" si="74"/>
        <v>0</v>
      </c>
      <c r="N539" s="156">
        <f t="shared" si="75"/>
        <v>0</v>
      </c>
    </row>
    <row r="540" spans="1:14" ht="15.95" customHeight="1" x14ac:dyDescent="0.4">
      <c r="A540" s="132" t="s">
        <v>10</v>
      </c>
      <c r="B540" s="49" t="s">
        <v>107</v>
      </c>
      <c r="C540" s="47" t="str">
        <f>IFERROR(IF($J540&gt;0,VLOOKUP($A540&amp;$B540,'PNC AA'!$A:$E,4,0),""),"")</f>
        <v/>
      </c>
      <c r="D540" s="47" t="str">
        <f>IFERROR(IF($J540&gt;0,VLOOKUP($A540&amp;$B540,'PNC AA'!$A:$E,5,0),""),"")</f>
        <v/>
      </c>
      <c r="E540" s="70" t="str">
        <f t="shared" si="68"/>
        <v>ND</v>
      </c>
      <c r="F540" s="58">
        <f t="shared" si="69"/>
        <v>0</v>
      </c>
      <c r="G540" s="47">
        <f>IFERROR(VLOOKUP($A540&amp;$B540,'PNC Exon. &amp; no Exon.'!$A:$AJ,3,0),0)</f>
        <v>0</v>
      </c>
      <c r="H540" s="47">
        <f>IFERROR(VLOOKUP($A540&amp;$B540,'PNC Exon. &amp; no Exon.'!$A:$AJ,4,0),0)</f>
        <v>0</v>
      </c>
      <c r="I540" s="70" t="str">
        <f t="shared" si="70"/>
        <v>ND</v>
      </c>
      <c r="J540" s="58">
        <f t="shared" si="76"/>
        <v>0</v>
      </c>
      <c r="K540" s="47">
        <f t="shared" si="72"/>
        <v>0</v>
      </c>
      <c r="L540" s="156">
        <f t="shared" si="77"/>
        <v>0</v>
      </c>
      <c r="M540" s="156">
        <f t="shared" si="74"/>
        <v>0</v>
      </c>
      <c r="N540" s="156">
        <f t="shared" si="75"/>
        <v>0</v>
      </c>
    </row>
    <row r="541" spans="1:14" ht="15.95" customHeight="1" x14ac:dyDescent="0.4">
      <c r="A541" s="132" t="s">
        <v>10</v>
      </c>
      <c r="B541" s="50" t="s">
        <v>80</v>
      </c>
      <c r="C541" s="47" t="str">
        <f>IFERROR(IF($J541&gt;0,VLOOKUP($A541&amp;$B541,'PNC AA'!$A:$E,4,0),""),"")</f>
        <v/>
      </c>
      <c r="D541" s="47" t="str">
        <f>IFERROR(IF($J541&gt;0,VLOOKUP($A541&amp;$B541,'PNC AA'!$A:$E,5,0),""),"")</f>
        <v/>
      </c>
      <c r="E541" s="72" t="str">
        <f t="shared" si="68"/>
        <v>ND</v>
      </c>
      <c r="F541" s="58">
        <f t="shared" si="69"/>
        <v>0</v>
      </c>
      <c r="G541" s="47">
        <f>IFERROR(VLOOKUP($A541&amp;$B541,'PNC Exon. &amp; no Exon.'!$A:$AJ,3,0),0)</f>
        <v>0</v>
      </c>
      <c r="H541" s="47">
        <f>IFERROR(VLOOKUP($A541&amp;$B541,'PNC Exon. &amp; no Exon.'!$A:$AJ,4,0),0)</f>
        <v>0</v>
      </c>
      <c r="I541" s="72" t="str">
        <f t="shared" si="70"/>
        <v>ND</v>
      </c>
      <c r="J541" s="58">
        <f t="shared" si="76"/>
        <v>0</v>
      </c>
      <c r="K541" s="47">
        <f t="shared" si="72"/>
        <v>0</v>
      </c>
      <c r="L541" s="156">
        <f t="shared" si="77"/>
        <v>0</v>
      </c>
      <c r="M541" s="156">
        <f t="shared" si="74"/>
        <v>0</v>
      </c>
      <c r="N541" s="156">
        <f t="shared" si="75"/>
        <v>0</v>
      </c>
    </row>
    <row r="542" spans="1:14" ht="15.95" customHeight="1" x14ac:dyDescent="0.4">
      <c r="A542" s="132" t="s">
        <v>10</v>
      </c>
      <c r="B542" s="50" t="s">
        <v>82</v>
      </c>
      <c r="C542" s="47" t="str">
        <f>IFERROR(IF($J542&gt;0,VLOOKUP($A542&amp;$B542,'PNC AA'!$A:$E,4,0),""),"")</f>
        <v/>
      </c>
      <c r="D542" s="47" t="str">
        <f>IFERROR(IF($J542&gt;0,VLOOKUP($A542&amp;$B542,'PNC AA'!$A:$E,5,0),""),"")</f>
        <v/>
      </c>
      <c r="E542" s="70" t="str">
        <f t="shared" si="68"/>
        <v>ND</v>
      </c>
      <c r="F542" s="58">
        <f t="shared" si="69"/>
        <v>0</v>
      </c>
      <c r="G542" s="47">
        <f>IFERROR(VLOOKUP($A542&amp;$B542,'PNC Exon. &amp; no Exon.'!$A:$AJ,3,0),0)</f>
        <v>0</v>
      </c>
      <c r="H542" s="47">
        <f>IFERROR(VLOOKUP($A542&amp;$B542,'PNC Exon. &amp; no Exon.'!$A:$AJ,4,0),0)</f>
        <v>0</v>
      </c>
      <c r="I542" s="70" t="str">
        <f t="shared" si="70"/>
        <v>ND</v>
      </c>
      <c r="J542" s="58">
        <f t="shared" si="76"/>
        <v>0</v>
      </c>
      <c r="K542" s="47">
        <f t="shared" si="72"/>
        <v>0</v>
      </c>
      <c r="L542" s="156">
        <f t="shared" si="77"/>
        <v>0</v>
      </c>
      <c r="M542" s="156">
        <f t="shared" si="74"/>
        <v>0</v>
      </c>
      <c r="N542" s="156">
        <f t="shared" si="75"/>
        <v>0</v>
      </c>
    </row>
    <row r="543" spans="1:14" ht="15.95" customHeight="1" x14ac:dyDescent="0.4">
      <c r="A543" s="132" t="s">
        <v>10</v>
      </c>
      <c r="B543" s="50" t="s">
        <v>95</v>
      </c>
      <c r="C543" s="47" t="str">
        <f>IFERROR(IF($J543&gt;0,VLOOKUP($A543&amp;$B543,'PNC AA'!$A:$E,4,0),""),"")</f>
        <v/>
      </c>
      <c r="D543" s="47" t="str">
        <f>IFERROR(IF($J543&gt;0,VLOOKUP($A543&amp;$B543,'PNC AA'!$A:$E,5,0),""),"")</f>
        <v/>
      </c>
      <c r="E543" s="72" t="str">
        <f t="shared" si="68"/>
        <v>ND</v>
      </c>
      <c r="F543" s="58">
        <f t="shared" si="69"/>
        <v>0</v>
      </c>
      <c r="G543" s="47">
        <f>IFERROR(VLOOKUP($A543&amp;$B543,'PNC Exon. &amp; no Exon.'!$A:$AJ,3,0),0)</f>
        <v>0</v>
      </c>
      <c r="H543" s="47">
        <f>IFERROR(VLOOKUP($A543&amp;$B543,'PNC Exon. &amp; no Exon.'!$A:$AJ,4,0),0)</f>
        <v>0</v>
      </c>
      <c r="I543" s="72" t="str">
        <f t="shared" si="70"/>
        <v>ND</v>
      </c>
      <c r="J543" s="58">
        <f t="shared" si="76"/>
        <v>0</v>
      </c>
      <c r="K543" s="47">
        <f t="shared" si="72"/>
        <v>0</v>
      </c>
      <c r="L543" s="156">
        <f t="shared" si="77"/>
        <v>0</v>
      </c>
      <c r="M543" s="156">
        <f t="shared" si="74"/>
        <v>0</v>
      </c>
      <c r="N543" s="156">
        <f t="shared" si="75"/>
        <v>0</v>
      </c>
    </row>
    <row r="544" spans="1:14" ht="15.95" customHeight="1" x14ac:dyDescent="0.4">
      <c r="A544" s="132" t="s">
        <v>10</v>
      </c>
      <c r="B544" s="50" t="s">
        <v>110</v>
      </c>
      <c r="C544" s="47" t="str">
        <f>IFERROR(IF($J544&gt;0,VLOOKUP($A544&amp;$B544,'PNC AA'!$A:$E,4,0),""),"")</f>
        <v/>
      </c>
      <c r="D544" s="47" t="str">
        <f>IFERROR(IF($J544&gt;0,VLOOKUP($A544&amp;$B544,'PNC AA'!$A:$E,5,0),""),"")</f>
        <v/>
      </c>
      <c r="E544" s="70" t="str">
        <f t="shared" si="68"/>
        <v>ND</v>
      </c>
      <c r="F544" s="58">
        <f t="shared" si="69"/>
        <v>0</v>
      </c>
      <c r="G544" s="47">
        <f>IFERROR(VLOOKUP($A544&amp;$B544,'PNC Exon. &amp; no Exon.'!$A:$AJ,3,0),0)</f>
        <v>0</v>
      </c>
      <c r="H544" s="47">
        <f>IFERROR(VLOOKUP($A544&amp;$B544,'PNC Exon. &amp; no Exon.'!$A:$AJ,4,0),0)</f>
        <v>0</v>
      </c>
      <c r="I544" s="70" t="str">
        <f t="shared" si="70"/>
        <v>ND</v>
      </c>
      <c r="J544" s="58">
        <f t="shared" si="76"/>
        <v>0</v>
      </c>
      <c r="K544" s="47">
        <f t="shared" si="72"/>
        <v>0</v>
      </c>
      <c r="L544" s="156">
        <f t="shared" si="77"/>
        <v>0</v>
      </c>
      <c r="M544" s="156">
        <f t="shared" si="74"/>
        <v>0</v>
      </c>
      <c r="N544" s="156">
        <f t="shared" si="75"/>
        <v>0</v>
      </c>
    </row>
    <row r="545" spans="1:14" ht="15.95" customHeight="1" x14ac:dyDescent="0.4">
      <c r="A545" s="132" t="s">
        <v>10</v>
      </c>
      <c r="B545" s="50" t="s">
        <v>79</v>
      </c>
      <c r="C545" s="47" t="str">
        <f>IFERROR(IF($J545&gt;0,VLOOKUP($A545&amp;$B545,'PNC AA'!$A:$E,4,0),""),"")</f>
        <v/>
      </c>
      <c r="D545" s="47" t="str">
        <f>IFERROR(IF($J545&gt;0,VLOOKUP($A545&amp;$B545,'PNC AA'!$A:$E,5,0),""),"")</f>
        <v/>
      </c>
      <c r="E545" s="72" t="str">
        <f t="shared" si="68"/>
        <v>ND</v>
      </c>
      <c r="F545" s="58">
        <f t="shared" si="69"/>
        <v>0</v>
      </c>
      <c r="G545" s="47">
        <f>IFERROR(VLOOKUP($A545&amp;$B545,'PNC Exon. &amp; no Exon.'!$A:$AJ,3,0),0)</f>
        <v>0</v>
      </c>
      <c r="H545" s="47">
        <f>IFERROR(VLOOKUP($A545&amp;$B545,'PNC Exon. &amp; no Exon.'!$A:$AJ,4,0),0)</f>
        <v>0</v>
      </c>
      <c r="I545" s="72" t="str">
        <f t="shared" si="70"/>
        <v>ND</v>
      </c>
      <c r="J545" s="58">
        <f t="shared" si="76"/>
        <v>0</v>
      </c>
      <c r="K545" s="47">
        <f t="shared" si="72"/>
        <v>0</v>
      </c>
      <c r="L545" s="156">
        <f t="shared" si="77"/>
        <v>0</v>
      </c>
      <c r="M545" s="156">
        <f t="shared" si="74"/>
        <v>0</v>
      </c>
      <c r="N545" s="156">
        <f t="shared" si="75"/>
        <v>0</v>
      </c>
    </row>
    <row r="546" spans="1:14" ht="15.95" customHeight="1" x14ac:dyDescent="0.4">
      <c r="A546" s="132" t="s">
        <v>10</v>
      </c>
      <c r="B546" s="50" t="s">
        <v>114</v>
      </c>
      <c r="C546" s="47" t="str">
        <f>IFERROR(IF($J546&gt;0,VLOOKUP($A546&amp;$B546,'PNC AA'!$A:$E,4,0),""),"")</f>
        <v/>
      </c>
      <c r="D546" s="47" t="str">
        <f>IFERROR(IF($J546&gt;0,VLOOKUP($A546&amp;$B546,'PNC AA'!$A:$E,5,0),""),"")</f>
        <v/>
      </c>
      <c r="E546" s="72" t="str">
        <f t="shared" si="68"/>
        <v>ND</v>
      </c>
      <c r="F546" s="58">
        <f t="shared" si="69"/>
        <v>0</v>
      </c>
      <c r="G546" s="47">
        <f>IFERROR(VLOOKUP($A546&amp;$B546,'PNC Exon. &amp; no Exon.'!$A:$AJ,3,0),0)</f>
        <v>0</v>
      </c>
      <c r="H546" s="47">
        <f>IFERROR(VLOOKUP($A546&amp;$B546,'PNC Exon. &amp; no Exon.'!$A:$AJ,4,0),0)</f>
        <v>0</v>
      </c>
      <c r="I546" s="72" t="str">
        <f t="shared" si="70"/>
        <v>ND</v>
      </c>
      <c r="J546" s="58">
        <f t="shared" si="76"/>
        <v>0</v>
      </c>
      <c r="K546" s="47">
        <f t="shared" si="72"/>
        <v>0</v>
      </c>
      <c r="L546" s="156">
        <f t="shared" si="77"/>
        <v>0</v>
      </c>
      <c r="M546" s="156">
        <f t="shared" si="74"/>
        <v>0</v>
      </c>
      <c r="N546" s="156">
        <f t="shared" si="75"/>
        <v>0</v>
      </c>
    </row>
    <row r="547" spans="1:14" ht="15.95" customHeight="1" x14ac:dyDescent="0.4">
      <c r="A547" s="132" t="s">
        <v>10</v>
      </c>
      <c r="B547" s="50" t="s">
        <v>102</v>
      </c>
      <c r="C547" s="47" t="str">
        <f>IFERROR(IF($J547&gt;0,VLOOKUP($A547&amp;$B547,'PNC AA'!$A:$E,4,0),""),"")</f>
        <v/>
      </c>
      <c r="D547" s="47" t="str">
        <f>IFERROR(IF($J547&gt;0,VLOOKUP($A547&amp;$B547,'PNC AA'!$A:$E,5,0),""),"")</f>
        <v/>
      </c>
      <c r="E547" s="70" t="str">
        <f t="shared" si="68"/>
        <v>ND</v>
      </c>
      <c r="F547" s="58">
        <f t="shared" si="69"/>
        <v>0</v>
      </c>
      <c r="G547" s="47">
        <f>IFERROR(VLOOKUP($A547&amp;$B547,'PNC Exon. &amp; no Exon.'!$A:$AJ,3,0),0)</f>
        <v>0</v>
      </c>
      <c r="H547" s="47">
        <f>IFERROR(VLOOKUP($A547&amp;$B547,'PNC Exon. &amp; no Exon.'!$A:$AJ,4,0),0)</f>
        <v>0</v>
      </c>
      <c r="I547" s="70" t="str">
        <f t="shared" si="70"/>
        <v>ND</v>
      </c>
      <c r="J547" s="58">
        <f t="shared" si="76"/>
        <v>0</v>
      </c>
      <c r="K547" s="47">
        <f t="shared" si="72"/>
        <v>0</v>
      </c>
      <c r="L547" s="156">
        <f t="shared" si="77"/>
        <v>0</v>
      </c>
      <c r="M547" s="156">
        <f t="shared" si="74"/>
        <v>0</v>
      </c>
      <c r="N547" s="156">
        <f t="shared" si="75"/>
        <v>0</v>
      </c>
    </row>
    <row r="548" spans="1:14" ht="15.95" customHeight="1" x14ac:dyDescent="0.4">
      <c r="A548" s="132" t="s">
        <v>10</v>
      </c>
      <c r="B548" s="50" t="s">
        <v>113</v>
      </c>
      <c r="C548" s="47" t="str">
        <f>IFERROR(IF($J548&gt;0,VLOOKUP($A548&amp;$B548,'PNC AA'!$A:$E,4,0),""),"")</f>
        <v/>
      </c>
      <c r="D548" s="47" t="str">
        <f>IFERROR(IF($J548&gt;0,VLOOKUP($A548&amp;$B548,'PNC AA'!$A:$E,5,0),""),"")</f>
        <v/>
      </c>
      <c r="E548" s="72" t="str">
        <f t="shared" si="68"/>
        <v>ND</v>
      </c>
      <c r="F548" s="58">
        <f t="shared" si="69"/>
        <v>0</v>
      </c>
      <c r="G548" s="47">
        <f>IFERROR(VLOOKUP($A548&amp;$B548,'PNC Exon. &amp; no Exon.'!$A:$AJ,3,0),0)</f>
        <v>0</v>
      </c>
      <c r="H548" s="47">
        <f>IFERROR(VLOOKUP($A548&amp;$B548,'PNC Exon. &amp; no Exon.'!$A:$AJ,4,0),0)</f>
        <v>0</v>
      </c>
      <c r="I548" s="72" t="str">
        <f t="shared" si="70"/>
        <v>ND</v>
      </c>
      <c r="J548" s="58">
        <f t="shared" si="76"/>
        <v>0</v>
      </c>
      <c r="K548" s="47">
        <f t="shared" si="72"/>
        <v>0</v>
      </c>
      <c r="L548" s="156">
        <f t="shared" si="77"/>
        <v>0</v>
      </c>
      <c r="M548" s="156">
        <f t="shared" si="74"/>
        <v>0</v>
      </c>
      <c r="N548" s="156">
        <f t="shared" si="75"/>
        <v>0</v>
      </c>
    </row>
    <row r="549" spans="1:14" ht="15.95" customHeight="1" x14ac:dyDescent="0.4">
      <c r="A549" s="132" t="s">
        <v>10</v>
      </c>
      <c r="B549" s="50" t="s">
        <v>109</v>
      </c>
      <c r="C549" s="47" t="str">
        <f>IFERROR(IF($J549&gt;0,VLOOKUP($A549&amp;$B549,'PNC AA'!$A:$E,4,0),""),"")</f>
        <v/>
      </c>
      <c r="D549" s="47" t="str">
        <f>IFERROR(IF($J549&gt;0,VLOOKUP($A549&amp;$B549,'PNC AA'!$A:$E,5,0),""),"")</f>
        <v/>
      </c>
      <c r="E549" s="72" t="str">
        <f t="shared" si="68"/>
        <v>ND</v>
      </c>
      <c r="F549" s="58">
        <f t="shared" si="69"/>
        <v>0</v>
      </c>
      <c r="G549" s="47">
        <f>IFERROR(VLOOKUP($A549&amp;$B549,'PNC Exon. &amp; no Exon.'!$A:$AJ,3,0),0)</f>
        <v>0</v>
      </c>
      <c r="H549" s="47">
        <f>IFERROR(VLOOKUP($A549&amp;$B549,'PNC Exon. &amp; no Exon.'!$A:$AJ,4,0),0)</f>
        <v>0</v>
      </c>
      <c r="I549" s="72" t="str">
        <f t="shared" si="70"/>
        <v>ND</v>
      </c>
      <c r="J549" s="58">
        <f t="shared" si="76"/>
        <v>0</v>
      </c>
      <c r="K549" s="47">
        <f t="shared" si="72"/>
        <v>0</v>
      </c>
      <c r="L549" s="156">
        <f t="shared" si="77"/>
        <v>0</v>
      </c>
      <c r="M549" s="156">
        <f t="shared" si="74"/>
        <v>0</v>
      </c>
      <c r="N549" s="156">
        <f t="shared" si="75"/>
        <v>0</v>
      </c>
    </row>
    <row r="550" spans="1:14" ht="15.95" customHeight="1" x14ac:dyDescent="0.4">
      <c r="A550" s="132" t="s">
        <v>10</v>
      </c>
      <c r="B550" s="50" t="s">
        <v>98</v>
      </c>
      <c r="C550" s="47" t="str">
        <f>IFERROR(IF($J550&gt;0,VLOOKUP($A550&amp;$B550,'PNC AA'!$A:$E,4,0),""),"")</f>
        <v/>
      </c>
      <c r="D550" s="47" t="str">
        <f>IFERROR(IF($J550&gt;0,VLOOKUP($A550&amp;$B550,'PNC AA'!$A:$E,5,0),""),"")</f>
        <v/>
      </c>
      <c r="E550" s="70" t="str">
        <f t="shared" si="68"/>
        <v>ND</v>
      </c>
      <c r="F550" s="58">
        <f t="shared" si="69"/>
        <v>0</v>
      </c>
      <c r="G550" s="47">
        <f>IFERROR(VLOOKUP($A550&amp;$B550,'PNC Exon. &amp; no Exon.'!$A:$AJ,3,0),0)</f>
        <v>0</v>
      </c>
      <c r="H550" s="47">
        <f>IFERROR(VLOOKUP($A550&amp;$B550,'PNC Exon. &amp; no Exon.'!$A:$AJ,4,0),0)</f>
        <v>0</v>
      </c>
      <c r="I550" s="70" t="str">
        <f t="shared" si="70"/>
        <v>ND</v>
      </c>
      <c r="J550" s="58">
        <f t="shared" si="76"/>
        <v>0</v>
      </c>
      <c r="K550" s="47">
        <f t="shared" si="72"/>
        <v>0</v>
      </c>
      <c r="L550" s="156">
        <f t="shared" si="77"/>
        <v>0</v>
      </c>
      <c r="M550" s="156">
        <f t="shared" si="74"/>
        <v>0</v>
      </c>
      <c r="N550" s="156">
        <f t="shared" si="75"/>
        <v>0</v>
      </c>
    </row>
    <row r="551" spans="1:14" ht="15.95" customHeight="1" x14ac:dyDescent="0.4">
      <c r="A551" s="132" t="s">
        <v>10</v>
      </c>
      <c r="B551" s="50" t="s">
        <v>93</v>
      </c>
      <c r="C551" s="47" t="str">
        <f>IFERROR(IF($J551&gt;0,VLOOKUP($A551&amp;$B551,'PNC AA'!$A:$E,4,0),""),"")</f>
        <v/>
      </c>
      <c r="D551" s="47" t="str">
        <f>IFERROR(IF($J551&gt;0,VLOOKUP($A551&amp;$B551,'PNC AA'!$A:$E,5,0),""),"")</f>
        <v/>
      </c>
      <c r="E551" s="70" t="str">
        <f t="shared" si="68"/>
        <v>ND</v>
      </c>
      <c r="F551" s="58">
        <f t="shared" si="69"/>
        <v>0</v>
      </c>
      <c r="G551" s="47">
        <f>IFERROR(VLOOKUP($A551&amp;$B551,'PNC Exon. &amp; no Exon.'!$A:$AJ,3,0),0)</f>
        <v>0</v>
      </c>
      <c r="H551" s="47">
        <f>IFERROR(VLOOKUP($A551&amp;$B551,'PNC Exon. &amp; no Exon.'!$A:$AJ,4,0),0)</f>
        <v>0</v>
      </c>
      <c r="I551" s="70" t="str">
        <f t="shared" si="70"/>
        <v>ND</v>
      </c>
      <c r="J551" s="58">
        <f t="shared" si="76"/>
        <v>0</v>
      </c>
      <c r="K551" s="47">
        <f t="shared" si="72"/>
        <v>0</v>
      </c>
      <c r="L551" s="156">
        <f t="shared" si="77"/>
        <v>0</v>
      </c>
      <c r="M551" s="156">
        <f t="shared" si="74"/>
        <v>0</v>
      </c>
      <c r="N551" s="156">
        <f t="shared" si="75"/>
        <v>0</v>
      </c>
    </row>
    <row r="552" spans="1:14" ht="15.95" customHeight="1" x14ac:dyDescent="0.4">
      <c r="A552" s="132" t="s">
        <v>10</v>
      </c>
      <c r="B552" s="50" t="s">
        <v>81</v>
      </c>
      <c r="C552" s="47" t="str">
        <f>IFERROR(IF($J552&gt;0,VLOOKUP($A552&amp;$B552,'PNC AA'!$A:$E,4,0),""),"")</f>
        <v/>
      </c>
      <c r="D552" s="47" t="str">
        <f>IFERROR(IF($J552&gt;0,VLOOKUP($A552&amp;$B552,'PNC AA'!$A:$E,5,0),""),"")</f>
        <v/>
      </c>
      <c r="E552" s="70" t="str">
        <f t="shared" si="68"/>
        <v>ND</v>
      </c>
      <c r="F552" s="58">
        <f t="shared" si="69"/>
        <v>0</v>
      </c>
      <c r="G552" s="47">
        <f>IFERROR(VLOOKUP($A552&amp;$B552,'PNC Exon. &amp; no Exon.'!$A:$AJ,3,0),0)</f>
        <v>0</v>
      </c>
      <c r="H552" s="47">
        <f>IFERROR(VLOOKUP($A552&amp;$B552,'PNC Exon. &amp; no Exon.'!$A:$AJ,4,0),0)</f>
        <v>0</v>
      </c>
      <c r="I552" s="70" t="str">
        <f t="shared" si="70"/>
        <v>ND</v>
      </c>
      <c r="J552" s="58">
        <f t="shared" si="76"/>
        <v>0</v>
      </c>
      <c r="K552" s="47">
        <f t="shared" si="72"/>
        <v>0</v>
      </c>
      <c r="L552" s="156">
        <f t="shared" si="77"/>
        <v>0</v>
      </c>
      <c r="M552" s="156">
        <f t="shared" si="74"/>
        <v>0</v>
      </c>
      <c r="N552" s="156">
        <f t="shared" si="75"/>
        <v>0</v>
      </c>
    </row>
    <row r="553" spans="1:14" ht="15.95" customHeight="1" x14ac:dyDescent="0.4">
      <c r="A553" s="132" t="s">
        <v>10</v>
      </c>
      <c r="B553" s="50" t="s">
        <v>88</v>
      </c>
      <c r="C553" s="47" t="str">
        <f>IFERROR(IF($J553&gt;0,VLOOKUP($A553&amp;$B553,'PNC AA'!$A:$E,4,0),""),"")</f>
        <v/>
      </c>
      <c r="D553" s="47" t="str">
        <f>IFERROR(IF($J553&gt;0,VLOOKUP($A553&amp;$B553,'PNC AA'!$A:$E,5,0),""),"")</f>
        <v/>
      </c>
      <c r="E553" s="70" t="str">
        <f t="shared" si="68"/>
        <v>ND</v>
      </c>
      <c r="F553" s="58">
        <f t="shared" si="69"/>
        <v>0</v>
      </c>
      <c r="G553" s="47">
        <f>IFERROR(VLOOKUP($A553&amp;$B553,'PNC Exon. &amp; no Exon.'!$A:$AJ,3,0),0)</f>
        <v>0</v>
      </c>
      <c r="H553" s="47">
        <f>IFERROR(VLOOKUP($A553&amp;$B553,'PNC Exon. &amp; no Exon.'!$A:$AJ,4,0),0)</f>
        <v>0</v>
      </c>
      <c r="I553" s="70" t="str">
        <f t="shared" si="70"/>
        <v>ND</v>
      </c>
      <c r="J553" s="58">
        <f t="shared" si="76"/>
        <v>0</v>
      </c>
      <c r="K553" s="47">
        <f t="shared" si="72"/>
        <v>0</v>
      </c>
      <c r="L553" s="156">
        <f t="shared" si="77"/>
        <v>0</v>
      </c>
      <c r="M553" s="156">
        <f t="shared" si="74"/>
        <v>0</v>
      </c>
      <c r="N553" s="156">
        <f t="shared" si="75"/>
        <v>0</v>
      </c>
    </row>
    <row r="554" spans="1:14" ht="15.95" customHeight="1" x14ac:dyDescent="0.4">
      <c r="A554" s="132" t="s">
        <v>10</v>
      </c>
      <c r="B554" s="50" t="s">
        <v>119</v>
      </c>
      <c r="C554" s="47" t="str">
        <f>IFERROR(IF($J554&gt;0,VLOOKUP($A554&amp;$B554,'PNC AA'!$A:$E,4,0),""),"")</f>
        <v/>
      </c>
      <c r="D554" s="47" t="str">
        <f>IFERROR(IF($J554&gt;0,VLOOKUP($A554&amp;$B554,'PNC AA'!$A:$E,5,0),""),"")</f>
        <v/>
      </c>
      <c r="E554" s="70" t="str">
        <f t="shared" si="68"/>
        <v>ND</v>
      </c>
      <c r="F554" s="58">
        <f t="shared" si="69"/>
        <v>0</v>
      </c>
      <c r="G554" s="47">
        <f>IFERROR(VLOOKUP($A554&amp;$B554,'PNC Exon. &amp; no Exon.'!$A:$AJ,3,0),0)</f>
        <v>0</v>
      </c>
      <c r="H554" s="47">
        <f>IFERROR(VLOOKUP($A554&amp;$B554,'PNC Exon. &amp; no Exon.'!$A:$AJ,4,0),0)</f>
        <v>0</v>
      </c>
      <c r="I554" s="70" t="str">
        <f t="shared" si="70"/>
        <v>ND</v>
      </c>
      <c r="J554" s="58">
        <f t="shared" si="76"/>
        <v>0</v>
      </c>
      <c r="K554" s="47">
        <f t="shared" si="72"/>
        <v>0</v>
      </c>
      <c r="L554" s="156">
        <f t="shared" si="77"/>
        <v>0</v>
      </c>
      <c r="M554" s="156">
        <f t="shared" si="74"/>
        <v>0</v>
      </c>
      <c r="N554" s="156">
        <f t="shared" si="75"/>
        <v>0</v>
      </c>
    </row>
    <row r="555" spans="1:14" ht="15.95" customHeight="1" x14ac:dyDescent="0.4">
      <c r="A555" s="132" t="s">
        <v>10</v>
      </c>
      <c r="B555" s="50" t="s">
        <v>117</v>
      </c>
      <c r="C555" s="47" t="str">
        <f>IFERROR(IF($J555&gt;0,VLOOKUP($A555&amp;$B555,'PNC AA'!$A:$E,4,0),""),"")</f>
        <v/>
      </c>
      <c r="D555" s="47" t="str">
        <f>IFERROR(IF($J555&gt;0,VLOOKUP($A555&amp;$B555,'PNC AA'!$A:$E,5,0),""),"")</f>
        <v/>
      </c>
      <c r="E555" s="72" t="str">
        <f t="shared" si="68"/>
        <v>ND</v>
      </c>
      <c r="F555" s="58">
        <f t="shared" si="69"/>
        <v>0</v>
      </c>
      <c r="G555" s="47">
        <f>IFERROR(VLOOKUP($A555&amp;$B555,'PNC Exon. &amp; no Exon.'!$A:$AJ,3,0),0)</f>
        <v>0</v>
      </c>
      <c r="H555" s="47">
        <f>IFERROR(VLOOKUP($A555&amp;$B555,'PNC Exon. &amp; no Exon.'!$A:$AJ,4,0),0)</f>
        <v>0</v>
      </c>
      <c r="I555" s="72" t="str">
        <f t="shared" si="70"/>
        <v>ND</v>
      </c>
      <c r="J555" s="58">
        <f t="shared" si="76"/>
        <v>0</v>
      </c>
      <c r="K555" s="47">
        <f t="shared" si="72"/>
        <v>0</v>
      </c>
      <c r="L555" s="156">
        <f t="shared" si="77"/>
        <v>0</v>
      </c>
      <c r="M555" s="156">
        <f t="shared" si="74"/>
        <v>0</v>
      </c>
      <c r="N555" s="156">
        <f t="shared" si="75"/>
        <v>0</v>
      </c>
    </row>
    <row r="556" spans="1:14" ht="15.95" customHeight="1" x14ac:dyDescent="0.4">
      <c r="A556" s="132" t="s">
        <v>10</v>
      </c>
      <c r="B556" s="50" t="s">
        <v>115</v>
      </c>
      <c r="C556" s="47" t="str">
        <f>IFERROR(IF($J556&gt;0,VLOOKUP($A556&amp;$B556,'PNC AA'!$A:$E,4,0),""),"")</f>
        <v/>
      </c>
      <c r="D556" s="47" t="str">
        <f>IFERROR(IF($J556&gt;0,VLOOKUP($A556&amp;$B556,'PNC AA'!$A:$E,5,0),""),"")</f>
        <v/>
      </c>
      <c r="E556" s="72" t="str">
        <f t="shared" si="68"/>
        <v>ND</v>
      </c>
      <c r="F556" s="58">
        <f t="shared" si="69"/>
        <v>0</v>
      </c>
      <c r="G556" s="47">
        <f>IFERROR(VLOOKUP($A556&amp;$B556,'PNC Exon. &amp; no Exon.'!$A:$AJ,3,0),0)</f>
        <v>0</v>
      </c>
      <c r="H556" s="47">
        <f>IFERROR(VLOOKUP($A556&amp;$B556,'PNC Exon. &amp; no Exon.'!$A:$AJ,4,0),0)</f>
        <v>0</v>
      </c>
      <c r="I556" s="72" t="str">
        <f t="shared" si="70"/>
        <v>ND</v>
      </c>
      <c r="J556" s="58">
        <f t="shared" si="76"/>
        <v>0</v>
      </c>
      <c r="K556" s="47">
        <f t="shared" si="72"/>
        <v>0</v>
      </c>
      <c r="L556" s="156">
        <f t="shared" si="77"/>
        <v>0</v>
      </c>
      <c r="M556" s="156">
        <f t="shared" si="74"/>
        <v>0</v>
      </c>
      <c r="N556" s="156">
        <f t="shared" si="75"/>
        <v>0</v>
      </c>
    </row>
    <row r="557" spans="1:14" ht="15.95" customHeight="1" x14ac:dyDescent="0.4">
      <c r="A557" s="132" t="s">
        <v>10</v>
      </c>
      <c r="B557" s="50" t="s">
        <v>118</v>
      </c>
      <c r="C557" s="47" t="str">
        <f>IFERROR(IF($J557&gt;0,VLOOKUP($A557&amp;$B557,'PNC AA'!$A:$E,4,0),""),"")</f>
        <v/>
      </c>
      <c r="D557" s="47" t="str">
        <f>IFERROR(IF($J557&gt;0,VLOOKUP($A557&amp;$B557,'PNC AA'!$A:$E,5,0),""),"")</f>
        <v/>
      </c>
      <c r="E557" s="70" t="str">
        <f t="shared" si="68"/>
        <v>ND</v>
      </c>
      <c r="F557" s="58">
        <f t="shared" si="69"/>
        <v>0</v>
      </c>
      <c r="G557" s="47">
        <f>IFERROR(VLOOKUP($A557&amp;$B557,'PNC Exon. &amp; no Exon.'!$A:$AJ,3,0),0)</f>
        <v>0</v>
      </c>
      <c r="H557" s="47">
        <f>IFERROR(VLOOKUP($A557&amp;$B557,'PNC Exon. &amp; no Exon.'!$A:$AJ,4,0),0)</f>
        <v>0</v>
      </c>
      <c r="I557" s="70" t="str">
        <f t="shared" si="70"/>
        <v>ND</v>
      </c>
      <c r="J557" s="58">
        <f t="shared" si="76"/>
        <v>0</v>
      </c>
      <c r="K557" s="47">
        <f t="shared" si="72"/>
        <v>0</v>
      </c>
      <c r="L557" s="156">
        <f t="shared" si="77"/>
        <v>0</v>
      </c>
      <c r="M557" s="156">
        <f t="shared" si="74"/>
        <v>0</v>
      </c>
      <c r="N557" s="156">
        <f t="shared" si="75"/>
        <v>0</v>
      </c>
    </row>
    <row r="558" spans="1:14" ht="18.75" customHeight="1" x14ac:dyDescent="0.4">
      <c r="A558" s="8"/>
      <c r="B558" s="52" t="s">
        <v>21</v>
      </c>
      <c r="C558" s="60">
        <f>SUM(C525:C557)</f>
        <v>0</v>
      </c>
      <c r="D558" s="60">
        <f>SUM(D525:D557)</f>
        <v>0</v>
      </c>
      <c r="E558" s="60"/>
      <c r="F558" s="60">
        <f>SUM(F525:F557)</f>
        <v>0</v>
      </c>
      <c r="G558" s="60">
        <f>SUM(G525:G557)</f>
        <v>0</v>
      </c>
      <c r="H558" s="60">
        <f>SUM(H525:H557)</f>
        <v>0</v>
      </c>
      <c r="I558" s="60"/>
      <c r="J558" s="60">
        <f>SUM(J525:J557)</f>
        <v>0</v>
      </c>
      <c r="K558" s="60">
        <f t="shared" si="72"/>
        <v>0</v>
      </c>
      <c r="L558" s="155">
        <f>IFERROR(K558/F558*100,0)</f>
        <v>0</v>
      </c>
      <c r="M558" s="159">
        <f>SUM(M525:M557)</f>
        <v>0</v>
      </c>
      <c r="N558" s="159">
        <f>SUM(N525:N557)</f>
        <v>0</v>
      </c>
    </row>
    <row r="559" spans="1:14" x14ac:dyDescent="0.4">
      <c r="B559" s="69" t="s">
        <v>171</v>
      </c>
    </row>
    <row r="564" spans="1:14" ht="20" x14ac:dyDescent="0.6">
      <c r="A564" s="173" t="s">
        <v>42</v>
      </c>
      <c r="B564" s="173"/>
      <c r="C564" s="173"/>
      <c r="D564" s="173"/>
      <c r="E564" s="173"/>
      <c r="F564" s="173"/>
      <c r="G564" s="173"/>
      <c r="H564" s="173"/>
      <c r="I564" s="173"/>
      <c r="J564" s="173"/>
      <c r="K564" s="173"/>
      <c r="L564" s="173"/>
      <c r="M564" s="173"/>
      <c r="N564" s="173"/>
    </row>
    <row r="565" spans="1:14" x14ac:dyDescent="0.4">
      <c r="A565" s="172" t="s">
        <v>59</v>
      </c>
      <c r="B565" s="172"/>
      <c r="C565" s="172"/>
      <c r="D565" s="172"/>
      <c r="E565" s="172"/>
      <c r="F565" s="172"/>
      <c r="G565" s="172"/>
      <c r="H565" s="172"/>
      <c r="I565" s="172"/>
      <c r="J565" s="172"/>
      <c r="K565" s="172"/>
      <c r="L565" s="172"/>
      <c r="M565" s="172"/>
      <c r="N565" s="172"/>
    </row>
    <row r="566" spans="1:14" x14ac:dyDescent="0.4">
      <c r="A566" s="175" t="s">
        <v>143</v>
      </c>
      <c r="B566" s="175"/>
      <c r="C566" s="175"/>
      <c r="D566" s="175"/>
      <c r="E566" s="175"/>
      <c r="F566" s="175"/>
      <c r="G566" s="175"/>
      <c r="H566" s="175"/>
      <c r="I566" s="175"/>
      <c r="J566" s="175"/>
      <c r="K566" s="175"/>
      <c r="L566" s="175"/>
      <c r="M566" s="175"/>
      <c r="N566" s="175"/>
    </row>
    <row r="567" spans="1:14" x14ac:dyDescent="0.4">
      <c r="A567" s="172" t="s">
        <v>105</v>
      </c>
      <c r="B567" s="172"/>
      <c r="C567" s="172"/>
      <c r="D567" s="172"/>
      <c r="E567" s="172"/>
      <c r="F567" s="172"/>
      <c r="G567" s="172"/>
      <c r="H567" s="172"/>
      <c r="I567" s="172"/>
      <c r="J567" s="172"/>
      <c r="K567" s="172"/>
      <c r="L567" s="172"/>
      <c r="M567" s="172"/>
      <c r="N567" s="172"/>
    </row>
    <row r="568" spans="1:14" x14ac:dyDescent="0.4">
      <c r="A568" s="1"/>
      <c r="B568" s="125" t="s">
        <v>11</v>
      </c>
      <c r="C568" s="1"/>
      <c r="D568" s="17"/>
      <c r="E568" s="1"/>
      <c r="F568" s="4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4">
      <c r="B569" s="176" t="s">
        <v>33</v>
      </c>
      <c r="C569" s="176" t="s">
        <v>120</v>
      </c>
      <c r="D569" s="176"/>
      <c r="E569" s="176" t="s">
        <v>52</v>
      </c>
      <c r="F569" s="176"/>
      <c r="G569" s="176" t="s">
        <v>158</v>
      </c>
      <c r="H569" s="176"/>
      <c r="I569" s="176"/>
      <c r="J569" s="176"/>
      <c r="K569" s="176" t="s">
        <v>29</v>
      </c>
      <c r="L569" s="176"/>
      <c r="M569" s="176" t="s">
        <v>61</v>
      </c>
      <c r="N569" s="176"/>
    </row>
    <row r="570" spans="1:14" ht="30.75" customHeight="1" x14ac:dyDescent="0.4">
      <c r="A570" s="82"/>
      <c r="B570" s="176"/>
      <c r="C570" s="93" t="s">
        <v>28</v>
      </c>
      <c r="D570" s="93" t="s">
        <v>37</v>
      </c>
      <c r="E570" s="93" t="s">
        <v>51</v>
      </c>
      <c r="F570" s="93" t="s">
        <v>57</v>
      </c>
      <c r="G570" s="93" t="s">
        <v>28</v>
      </c>
      <c r="H570" s="93" t="s">
        <v>37</v>
      </c>
      <c r="I570" s="93" t="s">
        <v>51</v>
      </c>
      <c r="J570" s="93" t="s">
        <v>57</v>
      </c>
      <c r="K570" s="93" t="s">
        <v>26</v>
      </c>
      <c r="L570" s="93" t="s">
        <v>24</v>
      </c>
      <c r="M570" s="93">
        <v>2020</v>
      </c>
      <c r="N570" s="93">
        <v>2021</v>
      </c>
    </row>
    <row r="571" spans="1:14" ht="15.95" customHeight="1" x14ac:dyDescent="0.4">
      <c r="A571" s="125" t="s">
        <v>11</v>
      </c>
      <c r="B571" s="86" t="s">
        <v>86</v>
      </c>
      <c r="C571" s="47" t="str">
        <f>IFERROR(IF($J571&gt;0,VLOOKUP($A571&amp;$B571,'PNC AA'!$A:$E,4,0),""),"")</f>
        <v/>
      </c>
      <c r="D571" s="47" t="str">
        <f>IFERROR(IF($J571&gt;0,VLOOKUP($A571&amp;$B571,'PNC AA'!$A:$E,5,0),""),"")</f>
        <v/>
      </c>
      <c r="E571" s="70" t="str">
        <f t="shared" ref="E571:E603" si="78">IF(F571=0,"ND",RANK(F571,$F$571:$F$603))</f>
        <v>ND</v>
      </c>
      <c r="F571" s="58">
        <f t="shared" ref="F571" si="79">SUM(C571:D571)</f>
        <v>0</v>
      </c>
      <c r="G571" s="47">
        <f>IFERROR(VLOOKUP($A571&amp;$B571,'PNC Exon. &amp; no Exon.'!$A:$AJ,3,0),0)</f>
        <v>0</v>
      </c>
      <c r="H571" s="47">
        <f>IFERROR(VLOOKUP($A571&amp;$B571,'PNC Exon. &amp; no Exon.'!$A:$AJ,4,0),0)</f>
        <v>0</v>
      </c>
      <c r="I571" s="70" t="str">
        <f t="shared" ref="I571:I603" si="80">IF(J571=0,"ND",RANK(J571,$J$571:$J$603))</f>
        <v>ND</v>
      </c>
      <c r="J571" s="58">
        <f t="shared" ref="J571:J603" si="81">(G571+H571)</f>
        <v>0</v>
      </c>
      <c r="K571" s="47">
        <f t="shared" ref="K571:K603" si="82">J571-F571</f>
        <v>0</v>
      </c>
      <c r="L571" s="156">
        <f t="shared" ref="L571" si="83">IFERROR(K571/F571*100,0)</f>
        <v>0</v>
      </c>
      <c r="M571" s="156">
        <f t="shared" ref="M571:M603" si="84">IFERROR(F571/$F$604*100,0)</f>
        <v>0</v>
      </c>
      <c r="N571" s="156">
        <f t="shared" ref="N571:N603" si="85">IFERROR(J571/$J$604*100,0)</f>
        <v>0</v>
      </c>
    </row>
    <row r="572" spans="1:14" ht="15.95" customHeight="1" x14ac:dyDescent="0.4">
      <c r="A572" s="125" t="s">
        <v>11</v>
      </c>
      <c r="B572" s="50" t="s">
        <v>112</v>
      </c>
      <c r="C572" s="47" t="str">
        <f>IFERROR(IF($J572&gt;0,VLOOKUP($A572&amp;$B572,'PNC AA'!$A:$E,4,0),""),"")</f>
        <v/>
      </c>
      <c r="D572" s="47" t="str">
        <f>IFERROR(IF($J572&gt;0,VLOOKUP($A572&amp;$B572,'PNC AA'!$A:$E,5,0),""),"")</f>
        <v/>
      </c>
      <c r="E572" s="70" t="str">
        <f t="shared" si="78"/>
        <v>ND</v>
      </c>
      <c r="F572" s="58">
        <f t="shared" ref="F572:F603" si="86">SUM(C572:D572)</f>
        <v>0</v>
      </c>
      <c r="G572" s="47">
        <f>IFERROR(VLOOKUP($A572&amp;$B572,'PNC Exon. &amp; no Exon.'!$A:$AJ,3,0),0)</f>
        <v>0</v>
      </c>
      <c r="H572" s="47">
        <f>IFERROR(VLOOKUP($A572&amp;$B572,'PNC Exon. &amp; no Exon.'!$A:$AJ,4,0),0)</f>
        <v>0</v>
      </c>
      <c r="I572" s="70" t="str">
        <f t="shared" si="80"/>
        <v>ND</v>
      </c>
      <c r="J572" s="58">
        <f t="shared" si="81"/>
        <v>0</v>
      </c>
      <c r="K572" s="47">
        <f t="shared" si="82"/>
        <v>0</v>
      </c>
      <c r="L572" s="156">
        <f t="shared" ref="L572:L603" si="87">IFERROR(K572/F572*100,0)</f>
        <v>0</v>
      </c>
      <c r="M572" s="156">
        <f t="shared" si="84"/>
        <v>0</v>
      </c>
      <c r="N572" s="156">
        <f t="shared" si="85"/>
        <v>0</v>
      </c>
    </row>
    <row r="573" spans="1:14" ht="15.95" customHeight="1" x14ac:dyDescent="0.4">
      <c r="A573" s="125" t="s">
        <v>11</v>
      </c>
      <c r="B573" s="50" t="s">
        <v>108</v>
      </c>
      <c r="C573" s="47" t="str">
        <f>IFERROR(IF($J573&gt;0,VLOOKUP($A573&amp;$B573,'PNC AA'!$A:$E,4,0),""),"")</f>
        <v/>
      </c>
      <c r="D573" s="47" t="str">
        <f>IFERROR(IF($J573&gt;0,VLOOKUP($A573&amp;$B573,'PNC AA'!$A:$E,5,0),""),"")</f>
        <v/>
      </c>
      <c r="E573" s="72" t="str">
        <f t="shared" si="78"/>
        <v>ND</v>
      </c>
      <c r="F573" s="58">
        <f t="shared" si="86"/>
        <v>0</v>
      </c>
      <c r="G573" s="47">
        <f>IFERROR(VLOOKUP($A573&amp;$B573,'PNC Exon. &amp; no Exon.'!$A:$AJ,3,0),0)</f>
        <v>0</v>
      </c>
      <c r="H573" s="47">
        <f>IFERROR(VLOOKUP($A573&amp;$B573,'PNC Exon. &amp; no Exon.'!$A:$AJ,4,0),0)</f>
        <v>0</v>
      </c>
      <c r="I573" s="72" t="str">
        <f t="shared" si="80"/>
        <v>ND</v>
      </c>
      <c r="J573" s="58">
        <f t="shared" si="81"/>
        <v>0</v>
      </c>
      <c r="K573" s="47">
        <f t="shared" si="82"/>
        <v>0</v>
      </c>
      <c r="L573" s="156">
        <f t="shared" si="87"/>
        <v>0</v>
      </c>
      <c r="M573" s="156">
        <f t="shared" si="84"/>
        <v>0</v>
      </c>
      <c r="N573" s="156">
        <f t="shared" si="85"/>
        <v>0</v>
      </c>
    </row>
    <row r="574" spans="1:14" ht="15.95" customHeight="1" x14ac:dyDescent="0.4">
      <c r="A574" s="125" t="s">
        <v>11</v>
      </c>
      <c r="B574" s="50" t="s">
        <v>94</v>
      </c>
      <c r="C574" s="47" t="str">
        <f>IFERROR(IF($J574&gt;0,VLOOKUP($A574&amp;$B574,'PNC AA'!$A:$E,4,0),""),"")</f>
        <v/>
      </c>
      <c r="D574" s="47" t="str">
        <f>IFERROR(IF($J574&gt;0,VLOOKUP($A574&amp;$B574,'PNC AA'!$A:$E,5,0),""),"")</f>
        <v/>
      </c>
      <c r="E574" s="70" t="str">
        <f t="shared" si="78"/>
        <v>ND</v>
      </c>
      <c r="F574" s="58">
        <f t="shared" si="86"/>
        <v>0</v>
      </c>
      <c r="G574" s="47">
        <f>IFERROR(VLOOKUP($A574&amp;$B574,'PNC Exon. &amp; no Exon.'!$A:$AJ,3,0),0)</f>
        <v>0</v>
      </c>
      <c r="H574" s="47">
        <f>IFERROR(VLOOKUP($A574&amp;$B574,'PNC Exon. &amp; no Exon.'!$A:$AJ,4,0),0)</f>
        <v>0</v>
      </c>
      <c r="I574" s="70" t="str">
        <f t="shared" si="80"/>
        <v>ND</v>
      </c>
      <c r="J574" s="58">
        <f t="shared" si="81"/>
        <v>0</v>
      </c>
      <c r="K574" s="47">
        <f t="shared" si="82"/>
        <v>0</v>
      </c>
      <c r="L574" s="156">
        <f t="shared" si="87"/>
        <v>0</v>
      </c>
      <c r="M574" s="156">
        <f t="shared" si="84"/>
        <v>0</v>
      </c>
      <c r="N574" s="156">
        <f t="shared" si="85"/>
        <v>0</v>
      </c>
    </row>
    <row r="575" spans="1:14" ht="15.95" customHeight="1" x14ac:dyDescent="0.4">
      <c r="A575" s="125" t="s">
        <v>11</v>
      </c>
      <c r="B575" s="50" t="s">
        <v>87</v>
      </c>
      <c r="C575" s="47" t="str">
        <f>IFERROR(IF($J575&gt;0,VLOOKUP($A575&amp;$B575,'PNC AA'!$A:$E,4,0),""),"")</f>
        <v/>
      </c>
      <c r="D575" s="47" t="str">
        <f>IFERROR(IF($J575&gt;0,VLOOKUP($A575&amp;$B575,'PNC AA'!$A:$E,5,0),""),"")</f>
        <v/>
      </c>
      <c r="E575" s="70" t="str">
        <f t="shared" si="78"/>
        <v>ND</v>
      </c>
      <c r="F575" s="58">
        <f t="shared" si="86"/>
        <v>0</v>
      </c>
      <c r="G575" s="47">
        <f>IFERROR(VLOOKUP($A575&amp;$B575,'PNC Exon. &amp; no Exon.'!$A:$AJ,3,0),0)</f>
        <v>0</v>
      </c>
      <c r="H575" s="47">
        <f>IFERROR(VLOOKUP($A575&amp;$B575,'PNC Exon. &amp; no Exon.'!$A:$AJ,4,0),0)</f>
        <v>0</v>
      </c>
      <c r="I575" s="70" t="str">
        <f t="shared" si="80"/>
        <v>ND</v>
      </c>
      <c r="J575" s="58">
        <f t="shared" si="81"/>
        <v>0</v>
      </c>
      <c r="K575" s="47">
        <f t="shared" si="82"/>
        <v>0</v>
      </c>
      <c r="L575" s="156">
        <f t="shared" si="87"/>
        <v>0</v>
      </c>
      <c r="M575" s="156">
        <f t="shared" si="84"/>
        <v>0</v>
      </c>
      <c r="N575" s="156">
        <f t="shared" si="85"/>
        <v>0</v>
      </c>
    </row>
    <row r="576" spans="1:14" ht="15.95" customHeight="1" x14ac:dyDescent="0.4">
      <c r="A576" s="125" t="s">
        <v>11</v>
      </c>
      <c r="B576" s="50" t="s">
        <v>92</v>
      </c>
      <c r="C576" s="47" t="str">
        <f>IFERROR(IF($J576&gt;0,VLOOKUP($A576&amp;$B576,'PNC AA'!$A:$E,4,0),""),"")</f>
        <v/>
      </c>
      <c r="D576" s="47" t="str">
        <f>IFERROR(IF($J576&gt;0,VLOOKUP($A576&amp;$B576,'PNC AA'!$A:$E,5,0),""),"")</f>
        <v/>
      </c>
      <c r="E576" s="70" t="str">
        <f t="shared" si="78"/>
        <v>ND</v>
      </c>
      <c r="F576" s="58">
        <f t="shared" si="86"/>
        <v>0</v>
      </c>
      <c r="G576" s="47">
        <f>IFERROR(VLOOKUP($A576&amp;$B576,'PNC Exon. &amp; no Exon.'!$A:$AJ,3,0),0)</f>
        <v>0</v>
      </c>
      <c r="H576" s="47">
        <f>IFERROR(VLOOKUP($A576&amp;$B576,'PNC Exon. &amp; no Exon.'!$A:$AJ,4,0),0)</f>
        <v>0</v>
      </c>
      <c r="I576" s="70" t="str">
        <f t="shared" si="80"/>
        <v>ND</v>
      </c>
      <c r="J576" s="58">
        <f t="shared" si="81"/>
        <v>0</v>
      </c>
      <c r="K576" s="47">
        <f t="shared" si="82"/>
        <v>0</v>
      </c>
      <c r="L576" s="156">
        <f t="shared" si="87"/>
        <v>0</v>
      </c>
      <c r="M576" s="156">
        <f t="shared" si="84"/>
        <v>0</v>
      </c>
      <c r="N576" s="156">
        <f t="shared" si="85"/>
        <v>0</v>
      </c>
    </row>
    <row r="577" spans="1:14" ht="15.95" customHeight="1" x14ac:dyDescent="0.4">
      <c r="A577" s="125" t="s">
        <v>11</v>
      </c>
      <c r="B577" s="50" t="s">
        <v>91</v>
      </c>
      <c r="C577" s="47" t="str">
        <f>IFERROR(IF($J577&gt;0,VLOOKUP($A577&amp;$B577,'PNC AA'!$A:$E,4,0),""),"")</f>
        <v/>
      </c>
      <c r="D577" s="47" t="str">
        <f>IFERROR(IF($J577&gt;0,VLOOKUP($A577&amp;$B577,'PNC AA'!$A:$E,5,0),""),"")</f>
        <v/>
      </c>
      <c r="E577" s="72" t="str">
        <f t="shared" si="78"/>
        <v>ND</v>
      </c>
      <c r="F577" s="58">
        <f t="shared" si="86"/>
        <v>0</v>
      </c>
      <c r="G577" s="47">
        <f>IFERROR(VLOOKUP($A577&amp;$B577,'PNC Exon. &amp; no Exon.'!$A:$AJ,3,0),0)</f>
        <v>0</v>
      </c>
      <c r="H577" s="47">
        <f>IFERROR(VLOOKUP($A577&amp;$B577,'PNC Exon. &amp; no Exon.'!$A:$AJ,4,0),0)</f>
        <v>0</v>
      </c>
      <c r="I577" s="72" t="str">
        <f t="shared" si="80"/>
        <v>ND</v>
      </c>
      <c r="J577" s="58">
        <f t="shared" si="81"/>
        <v>0</v>
      </c>
      <c r="K577" s="47">
        <f t="shared" si="82"/>
        <v>0</v>
      </c>
      <c r="L577" s="156">
        <f t="shared" si="87"/>
        <v>0</v>
      </c>
      <c r="M577" s="156">
        <f t="shared" si="84"/>
        <v>0</v>
      </c>
      <c r="N577" s="156">
        <f t="shared" si="85"/>
        <v>0</v>
      </c>
    </row>
    <row r="578" spans="1:14" ht="15.95" customHeight="1" x14ac:dyDescent="0.4">
      <c r="A578" s="125" t="s">
        <v>11</v>
      </c>
      <c r="B578" s="50" t="s">
        <v>78</v>
      </c>
      <c r="C578" s="47" t="str">
        <f>IFERROR(IF($J578&gt;0,VLOOKUP($A578&amp;$B578,'PNC AA'!$A:$E,4,0),""),"")</f>
        <v/>
      </c>
      <c r="D578" s="47" t="str">
        <f>IFERROR(IF($J578&gt;0,VLOOKUP($A578&amp;$B578,'PNC AA'!$A:$E,5,0),""),"")</f>
        <v/>
      </c>
      <c r="E578" s="70" t="str">
        <f t="shared" si="78"/>
        <v>ND</v>
      </c>
      <c r="F578" s="58">
        <f t="shared" si="86"/>
        <v>0</v>
      </c>
      <c r="G578" s="47">
        <f>IFERROR(VLOOKUP($A578&amp;$B578,'PNC Exon. &amp; no Exon.'!$A:$AJ,3,0),0)</f>
        <v>0</v>
      </c>
      <c r="H578" s="47">
        <f>IFERROR(VLOOKUP($A578&amp;$B578,'PNC Exon. &amp; no Exon.'!$A:$AJ,4,0),0)</f>
        <v>0</v>
      </c>
      <c r="I578" s="70" t="str">
        <f t="shared" si="80"/>
        <v>ND</v>
      </c>
      <c r="J578" s="58">
        <f t="shared" si="81"/>
        <v>0</v>
      </c>
      <c r="K578" s="47">
        <f t="shared" si="82"/>
        <v>0</v>
      </c>
      <c r="L578" s="156">
        <f t="shared" si="87"/>
        <v>0</v>
      </c>
      <c r="M578" s="156">
        <f t="shared" si="84"/>
        <v>0</v>
      </c>
      <c r="N578" s="156">
        <f t="shared" si="85"/>
        <v>0</v>
      </c>
    </row>
    <row r="579" spans="1:14" ht="15.95" customHeight="1" x14ac:dyDescent="0.4">
      <c r="A579" s="125" t="s">
        <v>11</v>
      </c>
      <c r="B579" s="50" t="s">
        <v>116</v>
      </c>
      <c r="C579" s="47" t="str">
        <f>IFERROR(IF($J579&gt;0,VLOOKUP($A579&amp;$B579,'PNC AA'!$A:$E,4,0),""),"")</f>
        <v/>
      </c>
      <c r="D579" s="47" t="str">
        <f>IFERROR(IF($J579&gt;0,VLOOKUP($A579&amp;$B579,'PNC AA'!$A:$E,5,0),""),"")</f>
        <v/>
      </c>
      <c r="E579" s="70" t="str">
        <f t="shared" si="78"/>
        <v>ND</v>
      </c>
      <c r="F579" s="58">
        <f t="shared" si="86"/>
        <v>0</v>
      </c>
      <c r="G579" s="47">
        <f>IFERROR(VLOOKUP($A579&amp;$B579,'PNC Exon. &amp; no Exon.'!$A:$AJ,3,0),0)</f>
        <v>0</v>
      </c>
      <c r="H579" s="47">
        <f>IFERROR(VLOOKUP($A579&amp;$B579,'PNC Exon. &amp; no Exon.'!$A:$AJ,4,0),0)</f>
        <v>0</v>
      </c>
      <c r="I579" s="70" t="str">
        <f t="shared" si="80"/>
        <v>ND</v>
      </c>
      <c r="J579" s="58">
        <f t="shared" si="81"/>
        <v>0</v>
      </c>
      <c r="K579" s="47">
        <f t="shared" si="82"/>
        <v>0</v>
      </c>
      <c r="L579" s="156">
        <f t="shared" si="87"/>
        <v>0</v>
      </c>
      <c r="M579" s="156">
        <f t="shared" si="84"/>
        <v>0</v>
      </c>
      <c r="N579" s="156">
        <f t="shared" si="85"/>
        <v>0</v>
      </c>
    </row>
    <row r="580" spans="1:14" ht="15.95" customHeight="1" x14ac:dyDescent="0.4">
      <c r="A580" s="125" t="s">
        <v>11</v>
      </c>
      <c r="B580" s="50" t="s">
        <v>77</v>
      </c>
      <c r="C580" s="47" t="str">
        <f>IFERROR(IF($J580&gt;0,VLOOKUP($A580&amp;$B580,'PNC AA'!$A:$E,4,0),""),"")</f>
        <v/>
      </c>
      <c r="D580" s="47" t="str">
        <f>IFERROR(IF($J580&gt;0,VLOOKUP($A580&amp;$B580,'PNC AA'!$A:$E,5,0),""),"")</f>
        <v/>
      </c>
      <c r="E580" s="70" t="str">
        <f t="shared" si="78"/>
        <v>ND</v>
      </c>
      <c r="F580" s="58">
        <f t="shared" si="86"/>
        <v>0</v>
      </c>
      <c r="G580" s="47">
        <f>IFERROR(VLOOKUP($A580&amp;$B580,'PNC Exon. &amp; no Exon.'!$A:$AJ,3,0),0)</f>
        <v>0</v>
      </c>
      <c r="H580" s="47">
        <f>IFERROR(VLOOKUP($A580&amp;$B580,'PNC Exon. &amp; no Exon.'!$A:$AJ,4,0),0)</f>
        <v>0</v>
      </c>
      <c r="I580" s="70" t="str">
        <f t="shared" si="80"/>
        <v>ND</v>
      </c>
      <c r="J580" s="58">
        <f t="shared" si="81"/>
        <v>0</v>
      </c>
      <c r="K580" s="47">
        <f t="shared" si="82"/>
        <v>0</v>
      </c>
      <c r="L580" s="156">
        <f t="shared" si="87"/>
        <v>0</v>
      </c>
      <c r="M580" s="156">
        <f t="shared" si="84"/>
        <v>0</v>
      </c>
      <c r="N580" s="156">
        <f t="shared" si="85"/>
        <v>0</v>
      </c>
    </row>
    <row r="581" spans="1:14" ht="15.95" customHeight="1" x14ac:dyDescent="0.4">
      <c r="A581" s="125" t="s">
        <v>11</v>
      </c>
      <c r="B581" s="50" t="s">
        <v>89</v>
      </c>
      <c r="C581" s="47" t="str">
        <f>IFERROR(IF($J581&gt;0,VLOOKUP($A581&amp;$B581,'PNC AA'!$A:$E,4,0),""),"")</f>
        <v/>
      </c>
      <c r="D581" s="47" t="str">
        <f>IFERROR(IF($J581&gt;0,VLOOKUP($A581&amp;$B581,'PNC AA'!$A:$E,5,0),""),"")</f>
        <v/>
      </c>
      <c r="E581" s="70" t="str">
        <f t="shared" si="78"/>
        <v>ND</v>
      </c>
      <c r="F581" s="58">
        <f t="shared" si="86"/>
        <v>0</v>
      </c>
      <c r="G581" s="47">
        <f>IFERROR(VLOOKUP($A581&amp;$B581,'PNC Exon. &amp; no Exon.'!$A:$AJ,3,0),0)</f>
        <v>0</v>
      </c>
      <c r="H581" s="47">
        <f>IFERROR(VLOOKUP($A581&amp;$B581,'PNC Exon. &amp; no Exon.'!$A:$AJ,4,0),0)</f>
        <v>0</v>
      </c>
      <c r="I581" s="70" t="str">
        <f t="shared" si="80"/>
        <v>ND</v>
      </c>
      <c r="J581" s="58">
        <f t="shared" si="81"/>
        <v>0</v>
      </c>
      <c r="K581" s="47">
        <f t="shared" si="82"/>
        <v>0</v>
      </c>
      <c r="L581" s="156">
        <f t="shared" si="87"/>
        <v>0</v>
      </c>
      <c r="M581" s="156">
        <f t="shared" si="84"/>
        <v>0</v>
      </c>
      <c r="N581" s="156">
        <f t="shared" si="85"/>
        <v>0</v>
      </c>
    </row>
    <row r="582" spans="1:14" ht="15.95" customHeight="1" x14ac:dyDescent="0.4">
      <c r="A582" s="125" t="s">
        <v>11</v>
      </c>
      <c r="B582" s="50" t="s">
        <v>96</v>
      </c>
      <c r="C582" s="47" t="str">
        <f>IFERROR(IF($J582&gt;0,VLOOKUP($A582&amp;$B582,'PNC AA'!$A:$E,4,0),""),"")</f>
        <v/>
      </c>
      <c r="D582" s="47" t="str">
        <f>IFERROR(IF($J582&gt;0,VLOOKUP($A582&amp;$B582,'PNC AA'!$A:$E,5,0),""),"")</f>
        <v/>
      </c>
      <c r="E582" s="70" t="str">
        <f t="shared" si="78"/>
        <v>ND</v>
      </c>
      <c r="F582" s="58">
        <f t="shared" si="86"/>
        <v>0</v>
      </c>
      <c r="G582" s="47">
        <f>IFERROR(VLOOKUP($A582&amp;$B582,'PNC Exon. &amp; no Exon.'!$A:$AJ,3,0),0)</f>
        <v>0</v>
      </c>
      <c r="H582" s="47">
        <f>IFERROR(VLOOKUP($A582&amp;$B582,'PNC Exon. &amp; no Exon.'!$A:$AJ,4,0),0)</f>
        <v>0</v>
      </c>
      <c r="I582" s="70" t="str">
        <f t="shared" si="80"/>
        <v>ND</v>
      </c>
      <c r="J582" s="58">
        <f t="shared" si="81"/>
        <v>0</v>
      </c>
      <c r="K582" s="47">
        <f t="shared" si="82"/>
        <v>0</v>
      </c>
      <c r="L582" s="156">
        <f t="shared" si="87"/>
        <v>0</v>
      </c>
      <c r="M582" s="156">
        <f t="shared" si="84"/>
        <v>0</v>
      </c>
      <c r="N582" s="156">
        <f t="shared" si="85"/>
        <v>0</v>
      </c>
    </row>
    <row r="583" spans="1:14" ht="15.95" customHeight="1" x14ac:dyDescent="0.4">
      <c r="A583" s="125" t="s">
        <v>11</v>
      </c>
      <c r="B583" s="50" t="s">
        <v>99</v>
      </c>
      <c r="C583" s="47" t="str">
        <f>IFERROR(IF($J583&gt;0,VLOOKUP($A583&amp;$B583,'PNC AA'!$A:$E,4,0),""),"")</f>
        <v/>
      </c>
      <c r="D583" s="47" t="str">
        <f>IFERROR(IF($J583&gt;0,VLOOKUP($A583&amp;$B583,'PNC AA'!$A:$E,5,0),""),"")</f>
        <v/>
      </c>
      <c r="E583" s="70" t="str">
        <f t="shared" si="78"/>
        <v>ND</v>
      </c>
      <c r="F583" s="58">
        <f t="shared" si="86"/>
        <v>0</v>
      </c>
      <c r="G583" s="47">
        <f>IFERROR(VLOOKUP($A583&amp;$B583,'PNC Exon. &amp; no Exon.'!$A:$AJ,3,0),0)</f>
        <v>0</v>
      </c>
      <c r="H583" s="47">
        <f>IFERROR(VLOOKUP($A583&amp;$B583,'PNC Exon. &amp; no Exon.'!$A:$AJ,4,0),0)</f>
        <v>0</v>
      </c>
      <c r="I583" s="70" t="str">
        <f t="shared" si="80"/>
        <v>ND</v>
      </c>
      <c r="J583" s="58">
        <f t="shared" si="81"/>
        <v>0</v>
      </c>
      <c r="K583" s="47">
        <f t="shared" si="82"/>
        <v>0</v>
      </c>
      <c r="L583" s="156">
        <f t="shared" si="87"/>
        <v>0</v>
      </c>
      <c r="M583" s="156">
        <f t="shared" si="84"/>
        <v>0</v>
      </c>
      <c r="N583" s="156">
        <f t="shared" si="85"/>
        <v>0</v>
      </c>
    </row>
    <row r="584" spans="1:14" ht="15.95" customHeight="1" x14ac:dyDescent="0.4">
      <c r="A584" s="125" t="s">
        <v>11</v>
      </c>
      <c r="B584" s="50" t="s">
        <v>79</v>
      </c>
      <c r="C584" s="47" t="str">
        <f>IFERROR(IF($J584&gt;0,VLOOKUP($A584&amp;$B584,'PNC AA'!$A:$E,4,0),""),"")</f>
        <v/>
      </c>
      <c r="D584" s="47" t="str">
        <f>IFERROR(IF($J584&gt;0,VLOOKUP($A584&amp;$B584,'PNC AA'!$A:$E,5,0),""),"")</f>
        <v/>
      </c>
      <c r="E584" s="72" t="str">
        <f t="shared" si="78"/>
        <v>ND</v>
      </c>
      <c r="F584" s="58">
        <f t="shared" si="86"/>
        <v>0</v>
      </c>
      <c r="G584" s="47">
        <f>IFERROR(VLOOKUP($A584&amp;$B584,'PNC Exon. &amp; no Exon.'!$A:$AJ,3,0),0)</f>
        <v>0</v>
      </c>
      <c r="H584" s="47">
        <f>IFERROR(VLOOKUP($A584&amp;$B584,'PNC Exon. &amp; no Exon.'!$A:$AJ,4,0),0)</f>
        <v>0</v>
      </c>
      <c r="I584" s="72" t="str">
        <f t="shared" si="80"/>
        <v>ND</v>
      </c>
      <c r="J584" s="58">
        <f t="shared" si="81"/>
        <v>0</v>
      </c>
      <c r="K584" s="47">
        <f t="shared" si="82"/>
        <v>0</v>
      </c>
      <c r="L584" s="156">
        <f t="shared" si="87"/>
        <v>0</v>
      </c>
      <c r="M584" s="156">
        <f t="shared" si="84"/>
        <v>0</v>
      </c>
      <c r="N584" s="156">
        <f t="shared" si="85"/>
        <v>0</v>
      </c>
    </row>
    <row r="585" spans="1:14" ht="15.95" customHeight="1" x14ac:dyDescent="0.4">
      <c r="A585" s="125" t="s">
        <v>11</v>
      </c>
      <c r="B585" s="50" t="s">
        <v>80</v>
      </c>
      <c r="C585" s="47" t="str">
        <f>IFERROR(IF($J585&gt;0,VLOOKUP($A585&amp;$B585,'PNC AA'!$A:$E,4,0),""),"")</f>
        <v/>
      </c>
      <c r="D585" s="47" t="str">
        <f>IFERROR(IF($J585&gt;0,VLOOKUP($A585&amp;$B585,'PNC AA'!$A:$E,5,0),""),"")</f>
        <v/>
      </c>
      <c r="E585" s="70" t="str">
        <f t="shared" si="78"/>
        <v>ND</v>
      </c>
      <c r="F585" s="58">
        <f t="shared" si="86"/>
        <v>0</v>
      </c>
      <c r="G585" s="47">
        <f>IFERROR(VLOOKUP($A585&amp;$B585,'PNC Exon. &amp; no Exon.'!$A:$AJ,3,0),0)</f>
        <v>0</v>
      </c>
      <c r="H585" s="47">
        <f>IFERROR(VLOOKUP($A585&amp;$B585,'PNC Exon. &amp; no Exon.'!$A:$AJ,4,0),0)</f>
        <v>0</v>
      </c>
      <c r="I585" s="70" t="str">
        <f t="shared" si="80"/>
        <v>ND</v>
      </c>
      <c r="J585" s="58">
        <f t="shared" si="81"/>
        <v>0</v>
      </c>
      <c r="K585" s="47">
        <f t="shared" si="82"/>
        <v>0</v>
      </c>
      <c r="L585" s="156">
        <f t="shared" si="87"/>
        <v>0</v>
      </c>
      <c r="M585" s="156">
        <f t="shared" si="84"/>
        <v>0</v>
      </c>
      <c r="N585" s="156">
        <f t="shared" si="85"/>
        <v>0</v>
      </c>
    </row>
    <row r="586" spans="1:14" ht="15.95" customHeight="1" x14ac:dyDescent="0.4">
      <c r="A586" s="125" t="s">
        <v>11</v>
      </c>
      <c r="B586" s="50" t="s">
        <v>98</v>
      </c>
      <c r="C586" s="47" t="str">
        <f>IFERROR(IF($J586&gt;0,VLOOKUP($A586&amp;$B586,'PNC AA'!$A:$E,4,0),""),"")</f>
        <v/>
      </c>
      <c r="D586" s="47" t="str">
        <f>IFERROR(IF($J586&gt;0,VLOOKUP($A586&amp;$B586,'PNC AA'!$A:$E,5,0),""),"")</f>
        <v/>
      </c>
      <c r="E586" s="70" t="str">
        <f t="shared" si="78"/>
        <v>ND</v>
      </c>
      <c r="F586" s="58">
        <f t="shared" si="86"/>
        <v>0</v>
      </c>
      <c r="G586" s="47">
        <f>IFERROR(VLOOKUP($A586&amp;$B586,'PNC Exon. &amp; no Exon.'!$A:$AJ,3,0),0)</f>
        <v>0</v>
      </c>
      <c r="H586" s="47">
        <f>IFERROR(VLOOKUP($A586&amp;$B586,'PNC Exon. &amp; no Exon.'!$A:$AJ,4,0),0)</f>
        <v>0</v>
      </c>
      <c r="I586" s="70" t="str">
        <f t="shared" si="80"/>
        <v>ND</v>
      </c>
      <c r="J586" s="58">
        <f t="shared" si="81"/>
        <v>0</v>
      </c>
      <c r="K586" s="47">
        <f t="shared" si="82"/>
        <v>0</v>
      </c>
      <c r="L586" s="156">
        <f t="shared" si="87"/>
        <v>0</v>
      </c>
      <c r="M586" s="156">
        <f t="shared" si="84"/>
        <v>0</v>
      </c>
      <c r="N586" s="156">
        <f t="shared" si="85"/>
        <v>0</v>
      </c>
    </row>
    <row r="587" spans="1:14" ht="15.95" customHeight="1" x14ac:dyDescent="0.4">
      <c r="A587" s="125" t="s">
        <v>11</v>
      </c>
      <c r="B587" s="49" t="s">
        <v>107</v>
      </c>
      <c r="C587" s="47" t="str">
        <f>IFERROR(IF($J587&gt;0,VLOOKUP($A587&amp;$B587,'PNC AA'!$A:$E,4,0),""),"")</f>
        <v/>
      </c>
      <c r="D587" s="47" t="str">
        <f>IFERROR(IF($J587&gt;0,VLOOKUP($A587&amp;$B587,'PNC AA'!$A:$E,5,0),""),"")</f>
        <v/>
      </c>
      <c r="E587" s="70" t="str">
        <f t="shared" si="78"/>
        <v>ND</v>
      </c>
      <c r="F587" s="58">
        <f t="shared" si="86"/>
        <v>0</v>
      </c>
      <c r="G587" s="47">
        <f>IFERROR(VLOOKUP($A587&amp;$B587,'PNC Exon. &amp; no Exon.'!$A:$AJ,3,0),0)</f>
        <v>0</v>
      </c>
      <c r="H587" s="47">
        <f>IFERROR(VLOOKUP($A587&amp;$B587,'PNC Exon. &amp; no Exon.'!$A:$AJ,4,0),0)</f>
        <v>0</v>
      </c>
      <c r="I587" s="70" t="str">
        <f t="shared" si="80"/>
        <v>ND</v>
      </c>
      <c r="J587" s="58">
        <f t="shared" si="81"/>
        <v>0</v>
      </c>
      <c r="K587" s="47">
        <f t="shared" si="82"/>
        <v>0</v>
      </c>
      <c r="L587" s="156">
        <f t="shared" si="87"/>
        <v>0</v>
      </c>
      <c r="M587" s="156">
        <f t="shared" si="84"/>
        <v>0</v>
      </c>
      <c r="N587" s="156">
        <f t="shared" si="85"/>
        <v>0</v>
      </c>
    </row>
    <row r="588" spans="1:14" ht="15.95" customHeight="1" x14ac:dyDescent="0.4">
      <c r="A588" s="125" t="s">
        <v>11</v>
      </c>
      <c r="B588" s="50" t="s">
        <v>106</v>
      </c>
      <c r="C588" s="47" t="str">
        <f>IFERROR(IF($J588&gt;0,VLOOKUP($A588&amp;$B588,'PNC AA'!$A:$E,4,0),""),"")</f>
        <v/>
      </c>
      <c r="D588" s="47" t="str">
        <f>IFERROR(IF($J588&gt;0,VLOOKUP($A588&amp;$B588,'PNC AA'!$A:$E,5,0),""),"")</f>
        <v/>
      </c>
      <c r="E588" s="72" t="str">
        <f t="shared" si="78"/>
        <v>ND</v>
      </c>
      <c r="F588" s="58">
        <f t="shared" si="86"/>
        <v>0</v>
      </c>
      <c r="G588" s="47">
        <f>IFERROR(VLOOKUP($A588&amp;$B588,'PNC Exon. &amp; no Exon.'!$A:$AJ,3,0),0)</f>
        <v>0</v>
      </c>
      <c r="H588" s="47">
        <f>IFERROR(VLOOKUP($A588&amp;$B588,'PNC Exon. &amp; no Exon.'!$A:$AJ,4,0),0)</f>
        <v>0</v>
      </c>
      <c r="I588" s="72" t="str">
        <f t="shared" si="80"/>
        <v>ND</v>
      </c>
      <c r="J588" s="58">
        <f t="shared" si="81"/>
        <v>0</v>
      </c>
      <c r="K588" s="47">
        <f t="shared" si="82"/>
        <v>0</v>
      </c>
      <c r="L588" s="156">
        <f t="shared" si="87"/>
        <v>0</v>
      </c>
      <c r="M588" s="156">
        <f t="shared" si="84"/>
        <v>0</v>
      </c>
      <c r="N588" s="156">
        <f t="shared" si="85"/>
        <v>0</v>
      </c>
    </row>
    <row r="589" spans="1:14" ht="15.95" customHeight="1" x14ac:dyDescent="0.4">
      <c r="A589" s="125" t="s">
        <v>11</v>
      </c>
      <c r="B589" s="50" t="s">
        <v>82</v>
      </c>
      <c r="C589" s="47" t="str">
        <f>IFERROR(IF($J589&gt;0,VLOOKUP($A589&amp;$B589,'PNC AA'!$A:$E,4,0),""),"")</f>
        <v/>
      </c>
      <c r="D589" s="47" t="str">
        <f>IFERROR(IF($J589&gt;0,VLOOKUP($A589&amp;$B589,'PNC AA'!$A:$E,5,0),""),"")</f>
        <v/>
      </c>
      <c r="E589" s="72" t="str">
        <f t="shared" si="78"/>
        <v>ND</v>
      </c>
      <c r="F589" s="58">
        <f t="shared" si="86"/>
        <v>0</v>
      </c>
      <c r="G589" s="47">
        <f>IFERROR(VLOOKUP($A589&amp;$B589,'PNC Exon. &amp; no Exon.'!$A:$AJ,3,0),0)</f>
        <v>0</v>
      </c>
      <c r="H589" s="47">
        <f>IFERROR(VLOOKUP($A589&amp;$B589,'PNC Exon. &amp; no Exon.'!$A:$AJ,4,0),0)</f>
        <v>0</v>
      </c>
      <c r="I589" s="72" t="str">
        <f t="shared" si="80"/>
        <v>ND</v>
      </c>
      <c r="J589" s="58">
        <f t="shared" si="81"/>
        <v>0</v>
      </c>
      <c r="K589" s="47">
        <f t="shared" si="82"/>
        <v>0</v>
      </c>
      <c r="L589" s="156">
        <f t="shared" si="87"/>
        <v>0</v>
      </c>
      <c r="M589" s="156">
        <f t="shared" si="84"/>
        <v>0</v>
      </c>
      <c r="N589" s="156">
        <f t="shared" si="85"/>
        <v>0</v>
      </c>
    </row>
    <row r="590" spans="1:14" ht="15.95" customHeight="1" x14ac:dyDescent="0.4">
      <c r="A590" s="125" t="s">
        <v>11</v>
      </c>
      <c r="B590" s="50" t="s">
        <v>95</v>
      </c>
      <c r="C590" s="47" t="str">
        <f>IFERROR(IF($J590&gt;0,VLOOKUP($A590&amp;$B590,'PNC AA'!$A:$E,4,0),""),"")</f>
        <v/>
      </c>
      <c r="D590" s="47" t="str">
        <f>IFERROR(IF($J590&gt;0,VLOOKUP($A590&amp;$B590,'PNC AA'!$A:$E,5,0),""),"")</f>
        <v/>
      </c>
      <c r="E590" s="70" t="str">
        <f t="shared" si="78"/>
        <v>ND</v>
      </c>
      <c r="F590" s="58">
        <f t="shared" si="86"/>
        <v>0</v>
      </c>
      <c r="G590" s="47">
        <f>IFERROR(VLOOKUP($A590&amp;$B590,'PNC Exon. &amp; no Exon.'!$A:$AJ,3,0),0)</f>
        <v>0</v>
      </c>
      <c r="H590" s="47">
        <f>IFERROR(VLOOKUP($A590&amp;$B590,'PNC Exon. &amp; no Exon.'!$A:$AJ,4,0),0)</f>
        <v>0</v>
      </c>
      <c r="I590" s="70" t="str">
        <f t="shared" si="80"/>
        <v>ND</v>
      </c>
      <c r="J590" s="58">
        <f t="shared" si="81"/>
        <v>0</v>
      </c>
      <c r="K590" s="47">
        <f t="shared" si="82"/>
        <v>0</v>
      </c>
      <c r="L590" s="156">
        <f t="shared" si="87"/>
        <v>0</v>
      </c>
      <c r="M590" s="156">
        <f t="shared" si="84"/>
        <v>0</v>
      </c>
      <c r="N590" s="156">
        <f t="shared" si="85"/>
        <v>0</v>
      </c>
    </row>
    <row r="591" spans="1:14" ht="15.95" customHeight="1" x14ac:dyDescent="0.4">
      <c r="A591" s="125" t="s">
        <v>11</v>
      </c>
      <c r="B591" s="49" t="s">
        <v>101</v>
      </c>
      <c r="C591" s="47" t="str">
        <f>IFERROR(IF($J591&gt;0,VLOOKUP($A591&amp;$B591,'PNC AA'!$A:$E,4,0),""),"")</f>
        <v/>
      </c>
      <c r="D591" s="47" t="str">
        <f>IFERROR(IF($J591&gt;0,VLOOKUP($A591&amp;$B591,'PNC AA'!$A:$E,5,0),""),"")</f>
        <v/>
      </c>
      <c r="E591" s="72" t="str">
        <f t="shared" si="78"/>
        <v>ND</v>
      </c>
      <c r="F591" s="58">
        <f t="shared" si="86"/>
        <v>0</v>
      </c>
      <c r="G591" s="47">
        <f>IFERROR(VLOOKUP($A591&amp;$B591,'PNC Exon. &amp; no Exon.'!$A:$AJ,3,0),0)</f>
        <v>0</v>
      </c>
      <c r="H591" s="47">
        <f>IFERROR(VLOOKUP($A591&amp;$B591,'PNC Exon. &amp; no Exon.'!$A:$AJ,4,0),0)</f>
        <v>0</v>
      </c>
      <c r="I591" s="72" t="str">
        <f t="shared" si="80"/>
        <v>ND</v>
      </c>
      <c r="J591" s="58">
        <f t="shared" si="81"/>
        <v>0</v>
      </c>
      <c r="K591" s="47">
        <f t="shared" si="82"/>
        <v>0</v>
      </c>
      <c r="L591" s="156">
        <f t="shared" si="87"/>
        <v>0</v>
      </c>
      <c r="M591" s="156">
        <f t="shared" si="84"/>
        <v>0</v>
      </c>
      <c r="N591" s="156">
        <f t="shared" si="85"/>
        <v>0</v>
      </c>
    </row>
    <row r="592" spans="1:14" ht="15.95" customHeight="1" x14ac:dyDescent="0.4">
      <c r="A592" s="125" t="s">
        <v>11</v>
      </c>
      <c r="B592" s="50" t="s">
        <v>102</v>
      </c>
      <c r="C592" s="47" t="str">
        <f>IFERROR(IF($J592&gt;0,VLOOKUP($A592&amp;$B592,'PNC AA'!$A:$E,4,0),""),"")</f>
        <v/>
      </c>
      <c r="D592" s="47" t="str">
        <f>IFERROR(IF($J592&gt;0,VLOOKUP($A592&amp;$B592,'PNC AA'!$A:$E,5,0),""),"")</f>
        <v/>
      </c>
      <c r="E592" s="70" t="str">
        <f t="shared" si="78"/>
        <v>ND</v>
      </c>
      <c r="F592" s="58">
        <f t="shared" si="86"/>
        <v>0</v>
      </c>
      <c r="G592" s="47">
        <f>IFERROR(VLOOKUP($A592&amp;$B592,'PNC Exon. &amp; no Exon.'!$A:$AJ,3,0),0)</f>
        <v>0</v>
      </c>
      <c r="H592" s="47">
        <f>IFERROR(VLOOKUP($A592&amp;$B592,'PNC Exon. &amp; no Exon.'!$A:$AJ,4,0),0)</f>
        <v>0</v>
      </c>
      <c r="I592" s="70" t="str">
        <f t="shared" si="80"/>
        <v>ND</v>
      </c>
      <c r="J592" s="58">
        <f t="shared" si="81"/>
        <v>0</v>
      </c>
      <c r="K592" s="47">
        <f t="shared" si="82"/>
        <v>0</v>
      </c>
      <c r="L592" s="156">
        <f t="shared" si="87"/>
        <v>0</v>
      </c>
      <c r="M592" s="156">
        <f t="shared" si="84"/>
        <v>0</v>
      </c>
      <c r="N592" s="156">
        <f t="shared" si="85"/>
        <v>0</v>
      </c>
    </row>
    <row r="593" spans="1:14" ht="15.95" customHeight="1" x14ac:dyDescent="0.4">
      <c r="A593" s="125" t="s">
        <v>11</v>
      </c>
      <c r="B593" s="50" t="s">
        <v>110</v>
      </c>
      <c r="C593" s="47" t="str">
        <f>IFERROR(IF($J593&gt;0,VLOOKUP($A593&amp;$B593,'PNC AA'!$A:$E,4,0),""),"")</f>
        <v/>
      </c>
      <c r="D593" s="47" t="str">
        <f>IFERROR(IF($J593&gt;0,VLOOKUP($A593&amp;$B593,'PNC AA'!$A:$E,5,0),""),"")</f>
        <v/>
      </c>
      <c r="E593" s="72" t="str">
        <f t="shared" si="78"/>
        <v>ND</v>
      </c>
      <c r="F593" s="58">
        <f t="shared" si="86"/>
        <v>0</v>
      </c>
      <c r="G593" s="47">
        <f>IFERROR(VLOOKUP($A593&amp;$B593,'PNC Exon. &amp; no Exon.'!$A:$AJ,3,0),0)</f>
        <v>0</v>
      </c>
      <c r="H593" s="47">
        <f>IFERROR(VLOOKUP($A593&amp;$B593,'PNC Exon. &amp; no Exon.'!$A:$AJ,4,0),0)</f>
        <v>0</v>
      </c>
      <c r="I593" s="72" t="str">
        <f t="shared" si="80"/>
        <v>ND</v>
      </c>
      <c r="J593" s="58">
        <f t="shared" si="81"/>
        <v>0</v>
      </c>
      <c r="K593" s="47">
        <f t="shared" si="82"/>
        <v>0</v>
      </c>
      <c r="L593" s="156">
        <f t="shared" si="87"/>
        <v>0</v>
      </c>
      <c r="M593" s="156">
        <f t="shared" si="84"/>
        <v>0</v>
      </c>
      <c r="N593" s="156">
        <f t="shared" si="85"/>
        <v>0</v>
      </c>
    </row>
    <row r="594" spans="1:14" ht="15.95" customHeight="1" x14ac:dyDescent="0.4">
      <c r="A594" s="125" t="s">
        <v>11</v>
      </c>
      <c r="B594" s="50" t="s">
        <v>114</v>
      </c>
      <c r="C594" s="47" t="str">
        <f>IFERROR(IF($J594&gt;0,VLOOKUP($A594&amp;$B594,'PNC AA'!$A:$E,4,0),""),"")</f>
        <v/>
      </c>
      <c r="D594" s="47" t="str">
        <f>IFERROR(IF($J594&gt;0,VLOOKUP($A594&amp;$B594,'PNC AA'!$A:$E,5,0),""),"")</f>
        <v/>
      </c>
      <c r="E594" s="70" t="str">
        <f t="shared" si="78"/>
        <v>ND</v>
      </c>
      <c r="F594" s="58">
        <f t="shared" si="86"/>
        <v>0</v>
      </c>
      <c r="G594" s="47">
        <f>IFERROR(VLOOKUP($A594&amp;$B594,'PNC Exon. &amp; no Exon.'!$A:$AJ,3,0),0)</f>
        <v>0</v>
      </c>
      <c r="H594" s="47">
        <f>IFERROR(VLOOKUP($A594&amp;$B594,'PNC Exon. &amp; no Exon.'!$A:$AJ,4,0),0)</f>
        <v>0</v>
      </c>
      <c r="I594" s="70" t="str">
        <f t="shared" si="80"/>
        <v>ND</v>
      </c>
      <c r="J594" s="58">
        <f t="shared" si="81"/>
        <v>0</v>
      </c>
      <c r="K594" s="47">
        <f t="shared" si="82"/>
        <v>0</v>
      </c>
      <c r="L594" s="156">
        <f t="shared" si="87"/>
        <v>0</v>
      </c>
      <c r="M594" s="156">
        <f t="shared" si="84"/>
        <v>0</v>
      </c>
      <c r="N594" s="156">
        <f t="shared" si="85"/>
        <v>0</v>
      </c>
    </row>
    <row r="595" spans="1:14" ht="15.95" customHeight="1" x14ac:dyDescent="0.4">
      <c r="A595" s="125" t="s">
        <v>11</v>
      </c>
      <c r="B595" s="50" t="s">
        <v>109</v>
      </c>
      <c r="C595" s="47" t="str">
        <f>IFERROR(IF($J595&gt;0,VLOOKUP($A595&amp;$B595,'PNC AA'!$A:$E,4,0),""),"")</f>
        <v/>
      </c>
      <c r="D595" s="47" t="str">
        <f>IFERROR(IF($J595&gt;0,VLOOKUP($A595&amp;$B595,'PNC AA'!$A:$E,5,0),""),"")</f>
        <v/>
      </c>
      <c r="E595" s="70" t="str">
        <f t="shared" si="78"/>
        <v>ND</v>
      </c>
      <c r="F595" s="58">
        <f t="shared" si="86"/>
        <v>0</v>
      </c>
      <c r="G595" s="47">
        <f>IFERROR(VLOOKUP($A595&amp;$B595,'PNC Exon. &amp; no Exon.'!$A:$AJ,3,0),0)</f>
        <v>0</v>
      </c>
      <c r="H595" s="47">
        <f>IFERROR(VLOOKUP($A595&amp;$B595,'PNC Exon. &amp; no Exon.'!$A:$AJ,4,0),0)</f>
        <v>0</v>
      </c>
      <c r="I595" s="70" t="str">
        <f t="shared" si="80"/>
        <v>ND</v>
      </c>
      <c r="J595" s="58">
        <f t="shared" si="81"/>
        <v>0</v>
      </c>
      <c r="K595" s="47">
        <f t="shared" si="82"/>
        <v>0</v>
      </c>
      <c r="L595" s="156">
        <f t="shared" si="87"/>
        <v>0</v>
      </c>
      <c r="M595" s="156">
        <f t="shared" si="84"/>
        <v>0</v>
      </c>
      <c r="N595" s="156">
        <f t="shared" si="85"/>
        <v>0</v>
      </c>
    </row>
    <row r="596" spans="1:14" ht="15.95" customHeight="1" x14ac:dyDescent="0.4">
      <c r="A596" s="125" t="s">
        <v>11</v>
      </c>
      <c r="B596" s="50" t="s">
        <v>113</v>
      </c>
      <c r="C596" s="47" t="str">
        <f>IFERROR(IF($J596&gt;0,VLOOKUP($A596&amp;$B596,'PNC AA'!$A:$E,4,0),""),"")</f>
        <v/>
      </c>
      <c r="D596" s="47" t="str">
        <f>IFERROR(IF($J596&gt;0,VLOOKUP($A596&amp;$B596,'PNC AA'!$A:$E,5,0),""),"")</f>
        <v/>
      </c>
      <c r="E596" s="70" t="str">
        <f t="shared" si="78"/>
        <v>ND</v>
      </c>
      <c r="F596" s="58">
        <f t="shared" si="86"/>
        <v>0</v>
      </c>
      <c r="G596" s="47">
        <f>IFERROR(VLOOKUP($A596&amp;$B596,'PNC Exon. &amp; no Exon.'!$A:$AJ,3,0),0)</f>
        <v>0</v>
      </c>
      <c r="H596" s="47">
        <f>IFERROR(VLOOKUP($A596&amp;$B596,'PNC Exon. &amp; no Exon.'!$A:$AJ,4,0),0)</f>
        <v>0</v>
      </c>
      <c r="I596" s="70" t="str">
        <f t="shared" si="80"/>
        <v>ND</v>
      </c>
      <c r="J596" s="58">
        <f t="shared" si="81"/>
        <v>0</v>
      </c>
      <c r="K596" s="47">
        <f t="shared" si="82"/>
        <v>0</v>
      </c>
      <c r="L596" s="156">
        <f t="shared" si="87"/>
        <v>0</v>
      </c>
      <c r="M596" s="156">
        <f t="shared" si="84"/>
        <v>0</v>
      </c>
      <c r="N596" s="156">
        <f t="shared" si="85"/>
        <v>0</v>
      </c>
    </row>
    <row r="597" spans="1:14" ht="15.95" customHeight="1" x14ac:dyDescent="0.4">
      <c r="A597" s="125" t="s">
        <v>11</v>
      </c>
      <c r="B597" s="50" t="s">
        <v>88</v>
      </c>
      <c r="C597" s="47" t="str">
        <f>IFERROR(IF($J597&gt;0,VLOOKUP($A597&amp;$B597,'PNC AA'!$A:$E,4,0),""),"")</f>
        <v/>
      </c>
      <c r="D597" s="47" t="str">
        <f>IFERROR(IF($J597&gt;0,VLOOKUP($A597&amp;$B597,'PNC AA'!$A:$E,5,0),""),"")</f>
        <v/>
      </c>
      <c r="E597" s="72" t="str">
        <f t="shared" si="78"/>
        <v>ND</v>
      </c>
      <c r="F597" s="58">
        <f t="shared" si="86"/>
        <v>0</v>
      </c>
      <c r="G597" s="47">
        <f>IFERROR(VLOOKUP($A597&amp;$B597,'PNC Exon. &amp; no Exon.'!$A:$AJ,3,0),0)</f>
        <v>0</v>
      </c>
      <c r="H597" s="47">
        <f>IFERROR(VLOOKUP($A597&amp;$B597,'PNC Exon. &amp; no Exon.'!$A:$AJ,4,0),0)</f>
        <v>0</v>
      </c>
      <c r="I597" s="72" t="str">
        <f t="shared" si="80"/>
        <v>ND</v>
      </c>
      <c r="J597" s="58">
        <f t="shared" si="81"/>
        <v>0</v>
      </c>
      <c r="K597" s="47">
        <f t="shared" si="82"/>
        <v>0</v>
      </c>
      <c r="L597" s="156">
        <f t="shared" si="87"/>
        <v>0</v>
      </c>
      <c r="M597" s="156">
        <f t="shared" si="84"/>
        <v>0</v>
      </c>
      <c r="N597" s="156">
        <f t="shared" si="85"/>
        <v>0</v>
      </c>
    </row>
    <row r="598" spans="1:14" ht="15.95" customHeight="1" x14ac:dyDescent="0.4">
      <c r="A598" s="125" t="s">
        <v>11</v>
      </c>
      <c r="B598" s="50" t="s">
        <v>93</v>
      </c>
      <c r="C598" s="47" t="str">
        <f>IFERROR(IF($J598&gt;0,VLOOKUP($A598&amp;$B598,'PNC AA'!$A:$E,4,0),""),"")</f>
        <v/>
      </c>
      <c r="D598" s="47" t="str">
        <f>IFERROR(IF($J598&gt;0,VLOOKUP($A598&amp;$B598,'PNC AA'!$A:$E,5,0),""),"")</f>
        <v/>
      </c>
      <c r="E598" s="72" t="str">
        <f t="shared" si="78"/>
        <v>ND</v>
      </c>
      <c r="F598" s="58">
        <f t="shared" si="86"/>
        <v>0</v>
      </c>
      <c r="G598" s="47">
        <f>IFERROR(VLOOKUP($A598&amp;$B598,'PNC Exon. &amp; no Exon.'!$A:$AJ,3,0),0)</f>
        <v>0</v>
      </c>
      <c r="H598" s="47">
        <f>IFERROR(VLOOKUP($A598&amp;$B598,'PNC Exon. &amp; no Exon.'!$A:$AJ,4,0),0)</f>
        <v>0</v>
      </c>
      <c r="I598" s="72" t="str">
        <f t="shared" si="80"/>
        <v>ND</v>
      </c>
      <c r="J598" s="58">
        <f t="shared" si="81"/>
        <v>0</v>
      </c>
      <c r="K598" s="47">
        <f t="shared" si="82"/>
        <v>0</v>
      </c>
      <c r="L598" s="156">
        <f t="shared" si="87"/>
        <v>0</v>
      </c>
      <c r="M598" s="156">
        <f t="shared" si="84"/>
        <v>0</v>
      </c>
      <c r="N598" s="156">
        <f t="shared" si="85"/>
        <v>0</v>
      </c>
    </row>
    <row r="599" spans="1:14" ht="15.95" customHeight="1" x14ac:dyDescent="0.4">
      <c r="A599" s="125" t="s">
        <v>11</v>
      </c>
      <c r="B599" s="50" t="s">
        <v>81</v>
      </c>
      <c r="C599" s="47" t="str">
        <f>IFERROR(IF($J599&gt;0,VLOOKUP($A599&amp;$B599,'PNC AA'!$A:$E,4,0),""),"")</f>
        <v/>
      </c>
      <c r="D599" s="47" t="str">
        <f>IFERROR(IF($J599&gt;0,VLOOKUP($A599&amp;$B599,'PNC AA'!$A:$E,5,0),""),"")</f>
        <v/>
      </c>
      <c r="E599" s="72" t="str">
        <f t="shared" si="78"/>
        <v>ND</v>
      </c>
      <c r="F599" s="58">
        <f t="shared" si="86"/>
        <v>0</v>
      </c>
      <c r="G599" s="47">
        <f>IFERROR(VLOOKUP($A599&amp;$B599,'PNC Exon. &amp; no Exon.'!$A:$AJ,3,0),0)</f>
        <v>0</v>
      </c>
      <c r="H599" s="47">
        <f>IFERROR(VLOOKUP($A599&amp;$B599,'PNC Exon. &amp; no Exon.'!$A:$AJ,4,0),0)</f>
        <v>0</v>
      </c>
      <c r="I599" s="72" t="str">
        <f t="shared" si="80"/>
        <v>ND</v>
      </c>
      <c r="J599" s="58">
        <f t="shared" si="81"/>
        <v>0</v>
      </c>
      <c r="K599" s="47">
        <f t="shared" si="82"/>
        <v>0</v>
      </c>
      <c r="L599" s="156">
        <f t="shared" si="87"/>
        <v>0</v>
      </c>
      <c r="M599" s="156">
        <f t="shared" si="84"/>
        <v>0</v>
      </c>
      <c r="N599" s="156">
        <f t="shared" si="85"/>
        <v>0</v>
      </c>
    </row>
    <row r="600" spans="1:14" ht="15.95" customHeight="1" x14ac:dyDescent="0.4">
      <c r="A600" s="125" t="s">
        <v>11</v>
      </c>
      <c r="B600" s="50" t="s">
        <v>119</v>
      </c>
      <c r="C600" s="47" t="str">
        <f>IFERROR(IF($J600&gt;0,VLOOKUP($A600&amp;$B600,'PNC AA'!$A:$E,4,0),""),"")</f>
        <v/>
      </c>
      <c r="D600" s="47" t="str">
        <f>IFERROR(IF($J600&gt;0,VLOOKUP($A600&amp;$B600,'PNC AA'!$A:$E,5,0),""),"")</f>
        <v/>
      </c>
      <c r="E600" s="70" t="str">
        <f t="shared" si="78"/>
        <v>ND</v>
      </c>
      <c r="F600" s="58">
        <f t="shared" si="86"/>
        <v>0</v>
      </c>
      <c r="G600" s="47">
        <f>IFERROR(VLOOKUP($A600&amp;$B600,'PNC Exon. &amp; no Exon.'!$A:$AJ,3,0),0)</f>
        <v>0</v>
      </c>
      <c r="H600" s="47">
        <f>IFERROR(VLOOKUP($A600&amp;$B600,'PNC Exon. &amp; no Exon.'!$A:$AJ,4,0),0)</f>
        <v>0</v>
      </c>
      <c r="I600" s="70" t="str">
        <f t="shared" si="80"/>
        <v>ND</v>
      </c>
      <c r="J600" s="58">
        <f t="shared" si="81"/>
        <v>0</v>
      </c>
      <c r="K600" s="47">
        <f t="shared" si="82"/>
        <v>0</v>
      </c>
      <c r="L600" s="156">
        <f t="shared" si="87"/>
        <v>0</v>
      </c>
      <c r="M600" s="156">
        <f t="shared" si="84"/>
        <v>0</v>
      </c>
      <c r="N600" s="156">
        <f t="shared" si="85"/>
        <v>0</v>
      </c>
    </row>
    <row r="601" spans="1:14" ht="15.95" customHeight="1" x14ac:dyDescent="0.4">
      <c r="A601" s="125" t="s">
        <v>11</v>
      </c>
      <c r="B601" s="50" t="s">
        <v>115</v>
      </c>
      <c r="C601" s="47" t="str">
        <f>IFERROR(IF($J601&gt;0,VLOOKUP($A601&amp;$B601,'PNC AA'!$A:$E,4,0),""),"")</f>
        <v/>
      </c>
      <c r="D601" s="47" t="str">
        <f>IFERROR(IF($J601&gt;0,VLOOKUP($A601&amp;$B601,'PNC AA'!$A:$E,5,0),""),"")</f>
        <v/>
      </c>
      <c r="E601" s="70" t="str">
        <f t="shared" si="78"/>
        <v>ND</v>
      </c>
      <c r="F601" s="58">
        <f t="shared" si="86"/>
        <v>0</v>
      </c>
      <c r="G601" s="47">
        <f>IFERROR(VLOOKUP($A601&amp;$B601,'PNC Exon. &amp; no Exon.'!$A:$AJ,3,0),0)</f>
        <v>0</v>
      </c>
      <c r="H601" s="47">
        <f>IFERROR(VLOOKUP($A601&amp;$B601,'PNC Exon. &amp; no Exon.'!$A:$AJ,4,0),0)</f>
        <v>0</v>
      </c>
      <c r="I601" s="70" t="str">
        <f t="shared" si="80"/>
        <v>ND</v>
      </c>
      <c r="J601" s="58">
        <f t="shared" si="81"/>
        <v>0</v>
      </c>
      <c r="K601" s="47">
        <f t="shared" si="82"/>
        <v>0</v>
      </c>
      <c r="L601" s="156">
        <f t="shared" si="87"/>
        <v>0</v>
      </c>
      <c r="M601" s="156">
        <f t="shared" si="84"/>
        <v>0</v>
      </c>
      <c r="N601" s="156">
        <f t="shared" si="85"/>
        <v>0</v>
      </c>
    </row>
    <row r="602" spans="1:14" ht="15.95" customHeight="1" x14ac:dyDescent="0.4">
      <c r="A602" s="125" t="s">
        <v>11</v>
      </c>
      <c r="B602" s="50" t="s">
        <v>117</v>
      </c>
      <c r="C602" s="47" t="str">
        <f>IFERROR(IF($J602&gt;0,VLOOKUP($A602&amp;$B602,'PNC AA'!$A:$E,4,0),""),"")</f>
        <v/>
      </c>
      <c r="D602" s="47" t="str">
        <f>IFERROR(IF($J602&gt;0,VLOOKUP($A602&amp;$B602,'PNC AA'!$A:$E,5,0),""),"")</f>
        <v/>
      </c>
      <c r="E602" s="70" t="str">
        <f t="shared" si="78"/>
        <v>ND</v>
      </c>
      <c r="F602" s="58">
        <f t="shared" si="86"/>
        <v>0</v>
      </c>
      <c r="G602" s="47">
        <f>IFERROR(VLOOKUP($A602&amp;$B602,'PNC Exon. &amp; no Exon.'!$A:$AJ,3,0),0)</f>
        <v>0</v>
      </c>
      <c r="H602" s="47">
        <f>IFERROR(VLOOKUP($A602&amp;$B602,'PNC Exon. &amp; no Exon.'!$A:$AJ,4,0),0)</f>
        <v>0</v>
      </c>
      <c r="I602" s="70" t="str">
        <f t="shared" si="80"/>
        <v>ND</v>
      </c>
      <c r="J602" s="58">
        <f t="shared" si="81"/>
        <v>0</v>
      </c>
      <c r="K602" s="47">
        <f t="shared" si="82"/>
        <v>0</v>
      </c>
      <c r="L602" s="156">
        <f t="shared" si="87"/>
        <v>0</v>
      </c>
      <c r="M602" s="156">
        <f t="shared" si="84"/>
        <v>0</v>
      </c>
      <c r="N602" s="156">
        <f t="shared" si="85"/>
        <v>0</v>
      </c>
    </row>
    <row r="603" spans="1:14" ht="15.95" customHeight="1" x14ac:dyDescent="0.4">
      <c r="A603" s="125" t="s">
        <v>11</v>
      </c>
      <c r="B603" s="50" t="s">
        <v>118</v>
      </c>
      <c r="C603" s="47" t="str">
        <f>IFERROR(IF($J603&gt;0,VLOOKUP($A603&amp;$B603,'PNC AA'!$A:$E,4,0),""),"")</f>
        <v/>
      </c>
      <c r="D603" s="47" t="str">
        <f>IFERROR(IF($J603&gt;0,VLOOKUP($A603&amp;$B603,'PNC AA'!$A:$E,5,0),""),"")</f>
        <v/>
      </c>
      <c r="E603" s="72" t="str">
        <f t="shared" si="78"/>
        <v>ND</v>
      </c>
      <c r="F603" s="58">
        <f t="shared" si="86"/>
        <v>0</v>
      </c>
      <c r="G603" s="47">
        <f>IFERROR(VLOOKUP($A603&amp;$B603,'PNC Exon. &amp; no Exon.'!$A:$AJ,3,0),0)</f>
        <v>0</v>
      </c>
      <c r="H603" s="47">
        <f>IFERROR(VLOOKUP($A603&amp;$B603,'PNC Exon. &amp; no Exon.'!$A:$AJ,4,0),0)</f>
        <v>0</v>
      </c>
      <c r="I603" s="72" t="str">
        <f t="shared" si="80"/>
        <v>ND</v>
      </c>
      <c r="J603" s="58">
        <f t="shared" si="81"/>
        <v>0</v>
      </c>
      <c r="K603" s="47">
        <f t="shared" si="82"/>
        <v>0</v>
      </c>
      <c r="L603" s="156">
        <f t="shared" si="87"/>
        <v>0</v>
      </c>
      <c r="M603" s="156">
        <f t="shared" si="84"/>
        <v>0</v>
      </c>
      <c r="N603" s="156">
        <f t="shared" si="85"/>
        <v>0</v>
      </c>
    </row>
    <row r="604" spans="1:14" ht="20.25" customHeight="1" x14ac:dyDescent="0.4">
      <c r="A604" s="8"/>
      <c r="B604" s="52" t="s">
        <v>21</v>
      </c>
      <c r="C604" s="60">
        <f>SUM(C571:C603)</f>
        <v>0</v>
      </c>
      <c r="D604" s="60">
        <f>SUM(D571:D603)</f>
        <v>0</v>
      </c>
      <c r="E604" s="60"/>
      <c r="F604" s="60">
        <f>SUM(F571:F603)</f>
        <v>0</v>
      </c>
      <c r="G604" s="60">
        <f>SUM(G571:G603)</f>
        <v>0</v>
      </c>
      <c r="H604" s="60">
        <f>SUM(H571:H603)</f>
        <v>0</v>
      </c>
      <c r="I604" s="60"/>
      <c r="J604" s="60">
        <f>SUM(J571:J603)</f>
        <v>0</v>
      </c>
      <c r="K604" s="60">
        <f>SUM(K571:K603)</f>
        <v>0</v>
      </c>
      <c r="L604" s="155">
        <f>IFERROR(K604/F604*100,0)</f>
        <v>0</v>
      </c>
      <c r="M604" s="159">
        <f>SUM(M571:M603)</f>
        <v>0</v>
      </c>
      <c r="N604" s="159">
        <f>SUM(N571:N603)</f>
        <v>0</v>
      </c>
    </row>
    <row r="605" spans="1:14" x14ac:dyDescent="0.4">
      <c r="B605" s="69" t="s">
        <v>171</v>
      </c>
    </row>
  </sheetData>
  <sortState xmlns:xlrd2="http://schemas.microsoft.com/office/spreadsheetml/2017/richdata2" ref="B9:N43">
    <sortCondition ref="I9"/>
  </sortState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2"/>
  <sheetViews>
    <sheetView showGridLines="0" topLeftCell="B1" zoomScaleNormal="100" workbookViewId="0">
      <selection activeCell="G9" sqref="G9"/>
    </sheetView>
  </sheetViews>
  <sheetFormatPr defaultColWidth="11.41015625" defaultRowHeight="12.7" x14ac:dyDescent="0.4"/>
  <cols>
    <col min="1" max="1" width="52.87890625" hidden="1" customWidth="1"/>
    <col min="2" max="2" width="8.87890625" customWidth="1"/>
    <col min="3" max="3" width="42.29296875" customWidth="1"/>
    <col min="4" max="4" width="16.5859375" customWidth="1"/>
    <col min="5" max="5" width="16.703125" style="147" customWidth="1"/>
    <col min="6" max="6" width="17.703125" style="147" customWidth="1"/>
    <col min="7" max="7" width="16.5859375" bestFit="1" customWidth="1"/>
  </cols>
  <sheetData>
    <row r="1" spans="2:7" ht="20" x14ac:dyDescent="0.6">
      <c r="B1" s="173" t="s">
        <v>42</v>
      </c>
      <c r="C1" s="173"/>
      <c r="D1" s="173"/>
      <c r="E1" s="173"/>
      <c r="F1" s="173"/>
    </row>
    <row r="2" spans="2:7" x14ac:dyDescent="0.4">
      <c r="B2" s="172" t="s">
        <v>90</v>
      </c>
      <c r="C2" s="172"/>
      <c r="D2" s="172"/>
      <c r="E2" s="172"/>
      <c r="F2" s="172"/>
    </row>
    <row r="3" spans="2:7" x14ac:dyDescent="0.4">
      <c r="B3" s="175" t="str">
        <f>"Enero"&amp;'P.N.C. x Comp. x Ramos'!A1&amp;", 2021"</f>
        <v>Enero - Septiembre, 2021</v>
      </c>
      <c r="C3" s="175"/>
      <c r="D3" s="175"/>
      <c r="E3" s="175"/>
      <c r="F3" s="175"/>
    </row>
    <row r="4" spans="2:7" x14ac:dyDescent="0.4">
      <c r="B4" s="172" t="s">
        <v>105</v>
      </c>
      <c r="C4" s="172"/>
      <c r="D4" s="172"/>
      <c r="E4" s="172"/>
      <c r="F4" s="172"/>
    </row>
    <row r="6" spans="2:7" ht="19.5" customHeight="1" x14ac:dyDescent="0.4">
      <c r="B6" s="63" t="s">
        <v>32</v>
      </c>
      <c r="C6" s="63" t="s">
        <v>33</v>
      </c>
      <c r="D6" s="63" t="s">
        <v>50</v>
      </c>
      <c r="E6" s="144" t="s">
        <v>126</v>
      </c>
      <c r="F6" s="144" t="s">
        <v>60</v>
      </c>
    </row>
    <row r="7" spans="2:7" ht="15" customHeight="1" x14ac:dyDescent="0.4">
      <c r="B7" s="46">
        <f t="shared" ref="B7:B39" si="0">RANK(D7,$D$7:$D$39,0)</f>
        <v>1</v>
      </c>
      <c r="C7" s="86" t="s">
        <v>86</v>
      </c>
      <c r="D7" s="48">
        <f t="shared" ref="D7:D39" si="1">SUMIF($C$70:$C$937,C7,$D$70:$D$937)</f>
        <v>14598952868.470001</v>
      </c>
      <c r="E7" s="145">
        <f t="shared" ref="E7:E39" si="2">IFERROR(D7/$D$41*100,0)</f>
        <v>22.973967033013583</v>
      </c>
      <c r="F7" s="145">
        <f>(E7)</f>
        <v>22.973967033013583</v>
      </c>
      <c r="G7" s="19"/>
    </row>
    <row r="8" spans="2:7" ht="15" customHeight="1" x14ac:dyDescent="0.4">
      <c r="B8" s="46">
        <f t="shared" si="0"/>
        <v>2</v>
      </c>
      <c r="C8" s="50" t="s">
        <v>108</v>
      </c>
      <c r="D8" s="48">
        <f t="shared" si="1"/>
        <v>9818217123.8500004</v>
      </c>
      <c r="E8" s="145">
        <f t="shared" si="2"/>
        <v>15.450655848986161</v>
      </c>
      <c r="F8" s="145">
        <f t="shared" ref="F8:F39" si="3">(F7+E8)</f>
        <v>38.424622881999746</v>
      </c>
      <c r="G8" s="19"/>
    </row>
    <row r="9" spans="2:7" ht="15" customHeight="1" x14ac:dyDescent="0.4">
      <c r="B9" s="46">
        <f t="shared" si="0"/>
        <v>3</v>
      </c>
      <c r="C9" s="50" t="s">
        <v>112</v>
      </c>
      <c r="D9" s="48">
        <f t="shared" si="1"/>
        <v>8816645319.9000015</v>
      </c>
      <c r="E9" s="145">
        <f t="shared" si="2"/>
        <v>13.874510093023137</v>
      </c>
      <c r="F9" s="145">
        <f t="shared" si="3"/>
        <v>52.299132975022886</v>
      </c>
      <c r="G9" s="19"/>
    </row>
    <row r="10" spans="2:7" ht="15" customHeight="1" x14ac:dyDescent="0.4">
      <c r="B10" s="46">
        <f t="shared" si="0"/>
        <v>4</v>
      </c>
      <c r="C10" s="50" t="s">
        <v>94</v>
      </c>
      <c r="D10" s="48">
        <f t="shared" si="1"/>
        <v>7214536380.7900009</v>
      </c>
      <c r="E10" s="145">
        <f t="shared" si="2"/>
        <v>11.353315711342326</v>
      </c>
      <c r="F10" s="145">
        <f t="shared" si="3"/>
        <v>63.652448686365211</v>
      </c>
      <c r="G10" s="19"/>
    </row>
    <row r="11" spans="2:7" ht="15" customHeight="1" x14ac:dyDescent="0.4">
      <c r="B11" s="46">
        <f t="shared" si="0"/>
        <v>5</v>
      </c>
      <c r="C11" s="50" t="s">
        <v>87</v>
      </c>
      <c r="D11" s="48">
        <f t="shared" si="1"/>
        <v>5730624454.9900007</v>
      </c>
      <c r="E11" s="145">
        <f t="shared" si="2"/>
        <v>9.0181246897414926</v>
      </c>
      <c r="F11" s="145">
        <f t="shared" si="3"/>
        <v>72.670573376106702</v>
      </c>
      <c r="G11" s="19"/>
    </row>
    <row r="12" spans="2:7" ht="15" customHeight="1" x14ac:dyDescent="0.4">
      <c r="B12" s="46">
        <f t="shared" si="0"/>
        <v>6</v>
      </c>
      <c r="C12" s="50" t="s">
        <v>92</v>
      </c>
      <c r="D12" s="48">
        <f t="shared" si="1"/>
        <v>4431347389.920001</v>
      </c>
      <c r="E12" s="145">
        <f t="shared" si="2"/>
        <v>6.9734884251682852</v>
      </c>
      <c r="F12" s="145">
        <f t="shared" si="3"/>
        <v>79.644061801274987</v>
      </c>
      <c r="G12" s="19"/>
    </row>
    <row r="13" spans="2:7" ht="15" customHeight="1" x14ac:dyDescent="0.4">
      <c r="B13" s="46">
        <f t="shared" si="0"/>
        <v>7</v>
      </c>
      <c r="C13" s="50" t="s">
        <v>116</v>
      </c>
      <c r="D13" s="48">
        <f t="shared" si="1"/>
        <v>2098755758.77</v>
      </c>
      <c r="E13" s="145">
        <f t="shared" si="2"/>
        <v>3.3027537006756971</v>
      </c>
      <c r="F13" s="145">
        <f t="shared" si="3"/>
        <v>82.946815501950681</v>
      </c>
      <c r="G13" s="19"/>
    </row>
    <row r="14" spans="2:7" ht="15" customHeight="1" x14ac:dyDescent="0.4">
      <c r="B14" s="46">
        <f t="shared" si="0"/>
        <v>8</v>
      </c>
      <c r="C14" s="50" t="s">
        <v>91</v>
      </c>
      <c r="D14" s="48">
        <f t="shared" si="1"/>
        <v>1906079394.74</v>
      </c>
      <c r="E14" s="145">
        <f t="shared" si="2"/>
        <v>2.9995442530428922</v>
      </c>
      <c r="F14" s="145">
        <f t="shared" si="3"/>
        <v>85.94635975499358</v>
      </c>
      <c r="G14" s="19"/>
    </row>
    <row r="15" spans="2:7" ht="15" customHeight="1" x14ac:dyDescent="0.4">
      <c r="B15" s="46">
        <f t="shared" si="0"/>
        <v>9</v>
      </c>
      <c r="C15" s="50" t="s">
        <v>78</v>
      </c>
      <c r="D15" s="48">
        <f t="shared" si="1"/>
        <v>1196959090.8200002</v>
      </c>
      <c r="E15" s="145">
        <f t="shared" si="2"/>
        <v>1.8836213076456443</v>
      </c>
      <c r="F15" s="145">
        <f t="shared" si="3"/>
        <v>87.82998106263922</v>
      </c>
      <c r="G15" s="19"/>
    </row>
    <row r="16" spans="2:7" ht="15" customHeight="1" x14ac:dyDescent="0.4">
      <c r="B16" s="46">
        <f t="shared" si="0"/>
        <v>10</v>
      </c>
      <c r="C16" s="50" t="s">
        <v>77</v>
      </c>
      <c r="D16" s="48">
        <f t="shared" si="1"/>
        <v>949503653.27999997</v>
      </c>
      <c r="E16" s="145">
        <f t="shared" si="2"/>
        <v>1.494207552056219</v>
      </c>
      <c r="F16" s="145">
        <f t="shared" si="3"/>
        <v>89.324188614695444</v>
      </c>
      <c r="G16" s="19"/>
    </row>
    <row r="17" spans="2:7" ht="15" customHeight="1" x14ac:dyDescent="0.4">
      <c r="B17" s="46">
        <f t="shared" si="0"/>
        <v>11</v>
      </c>
      <c r="C17" s="50" t="s">
        <v>89</v>
      </c>
      <c r="D17" s="48">
        <f t="shared" si="1"/>
        <v>897817343.20000005</v>
      </c>
      <c r="E17" s="145">
        <f t="shared" si="2"/>
        <v>1.4128702400904682</v>
      </c>
      <c r="F17" s="145">
        <f t="shared" si="3"/>
        <v>90.737058854785914</v>
      </c>
      <c r="G17" s="19"/>
    </row>
    <row r="18" spans="2:7" ht="15" customHeight="1" x14ac:dyDescent="0.4">
      <c r="B18" s="46">
        <f t="shared" si="0"/>
        <v>12</v>
      </c>
      <c r="C18" s="50" t="s">
        <v>96</v>
      </c>
      <c r="D18" s="48">
        <f t="shared" si="1"/>
        <v>660393816.02999997</v>
      </c>
      <c r="E18" s="145">
        <f t="shared" si="2"/>
        <v>1.0392434234818717</v>
      </c>
      <c r="F18" s="145">
        <f t="shared" si="3"/>
        <v>91.776302278267792</v>
      </c>
      <c r="G18" s="19"/>
    </row>
    <row r="19" spans="2:7" ht="15" customHeight="1" x14ac:dyDescent="0.4">
      <c r="B19" s="46">
        <f t="shared" si="0"/>
        <v>14</v>
      </c>
      <c r="C19" s="50" t="s">
        <v>99</v>
      </c>
      <c r="D19" s="48">
        <f t="shared" si="1"/>
        <v>548259380.47000003</v>
      </c>
      <c r="E19" s="145">
        <f t="shared" si="2"/>
        <v>0.86278057378085671</v>
      </c>
      <c r="F19" s="145">
        <f t="shared" si="3"/>
        <v>92.639082852048645</v>
      </c>
      <c r="G19" s="19"/>
    </row>
    <row r="20" spans="2:7" ht="15" customHeight="1" x14ac:dyDescent="0.4">
      <c r="B20" s="46">
        <f t="shared" si="0"/>
        <v>13</v>
      </c>
      <c r="C20" s="50" t="s">
        <v>98</v>
      </c>
      <c r="D20" s="48">
        <f t="shared" si="1"/>
        <v>635064753.74000001</v>
      </c>
      <c r="E20" s="145">
        <f t="shared" si="2"/>
        <v>0.99938378099447245</v>
      </c>
      <c r="F20" s="145">
        <f t="shared" si="3"/>
        <v>93.638466633043123</v>
      </c>
      <c r="G20" s="19"/>
    </row>
    <row r="21" spans="2:7" ht="15" customHeight="1" x14ac:dyDescent="0.4">
      <c r="B21" s="46">
        <f t="shared" si="0"/>
        <v>15</v>
      </c>
      <c r="C21" s="50" t="s">
        <v>106</v>
      </c>
      <c r="D21" s="48">
        <f t="shared" si="1"/>
        <v>503920577.89999998</v>
      </c>
      <c r="E21" s="145">
        <f t="shared" si="2"/>
        <v>0.79300583050276341</v>
      </c>
      <c r="F21" s="145">
        <f t="shared" si="3"/>
        <v>94.431472463545887</v>
      </c>
      <c r="G21" s="19"/>
    </row>
    <row r="22" spans="2:7" ht="15" customHeight="1" x14ac:dyDescent="0.4">
      <c r="B22" s="46">
        <f t="shared" si="0"/>
        <v>18</v>
      </c>
      <c r="C22" s="50" t="s">
        <v>79</v>
      </c>
      <c r="D22" s="48">
        <f t="shared" si="1"/>
        <v>356604932.47000003</v>
      </c>
      <c r="E22" s="145">
        <f t="shared" si="2"/>
        <v>0.56117928704803188</v>
      </c>
      <c r="F22" s="145">
        <f t="shared" si="3"/>
        <v>94.992651750593922</v>
      </c>
      <c r="G22" s="19"/>
    </row>
    <row r="23" spans="2:7" ht="15" customHeight="1" x14ac:dyDescent="0.4">
      <c r="B23" s="46">
        <f t="shared" si="0"/>
        <v>16</v>
      </c>
      <c r="C23" s="49" t="s">
        <v>107</v>
      </c>
      <c r="D23" s="48">
        <f t="shared" si="1"/>
        <v>469401950.12</v>
      </c>
      <c r="E23" s="145">
        <f t="shared" si="2"/>
        <v>0.7386848237985546</v>
      </c>
      <c r="F23" s="145">
        <f t="shared" si="3"/>
        <v>95.731336574392472</v>
      </c>
      <c r="G23" s="19"/>
    </row>
    <row r="24" spans="2:7" ht="15" customHeight="1" x14ac:dyDescent="0.4">
      <c r="B24" s="46">
        <f t="shared" si="0"/>
        <v>17</v>
      </c>
      <c r="C24" s="50" t="s">
        <v>82</v>
      </c>
      <c r="D24" s="48">
        <f t="shared" si="1"/>
        <v>360112183.5800001</v>
      </c>
      <c r="E24" s="145">
        <f t="shared" si="2"/>
        <v>0.56669855079958931</v>
      </c>
      <c r="F24" s="145">
        <f t="shared" si="3"/>
        <v>96.298035125192058</v>
      </c>
      <c r="G24" s="19"/>
    </row>
    <row r="25" spans="2:7" ht="15" customHeight="1" x14ac:dyDescent="0.4">
      <c r="B25" s="46">
        <f t="shared" si="0"/>
        <v>19</v>
      </c>
      <c r="C25" s="50" t="s">
        <v>80</v>
      </c>
      <c r="D25" s="48">
        <f t="shared" si="1"/>
        <v>347747412.02999991</v>
      </c>
      <c r="E25" s="145">
        <f t="shared" si="2"/>
        <v>0.54724045291272227</v>
      </c>
      <c r="F25" s="145">
        <f t="shared" si="3"/>
        <v>96.845275578104776</v>
      </c>
      <c r="G25" s="19"/>
    </row>
    <row r="26" spans="2:7" ht="15" customHeight="1" x14ac:dyDescent="0.4">
      <c r="B26" s="46">
        <f t="shared" si="0"/>
        <v>22</v>
      </c>
      <c r="C26" s="50" t="s">
        <v>95</v>
      </c>
      <c r="D26" s="48">
        <f t="shared" si="1"/>
        <v>303808736.02999997</v>
      </c>
      <c r="E26" s="145">
        <f t="shared" si="2"/>
        <v>0.47809537771500665</v>
      </c>
      <c r="F26" s="145">
        <f t="shared" si="3"/>
        <v>97.323370955819783</v>
      </c>
      <c r="G26" s="19"/>
    </row>
    <row r="27" spans="2:7" ht="15" customHeight="1" x14ac:dyDescent="0.4">
      <c r="B27" s="46">
        <f t="shared" si="0"/>
        <v>21</v>
      </c>
      <c r="C27" s="50" t="s">
        <v>102</v>
      </c>
      <c r="D27" s="48">
        <f t="shared" si="1"/>
        <v>328703832.55999994</v>
      </c>
      <c r="E27" s="145">
        <f t="shared" si="2"/>
        <v>0.51727210032770532</v>
      </c>
      <c r="F27" s="145">
        <f t="shared" si="3"/>
        <v>97.840643056147485</v>
      </c>
      <c r="G27" s="19"/>
    </row>
    <row r="28" spans="2:7" ht="15" customHeight="1" x14ac:dyDescent="0.4">
      <c r="B28" s="46">
        <f t="shared" si="0"/>
        <v>20</v>
      </c>
      <c r="C28" s="50" t="s">
        <v>110</v>
      </c>
      <c r="D28" s="48">
        <f t="shared" si="1"/>
        <v>339366453.94000006</v>
      </c>
      <c r="E28" s="145">
        <f t="shared" si="2"/>
        <v>0.53405157172381379</v>
      </c>
      <c r="F28" s="145">
        <f t="shared" si="3"/>
        <v>98.374694627871293</v>
      </c>
      <c r="G28" s="19"/>
    </row>
    <row r="29" spans="2:7" ht="15" customHeight="1" x14ac:dyDescent="0.4">
      <c r="B29" s="46">
        <f t="shared" si="0"/>
        <v>23</v>
      </c>
      <c r="C29" s="49" t="s">
        <v>101</v>
      </c>
      <c r="D29" s="48">
        <f t="shared" si="1"/>
        <v>276407334.39999998</v>
      </c>
      <c r="E29" s="145">
        <f t="shared" si="2"/>
        <v>0.43497455231213927</v>
      </c>
      <c r="F29" s="145">
        <f t="shared" si="3"/>
        <v>98.809669180183434</v>
      </c>
      <c r="G29" s="19"/>
    </row>
    <row r="30" spans="2:7" ht="15" customHeight="1" x14ac:dyDescent="0.4">
      <c r="B30" s="46">
        <f t="shared" si="0"/>
        <v>24</v>
      </c>
      <c r="C30" s="50" t="s">
        <v>114</v>
      </c>
      <c r="D30" s="48">
        <f t="shared" si="1"/>
        <v>209311414.97000003</v>
      </c>
      <c r="E30" s="145">
        <f t="shared" si="2"/>
        <v>0.32938756570272898</v>
      </c>
      <c r="F30" s="145">
        <f t="shared" si="3"/>
        <v>99.139056745886165</v>
      </c>
      <c r="G30" s="19"/>
    </row>
    <row r="31" spans="2:7" ht="15" customHeight="1" x14ac:dyDescent="0.4">
      <c r="B31" s="46">
        <f t="shared" si="0"/>
        <v>26</v>
      </c>
      <c r="C31" s="50" t="s">
        <v>109</v>
      </c>
      <c r="D31" s="48">
        <f t="shared" si="1"/>
        <v>136666842.87</v>
      </c>
      <c r="E31" s="145">
        <f t="shared" si="2"/>
        <v>0.21506881835220848</v>
      </c>
      <c r="F31" s="145">
        <f t="shared" si="3"/>
        <v>99.354125564238373</v>
      </c>
      <c r="G31" s="19"/>
    </row>
    <row r="32" spans="2:7" ht="15" customHeight="1" x14ac:dyDescent="0.4">
      <c r="B32" s="46">
        <f t="shared" si="0"/>
        <v>25</v>
      </c>
      <c r="C32" s="50" t="s">
        <v>113</v>
      </c>
      <c r="D32" s="48">
        <f t="shared" si="1"/>
        <v>169914407.95000002</v>
      </c>
      <c r="E32" s="145">
        <f t="shared" si="2"/>
        <v>0.26738958895525411</v>
      </c>
      <c r="F32" s="145">
        <f t="shared" si="3"/>
        <v>99.621515153193627</v>
      </c>
      <c r="G32" s="19"/>
    </row>
    <row r="33" spans="2:7" ht="15" customHeight="1" x14ac:dyDescent="0.4">
      <c r="B33" s="46">
        <f t="shared" si="0"/>
        <v>28</v>
      </c>
      <c r="C33" s="50" t="s">
        <v>93</v>
      </c>
      <c r="D33" s="48">
        <f t="shared" si="1"/>
        <v>76210236.219999999</v>
      </c>
      <c r="E33" s="145">
        <f t="shared" si="2"/>
        <v>0.11992993403505317</v>
      </c>
      <c r="F33" s="145">
        <f t="shared" si="3"/>
        <v>99.741445087228684</v>
      </c>
      <c r="G33" s="19"/>
    </row>
    <row r="34" spans="2:7" ht="15" customHeight="1" x14ac:dyDescent="0.4">
      <c r="B34" s="46">
        <f t="shared" si="0"/>
        <v>27</v>
      </c>
      <c r="C34" s="50" t="s">
        <v>88</v>
      </c>
      <c r="D34" s="48">
        <f t="shared" si="1"/>
        <v>88219640.120000005</v>
      </c>
      <c r="E34" s="145">
        <f t="shared" si="2"/>
        <v>0.13882879971196252</v>
      </c>
      <c r="F34" s="145">
        <f t="shared" si="3"/>
        <v>99.880273886940643</v>
      </c>
      <c r="G34" s="19"/>
    </row>
    <row r="35" spans="2:7" ht="15" customHeight="1" x14ac:dyDescent="0.4">
      <c r="B35" s="46">
        <f t="shared" si="0"/>
        <v>29</v>
      </c>
      <c r="C35" s="50" t="s">
        <v>81</v>
      </c>
      <c r="D35" s="48">
        <f t="shared" si="1"/>
        <v>39267632.850000001</v>
      </c>
      <c r="E35" s="145">
        <f t="shared" si="2"/>
        <v>6.1794384206058914E-2</v>
      </c>
      <c r="F35" s="145">
        <f t="shared" si="3"/>
        <v>99.942068271146695</v>
      </c>
      <c r="G35" s="19"/>
    </row>
    <row r="36" spans="2:7" ht="15" customHeight="1" x14ac:dyDescent="0.4">
      <c r="B36" s="46">
        <f t="shared" si="0"/>
        <v>30</v>
      </c>
      <c r="C36" s="50" t="s">
        <v>119</v>
      </c>
      <c r="D36" s="48">
        <f t="shared" si="1"/>
        <v>15603443.819999998</v>
      </c>
      <c r="E36" s="145">
        <f t="shared" si="2"/>
        <v>2.4554706570521872E-2</v>
      </c>
      <c r="F36" s="145">
        <f t="shared" si="3"/>
        <v>99.966622977717222</v>
      </c>
      <c r="G36" s="19"/>
    </row>
    <row r="37" spans="2:7" ht="15" customHeight="1" x14ac:dyDescent="0.4">
      <c r="B37" s="46">
        <f t="shared" si="0"/>
        <v>31</v>
      </c>
      <c r="C37" s="50" t="s">
        <v>117</v>
      </c>
      <c r="D37" s="48">
        <f t="shared" si="1"/>
        <v>8036231.8400000017</v>
      </c>
      <c r="E37" s="145">
        <f t="shared" si="2"/>
        <v>1.2646395054850471E-2</v>
      </c>
      <c r="F37" s="145">
        <f t="shared" si="3"/>
        <v>99.979269372772066</v>
      </c>
      <c r="G37" s="19"/>
    </row>
    <row r="38" spans="2:7" ht="15" customHeight="1" x14ac:dyDescent="0.4">
      <c r="B38" s="46">
        <f t="shared" si="0"/>
        <v>32</v>
      </c>
      <c r="C38" s="50" t="s">
        <v>115</v>
      </c>
      <c r="D38" s="48">
        <f t="shared" si="1"/>
        <v>7596533.9100000001</v>
      </c>
      <c r="E38" s="145">
        <f t="shared" si="2"/>
        <v>1.195445462327875E-2</v>
      </c>
      <c r="F38" s="145">
        <f t="shared" si="3"/>
        <v>99.991223827395345</v>
      </c>
      <c r="G38" s="19"/>
    </row>
    <row r="39" spans="2:7" ht="15" customHeight="1" x14ac:dyDescent="0.4">
      <c r="B39" s="46">
        <f t="shared" si="0"/>
        <v>33</v>
      </c>
      <c r="C39" s="50" t="s">
        <v>118</v>
      </c>
      <c r="D39" s="48">
        <f t="shared" si="1"/>
        <v>5576874.4699999997</v>
      </c>
      <c r="E39" s="145">
        <f t="shared" si="2"/>
        <v>8.7761726046631603E-3</v>
      </c>
      <c r="F39" s="145">
        <f t="shared" si="3"/>
        <v>100.00000000000001</v>
      </c>
      <c r="G39" s="19"/>
    </row>
    <row r="40" spans="2:7" ht="17.25" customHeight="1" x14ac:dyDescent="0.4">
      <c r="B40" s="126" t="s">
        <v>171</v>
      </c>
      <c r="C40" s="128"/>
      <c r="D40" s="128"/>
      <c r="E40" s="146"/>
      <c r="G40" s="19"/>
    </row>
    <row r="41" spans="2:7" x14ac:dyDescent="0.4">
      <c r="B41" s="127"/>
      <c r="C41" s="129" t="s">
        <v>21</v>
      </c>
      <c r="D41" s="130">
        <f>SUM(D7:D40)</f>
        <v>63545633401.019997</v>
      </c>
      <c r="E41" s="148">
        <f>SUM(E7:E40,0)</f>
        <v>100.00000000000001</v>
      </c>
      <c r="F41" s="149"/>
      <c r="G41" s="19"/>
    </row>
    <row r="42" spans="2:7" x14ac:dyDescent="0.4">
      <c r="B42" s="3"/>
    </row>
    <row r="43" spans="2:7" x14ac:dyDescent="0.4">
      <c r="B43" s="3"/>
    </row>
    <row r="44" spans="2:7" x14ac:dyDescent="0.4">
      <c r="B44" s="3"/>
    </row>
    <row r="45" spans="2:7" x14ac:dyDescent="0.4">
      <c r="B45" s="3"/>
      <c r="G45" s="4"/>
    </row>
    <row r="46" spans="2:7" x14ac:dyDescent="0.4">
      <c r="B46" s="3"/>
    </row>
    <row r="47" spans="2:7" x14ac:dyDescent="0.4">
      <c r="B47" s="3"/>
    </row>
    <row r="48" spans="2:7" x14ac:dyDescent="0.4">
      <c r="B48" s="3"/>
    </row>
    <row r="49" spans="2:6" x14ac:dyDescent="0.4">
      <c r="B49" s="3"/>
    </row>
    <row r="50" spans="2:6" x14ac:dyDescent="0.4">
      <c r="B50" s="3"/>
    </row>
    <row r="51" spans="2:6" x14ac:dyDescent="0.4">
      <c r="B51" s="3"/>
    </row>
    <row r="52" spans="2:6" x14ac:dyDescent="0.4">
      <c r="B52" s="3"/>
    </row>
    <row r="53" spans="2:6" x14ac:dyDescent="0.4">
      <c r="B53" s="3"/>
    </row>
    <row r="54" spans="2:6" x14ac:dyDescent="0.4">
      <c r="B54" s="3"/>
    </row>
    <row r="55" spans="2:6" x14ac:dyDescent="0.4">
      <c r="B55" s="3"/>
    </row>
    <row r="56" spans="2:6" x14ac:dyDescent="0.4">
      <c r="B56" s="3"/>
    </row>
    <row r="57" spans="2:6" x14ac:dyDescent="0.4">
      <c r="B57" s="3"/>
    </row>
    <row r="58" spans="2:6" x14ac:dyDescent="0.4">
      <c r="B58" s="3"/>
    </row>
    <row r="59" spans="2:6" x14ac:dyDescent="0.4">
      <c r="B59" s="3"/>
    </row>
    <row r="60" spans="2:6" x14ac:dyDescent="0.4">
      <c r="B60" s="3"/>
    </row>
    <row r="61" spans="2:6" x14ac:dyDescent="0.4">
      <c r="B61" s="3"/>
    </row>
    <row r="62" spans="2:6" x14ac:dyDescent="0.4">
      <c r="B62" s="3"/>
    </row>
    <row r="63" spans="2:6" x14ac:dyDescent="0.4">
      <c r="B63" s="3"/>
    </row>
    <row r="64" spans="2:6" ht="20" x14ac:dyDescent="0.6">
      <c r="B64" s="173" t="s">
        <v>42</v>
      </c>
      <c r="C64" s="173"/>
      <c r="D64" s="173"/>
      <c r="E64" s="173"/>
      <c r="F64" s="173"/>
    </row>
    <row r="65" spans="1:8" x14ac:dyDescent="0.4">
      <c r="B65" s="172" t="s">
        <v>90</v>
      </c>
      <c r="C65" s="172"/>
      <c r="D65" s="172"/>
      <c r="E65" s="172"/>
      <c r="F65" s="172"/>
    </row>
    <row r="66" spans="1:8" x14ac:dyDescent="0.4">
      <c r="B66" s="175" t="s">
        <v>146</v>
      </c>
      <c r="C66" s="175"/>
      <c r="D66" s="175"/>
      <c r="E66" s="175"/>
      <c r="F66" s="175"/>
    </row>
    <row r="67" spans="1:8" x14ac:dyDescent="0.4">
      <c r="B67" s="172" t="s">
        <v>105</v>
      </c>
      <c r="C67" s="172"/>
      <c r="D67" s="172"/>
      <c r="E67" s="172"/>
      <c r="F67" s="172"/>
    </row>
    <row r="69" spans="1:8" ht="18" customHeight="1" x14ac:dyDescent="0.4">
      <c r="B69" s="160" t="s">
        <v>32</v>
      </c>
      <c r="C69" s="160" t="s">
        <v>33</v>
      </c>
      <c r="D69" s="160" t="s">
        <v>50</v>
      </c>
      <c r="E69" s="144" t="s">
        <v>126</v>
      </c>
      <c r="F69" s="144" t="s">
        <v>60</v>
      </c>
    </row>
    <row r="70" spans="1:8" ht="15" customHeight="1" x14ac:dyDescent="0.4">
      <c r="A70" s="136" t="str">
        <f t="shared" ref="A70:A102" si="4">H70&amp;C70</f>
        <v>EneroSeguros Universal, S. A.</v>
      </c>
      <c r="B70" s="46">
        <f t="shared" ref="B70:B102" si="5">RANK(D70,$D$70:$D$102,0)</f>
        <v>1</v>
      </c>
      <c r="C70" s="86" t="s">
        <v>86</v>
      </c>
      <c r="D70" s="48">
        <f>VLOOKUP(A70,'PNC Exon. &amp; no Exon.'!A:D,3,0)+VLOOKUP(A70,'PNC Exon. &amp; no Exon.'!A:D,4,0)</f>
        <v>1228012750.46</v>
      </c>
      <c r="E70" s="145">
        <f t="shared" ref="E70:E102" si="6">IFERROR(D70/$D$104*100,0)</f>
        <v>22.198523204726598</v>
      </c>
      <c r="F70" s="145">
        <f>(E70)</f>
        <v>22.198523204726598</v>
      </c>
      <c r="H70" s="136" t="s">
        <v>23</v>
      </c>
    </row>
    <row r="71" spans="1:8" ht="15" customHeight="1" x14ac:dyDescent="0.4">
      <c r="A71" s="136" t="str">
        <f t="shared" si="4"/>
        <v>EneroHumano Seguros, S. A.</v>
      </c>
      <c r="B71" s="46">
        <f t="shared" si="5"/>
        <v>2</v>
      </c>
      <c r="C71" s="50" t="s">
        <v>108</v>
      </c>
      <c r="D71" s="48">
        <f>VLOOKUP(A71,'PNC Exon. &amp; no Exon.'!A:D,3,0)+VLOOKUP(A71,'PNC Exon. &amp; no Exon.'!A:D,4,0)</f>
        <v>876188312.95000005</v>
      </c>
      <c r="E71" s="145">
        <f t="shared" si="6"/>
        <v>15.838668278847297</v>
      </c>
      <c r="F71" s="145">
        <f t="shared" ref="F71:F102" si="7">(F70+E71)</f>
        <v>38.037191483573892</v>
      </c>
      <c r="H71" s="136" t="s">
        <v>23</v>
      </c>
    </row>
    <row r="72" spans="1:8" ht="15" customHeight="1" x14ac:dyDescent="0.4">
      <c r="A72" s="136" t="str">
        <f t="shared" si="4"/>
        <v>EneroSeguros Reservas, S. A.</v>
      </c>
      <c r="B72" s="46">
        <f t="shared" si="5"/>
        <v>3</v>
      </c>
      <c r="C72" s="50" t="s">
        <v>112</v>
      </c>
      <c r="D72" s="48">
        <f>VLOOKUP(A72,'PNC Exon. &amp; no Exon.'!A:D,3,0)+VLOOKUP(A72,'PNC Exon. &amp; no Exon.'!A:D,4,0)</f>
        <v>661956035.91000009</v>
      </c>
      <c r="E72" s="145">
        <f t="shared" si="6"/>
        <v>11.966037338091636</v>
      </c>
      <c r="F72" s="145">
        <f t="shared" si="7"/>
        <v>50.00322882166553</v>
      </c>
      <c r="H72" s="136" t="s">
        <v>23</v>
      </c>
    </row>
    <row r="73" spans="1:8" ht="15" customHeight="1" x14ac:dyDescent="0.4">
      <c r="A73" s="136" t="str">
        <f t="shared" si="4"/>
        <v>EneroMAPFRE BHD Cía de Seguros, S. A.</v>
      </c>
      <c r="B73" s="46">
        <f t="shared" si="5"/>
        <v>4</v>
      </c>
      <c r="C73" s="50" t="s">
        <v>94</v>
      </c>
      <c r="D73" s="48">
        <f>VLOOKUP(A73,'PNC Exon. &amp; no Exon.'!A:D,3,0)+VLOOKUP(A73,'PNC Exon. &amp; no Exon.'!A:D,4,0)</f>
        <v>529320840.19999993</v>
      </c>
      <c r="E73" s="145">
        <f t="shared" si="6"/>
        <v>9.5684193421636738</v>
      </c>
      <c r="F73" s="145">
        <f t="shared" si="7"/>
        <v>59.571648163829202</v>
      </c>
      <c r="H73" s="136" t="s">
        <v>23</v>
      </c>
    </row>
    <row r="74" spans="1:8" ht="15" customHeight="1" x14ac:dyDescent="0.4">
      <c r="A74" s="136" t="str">
        <f t="shared" si="4"/>
        <v>EneroLa Colonial de Seguros, S. A.</v>
      </c>
      <c r="B74" s="46">
        <f t="shared" si="5"/>
        <v>5</v>
      </c>
      <c r="C74" s="50" t="s">
        <v>87</v>
      </c>
      <c r="D74" s="48">
        <f>VLOOKUP(A74,'PNC Exon. &amp; no Exon.'!A:D,3,0)+VLOOKUP(A74,'PNC Exon. &amp; no Exon.'!A:D,4,0)</f>
        <v>444436931.04000002</v>
      </c>
      <c r="E74" s="145">
        <f t="shared" si="6"/>
        <v>8.0339911153473587</v>
      </c>
      <c r="F74" s="145">
        <f t="shared" si="7"/>
        <v>67.605639279176557</v>
      </c>
      <c r="H74" s="136" t="s">
        <v>23</v>
      </c>
    </row>
    <row r="75" spans="1:8" ht="15" customHeight="1" x14ac:dyDescent="0.4">
      <c r="A75" s="136" t="str">
        <f t="shared" si="4"/>
        <v>EneroSeguros Sura, S. A.</v>
      </c>
      <c r="B75" s="46">
        <f t="shared" si="5"/>
        <v>6</v>
      </c>
      <c r="C75" s="50" t="s">
        <v>92</v>
      </c>
      <c r="D75" s="48">
        <f>VLOOKUP(A75,'PNC Exon. &amp; no Exon.'!A:D,3,0)+VLOOKUP(A75,'PNC Exon. &amp; no Exon.'!A:D,4,0)</f>
        <v>389283855.98000008</v>
      </c>
      <c r="E75" s="145">
        <f t="shared" si="6"/>
        <v>7.0370008022803159</v>
      </c>
      <c r="F75" s="145">
        <f t="shared" si="7"/>
        <v>74.642640081456875</v>
      </c>
      <c r="H75" s="136" t="s">
        <v>23</v>
      </c>
    </row>
    <row r="76" spans="1:8" ht="15" customHeight="1" x14ac:dyDescent="0.4">
      <c r="A76" s="136" t="str">
        <f t="shared" si="4"/>
        <v>EneroSeguros Worldwide, S. A.</v>
      </c>
      <c r="B76" s="46">
        <f t="shared" si="5"/>
        <v>7</v>
      </c>
      <c r="C76" s="50" t="s">
        <v>91</v>
      </c>
      <c r="D76" s="48">
        <f>VLOOKUP(A76,'PNC Exon. &amp; no Exon.'!A:D,3,0)+VLOOKUP(A76,'PNC Exon. &amp; no Exon.'!A:D,4,0)</f>
        <v>237227006.44</v>
      </c>
      <c r="E76" s="145">
        <f t="shared" si="6"/>
        <v>4.2883017340606173</v>
      </c>
      <c r="F76" s="145">
        <f t="shared" si="7"/>
        <v>78.930941815517485</v>
      </c>
      <c r="H76" s="136" t="s">
        <v>23</v>
      </c>
    </row>
    <row r="77" spans="1:8" ht="15" customHeight="1" x14ac:dyDescent="0.4">
      <c r="A77" s="136" t="str">
        <f t="shared" si="4"/>
        <v>EneroSeguros Crecer, S. A.</v>
      </c>
      <c r="B77" s="46">
        <f t="shared" si="5"/>
        <v>8</v>
      </c>
      <c r="C77" s="50" t="s">
        <v>116</v>
      </c>
      <c r="D77" s="48">
        <f>VLOOKUP(A77,'PNC Exon. &amp; no Exon.'!A:D,3,0)+VLOOKUP(A77,'PNC Exon. &amp; no Exon.'!A:D,4,0)</f>
        <v>176985015.80000001</v>
      </c>
      <c r="E77" s="145">
        <f t="shared" si="6"/>
        <v>3.1993201851149475</v>
      </c>
      <c r="F77" s="145">
        <f t="shared" si="7"/>
        <v>82.130262000632428</v>
      </c>
      <c r="H77" s="136" t="s">
        <v>23</v>
      </c>
    </row>
    <row r="78" spans="1:8" ht="15" customHeight="1" x14ac:dyDescent="0.4">
      <c r="A78" s="136" t="str">
        <f t="shared" si="4"/>
        <v>EneroGeneral de Seguros, S. A.</v>
      </c>
      <c r="B78" s="46">
        <f t="shared" si="5"/>
        <v>9</v>
      </c>
      <c r="C78" s="50" t="s">
        <v>78</v>
      </c>
      <c r="D78" s="48">
        <f>VLOOKUP(A78,'PNC Exon. &amp; no Exon.'!A:D,3,0)+VLOOKUP(A78,'PNC Exon. &amp; no Exon.'!A:D,4,0)</f>
        <v>129899925.31000002</v>
      </c>
      <c r="E78" s="145">
        <f t="shared" si="6"/>
        <v>2.34817309934781</v>
      </c>
      <c r="F78" s="145">
        <f t="shared" si="7"/>
        <v>84.478435099980231</v>
      </c>
      <c r="H78" s="136" t="s">
        <v>23</v>
      </c>
    </row>
    <row r="79" spans="1:8" ht="15" customHeight="1" x14ac:dyDescent="0.4">
      <c r="A79" s="136" t="str">
        <f t="shared" si="4"/>
        <v>EneroSeguros Pepin, S. A.</v>
      </c>
      <c r="B79" s="46">
        <f t="shared" si="5"/>
        <v>10</v>
      </c>
      <c r="C79" s="50" t="s">
        <v>77</v>
      </c>
      <c r="D79" s="48">
        <f>VLOOKUP(A79,'PNC Exon. &amp; no Exon.'!A:D,3,0)+VLOOKUP(A79,'PNC Exon. &amp; no Exon.'!A:D,4,0)</f>
        <v>111262402.48</v>
      </c>
      <c r="E79" s="145">
        <f t="shared" si="6"/>
        <v>2.0112665950257664</v>
      </c>
      <c r="F79" s="145">
        <f t="shared" si="7"/>
        <v>86.489701695006005</v>
      </c>
      <c r="H79" s="136" t="s">
        <v>23</v>
      </c>
    </row>
    <row r="80" spans="1:8" ht="15" customHeight="1" x14ac:dyDescent="0.4">
      <c r="A80" s="136" t="str">
        <f t="shared" si="4"/>
        <v>EneroLa Monumental de Seguros, S. A.</v>
      </c>
      <c r="B80" s="46">
        <f t="shared" si="5"/>
        <v>11</v>
      </c>
      <c r="C80" s="50" t="s">
        <v>89</v>
      </c>
      <c r="D80" s="48">
        <f>VLOOKUP(A80,'PNC Exon. &amp; no Exon.'!A:D,3,0)+VLOOKUP(A80,'PNC Exon. &amp; no Exon.'!A:D,4,0)</f>
        <v>101324121.02999999</v>
      </c>
      <c r="E80" s="145">
        <f t="shared" si="6"/>
        <v>1.8316144120168445</v>
      </c>
      <c r="F80" s="145">
        <f t="shared" si="7"/>
        <v>88.321316107022852</v>
      </c>
      <c r="H80" s="136" t="s">
        <v>23</v>
      </c>
    </row>
    <row r="81" spans="1:8" ht="15" customHeight="1" x14ac:dyDescent="0.4">
      <c r="A81" s="136" t="str">
        <f t="shared" si="4"/>
        <v>EneroCompañía Dominicana de Seguros, S.R.L.</v>
      </c>
      <c r="B81" s="46">
        <f t="shared" si="5"/>
        <v>12</v>
      </c>
      <c r="C81" s="50" t="s">
        <v>96</v>
      </c>
      <c r="D81" s="48">
        <f>VLOOKUP(A81,'PNC Exon. &amp; no Exon.'!A:D,3,0)+VLOOKUP(A81,'PNC Exon. &amp; no Exon.'!A:D,4,0)</f>
        <v>86733940.939999998</v>
      </c>
      <c r="E81" s="145">
        <f t="shared" si="6"/>
        <v>1.567870854657458</v>
      </c>
      <c r="F81" s="145">
        <f t="shared" si="7"/>
        <v>89.889186961680309</v>
      </c>
      <c r="H81" s="136" t="s">
        <v>23</v>
      </c>
    </row>
    <row r="82" spans="1:8" ht="15" customHeight="1" x14ac:dyDescent="0.4">
      <c r="A82" s="136" t="str">
        <f t="shared" si="4"/>
        <v>EneroAngloamericana de Seguros, S. A.</v>
      </c>
      <c r="B82" s="46">
        <f t="shared" si="5"/>
        <v>13</v>
      </c>
      <c r="C82" s="50" t="s">
        <v>79</v>
      </c>
      <c r="D82" s="48">
        <f>VLOOKUP(A82,'PNC Exon. &amp; no Exon.'!A:D,3,0)+VLOOKUP(A82,'PNC Exon. &amp; no Exon.'!A:D,4,0)</f>
        <v>75636307.310000002</v>
      </c>
      <c r="E82" s="145">
        <f t="shared" si="6"/>
        <v>1.3672613108552225</v>
      </c>
      <c r="F82" s="145">
        <f t="shared" si="7"/>
        <v>91.256448272535536</v>
      </c>
      <c r="H82" s="136" t="s">
        <v>23</v>
      </c>
    </row>
    <row r="83" spans="1:8" ht="15" customHeight="1" x14ac:dyDescent="0.4">
      <c r="A83" s="136" t="str">
        <f t="shared" si="4"/>
        <v>EneroPatria, S. A. Compañía de Seguros</v>
      </c>
      <c r="B83" s="46">
        <f t="shared" si="5"/>
        <v>14</v>
      </c>
      <c r="C83" s="50" t="s">
        <v>99</v>
      </c>
      <c r="D83" s="48">
        <f>VLOOKUP(A83,'PNC Exon. &amp; no Exon.'!A:D,3,0)+VLOOKUP(A83,'PNC Exon. &amp; no Exon.'!A:D,4,0)</f>
        <v>65271610.649999991</v>
      </c>
      <c r="E83" s="145">
        <f t="shared" si="6"/>
        <v>1.1799009115183454</v>
      </c>
      <c r="F83" s="145">
        <f t="shared" si="7"/>
        <v>92.436349184053881</v>
      </c>
      <c r="H83" s="136" t="s">
        <v>23</v>
      </c>
    </row>
    <row r="84" spans="1:8" ht="15" customHeight="1" x14ac:dyDescent="0.4">
      <c r="A84" s="136" t="str">
        <f t="shared" si="4"/>
        <v>EneroBanesco Seguros, S.A.</v>
      </c>
      <c r="B84" s="46">
        <f t="shared" si="5"/>
        <v>15</v>
      </c>
      <c r="C84" s="50" t="s">
        <v>106</v>
      </c>
      <c r="D84" s="48">
        <f>VLOOKUP(A84,'PNC Exon. &amp; no Exon.'!A:D,3,0)+VLOOKUP(A84,'PNC Exon. &amp; no Exon.'!A:D,4,0)</f>
        <v>53161965.920000002</v>
      </c>
      <c r="E84" s="145">
        <f t="shared" si="6"/>
        <v>0.96099746003609954</v>
      </c>
      <c r="F84" s="145">
        <f t="shared" si="7"/>
        <v>93.397346644089978</v>
      </c>
      <c r="H84" s="136" t="s">
        <v>23</v>
      </c>
    </row>
    <row r="85" spans="1:8" ht="15" customHeight="1" x14ac:dyDescent="0.4">
      <c r="A85" s="136" t="str">
        <f t="shared" si="4"/>
        <v>EneroAtlantica Seguros, S. A.</v>
      </c>
      <c r="B85" s="46">
        <f t="shared" si="5"/>
        <v>16</v>
      </c>
      <c r="C85" s="49" t="s">
        <v>107</v>
      </c>
      <c r="D85" s="48">
        <f>VLOOKUP(A85,'PNC Exon. &amp; no Exon.'!A:D,3,0)+VLOOKUP(A85,'PNC Exon. &amp; no Exon.'!A:D,4,0)</f>
        <v>46893247.00999999</v>
      </c>
      <c r="E85" s="145">
        <f t="shared" si="6"/>
        <v>0.84767917231032697</v>
      </c>
      <c r="F85" s="145">
        <f t="shared" si="7"/>
        <v>94.2450258164003</v>
      </c>
      <c r="H85" s="136" t="s">
        <v>23</v>
      </c>
    </row>
    <row r="86" spans="1:8" ht="15" customHeight="1" x14ac:dyDescent="0.4">
      <c r="A86" s="136" t="str">
        <f t="shared" si="4"/>
        <v>EneroCooperativa Nacional de Seguros, Inc.</v>
      </c>
      <c r="B86" s="46">
        <f t="shared" si="5"/>
        <v>17</v>
      </c>
      <c r="C86" s="50" t="s">
        <v>80</v>
      </c>
      <c r="D86" s="48">
        <f>VLOOKUP(A86,'PNC Exon. &amp; no Exon.'!A:D,3,0)+VLOOKUP(A86,'PNC Exon. &amp; no Exon.'!A:D,4,0)</f>
        <v>41071978.259999998</v>
      </c>
      <c r="E86" s="145">
        <f t="shared" si="6"/>
        <v>0.74244934519377714</v>
      </c>
      <c r="F86" s="145">
        <f t="shared" si="7"/>
        <v>94.987475161594077</v>
      </c>
      <c r="H86" s="136" t="s">
        <v>23</v>
      </c>
    </row>
    <row r="87" spans="1:8" ht="15" customHeight="1" x14ac:dyDescent="0.4">
      <c r="A87" s="136" t="str">
        <f t="shared" si="4"/>
        <v>EneroSeguros La Internacional, S. A.</v>
      </c>
      <c r="B87" s="46">
        <f t="shared" si="5"/>
        <v>18</v>
      </c>
      <c r="C87" s="50" t="s">
        <v>82</v>
      </c>
      <c r="D87" s="48">
        <f>VLOOKUP(A87,'PNC Exon. &amp; no Exon.'!A:D,3,0)+VLOOKUP(A87,'PNC Exon. &amp; no Exon.'!A:D,4,0)</f>
        <v>40664455.359999999</v>
      </c>
      <c r="E87" s="145">
        <f t="shared" si="6"/>
        <v>0.73508264110318944</v>
      </c>
      <c r="F87" s="145">
        <f t="shared" si="7"/>
        <v>95.722557802697267</v>
      </c>
      <c r="H87" s="136" t="s">
        <v>23</v>
      </c>
    </row>
    <row r="88" spans="1:8" ht="15" customHeight="1" x14ac:dyDescent="0.4">
      <c r="A88" s="136" t="str">
        <f t="shared" si="4"/>
        <v>EneroAseguradora Agropecuaria Dominicana. S. A.</v>
      </c>
      <c r="B88" s="46">
        <f t="shared" si="5"/>
        <v>19</v>
      </c>
      <c r="C88" s="50" t="s">
        <v>98</v>
      </c>
      <c r="D88" s="48">
        <f>VLOOKUP(A88,'PNC Exon. &amp; no Exon.'!A:D,3,0)+VLOOKUP(A88,'PNC Exon. &amp; no Exon.'!A:D,4,0)</f>
        <v>39500258.57</v>
      </c>
      <c r="E88" s="145">
        <f t="shared" si="6"/>
        <v>0.71403770533358724</v>
      </c>
      <c r="F88" s="145">
        <f t="shared" si="7"/>
        <v>96.436595508030848</v>
      </c>
      <c r="H88" s="136" t="s">
        <v>23</v>
      </c>
    </row>
    <row r="89" spans="1:8" ht="15" customHeight="1" x14ac:dyDescent="0.4">
      <c r="A89" s="136" t="str">
        <f t="shared" si="4"/>
        <v>EneroCuna Mutual Insurance Society Dominicana, S.A.</v>
      </c>
      <c r="B89" s="46">
        <f t="shared" si="5"/>
        <v>20</v>
      </c>
      <c r="C89" s="50" t="s">
        <v>102</v>
      </c>
      <c r="D89" s="48">
        <f>VLOOKUP(A89,'PNC Exon. &amp; no Exon.'!A:D,3,0)+VLOOKUP(A89,'PNC Exon. &amp; no Exon.'!A:D,4,0)</f>
        <v>34305431.890000001</v>
      </c>
      <c r="E89" s="145">
        <f t="shared" si="6"/>
        <v>0.620131937207551</v>
      </c>
      <c r="F89" s="145">
        <f t="shared" si="7"/>
        <v>97.056727445238394</v>
      </c>
      <c r="H89" s="136" t="s">
        <v>23</v>
      </c>
    </row>
    <row r="90" spans="1:8" ht="15" customHeight="1" x14ac:dyDescent="0.4">
      <c r="A90" s="136" t="str">
        <f t="shared" si="4"/>
        <v>EneroBMI Compañía de Seguros, S. A.</v>
      </c>
      <c r="B90" s="46">
        <f t="shared" si="5"/>
        <v>21</v>
      </c>
      <c r="C90" s="50" t="s">
        <v>95</v>
      </c>
      <c r="D90" s="48">
        <f>VLOOKUP(A90,'PNC Exon. &amp; no Exon.'!A:D,3,0)+VLOOKUP(A90,'PNC Exon. &amp; no Exon.'!A:D,4,0)</f>
        <v>32924031.23</v>
      </c>
      <c r="E90" s="145">
        <f t="shared" si="6"/>
        <v>0.59516065364836335</v>
      </c>
      <c r="F90" s="145">
        <f t="shared" si="7"/>
        <v>97.651888098886758</v>
      </c>
      <c r="H90" s="136" t="s">
        <v>23</v>
      </c>
    </row>
    <row r="91" spans="1:8" ht="15" customHeight="1" x14ac:dyDescent="0.4">
      <c r="A91" s="136" t="str">
        <f t="shared" si="4"/>
        <v>EneroAtrio Seguros, S. A.</v>
      </c>
      <c r="B91" s="46">
        <f t="shared" si="5"/>
        <v>22</v>
      </c>
      <c r="C91" s="50" t="s">
        <v>110</v>
      </c>
      <c r="D91" s="48">
        <f>VLOOKUP(A91,'PNC Exon. &amp; no Exon.'!A:D,3,0)+VLOOKUP(A91,'PNC Exon. &amp; no Exon.'!A:D,4,0)</f>
        <v>28630962.379999999</v>
      </c>
      <c r="E91" s="145">
        <f t="shared" si="6"/>
        <v>0.51755576847879514</v>
      </c>
      <c r="F91" s="145">
        <f t="shared" si="7"/>
        <v>98.169443867365558</v>
      </c>
      <c r="H91" s="136" t="s">
        <v>23</v>
      </c>
    </row>
    <row r="92" spans="1:8" ht="15" customHeight="1" x14ac:dyDescent="0.4">
      <c r="A92" s="136" t="str">
        <f t="shared" si="4"/>
        <v>EneroSeguros APS, S.A</v>
      </c>
      <c r="B92" s="46">
        <f t="shared" si="5"/>
        <v>23</v>
      </c>
      <c r="C92" s="50" t="s">
        <v>114</v>
      </c>
      <c r="D92" s="48">
        <f>VLOOKUP(A92,'PNC Exon. &amp; no Exon.'!A:D,3,0)+VLOOKUP(A92,'PNC Exon. &amp; no Exon.'!A:D,4,0)</f>
        <v>25078277.73</v>
      </c>
      <c r="E92" s="145">
        <f t="shared" si="6"/>
        <v>0.45333464975461318</v>
      </c>
      <c r="F92" s="145">
        <f t="shared" si="7"/>
        <v>98.622778517120167</v>
      </c>
      <c r="H92" s="136" t="s">
        <v>23</v>
      </c>
    </row>
    <row r="93" spans="1:8" ht="15" customHeight="1" x14ac:dyDescent="0.4">
      <c r="A93" s="136" t="str">
        <f t="shared" si="4"/>
        <v>EneroBupa Dominicana, S.A.</v>
      </c>
      <c r="B93" s="46">
        <f t="shared" si="5"/>
        <v>24</v>
      </c>
      <c r="C93" s="49" t="s">
        <v>101</v>
      </c>
      <c r="D93" s="48">
        <f>VLOOKUP(A93,'PNC Exon. &amp; no Exon.'!A:D,3,0)+VLOOKUP(A93,'PNC Exon. &amp; no Exon.'!A:D,4,0)</f>
        <v>23554065.359999999</v>
      </c>
      <c r="E93" s="145">
        <f t="shared" si="6"/>
        <v>0.42578178953251689</v>
      </c>
      <c r="F93" s="145">
        <f t="shared" si="7"/>
        <v>99.048560306652689</v>
      </c>
      <c r="H93" s="136" t="s">
        <v>23</v>
      </c>
    </row>
    <row r="94" spans="1:8" ht="15" customHeight="1" x14ac:dyDescent="0.4">
      <c r="A94" s="136" t="str">
        <f t="shared" si="4"/>
        <v>EneroSeguros ADEMI, S. A.</v>
      </c>
      <c r="B94" s="46">
        <f t="shared" si="5"/>
        <v>25</v>
      </c>
      <c r="C94" s="50" t="s">
        <v>109</v>
      </c>
      <c r="D94" s="48">
        <f>VLOOKUP(A94,'PNC Exon. &amp; no Exon.'!A:D,3,0)+VLOOKUP(A94,'PNC Exon. &amp; no Exon.'!A:D,4,0)</f>
        <v>15033118.290000001</v>
      </c>
      <c r="E94" s="145">
        <f t="shared" si="6"/>
        <v>0.27175045623505101</v>
      </c>
      <c r="F94" s="145">
        <f t="shared" si="7"/>
        <v>99.320310762887743</v>
      </c>
      <c r="H94" s="136" t="s">
        <v>23</v>
      </c>
    </row>
    <row r="95" spans="1:8" ht="15" customHeight="1" x14ac:dyDescent="0.4">
      <c r="A95" s="136" t="str">
        <f t="shared" si="4"/>
        <v>EneroMultiseguros S.U, S. A.</v>
      </c>
      <c r="B95" s="46">
        <f t="shared" si="5"/>
        <v>26</v>
      </c>
      <c r="C95" s="50" t="s">
        <v>113</v>
      </c>
      <c r="D95" s="48">
        <f>VLOOKUP(A95,'PNC Exon. &amp; no Exon.'!A:D,3,0)+VLOOKUP(A95,'PNC Exon. &amp; no Exon.'!A:D,4,0)</f>
        <v>12988214.860000001</v>
      </c>
      <c r="E95" s="145">
        <f t="shared" si="6"/>
        <v>0.2347851753572458</v>
      </c>
      <c r="F95" s="145">
        <f t="shared" si="7"/>
        <v>99.555095938244989</v>
      </c>
      <c r="H95" s="136" t="s">
        <v>23</v>
      </c>
    </row>
    <row r="96" spans="1:8" ht="15" customHeight="1" x14ac:dyDescent="0.4">
      <c r="A96" s="136" t="str">
        <f t="shared" si="4"/>
        <v>EneroAmigos Compañía de Seguros, S. A.</v>
      </c>
      <c r="B96" s="46">
        <f t="shared" si="5"/>
        <v>27</v>
      </c>
      <c r="C96" s="50" t="s">
        <v>88</v>
      </c>
      <c r="D96" s="48">
        <f>VLOOKUP(A96,'PNC Exon. &amp; no Exon.'!A:D,3,0)+VLOOKUP(A96,'PNC Exon. &amp; no Exon.'!A:D,4,0)</f>
        <v>7542248.1600000001</v>
      </c>
      <c r="E96" s="145">
        <f t="shared" si="6"/>
        <v>0.1363396029339681</v>
      </c>
      <c r="F96" s="145">
        <f t="shared" si="7"/>
        <v>99.691435541178961</v>
      </c>
      <c r="H96" s="136" t="s">
        <v>23</v>
      </c>
    </row>
    <row r="97" spans="1:8" ht="15" customHeight="1" x14ac:dyDescent="0.4">
      <c r="A97" s="136" t="str">
        <f t="shared" si="4"/>
        <v>EneroConfederación del Canada Dominicana. S. A.</v>
      </c>
      <c r="B97" s="46">
        <f t="shared" si="5"/>
        <v>28</v>
      </c>
      <c r="C97" s="50" t="s">
        <v>93</v>
      </c>
      <c r="D97" s="48">
        <f>VLOOKUP(A97,'PNC Exon. &amp; no Exon.'!A:D,3,0)+VLOOKUP(A97,'PNC Exon. &amp; no Exon.'!A:D,4,0)</f>
        <v>6613461.1399999997</v>
      </c>
      <c r="E97" s="145">
        <f t="shared" si="6"/>
        <v>0.11955011910491527</v>
      </c>
      <c r="F97" s="145">
        <f t="shared" si="7"/>
        <v>99.810985660283876</v>
      </c>
      <c r="G97" s="4"/>
      <c r="H97" s="136" t="s">
        <v>23</v>
      </c>
    </row>
    <row r="98" spans="1:8" ht="15" customHeight="1" x14ac:dyDescent="0.4">
      <c r="A98" s="136" t="str">
        <f t="shared" si="4"/>
        <v>EneroAutoseguro, S. A.</v>
      </c>
      <c r="B98" s="46">
        <f t="shared" si="5"/>
        <v>29</v>
      </c>
      <c r="C98" s="50" t="s">
        <v>81</v>
      </c>
      <c r="D98" s="48">
        <f>VLOOKUP(A98,'PNC Exon. &amp; no Exon.'!A:D,3,0)+VLOOKUP(A98,'PNC Exon. &amp; no Exon.'!A:D,4,0)</f>
        <v>5543299.4699999997</v>
      </c>
      <c r="E98" s="145">
        <f t="shared" si="6"/>
        <v>0.10020503603846891</v>
      </c>
      <c r="F98" s="145">
        <f t="shared" si="7"/>
        <v>99.91119069632235</v>
      </c>
      <c r="H98" s="136" t="s">
        <v>23</v>
      </c>
    </row>
    <row r="99" spans="1:8" ht="15" customHeight="1" x14ac:dyDescent="0.4">
      <c r="A99" s="136" t="str">
        <f t="shared" si="4"/>
        <v>EneroHylseg Seguros, S.A.</v>
      </c>
      <c r="B99" s="46">
        <f t="shared" si="5"/>
        <v>30</v>
      </c>
      <c r="C99" s="50" t="s">
        <v>117</v>
      </c>
      <c r="D99" s="48">
        <f>VLOOKUP(A99,'PNC Exon. &amp; no Exon.'!A:D,3,0)+VLOOKUP(A99,'PNC Exon. &amp; no Exon.'!A:D,4,0)</f>
        <v>1928660.14</v>
      </c>
      <c r="E99" s="145">
        <f t="shared" si="6"/>
        <v>3.4863975846980262E-2</v>
      </c>
      <c r="F99" s="145">
        <f t="shared" si="7"/>
        <v>99.946054672169325</v>
      </c>
      <c r="H99" s="136" t="s">
        <v>23</v>
      </c>
    </row>
    <row r="100" spans="1:8" ht="15" customHeight="1" x14ac:dyDescent="0.4">
      <c r="A100" s="136" t="str">
        <f t="shared" si="4"/>
        <v>EneroSeguros Yunen, S. A.</v>
      </c>
      <c r="B100" s="46">
        <f t="shared" si="5"/>
        <v>31</v>
      </c>
      <c r="C100" s="50" t="s">
        <v>119</v>
      </c>
      <c r="D100" s="48">
        <f>VLOOKUP(A100,'PNC Exon. &amp; no Exon.'!A:D,3,0)+VLOOKUP(A100,'PNC Exon. &amp; no Exon.'!A:D,4,0)</f>
        <v>1353747.77</v>
      </c>
      <c r="E100" s="145">
        <f t="shared" si="6"/>
        <v>2.4471408195423896E-2</v>
      </c>
      <c r="F100" s="145">
        <f t="shared" si="7"/>
        <v>99.970526080364749</v>
      </c>
      <c r="H100" s="136" t="s">
        <v>23</v>
      </c>
    </row>
    <row r="101" spans="1:8" ht="15" customHeight="1" x14ac:dyDescent="0.4">
      <c r="A101" s="136" t="str">
        <f t="shared" si="4"/>
        <v>EneroMidas Seguros, S. A.</v>
      </c>
      <c r="B101" s="46">
        <f t="shared" si="5"/>
        <v>32</v>
      </c>
      <c r="C101" s="50" t="s">
        <v>115</v>
      </c>
      <c r="D101" s="48">
        <f>VLOOKUP(A101,'PNC Exon. &amp; no Exon.'!A:D,3,0)+VLOOKUP(A101,'PNC Exon. &amp; no Exon.'!A:D,4,0)</f>
        <v>1214200.99</v>
      </c>
      <c r="E101" s="145">
        <f t="shared" si="6"/>
        <v>2.1948850972125927E-2</v>
      </c>
      <c r="F101" s="145">
        <f t="shared" si="7"/>
        <v>99.992474931336872</v>
      </c>
      <c r="H101" s="136" t="s">
        <v>23</v>
      </c>
    </row>
    <row r="102" spans="1:8" ht="15" customHeight="1" x14ac:dyDescent="0.4">
      <c r="A102" s="136" t="str">
        <f t="shared" si="4"/>
        <v>EneroUnit, S.A</v>
      </c>
      <c r="B102" s="46">
        <f t="shared" si="5"/>
        <v>33</v>
      </c>
      <c r="C102" s="50" t="s">
        <v>118</v>
      </c>
      <c r="D102" s="48">
        <f>VLOOKUP(A102,'PNC Exon. &amp; no Exon.'!A:D,3,0)+VLOOKUP(A102,'PNC Exon. &amp; no Exon.'!A:D,4,0)</f>
        <v>416283.55999999994</v>
      </c>
      <c r="E102" s="145">
        <f t="shared" si="6"/>
        <v>7.5250686631263917E-3</v>
      </c>
      <c r="F102" s="145">
        <f t="shared" si="7"/>
        <v>100</v>
      </c>
      <c r="H102" s="136" t="s">
        <v>23</v>
      </c>
    </row>
    <row r="103" spans="1:8" ht="15" customHeight="1" x14ac:dyDescent="0.4">
      <c r="A103" s="136"/>
      <c r="B103" s="161"/>
      <c r="C103" s="162"/>
      <c r="D103" s="48"/>
      <c r="E103" s="145"/>
      <c r="F103" s="151"/>
      <c r="H103" s="136"/>
    </row>
    <row r="104" spans="1:8" x14ac:dyDescent="0.4">
      <c r="A104" s="136" t="str">
        <f>H104&amp;B104</f>
        <v xml:space="preserve">Total General </v>
      </c>
      <c r="B104" s="179" t="s">
        <v>21</v>
      </c>
      <c r="C104" s="180"/>
      <c r="D104" s="53">
        <f>SUM(D70:D102)</f>
        <v>5531956964.5899992</v>
      </c>
      <c r="E104" s="150">
        <f>SUM(E70:E102,0)</f>
        <v>100</v>
      </c>
      <c r="F104" s="151"/>
    </row>
    <row r="105" spans="1:8" x14ac:dyDescent="0.4">
      <c r="A105" s="136" t="str">
        <f t="shared" ref="A105:A151" si="8">H105&amp;C105</f>
        <v/>
      </c>
      <c r="B105" s="69" t="s">
        <v>171</v>
      </c>
      <c r="C105" s="28"/>
    </row>
    <row r="106" spans="1:8" x14ac:dyDescent="0.4">
      <c r="A106" s="136" t="str">
        <f t="shared" si="8"/>
        <v/>
      </c>
    </row>
    <row r="107" spans="1:8" x14ac:dyDescent="0.4">
      <c r="A107" s="136" t="str">
        <f t="shared" si="8"/>
        <v/>
      </c>
    </row>
    <row r="108" spans="1:8" x14ac:dyDescent="0.4">
      <c r="A108" s="136" t="str">
        <f t="shared" si="8"/>
        <v/>
      </c>
    </row>
    <row r="109" spans="1:8" x14ac:dyDescent="0.4">
      <c r="A109" s="136" t="str">
        <f t="shared" si="8"/>
        <v/>
      </c>
    </row>
    <row r="110" spans="1:8" x14ac:dyDescent="0.4">
      <c r="A110" s="136" t="str">
        <f t="shared" si="8"/>
        <v/>
      </c>
    </row>
    <row r="111" spans="1:8" x14ac:dyDescent="0.4">
      <c r="A111" s="136" t="str">
        <f t="shared" si="8"/>
        <v/>
      </c>
    </row>
    <row r="112" spans="1:8" x14ac:dyDescent="0.4">
      <c r="A112" s="136" t="str">
        <f t="shared" si="8"/>
        <v/>
      </c>
    </row>
    <row r="113" spans="1:1" x14ac:dyDescent="0.4">
      <c r="A113" s="136" t="str">
        <f t="shared" si="8"/>
        <v/>
      </c>
    </row>
    <row r="114" spans="1:1" x14ac:dyDescent="0.4">
      <c r="A114" s="136" t="str">
        <f t="shared" si="8"/>
        <v/>
      </c>
    </row>
    <row r="115" spans="1:1" x14ac:dyDescent="0.4">
      <c r="A115" s="136" t="str">
        <f t="shared" si="8"/>
        <v/>
      </c>
    </row>
    <row r="116" spans="1:1" x14ac:dyDescent="0.4">
      <c r="A116" s="136" t="str">
        <f t="shared" si="8"/>
        <v/>
      </c>
    </row>
    <row r="117" spans="1:1" x14ac:dyDescent="0.4">
      <c r="A117" s="136" t="str">
        <f t="shared" si="8"/>
        <v/>
      </c>
    </row>
    <row r="118" spans="1:1" x14ac:dyDescent="0.4">
      <c r="A118" s="136" t="str">
        <f t="shared" si="8"/>
        <v/>
      </c>
    </row>
    <row r="119" spans="1:1" x14ac:dyDescent="0.4">
      <c r="A119" s="136" t="str">
        <f t="shared" si="8"/>
        <v/>
      </c>
    </row>
    <row r="120" spans="1:1" x14ac:dyDescent="0.4">
      <c r="A120" s="136" t="str">
        <f t="shared" si="8"/>
        <v/>
      </c>
    </row>
    <row r="121" spans="1:1" x14ac:dyDescent="0.4">
      <c r="A121" s="136" t="str">
        <f t="shared" si="8"/>
        <v/>
      </c>
    </row>
    <row r="122" spans="1:1" x14ac:dyDescent="0.4">
      <c r="A122" s="136" t="str">
        <f t="shared" si="8"/>
        <v/>
      </c>
    </row>
    <row r="123" spans="1:1" x14ac:dyDescent="0.4">
      <c r="A123" s="136" t="str">
        <f t="shared" si="8"/>
        <v/>
      </c>
    </row>
    <row r="124" spans="1:1" x14ac:dyDescent="0.4">
      <c r="A124" s="136" t="str">
        <f t="shared" si="8"/>
        <v/>
      </c>
    </row>
    <row r="125" spans="1:1" x14ac:dyDescent="0.4">
      <c r="A125" s="136" t="str">
        <f t="shared" si="8"/>
        <v/>
      </c>
    </row>
    <row r="126" spans="1:1" x14ac:dyDescent="0.4">
      <c r="A126" s="136" t="str">
        <f t="shared" si="8"/>
        <v/>
      </c>
    </row>
    <row r="127" spans="1:1" x14ac:dyDescent="0.4">
      <c r="A127" s="136" t="str">
        <f t="shared" si="8"/>
        <v/>
      </c>
    </row>
    <row r="128" spans="1:1" x14ac:dyDescent="0.4">
      <c r="A128" s="136" t="str">
        <f t="shared" si="8"/>
        <v/>
      </c>
    </row>
    <row r="129" spans="1:8" ht="20" x14ac:dyDescent="0.6">
      <c r="A129" s="136" t="str">
        <f t="shared" si="8"/>
        <v/>
      </c>
      <c r="B129" s="173" t="s">
        <v>42</v>
      </c>
      <c r="C129" s="173"/>
      <c r="D129" s="173"/>
      <c r="E129" s="173"/>
      <c r="F129" s="173"/>
    </row>
    <row r="130" spans="1:8" x14ac:dyDescent="0.4">
      <c r="A130" s="136" t="str">
        <f t="shared" si="8"/>
        <v/>
      </c>
      <c r="B130" s="172" t="s">
        <v>90</v>
      </c>
      <c r="C130" s="172"/>
      <c r="D130" s="172"/>
      <c r="E130" s="172"/>
      <c r="F130" s="172"/>
    </row>
    <row r="131" spans="1:8" x14ac:dyDescent="0.4">
      <c r="A131" s="136" t="str">
        <f t="shared" si="8"/>
        <v/>
      </c>
      <c r="B131" s="175" t="s">
        <v>159</v>
      </c>
      <c r="C131" s="175"/>
      <c r="D131" s="175"/>
      <c r="E131" s="175"/>
      <c r="F131" s="175"/>
    </row>
    <row r="132" spans="1:8" x14ac:dyDescent="0.4">
      <c r="A132" s="136" t="str">
        <f t="shared" si="8"/>
        <v/>
      </c>
      <c r="B132" s="172" t="s">
        <v>105</v>
      </c>
      <c r="C132" s="172"/>
      <c r="D132" s="172"/>
      <c r="E132" s="172"/>
      <c r="F132" s="172"/>
    </row>
    <row r="133" spans="1:8" x14ac:dyDescent="0.4">
      <c r="A133" s="136" t="str">
        <f t="shared" si="8"/>
        <v/>
      </c>
    </row>
    <row r="134" spans="1:8" ht="21" customHeight="1" x14ac:dyDescent="0.4">
      <c r="A134" s="136" t="str">
        <f t="shared" si="8"/>
        <v>Compañías</v>
      </c>
      <c r="B134" s="93" t="s">
        <v>32</v>
      </c>
      <c r="C134" s="93" t="s">
        <v>33</v>
      </c>
      <c r="D134" s="93" t="s">
        <v>50</v>
      </c>
      <c r="E134" s="144" t="s">
        <v>126</v>
      </c>
      <c r="F134" s="144" t="s">
        <v>60</v>
      </c>
    </row>
    <row r="135" spans="1:8" ht="15" customHeight="1" x14ac:dyDescent="0.4">
      <c r="A135" s="136" t="str">
        <f t="shared" si="8"/>
        <v>FebreroSeguros Universal, S. A.</v>
      </c>
      <c r="B135" s="46">
        <f t="shared" ref="B135:B167" si="9">RANK(D135,$D$134:$D$167,0)</f>
        <v>1</v>
      </c>
      <c r="C135" s="86" t="s">
        <v>86</v>
      </c>
      <c r="D135" s="48">
        <f>VLOOKUP(A135,'PNC Exon. &amp; no Exon.'!A:D,3,0)+VLOOKUP(A135,'PNC Exon. &amp; no Exon.'!A:D,4,0)</f>
        <v>1269967062.1999998</v>
      </c>
      <c r="E135" s="145">
        <f>IFERROR(D135/D169*100,0)</f>
        <v>19.106584584957893</v>
      </c>
      <c r="F135" s="145">
        <f>(E135)</f>
        <v>19.106584584957893</v>
      </c>
      <c r="H135" s="136" t="s">
        <v>1</v>
      </c>
    </row>
    <row r="136" spans="1:8" ht="15" customHeight="1" x14ac:dyDescent="0.4">
      <c r="A136" s="136" t="str">
        <f t="shared" si="8"/>
        <v>FebreroSeguros Reservas, S. A.</v>
      </c>
      <c r="B136" s="46">
        <f t="shared" si="9"/>
        <v>2</v>
      </c>
      <c r="C136" s="50" t="s">
        <v>112</v>
      </c>
      <c r="D136" s="48">
        <f>VLOOKUP(A136,'PNC Exon. &amp; no Exon.'!A:D,3,0)+VLOOKUP(A136,'PNC Exon. &amp; no Exon.'!A:D,4,0)</f>
        <v>1268725280.1199999</v>
      </c>
      <c r="E136" s="145">
        <f>IFERROR(D136/D169*100,0)</f>
        <v>19.087902041879566</v>
      </c>
      <c r="F136" s="145">
        <f>(F135+E136)</f>
        <v>38.19448662683746</v>
      </c>
      <c r="H136" s="136" t="s">
        <v>1</v>
      </c>
    </row>
    <row r="137" spans="1:8" ht="15" customHeight="1" x14ac:dyDescent="0.4">
      <c r="A137" s="136" t="str">
        <f t="shared" si="8"/>
        <v>FebreroHumano Seguros, S. A.</v>
      </c>
      <c r="B137" s="46">
        <f t="shared" si="9"/>
        <v>3</v>
      </c>
      <c r="C137" s="50" t="s">
        <v>108</v>
      </c>
      <c r="D137" s="48">
        <f>VLOOKUP(A137,'PNC Exon. &amp; no Exon.'!A:D,3,0)+VLOOKUP(A137,'PNC Exon. &amp; no Exon.'!A:D,4,0)</f>
        <v>1064615840.48</v>
      </c>
      <c r="E137" s="145">
        <f>IFERROR(D137/D169*100,0)</f>
        <v>16.017086751352096</v>
      </c>
      <c r="F137" s="145">
        <f>(F136+E137)</f>
        <v>54.211573378189556</v>
      </c>
      <c r="H137" s="136" t="s">
        <v>1</v>
      </c>
    </row>
    <row r="138" spans="1:8" ht="15" customHeight="1" x14ac:dyDescent="0.4">
      <c r="A138" s="136" t="str">
        <f t="shared" si="8"/>
        <v>FebreroMAPFRE BHD Cía de Seguros, S. A.</v>
      </c>
      <c r="B138" s="46">
        <f t="shared" si="9"/>
        <v>4</v>
      </c>
      <c r="C138" s="50" t="s">
        <v>94</v>
      </c>
      <c r="D138" s="48">
        <f>VLOOKUP(A138,'PNC Exon. &amp; no Exon.'!A:D,3,0)+VLOOKUP(A138,'PNC Exon. &amp; no Exon.'!A:D,4,0)</f>
        <v>729443527.87</v>
      </c>
      <c r="E138" s="145">
        <f>IFERROR(D138/D169*100,0)</f>
        <v>10.974437747270771</v>
      </c>
      <c r="F138" s="145">
        <f t="shared" ref="F138:F164" si="10">(F137+E138)</f>
        <v>65.186011125460325</v>
      </c>
      <c r="H138" s="136" t="s">
        <v>1</v>
      </c>
    </row>
    <row r="139" spans="1:8" ht="15" customHeight="1" x14ac:dyDescent="0.4">
      <c r="A139" s="136" t="str">
        <f t="shared" si="8"/>
        <v>FebreroSeguros Sura, S. A.</v>
      </c>
      <c r="B139" s="46">
        <f t="shared" si="9"/>
        <v>5</v>
      </c>
      <c r="C139" s="50" t="s">
        <v>92</v>
      </c>
      <c r="D139" s="48">
        <f>VLOOKUP(A139,'PNC Exon. &amp; no Exon.'!A:D,3,0)+VLOOKUP(A139,'PNC Exon. &amp; no Exon.'!A:D,4,0)</f>
        <v>516712564.07000005</v>
      </c>
      <c r="E139" s="145">
        <f>IFERROR(D139/D169*100,0)</f>
        <v>7.7739121000597642</v>
      </c>
      <c r="F139" s="145">
        <f t="shared" si="10"/>
        <v>72.959923225520086</v>
      </c>
      <c r="H139" s="136" t="s">
        <v>1</v>
      </c>
    </row>
    <row r="140" spans="1:8" ht="15" customHeight="1" x14ac:dyDescent="0.4">
      <c r="A140" s="136" t="str">
        <f t="shared" si="8"/>
        <v>FebreroSeguros Crecer, S. A.</v>
      </c>
      <c r="B140" s="46">
        <f t="shared" si="9"/>
        <v>8</v>
      </c>
      <c r="C140" s="50" t="s">
        <v>116</v>
      </c>
      <c r="D140" s="48">
        <f>VLOOKUP(A140,'PNC Exon. &amp; no Exon.'!A:D,3,0)+VLOOKUP(A140,'PNC Exon. &amp; no Exon.'!A:D,4,0)</f>
        <v>178095505.59999999</v>
      </c>
      <c r="E140" s="145">
        <f>IFERROR(D140/D169*100,0)</f>
        <v>2.6794370840236446</v>
      </c>
      <c r="F140" s="145">
        <f t="shared" si="10"/>
        <v>75.639360309543733</v>
      </c>
      <c r="H140" s="136" t="s">
        <v>1</v>
      </c>
    </row>
    <row r="141" spans="1:8" ht="15" customHeight="1" x14ac:dyDescent="0.4">
      <c r="A141" s="136" t="str">
        <f t="shared" si="8"/>
        <v>FebreroLa Colonial de Seguros, S. A.</v>
      </c>
      <c r="B141" s="46">
        <f t="shared" si="9"/>
        <v>6</v>
      </c>
      <c r="C141" s="50" t="s">
        <v>87</v>
      </c>
      <c r="D141" s="48">
        <f>VLOOKUP(A141,'PNC Exon. &amp; no Exon.'!A:D,3,0)+VLOOKUP(A141,'PNC Exon. &amp; no Exon.'!A:D,4,0)</f>
        <v>473985024.78000003</v>
      </c>
      <c r="E141" s="145">
        <f>IFERROR(D141/D169*100,0)</f>
        <v>7.1310786220502926</v>
      </c>
      <c r="F141" s="145">
        <f t="shared" si="10"/>
        <v>82.770438931594029</v>
      </c>
      <c r="H141" s="136" t="s">
        <v>1</v>
      </c>
    </row>
    <row r="142" spans="1:8" ht="15" customHeight="1" x14ac:dyDescent="0.4">
      <c r="A142" s="136" t="str">
        <f t="shared" si="8"/>
        <v>FebreroSeguros Worldwide, S. A.</v>
      </c>
      <c r="B142" s="46">
        <f t="shared" si="9"/>
        <v>7</v>
      </c>
      <c r="C142" s="50" t="s">
        <v>91</v>
      </c>
      <c r="D142" s="48">
        <f>VLOOKUP(A142,'PNC Exon. &amp; no Exon.'!A:D,3,0)+VLOOKUP(A142,'PNC Exon. &amp; no Exon.'!A:D,4,0)</f>
        <v>195255717.76999998</v>
      </c>
      <c r="E142" s="145">
        <f>IFERROR(D142/D169*100,0)</f>
        <v>2.937611532071096</v>
      </c>
      <c r="F142" s="145">
        <f t="shared" si="10"/>
        <v>85.708050463665131</v>
      </c>
      <c r="H142" s="136" t="s">
        <v>1</v>
      </c>
    </row>
    <row r="143" spans="1:8" ht="15" customHeight="1" x14ac:dyDescent="0.4">
      <c r="A143" s="136" t="str">
        <f t="shared" si="8"/>
        <v>FebreroGeneral de Seguros, S. A.</v>
      </c>
      <c r="B143" s="46">
        <f t="shared" si="9"/>
        <v>9</v>
      </c>
      <c r="C143" s="50" t="s">
        <v>78</v>
      </c>
      <c r="D143" s="48">
        <f>VLOOKUP(A143,'PNC Exon. &amp; no Exon.'!A:D,3,0)+VLOOKUP(A143,'PNC Exon. &amp; no Exon.'!A:D,4,0)</f>
        <v>130302125.26000001</v>
      </c>
      <c r="E143" s="145">
        <f>IFERROR(D143/D169*100,0)</f>
        <v>1.9603883061085965</v>
      </c>
      <c r="F143" s="145">
        <f t="shared" si="10"/>
        <v>87.668438769773729</v>
      </c>
      <c r="H143" s="136" t="s">
        <v>1</v>
      </c>
    </row>
    <row r="144" spans="1:8" ht="15" customHeight="1" x14ac:dyDescent="0.4">
      <c r="A144" s="136" t="str">
        <f t="shared" si="8"/>
        <v>FebreroSeguros Pepin, S. A.</v>
      </c>
      <c r="B144" s="46">
        <f t="shared" si="9"/>
        <v>10</v>
      </c>
      <c r="C144" s="50" t="s">
        <v>77</v>
      </c>
      <c r="D144" s="48">
        <f>VLOOKUP(A144,'PNC Exon. &amp; no Exon.'!A:D,3,0)+VLOOKUP(A144,'PNC Exon. &amp; no Exon.'!A:D,4,0)</f>
        <v>104470781.94</v>
      </c>
      <c r="E144" s="145">
        <f>IFERROR(D144/D169*100,0)</f>
        <v>1.5717571669421375</v>
      </c>
      <c r="F144" s="145">
        <f t="shared" si="10"/>
        <v>89.240195936715864</v>
      </c>
      <c r="H144" s="136" t="s">
        <v>1</v>
      </c>
    </row>
    <row r="145" spans="1:8" ht="15" customHeight="1" x14ac:dyDescent="0.4">
      <c r="A145" s="136" t="str">
        <f t="shared" si="8"/>
        <v>FebreroLa Monumental de Seguros, S. A.</v>
      </c>
      <c r="B145" s="46">
        <f t="shared" si="9"/>
        <v>11</v>
      </c>
      <c r="C145" s="50" t="s">
        <v>89</v>
      </c>
      <c r="D145" s="48">
        <f>VLOOKUP(A145,'PNC Exon. &amp; no Exon.'!A:D,3,0)+VLOOKUP(A145,'PNC Exon. &amp; no Exon.'!A:D,4,0)</f>
        <v>92624213.219999999</v>
      </c>
      <c r="E145" s="145">
        <f>IFERROR(D145/D169*100,0)</f>
        <v>1.3935261922756859</v>
      </c>
      <c r="F145" s="145">
        <f>(F144+E145)</f>
        <v>90.63372212899155</v>
      </c>
      <c r="H145" s="136" t="s">
        <v>1</v>
      </c>
    </row>
    <row r="146" spans="1:8" ht="15" customHeight="1" x14ac:dyDescent="0.4">
      <c r="A146" s="136" t="str">
        <f t="shared" si="8"/>
        <v>FebreroAseguradora Agropecuaria Dominicana. S. A.</v>
      </c>
      <c r="B146" s="46">
        <f t="shared" si="9"/>
        <v>12</v>
      </c>
      <c r="C146" s="50" t="s">
        <v>98</v>
      </c>
      <c r="D146" s="48">
        <f>VLOOKUP(A146,'PNC Exon. &amp; no Exon.'!A:D,3,0)+VLOOKUP(A146,'PNC Exon. &amp; no Exon.'!A:D,4,0)</f>
        <v>73877238.890000001</v>
      </c>
      <c r="E146" s="145">
        <f>IFERROR(D146/D169*100,0)</f>
        <v>1.1114789948250092</v>
      </c>
      <c r="F146" s="145">
        <f>(F145+E146)</f>
        <v>91.745201123816557</v>
      </c>
      <c r="H146" s="136" t="s">
        <v>1</v>
      </c>
    </row>
    <row r="147" spans="1:8" ht="15" customHeight="1" x14ac:dyDescent="0.4">
      <c r="A147" s="136" t="str">
        <f t="shared" si="8"/>
        <v>FebreroCompañía Dominicana de Seguros, S.R.L.</v>
      </c>
      <c r="B147" s="46">
        <f t="shared" si="9"/>
        <v>13</v>
      </c>
      <c r="C147" s="50" t="s">
        <v>96</v>
      </c>
      <c r="D147" s="48">
        <f>VLOOKUP(A147,'PNC Exon. &amp; no Exon.'!A:D,3,0)+VLOOKUP(A147,'PNC Exon. &amp; no Exon.'!A:D,4,0)</f>
        <v>70812867.689999998</v>
      </c>
      <c r="E147" s="145">
        <f>IFERROR(D147/D169*100,0)</f>
        <v>1.0653756987040202</v>
      </c>
      <c r="F147" s="145">
        <f t="shared" si="10"/>
        <v>92.810576822520574</v>
      </c>
      <c r="H147" s="136" t="s">
        <v>1</v>
      </c>
    </row>
    <row r="148" spans="1:8" ht="15" customHeight="1" x14ac:dyDescent="0.4">
      <c r="A148" s="136" t="str">
        <f t="shared" si="8"/>
        <v>FebreroPatria, S. A. Compañía de Seguros</v>
      </c>
      <c r="B148" s="46">
        <f t="shared" si="9"/>
        <v>14</v>
      </c>
      <c r="C148" s="50" t="s">
        <v>99</v>
      </c>
      <c r="D148" s="48">
        <f>VLOOKUP(A148,'PNC Exon. &amp; no Exon.'!A:D,3,0)+VLOOKUP(A148,'PNC Exon. &amp; no Exon.'!A:D,4,0)</f>
        <v>62847543.090000004</v>
      </c>
      <c r="E148" s="145">
        <f>IFERROR(D148/D169*100,0)</f>
        <v>0.9455378283005923</v>
      </c>
      <c r="F148" s="145">
        <f t="shared" si="10"/>
        <v>93.756114650821161</v>
      </c>
      <c r="H148" s="136" t="s">
        <v>1</v>
      </c>
    </row>
    <row r="149" spans="1:8" ht="15" customHeight="1" x14ac:dyDescent="0.4">
      <c r="A149" s="136" t="str">
        <f t="shared" si="8"/>
        <v>FebreroBanesco Seguros, S.A.</v>
      </c>
      <c r="B149" s="46">
        <f t="shared" si="9"/>
        <v>15</v>
      </c>
      <c r="C149" s="50" t="s">
        <v>106</v>
      </c>
      <c r="D149" s="48">
        <f>VLOOKUP(A149,'PNC Exon. &amp; no Exon.'!A:D,3,0)+VLOOKUP(A149,'PNC Exon. &amp; no Exon.'!A:D,4,0)</f>
        <v>53185996.689999998</v>
      </c>
      <c r="E149" s="145">
        <f>IFERROR(D149/D169*100,0)</f>
        <v>0.80018039423194065</v>
      </c>
      <c r="F149" s="145">
        <f t="shared" si="10"/>
        <v>94.556295045053105</v>
      </c>
      <c r="H149" s="136" t="s">
        <v>1</v>
      </c>
    </row>
    <row r="150" spans="1:8" ht="15" customHeight="1" x14ac:dyDescent="0.4">
      <c r="A150" s="136" t="str">
        <f t="shared" si="8"/>
        <v>FebreroAtlantica Seguros, S. A.</v>
      </c>
      <c r="B150" s="46">
        <f t="shared" si="9"/>
        <v>16</v>
      </c>
      <c r="C150" s="49" t="s">
        <v>107</v>
      </c>
      <c r="D150" s="48">
        <f>VLOOKUP(A150,'PNC Exon. &amp; no Exon.'!A:D,3,0)+VLOOKUP(A150,'PNC Exon. &amp; no Exon.'!A:D,4,0)</f>
        <v>48142178.440000005</v>
      </c>
      <c r="E150" s="145">
        <f>IFERROR(D150/D169*100,0)</f>
        <v>0.72429642614080425</v>
      </c>
      <c r="F150" s="145">
        <f t="shared" si="10"/>
        <v>95.280591471193915</v>
      </c>
      <c r="H150" s="136" t="s">
        <v>1</v>
      </c>
    </row>
    <row r="151" spans="1:8" ht="15" customHeight="1" x14ac:dyDescent="0.4">
      <c r="A151" s="136" t="str">
        <f t="shared" si="8"/>
        <v>FebreroCuna Mutual Insurance Society Dominicana, S.A.</v>
      </c>
      <c r="B151" s="46">
        <f t="shared" si="9"/>
        <v>17</v>
      </c>
      <c r="C151" s="50" t="s">
        <v>102</v>
      </c>
      <c r="D151" s="48">
        <f>VLOOKUP(A151,'PNC Exon. &amp; no Exon.'!A:D,3,0)+VLOOKUP(A151,'PNC Exon. &amp; no Exon.'!A:D,4,0)</f>
        <v>40806448.090000004</v>
      </c>
      <c r="E151" s="145">
        <f>IFERROR(D151/D169*100,0)</f>
        <v>0.61393076659219092</v>
      </c>
      <c r="F151" s="145">
        <f t="shared" si="10"/>
        <v>95.894522237786106</v>
      </c>
      <c r="H151" s="136" t="s">
        <v>1</v>
      </c>
    </row>
    <row r="152" spans="1:8" ht="15" customHeight="1" x14ac:dyDescent="0.4">
      <c r="A152" s="136" t="str">
        <f>H152&amp;C153</f>
        <v>FebreroAtrio Seguros, S. A.</v>
      </c>
      <c r="B152" s="46">
        <f t="shared" si="9"/>
        <v>22</v>
      </c>
      <c r="C152" s="50" t="s">
        <v>80</v>
      </c>
      <c r="D152" s="48">
        <f>VLOOKUP(A152,'PNC Exon. &amp; no Exon.'!A:D,3,0)+VLOOKUP(A152,'PNC Exon. &amp; no Exon.'!A:D,4,0)</f>
        <v>30091482.729999997</v>
      </c>
      <c r="E152" s="145">
        <f>IFERROR(D152/D169*100,0)</f>
        <v>0.4527247022230248</v>
      </c>
      <c r="F152" s="145">
        <f t="shared" si="10"/>
        <v>96.347246940009128</v>
      </c>
      <c r="H152" s="136" t="s">
        <v>1</v>
      </c>
    </row>
    <row r="153" spans="1:8" ht="15" customHeight="1" x14ac:dyDescent="0.4">
      <c r="A153" s="136" t="str">
        <f>H153&amp;C154</f>
        <v>FebreroSeguros La Internacional, S. A.</v>
      </c>
      <c r="B153" s="46">
        <f t="shared" si="9"/>
        <v>18</v>
      </c>
      <c r="C153" s="50" t="s">
        <v>110</v>
      </c>
      <c r="D153" s="48">
        <f>VLOOKUP(A153,'PNC Exon. &amp; no Exon.'!A:D,3,0)+VLOOKUP(A153,'PNC Exon. &amp; no Exon.'!A:D,4,0)</f>
        <v>38409176.18</v>
      </c>
      <c r="E153" s="145">
        <f>IFERROR(D153/D169*100,0)</f>
        <v>0.57786394258951823</v>
      </c>
      <c r="F153" s="145">
        <f t="shared" si="10"/>
        <v>96.925110882598645</v>
      </c>
      <c r="H153" s="136" t="s">
        <v>1</v>
      </c>
    </row>
    <row r="154" spans="1:8" ht="15" customHeight="1" x14ac:dyDescent="0.4">
      <c r="A154" s="136" t="str">
        <f>H154&amp;C155</f>
        <v>FebreroBMI Compañía de Seguros, S. A.</v>
      </c>
      <c r="B154" s="46">
        <f t="shared" si="9"/>
        <v>21</v>
      </c>
      <c r="C154" s="50" t="s">
        <v>82</v>
      </c>
      <c r="D154" s="48">
        <f>VLOOKUP(A154,'PNC Exon. &amp; no Exon.'!A:D,3,0)+VLOOKUP(A154,'PNC Exon. &amp; no Exon.'!A:D,4,0)</f>
        <v>32401936.07</v>
      </c>
      <c r="E154" s="145">
        <f>IFERROR(D154/D169*100,0)</f>
        <v>0.4874853456162756</v>
      </c>
      <c r="F154" s="145">
        <f>(F153+E154)</f>
        <v>97.412596228214923</v>
      </c>
      <c r="H154" s="136" t="s">
        <v>1</v>
      </c>
    </row>
    <row r="155" spans="1:8" ht="15" customHeight="1" x14ac:dyDescent="0.4">
      <c r="A155" s="136" t="str">
        <f>H155&amp;C152</f>
        <v>FebreroCooperativa Nacional de Seguros, Inc.</v>
      </c>
      <c r="B155" s="46">
        <f t="shared" si="9"/>
        <v>19</v>
      </c>
      <c r="C155" s="50" t="s">
        <v>95</v>
      </c>
      <c r="D155" s="48">
        <f>VLOOKUP(A155,'PNC Exon. &amp; no Exon.'!A:D,3,0)+VLOOKUP(A155,'PNC Exon. &amp; no Exon.'!A:D,4,0)</f>
        <v>37093024.86999999</v>
      </c>
      <c r="E155" s="145">
        <f>IFERROR(D155/D169*100,0)</f>
        <v>0.5580625185371848</v>
      </c>
      <c r="F155" s="145">
        <f>(F154+E155)</f>
        <v>97.970658746752108</v>
      </c>
      <c r="H155" s="136" t="s">
        <v>1</v>
      </c>
    </row>
    <row r="156" spans="1:8" ht="15" customHeight="1" x14ac:dyDescent="0.4">
      <c r="A156" s="136" t="str">
        <f t="shared" ref="A156:A215" si="11">H156&amp;C156</f>
        <v>FebreroBupa Dominicana, S.A.</v>
      </c>
      <c r="B156" s="46">
        <f t="shared" si="9"/>
        <v>20</v>
      </c>
      <c r="C156" s="49" t="s">
        <v>101</v>
      </c>
      <c r="D156" s="48">
        <f>VLOOKUP(A156,'PNC Exon. &amp; no Exon.'!A:D,3,0)+VLOOKUP(A156,'PNC Exon. &amp; no Exon.'!A:D,4,0)</f>
        <v>35576328.640000001</v>
      </c>
      <c r="E156" s="145">
        <f>IFERROR(D156/D169*100,0)</f>
        <v>0.53524390719620984</v>
      </c>
      <c r="F156" s="145">
        <f>(F155+E156)</f>
        <v>98.505902653948311</v>
      </c>
      <c r="H156" s="136" t="s">
        <v>1</v>
      </c>
    </row>
    <row r="157" spans="1:8" ht="15" customHeight="1" x14ac:dyDescent="0.4">
      <c r="A157" s="136" t="str">
        <f t="shared" si="11"/>
        <v>FebreroAngloamericana de Seguros, S. A.</v>
      </c>
      <c r="B157" s="46">
        <f t="shared" si="9"/>
        <v>23</v>
      </c>
      <c r="C157" s="50" t="s">
        <v>79</v>
      </c>
      <c r="D157" s="48">
        <f>VLOOKUP(A157,'PNC Exon. &amp; no Exon.'!A:D,3,0)+VLOOKUP(A157,'PNC Exon. &amp; no Exon.'!A:D,4,0)</f>
        <v>28264164.210000001</v>
      </c>
      <c r="E157" s="145">
        <f>IFERROR(D157/D169*100,0)</f>
        <v>0.4252327956175434</v>
      </c>
      <c r="F157" s="145">
        <f t="shared" si="10"/>
        <v>98.931135449565858</v>
      </c>
      <c r="H157" s="136" t="s">
        <v>1</v>
      </c>
    </row>
    <row r="158" spans="1:8" ht="15" customHeight="1" x14ac:dyDescent="0.4">
      <c r="A158" s="136" t="str">
        <f t="shared" si="11"/>
        <v>FebreroSeguros APS, S.A</v>
      </c>
      <c r="B158" s="46">
        <f t="shared" si="9"/>
        <v>24</v>
      </c>
      <c r="C158" s="50" t="s">
        <v>114</v>
      </c>
      <c r="D158" s="48">
        <f>VLOOKUP(A158,'PNC Exon. &amp; no Exon.'!A:D,3,0)+VLOOKUP(A158,'PNC Exon. &amp; no Exon.'!A:D,4,0)</f>
        <v>21094265.810000002</v>
      </c>
      <c r="E158" s="145">
        <f>IFERROR(D158/D169*100,0)</f>
        <v>0.31736206863361782</v>
      </c>
      <c r="F158" s="145">
        <f t="shared" si="10"/>
        <v>99.248497518199471</v>
      </c>
      <c r="H158" s="136" t="s">
        <v>1</v>
      </c>
    </row>
    <row r="159" spans="1:8" ht="15" customHeight="1" x14ac:dyDescent="0.4">
      <c r="A159" s="136" t="str">
        <f t="shared" si="11"/>
        <v>FebreroSeguros ADEMI, S. A.</v>
      </c>
      <c r="B159" s="46">
        <f t="shared" si="9"/>
        <v>25</v>
      </c>
      <c r="C159" s="50" t="s">
        <v>109</v>
      </c>
      <c r="D159" s="48">
        <f>VLOOKUP(A159,'PNC Exon. &amp; no Exon.'!A:D,3,0)+VLOOKUP(A159,'PNC Exon. &amp; no Exon.'!A:D,4,0)</f>
        <v>15624426.77</v>
      </c>
      <c r="E159" s="145">
        <f>IFERROR(D159/D169*100,0)</f>
        <v>0.23506864119399637</v>
      </c>
      <c r="F159" s="145">
        <f t="shared" si="10"/>
        <v>99.483566159393462</v>
      </c>
      <c r="H159" s="136" t="s">
        <v>1</v>
      </c>
    </row>
    <row r="160" spans="1:8" ht="15" customHeight="1" x14ac:dyDescent="0.4">
      <c r="A160" s="136" t="str">
        <f t="shared" si="11"/>
        <v>FebreroMultiseguros S.U, S. A.</v>
      </c>
      <c r="B160" s="46">
        <f t="shared" si="9"/>
        <v>26</v>
      </c>
      <c r="C160" s="50" t="s">
        <v>113</v>
      </c>
      <c r="D160" s="48">
        <f>VLOOKUP(A160,'PNC Exon. &amp; no Exon.'!A:D,3,0)+VLOOKUP(A160,'PNC Exon. &amp; no Exon.'!A:D,4,0)</f>
        <v>14270582.399999999</v>
      </c>
      <c r="E160" s="145">
        <f>IFERROR(D160/D169*100,0)</f>
        <v>0.21470012712760528</v>
      </c>
      <c r="F160" s="145">
        <f t="shared" si="10"/>
        <v>99.698266286521061</v>
      </c>
      <c r="H160" s="136" t="s">
        <v>1</v>
      </c>
    </row>
    <row r="161" spans="1:8" ht="15" customHeight="1" x14ac:dyDescent="0.4">
      <c r="A161" s="136" t="str">
        <f t="shared" si="11"/>
        <v>FebreroConfederación del Canada Dominicana. S. A.</v>
      </c>
      <c r="B161" s="46">
        <f t="shared" si="9"/>
        <v>27</v>
      </c>
      <c r="C161" s="50" t="s">
        <v>93</v>
      </c>
      <c r="D161" s="48">
        <f>VLOOKUP(A161,'PNC Exon. &amp; no Exon.'!A:D,3,0)+VLOOKUP(A161,'PNC Exon. &amp; no Exon.'!A:D,4,0)</f>
        <v>7229320.6399999997</v>
      </c>
      <c r="E161" s="145">
        <f>IFERROR(D161/D169*100,0)</f>
        <v>0.10876473131567643</v>
      </c>
      <c r="F161" s="145">
        <f>(F160+E161)</f>
        <v>99.807031017836735</v>
      </c>
      <c r="H161" s="136" t="s">
        <v>1</v>
      </c>
    </row>
    <row r="162" spans="1:8" ht="15" customHeight="1" x14ac:dyDescent="0.4">
      <c r="A162" s="136" t="str">
        <f t="shared" si="11"/>
        <v>FebreroAmigos Compañía de Seguros, S. A.</v>
      </c>
      <c r="B162" s="46">
        <f t="shared" si="9"/>
        <v>28</v>
      </c>
      <c r="C162" s="50" t="s">
        <v>88</v>
      </c>
      <c r="D162" s="48">
        <f>VLOOKUP(A162,'PNC Exon. &amp; no Exon.'!A:D,3,0)+VLOOKUP(A162,'PNC Exon. &amp; no Exon.'!A:D,4,0)</f>
        <v>5380765.209999999</v>
      </c>
      <c r="E162" s="145">
        <f>IFERROR(D162/D169*100,0)</f>
        <v>8.0953316567570197E-2</v>
      </c>
      <c r="F162" s="145">
        <f>(F161+E162)</f>
        <v>99.887984334404308</v>
      </c>
      <c r="G162" s="4"/>
      <c r="H162" s="136" t="s">
        <v>1</v>
      </c>
    </row>
    <row r="163" spans="1:8" ht="15" customHeight="1" x14ac:dyDescent="0.4">
      <c r="A163" s="136" t="str">
        <f t="shared" si="11"/>
        <v>FebreroAutoseguro, S. A.</v>
      </c>
      <c r="B163" s="46">
        <f t="shared" si="9"/>
        <v>29</v>
      </c>
      <c r="C163" s="50" t="s">
        <v>81</v>
      </c>
      <c r="D163" s="48">
        <f>VLOOKUP(A163,'PNC Exon. &amp; no Exon.'!A:D,3,0)+VLOOKUP(A163,'PNC Exon. &amp; no Exon.'!A:D,4,0)</f>
        <v>4175201.97</v>
      </c>
      <c r="E163" s="145">
        <f>IFERROR(D163/D169*100,0)</f>
        <v>6.2815683944505873E-2</v>
      </c>
      <c r="F163" s="145">
        <f>(F162+E163)</f>
        <v>99.950800018348815</v>
      </c>
      <c r="H163" s="136" t="s">
        <v>1</v>
      </c>
    </row>
    <row r="164" spans="1:8" ht="15" customHeight="1" x14ac:dyDescent="0.4">
      <c r="A164" s="136" t="str">
        <f t="shared" si="11"/>
        <v>FebreroSeguros Yunen, S. A.</v>
      </c>
      <c r="B164" s="46">
        <f t="shared" si="9"/>
        <v>30</v>
      </c>
      <c r="C164" s="50" t="s">
        <v>119</v>
      </c>
      <c r="D164" s="48">
        <f>VLOOKUP(A164,'PNC Exon. &amp; no Exon.'!A:D,3,0)+VLOOKUP(A164,'PNC Exon. &amp; no Exon.'!A:D,4,0)</f>
        <v>1293936.03</v>
      </c>
      <c r="E164" s="145">
        <f>IFERROR(D164/D169*100,0)</f>
        <v>1.9467196386882494E-2</v>
      </c>
      <c r="F164" s="145">
        <f t="shared" si="10"/>
        <v>99.970267214735699</v>
      </c>
      <c r="H164" s="136" t="s">
        <v>1</v>
      </c>
    </row>
    <row r="165" spans="1:8" ht="15" customHeight="1" x14ac:dyDescent="0.4">
      <c r="A165" s="136" t="str">
        <f t="shared" si="11"/>
        <v>FebreroMidas Seguros, S. A.</v>
      </c>
      <c r="B165" s="46">
        <f t="shared" si="9"/>
        <v>31</v>
      </c>
      <c r="C165" s="50" t="s">
        <v>115</v>
      </c>
      <c r="D165" s="48">
        <f>VLOOKUP(A165,'PNC Exon. &amp; no Exon.'!A:D,3,0)+VLOOKUP(A165,'PNC Exon. &amp; no Exon.'!A:D,4,0)</f>
        <v>996876.24</v>
      </c>
      <c r="E165" s="145">
        <f>IFERROR(D165/D169*100,0)</f>
        <v>1.4997948188750108E-2</v>
      </c>
      <c r="F165" s="145">
        <f t="shared" ref="F165:F167" si="12">(F164+E165)</f>
        <v>99.985265162924449</v>
      </c>
      <c r="H165" s="136" t="s">
        <v>1</v>
      </c>
    </row>
    <row r="166" spans="1:8" ht="15" customHeight="1" x14ac:dyDescent="0.4">
      <c r="A166" s="136" t="str">
        <f t="shared" si="11"/>
        <v>FebreroHylseg Seguros, S.A.</v>
      </c>
      <c r="B166" s="46">
        <f t="shared" si="9"/>
        <v>32</v>
      </c>
      <c r="C166" s="50" t="s">
        <v>117</v>
      </c>
      <c r="D166" s="48">
        <f>VLOOKUP(A166,'PNC Exon. &amp; no Exon.'!A:D,3,0)+VLOOKUP(A166,'PNC Exon. &amp; no Exon.'!A:D,4,0)</f>
        <v>493254.19000000006</v>
      </c>
      <c r="E166" s="145">
        <f>IFERROR(D166/$D$169*100,0)</f>
        <v>7.4209821527132626E-3</v>
      </c>
      <c r="F166" s="145">
        <f t="shared" si="12"/>
        <v>99.992686145077158</v>
      </c>
      <c r="H166" s="136" t="s">
        <v>1</v>
      </c>
    </row>
    <row r="167" spans="1:8" ht="15" customHeight="1" x14ac:dyDescent="0.4">
      <c r="A167" s="136" t="str">
        <f t="shared" si="11"/>
        <v>FebreroUnit, S.A</v>
      </c>
      <c r="B167" s="46">
        <f t="shared" si="9"/>
        <v>33</v>
      </c>
      <c r="C167" s="50" t="s">
        <v>118</v>
      </c>
      <c r="D167" s="48">
        <f>VLOOKUP(A167,'PNC Exon. &amp; no Exon.'!A:D,3,0)+VLOOKUP(A167,'PNC Exon. &amp; no Exon.'!A:D,4,0)</f>
        <v>486133.70999999996</v>
      </c>
      <c r="E167" s="145">
        <f>IFERROR(D167/$D$169*100,0)</f>
        <v>7.3138549228386369E-3</v>
      </c>
      <c r="F167" s="145">
        <f t="shared" si="12"/>
        <v>100</v>
      </c>
      <c r="H167" s="136" t="s">
        <v>1</v>
      </c>
    </row>
    <row r="168" spans="1:8" ht="15" customHeight="1" x14ac:dyDescent="0.4">
      <c r="A168" s="136"/>
      <c r="B168" s="161"/>
      <c r="C168" s="162"/>
      <c r="D168" s="48"/>
      <c r="E168" s="152"/>
      <c r="F168" s="151"/>
      <c r="H168" s="136"/>
    </row>
    <row r="169" spans="1:8" ht="18.75" customHeight="1" x14ac:dyDescent="0.4">
      <c r="A169" s="136" t="str">
        <f>H169&amp;B169</f>
        <v xml:space="preserve">Total General </v>
      </c>
      <c r="B169" s="179" t="s">
        <v>21</v>
      </c>
      <c r="C169" s="180"/>
      <c r="D169" s="53">
        <f>SUM(D135:D167)</f>
        <v>6646750791.8699989</v>
      </c>
      <c r="E169" s="150">
        <f>SUM(E135:E167,0)</f>
        <v>100</v>
      </c>
      <c r="F169" s="151"/>
    </row>
    <row r="170" spans="1:8" x14ac:dyDescent="0.4">
      <c r="A170" s="136" t="str">
        <f t="shared" si="11"/>
        <v/>
      </c>
      <c r="B170" s="69" t="s">
        <v>171</v>
      </c>
      <c r="C170" s="28"/>
    </row>
    <row r="171" spans="1:8" x14ac:dyDescent="0.4">
      <c r="A171" s="136" t="str">
        <f t="shared" si="11"/>
        <v/>
      </c>
    </row>
    <row r="172" spans="1:8" x14ac:dyDescent="0.4">
      <c r="A172" s="136" t="str">
        <f t="shared" si="11"/>
        <v/>
      </c>
    </row>
    <row r="173" spans="1:8" x14ac:dyDescent="0.4">
      <c r="A173" s="136" t="str">
        <f t="shared" si="11"/>
        <v/>
      </c>
    </row>
    <row r="174" spans="1:8" x14ac:dyDescent="0.4">
      <c r="A174" s="136" t="str">
        <f t="shared" si="11"/>
        <v/>
      </c>
    </row>
    <row r="175" spans="1:8" x14ac:dyDescent="0.4">
      <c r="A175" s="136" t="str">
        <f t="shared" si="11"/>
        <v/>
      </c>
    </row>
    <row r="176" spans="1:8" x14ac:dyDescent="0.4">
      <c r="A176" s="136" t="str">
        <f t="shared" si="11"/>
        <v/>
      </c>
    </row>
    <row r="177" spans="1:1" x14ac:dyDescent="0.4">
      <c r="A177" s="136" t="str">
        <f t="shared" si="11"/>
        <v/>
      </c>
    </row>
    <row r="178" spans="1:1" x14ac:dyDescent="0.4">
      <c r="A178" s="136" t="str">
        <f t="shared" si="11"/>
        <v/>
      </c>
    </row>
    <row r="179" spans="1:1" x14ac:dyDescent="0.4">
      <c r="A179" s="136" t="str">
        <f t="shared" si="11"/>
        <v/>
      </c>
    </row>
    <row r="180" spans="1:1" x14ac:dyDescent="0.4">
      <c r="A180" s="136" t="str">
        <f t="shared" si="11"/>
        <v/>
      </c>
    </row>
    <row r="181" spans="1:1" x14ac:dyDescent="0.4">
      <c r="A181" s="136" t="str">
        <f t="shared" si="11"/>
        <v/>
      </c>
    </row>
    <row r="182" spans="1:1" x14ac:dyDescent="0.4">
      <c r="A182" s="136" t="str">
        <f t="shared" si="11"/>
        <v/>
      </c>
    </row>
    <row r="183" spans="1:1" x14ac:dyDescent="0.4">
      <c r="A183" s="136" t="str">
        <f t="shared" si="11"/>
        <v/>
      </c>
    </row>
    <row r="184" spans="1:1" x14ac:dyDescent="0.4">
      <c r="A184" s="136" t="str">
        <f t="shared" si="11"/>
        <v/>
      </c>
    </row>
    <row r="185" spans="1:1" x14ac:dyDescent="0.4">
      <c r="A185" s="136" t="str">
        <f t="shared" si="11"/>
        <v/>
      </c>
    </row>
    <row r="186" spans="1:1" x14ac:dyDescent="0.4">
      <c r="A186" s="136" t="str">
        <f t="shared" si="11"/>
        <v/>
      </c>
    </row>
    <row r="187" spans="1:1" x14ac:dyDescent="0.4">
      <c r="A187" s="136" t="str">
        <f t="shared" si="11"/>
        <v/>
      </c>
    </row>
    <row r="188" spans="1:1" x14ac:dyDescent="0.4">
      <c r="A188" s="136" t="str">
        <f t="shared" si="11"/>
        <v/>
      </c>
    </row>
    <row r="189" spans="1:1" x14ac:dyDescent="0.4">
      <c r="A189" s="136" t="str">
        <f t="shared" si="11"/>
        <v/>
      </c>
    </row>
    <row r="190" spans="1:1" x14ac:dyDescent="0.4">
      <c r="A190" s="136" t="str">
        <f t="shared" si="11"/>
        <v/>
      </c>
    </row>
    <row r="191" spans="1:1" x14ac:dyDescent="0.4">
      <c r="A191" s="136" t="str">
        <f t="shared" si="11"/>
        <v/>
      </c>
    </row>
    <row r="192" spans="1:1" x14ac:dyDescent="0.4">
      <c r="A192" s="136" t="str">
        <f t="shared" si="11"/>
        <v/>
      </c>
    </row>
    <row r="193" spans="1:8" ht="20.25" customHeight="1" x14ac:dyDescent="0.6">
      <c r="A193" s="136" t="str">
        <f t="shared" si="11"/>
        <v/>
      </c>
      <c r="B193" s="173" t="s">
        <v>42</v>
      </c>
      <c r="C193" s="173"/>
      <c r="D193" s="173"/>
      <c r="E193" s="173"/>
      <c r="F193" s="173"/>
    </row>
    <row r="194" spans="1:8" x14ac:dyDescent="0.4">
      <c r="A194" s="136" t="str">
        <f t="shared" si="11"/>
        <v/>
      </c>
      <c r="B194" s="172" t="s">
        <v>90</v>
      </c>
      <c r="C194" s="172"/>
      <c r="D194" s="172"/>
      <c r="E194" s="172"/>
      <c r="F194" s="172"/>
    </row>
    <row r="195" spans="1:8" x14ac:dyDescent="0.4">
      <c r="A195" s="136" t="str">
        <f t="shared" si="11"/>
        <v/>
      </c>
      <c r="B195" s="175" t="s">
        <v>160</v>
      </c>
      <c r="C195" s="175"/>
      <c r="D195" s="175"/>
      <c r="E195" s="175"/>
      <c r="F195" s="175"/>
    </row>
    <row r="196" spans="1:8" x14ac:dyDescent="0.4">
      <c r="A196" s="136" t="str">
        <f t="shared" si="11"/>
        <v/>
      </c>
      <c r="B196" s="172" t="s">
        <v>105</v>
      </c>
      <c r="C196" s="172"/>
      <c r="D196" s="172"/>
      <c r="E196" s="172"/>
      <c r="F196" s="172"/>
    </row>
    <row r="197" spans="1:8" x14ac:dyDescent="0.4">
      <c r="A197" s="136" t="str">
        <f t="shared" si="11"/>
        <v/>
      </c>
    </row>
    <row r="198" spans="1:8" ht="18.75" customHeight="1" x14ac:dyDescent="0.4">
      <c r="A198" s="136" t="str">
        <f t="shared" si="11"/>
        <v>Compañías</v>
      </c>
      <c r="B198" s="93" t="s">
        <v>32</v>
      </c>
      <c r="C198" s="93" t="s">
        <v>33</v>
      </c>
      <c r="D198" s="93" t="s">
        <v>50</v>
      </c>
      <c r="E198" s="144" t="s">
        <v>126</v>
      </c>
      <c r="F198" s="144" t="s">
        <v>60</v>
      </c>
    </row>
    <row r="199" spans="1:8" ht="15" customHeight="1" x14ac:dyDescent="0.4">
      <c r="A199" s="136" t="str">
        <f t="shared" si="11"/>
        <v>MarzoSeguros Universal, S. A.</v>
      </c>
      <c r="B199" s="46">
        <f t="shared" ref="B199:B231" si="13">RANK(D199,$D$199:$D$231)</f>
        <v>1</v>
      </c>
      <c r="C199" s="86" t="s">
        <v>86</v>
      </c>
      <c r="D199" s="48">
        <f>VLOOKUP(A199,'PNC Exon. &amp; no Exon.'!A:D,3,0)+VLOOKUP(A199,'PNC Exon. &amp; no Exon.'!A:D,4,0)</f>
        <v>2974276174.1599998</v>
      </c>
      <c r="E199" s="145">
        <f t="shared" ref="E199:E231" si="14">IFERROR(D199/$D$232*100,0)</f>
        <v>31.972001457092986</v>
      </c>
      <c r="F199" s="145">
        <f>(E199)</f>
        <v>31.972001457092986</v>
      </c>
      <c r="H199" s="136" t="s">
        <v>2</v>
      </c>
    </row>
    <row r="200" spans="1:8" ht="15" customHeight="1" x14ac:dyDescent="0.4">
      <c r="A200" s="136" t="str">
        <f t="shared" si="11"/>
        <v>MarzoHumano Seguros, S. A.</v>
      </c>
      <c r="B200" s="46">
        <f t="shared" si="13"/>
        <v>3</v>
      </c>
      <c r="C200" s="50" t="s">
        <v>108</v>
      </c>
      <c r="D200" s="48">
        <f>VLOOKUP(A200,'PNC Exon. &amp; no Exon.'!A:D,3,0)+VLOOKUP(A200,'PNC Exon. &amp; no Exon.'!A:D,4,0)</f>
        <v>1228812468.1200001</v>
      </c>
      <c r="E200" s="145">
        <f t="shared" si="14"/>
        <v>13.20912777453235</v>
      </c>
      <c r="F200" s="145">
        <f>(F199+E200)</f>
        <v>45.181129231625334</v>
      </c>
      <c r="H200" s="136" t="s">
        <v>2</v>
      </c>
    </row>
    <row r="201" spans="1:8" ht="15" customHeight="1" x14ac:dyDescent="0.4">
      <c r="A201" s="136" t="str">
        <f t="shared" si="11"/>
        <v>MarzoSeguros Reservas, S. A.</v>
      </c>
      <c r="B201" s="46">
        <f t="shared" si="13"/>
        <v>2</v>
      </c>
      <c r="C201" s="50" t="s">
        <v>112</v>
      </c>
      <c r="D201" s="48">
        <f>VLOOKUP(A201,'PNC Exon. &amp; no Exon.'!A:D,3,0)+VLOOKUP(A201,'PNC Exon. &amp; no Exon.'!A:D,4,0)</f>
        <v>1278442442.1000001</v>
      </c>
      <c r="E201" s="145">
        <f t="shared" si="14"/>
        <v>13.742625508935641</v>
      </c>
      <c r="F201" s="145">
        <f>(F200+E201)</f>
        <v>58.923754740560973</v>
      </c>
      <c r="H201" s="136" t="s">
        <v>2</v>
      </c>
    </row>
    <row r="202" spans="1:8" ht="15" customHeight="1" x14ac:dyDescent="0.4">
      <c r="A202" s="136" t="str">
        <f t="shared" si="11"/>
        <v>MarzoMAPFRE BHD Cía de Seguros, S. A.</v>
      </c>
      <c r="B202" s="46">
        <f t="shared" si="13"/>
        <v>4</v>
      </c>
      <c r="C202" s="50" t="s">
        <v>94</v>
      </c>
      <c r="D202" s="48">
        <f>VLOOKUP(A202,'PNC Exon. &amp; no Exon.'!A:D,3,0)+VLOOKUP(A202,'PNC Exon. &amp; no Exon.'!A:D,4,0)</f>
        <v>948027828.01999998</v>
      </c>
      <c r="E202" s="145">
        <f t="shared" si="14"/>
        <v>10.190831423843965</v>
      </c>
      <c r="F202" s="145">
        <f t="shared" ref="F202:F208" si="15">(F201+E202)</f>
        <v>69.11458616440494</v>
      </c>
      <c r="H202" s="136" t="s">
        <v>2</v>
      </c>
    </row>
    <row r="203" spans="1:8" ht="15" customHeight="1" x14ac:dyDescent="0.4">
      <c r="A203" s="136" t="str">
        <f t="shared" si="11"/>
        <v>MarzoLa Colonial de Seguros, S. A.</v>
      </c>
      <c r="B203" s="46">
        <f t="shared" si="13"/>
        <v>5</v>
      </c>
      <c r="C203" s="50" t="s">
        <v>87</v>
      </c>
      <c r="D203" s="48">
        <f>VLOOKUP(A203,'PNC Exon. &amp; no Exon.'!A:D,3,0)+VLOOKUP(A203,'PNC Exon. &amp; no Exon.'!A:D,4,0)</f>
        <v>721632896.19000006</v>
      </c>
      <c r="E203" s="145">
        <f t="shared" si="14"/>
        <v>7.7571976028718845</v>
      </c>
      <c r="F203" s="145">
        <f t="shared" si="15"/>
        <v>76.871783767276824</v>
      </c>
      <c r="H203" s="136" t="s">
        <v>2</v>
      </c>
    </row>
    <row r="204" spans="1:8" ht="15" customHeight="1" x14ac:dyDescent="0.4">
      <c r="A204" s="136" t="str">
        <f t="shared" si="11"/>
        <v>MarzoSeguros Sura, S. A.</v>
      </c>
      <c r="B204" s="46">
        <f t="shared" si="13"/>
        <v>6</v>
      </c>
      <c r="C204" s="50" t="s">
        <v>92</v>
      </c>
      <c r="D204" s="48">
        <f>VLOOKUP(A204,'PNC Exon. &amp; no Exon.'!A:D,3,0)+VLOOKUP(A204,'PNC Exon. &amp; no Exon.'!A:D,4,0)</f>
        <v>686439806.89999998</v>
      </c>
      <c r="E204" s="145">
        <f t="shared" si="14"/>
        <v>7.3788892561773265</v>
      </c>
      <c r="F204" s="145">
        <f t="shared" si="15"/>
        <v>84.250673023454155</v>
      </c>
      <c r="H204" s="136" t="s">
        <v>2</v>
      </c>
    </row>
    <row r="205" spans="1:8" ht="15" customHeight="1" x14ac:dyDescent="0.4">
      <c r="A205" s="136" t="str">
        <f t="shared" si="11"/>
        <v>MarzoSeguros Worldwide, S. A.</v>
      </c>
      <c r="B205" s="46">
        <f t="shared" si="13"/>
        <v>7</v>
      </c>
      <c r="C205" s="50" t="s">
        <v>91</v>
      </c>
      <c r="D205" s="48">
        <f>VLOOKUP(A205,'PNC Exon. &amp; no Exon.'!A:D,3,0)+VLOOKUP(A205,'PNC Exon. &amp; no Exon.'!A:D,4,0)</f>
        <v>226566681.78</v>
      </c>
      <c r="E205" s="145">
        <f t="shared" si="14"/>
        <v>2.4354800481985119</v>
      </c>
      <c r="F205" s="145">
        <f t="shared" si="15"/>
        <v>86.686153071652669</v>
      </c>
      <c r="H205" s="136" t="s">
        <v>2</v>
      </c>
    </row>
    <row r="206" spans="1:8" ht="15" customHeight="1" x14ac:dyDescent="0.4">
      <c r="A206" s="136" t="str">
        <f t="shared" si="11"/>
        <v>MarzoGeneral de Seguros, S. A.</v>
      </c>
      <c r="B206" s="46">
        <f t="shared" si="13"/>
        <v>9</v>
      </c>
      <c r="C206" s="50" t="s">
        <v>78</v>
      </c>
      <c r="D206" s="48">
        <f>VLOOKUP(A206,'PNC Exon. &amp; no Exon.'!A:D,3,0)+VLOOKUP(A206,'PNC Exon. &amp; no Exon.'!A:D,4,0)</f>
        <v>131804517.99000001</v>
      </c>
      <c r="E206" s="145">
        <f t="shared" si="14"/>
        <v>1.4168335401529615</v>
      </c>
      <c r="F206" s="145">
        <f t="shared" si="15"/>
        <v>88.102986611805633</v>
      </c>
      <c r="H206" s="136" t="s">
        <v>2</v>
      </c>
    </row>
    <row r="207" spans="1:8" ht="15" customHeight="1" x14ac:dyDescent="0.4">
      <c r="A207" s="136" t="str">
        <f t="shared" si="11"/>
        <v>MarzoSeguros Crecer, S. A.</v>
      </c>
      <c r="B207" s="46">
        <f t="shared" si="13"/>
        <v>8</v>
      </c>
      <c r="C207" s="50" t="s">
        <v>116</v>
      </c>
      <c r="D207" s="48">
        <f>VLOOKUP(A207,'PNC Exon. &amp; no Exon.'!A:D,3,0)+VLOOKUP(A207,'PNC Exon. &amp; no Exon.'!A:D,4,0)</f>
        <v>185052853.72999999</v>
      </c>
      <c r="E207" s="145">
        <f t="shared" si="14"/>
        <v>1.9892268782893792</v>
      </c>
      <c r="F207" s="145">
        <f t="shared" si="15"/>
        <v>90.092213490095006</v>
      </c>
      <c r="H207" s="136" t="s">
        <v>2</v>
      </c>
    </row>
    <row r="208" spans="1:8" ht="15" customHeight="1" x14ac:dyDescent="0.4">
      <c r="A208" s="136" t="str">
        <f t="shared" si="11"/>
        <v>MarzoSeguros Pepin, S. A.</v>
      </c>
      <c r="B208" s="46">
        <f t="shared" si="13"/>
        <v>10</v>
      </c>
      <c r="C208" s="50" t="s">
        <v>77</v>
      </c>
      <c r="D208" s="48">
        <f>VLOOKUP(A208,'PNC Exon. &amp; no Exon.'!A:D,3,0)+VLOOKUP(A208,'PNC Exon. &amp; no Exon.'!A:D,4,0)</f>
        <v>116971105.13</v>
      </c>
      <c r="E208" s="145">
        <f t="shared" si="14"/>
        <v>1.2573816702513638</v>
      </c>
      <c r="F208" s="145">
        <f t="shared" si="15"/>
        <v>91.349595160346368</v>
      </c>
      <c r="H208" s="136" t="s">
        <v>2</v>
      </c>
    </row>
    <row r="209" spans="1:8" ht="15" customHeight="1" x14ac:dyDescent="0.4">
      <c r="A209" s="136" t="str">
        <f t="shared" si="11"/>
        <v>MarzoLa Monumental de Seguros, S. A.</v>
      </c>
      <c r="B209" s="46">
        <f t="shared" si="13"/>
        <v>11</v>
      </c>
      <c r="C209" s="50" t="s">
        <v>89</v>
      </c>
      <c r="D209" s="48">
        <f>VLOOKUP(A209,'PNC Exon. &amp; no Exon.'!A:D,3,0)+VLOOKUP(A209,'PNC Exon. &amp; no Exon.'!A:D,4,0)</f>
        <v>105973398.30999999</v>
      </c>
      <c r="E209" s="145">
        <f t="shared" si="14"/>
        <v>1.1391617478620024</v>
      </c>
      <c r="F209" s="145">
        <f>(F208+E209)</f>
        <v>92.488756908208373</v>
      </c>
      <c r="H209" s="136" t="s">
        <v>2</v>
      </c>
    </row>
    <row r="210" spans="1:8" ht="15" customHeight="1" x14ac:dyDescent="0.4">
      <c r="A210" s="136" t="str">
        <f t="shared" si="11"/>
        <v>MarzoCompañía Dominicana de Seguros, S.R.L.</v>
      </c>
      <c r="B210" s="46">
        <f t="shared" si="13"/>
        <v>13</v>
      </c>
      <c r="C210" s="50" t="s">
        <v>96</v>
      </c>
      <c r="D210" s="48">
        <f>VLOOKUP(A210,'PNC Exon. &amp; no Exon.'!A:D,3,0)+VLOOKUP(A210,'PNC Exon. &amp; no Exon.'!A:D,4,0)</f>
        <v>73274039.929999992</v>
      </c>
      <c r="E210" s="145">
        <f t="shared" si="14"/>
        <v>0.78765977812086785</v>
      </c>
      <c r="F210" s="145">
        <f>(F209+E210)</f>
        <v>93.276416686329242</v>
      </c>
      <c r="H210" s="136" t="s">
        <v>2</v>
      </c>
    </row>
    <row r="211" spans="1:8" ht="15" customHeight="1" x14ac:dyDescent="0.4">
      <c r="A211" s="136" t="str">
        <f t="shared" si="11"/>
        <v>MarzoAseguradora Agropecuaria Dominicana. S. A.</v>
      </c>
      <c r="B211" s="46">
        <f t="shared" si="13"/>
        <v>12</v>
      </c>
      <c r="C211" s="50" t="s">
        <v>98</v>
      </c>
      <c r="D211" s="48">
        <f>VLOOKUP(A211,'PNC Exon. &amp; no Exon.'!A:D,3,0)+VLOOKUP(A211,'PNC Exon. &amp; no Exon.'!A:D,4,0)</f>
        <v>95494258.579999998</v>
      </c>
      <c r="E211" s="145">
        <f t="shared" si="14"/>
        <v>1.0265161658453079</v>
      </c>
      <c r="F211" s="145">
        <f t="shared" ref="F211:F217" si="16">(F210+E211)</f>
        <v>94.30293285217455</v>
      </c>
      <c r="H211" s="136" t="s">
        <v>2</v>
      </c>
    </row>
    <row r="212" spans="1:8" ht="15" customHeight="1" x14ac:dyDescent="0.4">
      <c r="A212" s="136" t="str">
        <f t="shared" si="11"/>
        <v>MarzoPatria, S. A. Compañía de Seguros</v>
      </c>
      <c r="B212" s="46">
        <f t="shared" si="13"/>
        <v>14</v>
      </c>
      <c r="C212" s="50" t="s">
        <v>99</v>
      </c>
      <c r="D212" s="48">
        <f>VLOOKUP(A212,'PNC Exon. &amp; no Exon.'!A:D,3,0)+VLOOKUP(A212,'PNC Exon. &amp; no Exon.'!A:D,4,0)</f>
        <v>66525595.100000001</v>
      </c>
      <c r="E212" s="145">
        <f t="shared" si="14"/>
        <v>0.71511732567063202</v>
      </c>
      <c r="F212" s="145">
        <f t="shared" si="16"/>
        <v>95.018050177845183</v>
      </c>
      <c r="H212" s="136" t="s">
        <v>2</v>
      </c>
    </row>
    <row r="213" spans="1:8" ht="15" customHeight="1" x14ac:dyDescent="0.4">
      <c r="A213" s="136" t="str">
        <f t="shared" si="11"/>
        <v>MarzoBanesco Seguros, S.A.</v>
      </c>
      <c r="B213" s="46">
        <f t="shared" si="13"/>
        <v>15</v>
      </c>
      <c r="C213" s="50" t="s">
        <v>106</v>
      </c>
      <c r="D213" s="48">
        <f>VLOOKUP(A213,'PNC Exon. &amp; no Exon.'!A:D,3,0)+VLOOKUP(A213,'PNC Exon. &amp; no Exon.'!A:D,4,0)</f>
        <v>58536865.389999993</v>
      </c>
      <c r="E213" s="145">
        <f t="shared" si="14"/>
        <v>0.6292424226782839</v>
      </c>
      <c r="F213" s="145">
        <f t="shared" si="16"/>
        <v>95.647292600523471</v>
      </c>
      <c r="H213" s="136" t="s">
        <v>2</v>
      </c>
    </row>
    <row r="214" spans="1:8" ht="15" customHeight="1" x14ac:dyDescent="0.4">
      <c r="A214" s="136" t="str">
        <f t="shared" si="11"/>
        <v>MarzoAtlantica Seguros, S. A.</v>
      </c>
      <c r="B214" s="46">
        <f t="shared" si="13"/>
        <v>16</v>
      </c>
      <c r="C214" s="49" t="s">
        <v>107</v>
      </c>
      <c r="D214" s="48">
        <f>VLOOKUP(A214,'PNC Exon. &amp; no Exon.'!A:D,3,0)+VLOOKUP(A214,'PNC Exon. &amp; no Exon.'!A:D,4,0)</f>
        <v>57632029.129999995</v>
      </c>
      <c r="E214" s="145">
        <f t="shared" si="14"/>
        <v>0.61951587930128194</v>
      </c>
      <c r="F214" s="145">
        <f t="shared" si="16"/>
        <v>96.266808479824746</v>
      </c>
      <c r="H214" s="136" t="s">
        <v>2</v>
      </c>
    </row>
    <row r="215" spans="1:8" ht="15" customHeight="1" x14ac:dyDescent="0.4">
      <c r="A215" s="136" t="str">
        <f t="shared" si="11"/>
        <v>MarzoCooperativa Nacional de Seguros, Inc.</v>
      </c>
      <c r="B215" s="46">
        <f t="shared" si="13"/>
        <v>19</v>
      </c>
      <c r="C215" s="50" t="s">
        <v>80</v>
      </c>
      <c r="D215" s="48">
        <f>VLOOKUP(A215,'PNC Exon. &amp; no Exon.'!A:D,3,0)+VLOOKUP(A215,'PNC Exon. &amp; no Exon.'!A:D,4,0)</f>
        <v>40130125.079999991</v>
      </c>
      <c r="E215" s="145">
        <f t="shared" si="14"/>
        <v>0.43137904565753438</v>
      </c>
      <c r="F215" s="145">
        <f t="shared" si="16"/>
        <v>96.698187525482282</v>
      </c>
      <c r="H215" s="136" t="s">
        <v>2</v>
      </c>
    </row>
    <row r="216" spans="1:8" ht="15" customHeight="1" x14ac:dyDescent="0.4">
      <c r="A216" s="136" t="str">
        <f t="shared" ref="A216:A274" si="17">H216&amp;C216</f>
        <v>MarzoBMI Compañía de Seguros, S. A.</v>
      </c>
      <c r="B216" s="46">
        <f t="shared" si="13"/>
        <v>18</v>
      </c>
      <c r="C216" s="50" t="s">
        <v>95</v>
      </c>
      <c r="D216" s="48">
        <f>VLOOKUP(A216,'PNC Exon. &amp; no Exon.'!A:D,3,0)+VLOOKUP(A216,'PNC Exon. &amp; no Exon.'!A:D,4,0)</f>
        <v>41560275.770000003</v>
      </c>
      <c r="E216" s="145">
        <f t="shared" si="14"/>
        <v>0.44675245998327595</v>
      </c>
      <c r="F216" s="145">
        <f t="shared" si="16"/>
        <v>97.144939985465555</v>
      </c>
      <c r="H216" s="136" t="s">
        <v>2</v>
      </c>
    </row>
    <row r="217" spans="1:8" ht="15" customHeight="1" x14ac:dyDescent="0.4">
      <c r="A217" s="136" t="str">
        <f t="shared" si="17"/>
        <v>MarzoCuna Mutual Insurance Society Dominicana, S.A.</v>
      </c>
      <c r="B217" s="46">
        <f t="shared" si="13"/>
        <v>22</v>
      </c>
      <c r="C217" s="50" t="s">
        <v>102</v>
      </c>
      <c r="D217" s="48">
        <f>VLOOKUP(A217,'PNC Exon. &amp; no Exon.'!A:D,3,0)+VLOOKUP(A217,'PNC Exon. &amp; no Exon.'!A:D,4,0)</f>
        <v>32311148.149999999</v>
      </c>
      <c r="E217" s="145">
        <f t="shared" si="14"/>
        <v>0.3473289012994577</v>
      </c>
      <c r="F217" s="145">
        <f t="shared" si="16"/>
        <v>97.492268886765018</v>
      </c>
      <c r="H217" s="136" t="s">
        <v>2</v>
      </c>
    </row>
    <row r="218" spans="1:8" ht="15" customHeight="1" x14ac:dyDescent="0.4">
      <c r="A218" s="136" t="str">
        <f t="shared" si="17"/>
        <v>MarzoBupa Dominicana, S.A.</v>
      </c>
      <c r="B218" s="46">
        <f t="shared" si="13"/>
        <v>23</v>
      </c>
      <c r="C218" s="49" t="s">
        <v>101</v>
      </c>
      <c r="D218" s="48">
        <f>VLOOKUP(A218,'PNC Exon. &amp; no Exon.'!A:D,3,0)+VLOOKUP(A218,'PNC Exon. &amp; no Exon.'!A:D,4,0)</f>
        <v>31018868.43</v>
      </c>
      <c r="E218" s="145">
        <f t="shared" si="14"/>
        <v>0.33343753187997854</v>
      </c>
      <c r="F218" s="145">
        <f t="shared" ref="F218:F230" si="18">(F217+E218)</f>
        <v>97.825706418644998</v>
      </c>
      <c r="H218" s="136" t="s">
        <v>2</v>
      </c>
    </row>
    <row r="219" spans="1:8" ht="15" customHeight="1" x14ac:dyDescent="0.4">
      <c r="A219" s="136" t="str">
        <f t="shared" si="17"/>
        <v>MarzoAtrio Seguros, S. A.</v>
      </c>
      <c r="B219" s="46">
        <f t="shared" si="13"/>
        <v>21</v>
      </c>
      <c r="C219" s="50" t="s">
        <v>110</v>
      </c>
      <c r="D219" s="48">
        <f>VLOOKUP(A219,'PNC Exon. &amp; no Exon.'!A:D,3,0)+VLOOKUP(A219,'PNC Exon. &amp; no Exon.'!A:D,4,0)</f>
        <v>33898718.239999995</v>
      </c>
      <c r="E219" s="145">
        <f t="shared" si="14"/>
        <v>0.36439449650937539</v>
      </c>
      <c r="F219" s="145">
        <f t="shared" si="18"/>
        <v>98.190100915154375</v>
      </c>
      <c r="H219" s="136" t="s">
        <v>2</v>
      </c>
    </row>
    <row r="220" spans="1:8" ht="15" customHeight="1" x14ac:dyDescent="0.4">
      <c r="A220" s="136" t="str">
        <f t="shared" si="17"/>
        <v>MarzoAngloamericana de Seguros, S. A.</v>
      </c>
      <c r="B220" s="46">
        <f t="shared" si="13"/>
        <v>20</v>
      </c>
      <c r="C220" s="50" t="s">
        <v>79</v>
      </c>
      <c r="D220" s="48">
        <f>VLOOKUP(A220,'PNC Exon. &amp; no Exon.'!A:D,3,0)+VLOOKUP(A220,'PNC Exon. &amp; no Exon.'!A:D,4,0)</f>
        <v>34200232.240000002</v>
      </c>
      <c r="E220" s="145">
        <f t="shared" si="14"/>
        <v>0.36763562325176896</v>
      </c>
      <c r="F220" s="145">
        <f t="shared" si="18"/>
        <v>98.557736538406147</v>
      </c>
      <c r="H220" s="136" t="s">
        <v>2</v>
      </c>
    </row>
    <row r="221" spans="1:8" ht="15" customHeight="1" x14ac:dyDescent="0.4">
      <c r="A221" s="136" t="str">
        <f t="shared" si="17"/>
        <v>MarzoSeguros La Internacional, S. A.</v>
      </c>
      <c r="B221" s="46">
        <f t="shared" si="13"/>
        <v>17</v>
      </c>
      <c r="C221" s="50" t="s">
        <v>82</v>
      </c>
      <c r="D221" s="48">
        <f>VLOOKUP(A221,'PNC Exon. &amp; no Exon.'!A:D,3,0)+VLOOKUP(A221,'PNC Exon. &amp; no Exon.'!A:D,4,0)</f>
        <v>44358488.789999999</v>
      </c>
      <c r="E221" s="145">
        <f t="shared" si="14"/>
        <v>0.47683186939721955</v>
      </c>
      <c r="F221" s="145">
        <f t="shared" si="18"/>
        <v>99.034568407803363</v>
      </c>
      <c r="H221" s="136" t="s">
        <v>2</v>
      </c>
    </row>
    <row r="222" spans="1:8" ht="15" customHeight="1" x14ac:dyDescent="0.4">
      <c r="A222" s="136" t="str">
        <f t="shared" si="17"/>
        <v>MarzoSeguros APS, S.A</v>
      </c>
      <c r="B222" s="46">
        <f t="shared" si="13"/>
        <v>24</v>
      </c>
      <c r="C222" s="50" t="s">
        <v>114</v>
      </c>
      <c r="D222" s="48">
        <f>VLOOKUP(A222,'PNC Exon. &amp; no Exon.'!A:D,3,0)+VLOOKUP(A222,'PNC Exon. &amp; no Exon.'!A:D,4,0)</f>
        <v>27292255.829999998</v>
      </c>
      <c r="E222" s="145">
        <f t="shared" si="14"/>
        <v>0.29337828502444036</v>
      </c>
      <c r="F222" s="145">
        <f t="shared" si="18"/>
        <v>99.327946692827808</v>
      </c>
      <c r="H222" s="136" t="s">
        <v>2</v>
      </c>
    </row>
    <row r="223" spans="1:8" ht="15" customHeight="1" x14ac:dyDescent="0.4">
      <c r="A223" s="136" t="str">
        <f t="shared" si="17"/>
        <v>MarzoSeguros ADEMI, S. A.</v>
      </c>
      <c r="B223" s="46">
        <f t="shared" si="13"/>
        <v>26</v>
      </c>
      <c r="C223" s="50" t="s">
        <v>109</v>
      </c>
      <c r="D223" s="48">
        <f>VLOOKUP(A223,'PNC Exon. &amp; no Exon.'!A:D,3,0)+VLOOKUP(A223,'PNC Exon. &amp; no Exon.'!A:D,4,0)</f>
        <v>15567364.720000001</v>
      </c>
      <c r="E223" s="145">
        <f t="shared" si="14"/>
        <v>0.16734149028763437</v>
      </c>
      <c r="F223" s="145">
        <f t="shared" si="18"/>
        <v>99.495288183115449</v>
      </c>
      <c r="H223" s="136" t="s">
        <v>2</v>
      </c>
    </row>
    <row r="224" spans="1:8" ht="15" customHeight="1" x14ac:dyDescent="0.4">
      <c r="A224" s="136" t="str">
        <f t="shared" si="17"/>
        <v>MarzoConfederación del Canada Dominicana. S. A.</v>
      </c>
      <c r="B224" s="46">
        <f t="shared" si="13"/>
        <v>28</v>
      </c>
      <c r="C224" s="50" t="s">
        <v>93</v>
      </c>
      <c r="D224" s="48">
        <f>VLOOKUP(A224,'PNC Exon. &amp; no Exon.'!A:D,3,0)+VLOOKUP(A224,'PNC Exon. &amp; no Exon.'!A:D,4,0)</f>
        <v>6341046.2200000007</v>
      </c>
      <c r="E224" s="145">
        <f t="shared" si="14"/>
        <v>6.8163118390507565E-2</v>
      </c>
      <c r="F224" s="145">
        <f t="shared" si="18"/>
        <v>99.56345130150595</v>
      </c>
      <c r="H224" s="136" t="s">
        <v>2</v>
      </c>
    </row>
    <row r="225" spans="1:8" ht="15" customHeight="1" x14ac:dyDescent="0.4">
      <c r="A225" s="136" t="str">
        <f t="shared" si="17"/>
        <v>MarzoMultiseguros S.U, S. A.</v>
      </c>
      <c r="B225" s="46">
        <f t="shared" si="13"/>
        <v>25</v>
      </c>
      <c r="C225" s="50" t="s">
        <v>113</v>
      </c>
      <c r="D225" s="48">
        <f>VLOOKUP(A225,'PNC Exon. &amp; no Exon.'!A:D,3,0)+VLOOKUP(A225,'PNC Exon. &amp; no Exon.'!A:D,4,0)</f>
        <v>20121546.209999997</v>
      </c>
      <c r="E225" s="145">
        <f t="shared" si="14"/>
        <v>0.21629669441398564</v>
      </c>
      <c r="F225" s="145">
        <f t="shared" si="18"/>
        <v>99.779747995919934</v>
      </c>
      <c r="H225" s="136" t="s">
        <v>2</v>
      </c>
    </row>
    <row r="226" spans="1:8" ht="15" customHeight="1" x14ac:dyDescent="0.4">
      <c r="A226" s="136" t="str">
        <f t="shared" si="17"/>
        <v>MarzoAmigos Compañía de Seguros, S. A.</v>
      </c>
      <c r="B226" s="46">
        <f t="shared" si="13"/>
        <v>27</v>
      </c>
      <c r="C226" s="50" t="s">
        <v>88</v>
      </c>
      <c r="D226" s="48">
        <f>VLOOKUP(A226,'PNC Exon. &amp; no Exon.'!A:D,3,0)+VLOOKUP(A226,'PNC Exon. &amp; no Exon.'!A:D,4,0)</f>
        <v>10403741.120000001</v>
      </c>
      <c r="E226" s="145">
        <f t="shared" si="14"/>
        <v>0.11183508415851791</v>
      </c>
      <c r="F226" s="145">
        <f t="shared" si="18"/>
        <v>99.891583080078448</v>
      </c>
      <c r="G226" s="4"/>
      <c r="H226" s="136" t="s">
        <v>2</v>
      </c>
    </row>
    <row r="227" spans="1:8" ht="15" customHeight="1" x14ac:dyDescent="0.4">
      <c r="A227" s="136" t="str">
        <f t="shared" si="17"/>
        <v>MarzoAutoseguro, S. A.</v>
      </c>
      <c r="B227" s="46">
        <f t="shared" si="13"/>
        <v>29</v>
      </c>
      <c r="C227" s="50" t="s">
        <v>81</v>
      </c>
      <c r="D227" s="48">
        <f>VLOOKUP(A227,'PNC Exon. &amp; no Exon.'!A:D,3,0)+VLOOKUP(A227,'PNC Exon. &amp; no Exon.'!A:D,4,0)</f>
        <v>5304541.6900000004</v>
      </c>
      <c r="E227" s="145">
        <f t="shared" si="14"/>
        <v>5.7021206072024669E-2</v>
      </c>
      <c r="F227" s="145">
        <f t="shared" si="18"/>
        <v>99.94860428615047</v>
      </c>
      <c r="H227" s="136" t="s">
        <v>2</v>
      </c>
    </row>
    <row r="228" spans="1:8" ht="15" customHeight="1" x14ac:dyDescent="0.4">
      <c r="A228" s="136" t="str">
        <f t="shared" si="17"/>
        <v>MarzoSeguros Yunen, S. A.</v>
      </c>
      <c r="B228" s="46">
        <f t="shared" si="13"/>
        <v>30</v>
      </c>
      <c r="C228" s="50" t="s">
        <v>119</v>
      </c>
      <c r="D228" s="48">
        <f>VLOOKUP(A228,'PNC Exon. &amp; no Exon.'!A:D,3,0)+VLOOKUP(A228,'PNC Exon. &amp; no Exon.'!A:D,4,0)</f>
        <v>2211957.4</v>
      </c>
      <c r="E228" s="145">
        <f t="shared" si="14"/>
        <v>2.3777450739187213E-2</v>
      </c>
      <c r="F228" s="145">
        <f t="shared" si="18"/>
        <v>99.972381736889659</v>
      </c>
      <c r="H228" s="136" t="s">
        <v>2</v>
      </c>
    </row>
    <row r="229" spans="1:8" ht="15" customHeight="1" x14ac:dyDescent="0.4">
      <c r="A229" s="136" t="str">
        <f t="shared" si="17"/>
        <v>MarzoMidas Seguros, S. A.</v>
      </c>
      <c r="B229" s="46">
        <f t="shared" si="13"/>
        <v>31</v>
      </c>
      <c r="C229" s="50" t="s">
        <v>115</v>
      </c>
      <c r="D229" s="48">
        <f>VLOOKUP(A229,'PNC Exon. &amp; no Exon.'!A:D,3,0)+VLOOKUP(A229,'PNC Exon. &amp; no Exon.'!A:D,4,0)</f>
        <v>1114606.5300000003</v>
      </c>
      <c r="E229" s="145">
        <f t="shared" si="14"/>
        <v>1.1981470285391302E-2</v>
      </c>
      <c r="F229" s="145">
        <f t="shared" si="18"/>
        <v>99.984363207175051</v>
      </c>
      <c r="H229" s="136" t="s">
        <v>2</v>
      </c>
    </row>
    <row r="230" spans="1:8" ht="15" customHeight="1" x14ac:dyDescent="0.4">
      <c r="A230" s="136" t="str">
        <f t="shared" si="17"/>
        <v>MarzoHylseg Seguros, S.A.</v>
      </c>
      <c r="B230" s="46">
        <f t="shared" si="13"/>
        <v>32</v>
      </c>
      <c r="C230" s="50" t="s">
        <v>117</v>
      </c>
      <c r="D230" s="48">
        <f>VLOOKUP(A230,'PNC Exon. &amp; no Exon.'!A:D,3,0)+VLOOKUP(A230,'PNC Exon. &amp; no Exon.'!A:D,4,0)</f>
        <v>897483.43</v>
      </c>
      <c r="E230" s="145">
        <f t="shared" si="14"/>
        <v>9.6475040821589857E-3</v>
      </c>
      <c r="F230" s="145">
        <f t="shared" si="18"/>
        <v>99.994010711257204</v>
      </c>
      <c r="H230" s="136" t="s">
        <v>2</v>
      </c>
    </row>
    <row r="231" spans="1:8" ht="15" customHeight="1" x14ac:dyDescent="0.4">
      <c r="A231" s="136" t="str">
        <f t="shared" si="17"/>
        <v>MarzoUnit, S.A</v>
      </c>
      <c r="B231" s="46">
        <f t="shared" si="13"/>
        <v>33</v>
      </c>
      <c r="C231" s="50" t="s">
        <v>118</v>
      </c>
      <c r="D231" s="48">
        <f>VLOOKUP(A231,'PNC Exon. &amp; no Exon.'!A:D,3,0)+VLOOKUP(A231,'PNC Exon. &amp; no Exon.'!A:D,4,0)</f>
        <v>557168.71000000008</v>
      </c>
      <c r="E231" s="145">
        <f t="shared" si="14"/>
        <v>5.989288742830892E-3</v>
      </c>
      <c r="F231" s="145">
        <f t="shared" ref="F231" si="19">(F230+E231)</f>
        <v>100.00000000000003</v>
      </c>
      <c r="H231" s="136" t="s">
        <v>2</v>
      </c>
    </row>
    <row r="232" spans="1:8" ht="18" customHeight="1" x14ac:dyDescent="0.4">
      <c r="A232" s="136" t="str">
        <f t="shared" si="17"/>
        <v xml:space="preserve">Total General </v>
      </c>
      <c r="B232" s="51"/>
      <c r="C232" s="52" t="s">
        <v>21</v>
      </c>
      <c r="D232" s="53">
        <f>SUM(D199:D231)</f>
        <v>9302752529.119997</v>
      </c>
      <c r="E232" s="150">
        <f>SUM(E199:E231,0)</f>
        <v>100.00000000000003</v>
      </c>
      <c r="F232" s="151"/>
    </row>
    <row r="233" spans="1:8" x14ac:dyDescent="0.4">
      <c r="A233" s="136" t="str">
        <f t="shared" si="17"/>
        <v/>
      </c>
      <c r="B233" s="69" t="s">
        <v>171</v>
      </c>
      <c r="C233" s="28"/>
    </row>
    <row r="234" spans="1:8" x14ac:dyDescent="0.4">
      <c r="A234" s="136" t="str">
        <f t="shared" si="17"/>
        <v/>
      </c>
    </row>
    <row r="235" spans="1:8" x14ac:dyDescent="0.4">
      <c r="A235" s="136" t="str">
        <f t="shared" si="17"/>
        <v/>
      </c>
    </row>
    <row r="236" spans="1:8" x14ac:dyDescent="0.4">
      <c r="A236" s="136" t="str">
        <f t="shared" si="17"/>
        <v/>
      </c>
    </row>
    <row r="237" spans="1:8" x14ac:dyDescent="0.4">
      <c r="A237" s="136" t="str">
        <f t="shared" si="17"/>
        <v/>
      </c>
    </row>
    <row r="238" spans="1:8" x14ac:dyDescent="0.4">
      <c r="A238" s="136" t="str">
        <f t="shared" si="17"/>
        <v/>
      </c>
    </row>
    <row r="239" spans="1:8" x14ac:dyDescent="0.4">
      <c r="A239" s="136" t="str">
        <f t="shared" si="17"/>
        <v/>
      </c>
    </row>
    <row r="240" spans="1:8" x14ac:dyDescent="0.4">
      <c r="A240" s="136" t="str">
        <f t="shared" si="17"/>
        <v/>
      </c>
    </row>
    <row r="241" spans="1:6" x14ac:dyDescent="0.4">
      <c r="A241" s="136" t="str">
        <f t="shared" si="17"/>
        <v/>
      </c>
    </row>
    <row r="242" spans="1:6" x14ac:dyDescent="0.4">
      <c r="A242" s="136" t="str">
        <f t="shared" si="17"/>
        <v/>
      </c>
    </row>
    <row r="243" spans="1:6" x14ac:dyDescent="0.4">
      <c r="A243" s="136" t="str">
        <f t="shared" si="17"/>
        <v/>
      </c>
    </row>
    <row r="244" spans="1:6" x14ac:dyDescent="0.4">
      <c r="A244" s="136" t="str">
        <f t="shared" si="17"/>
        <v/>
      </c>
    </row>
    <row r="245" spans="1:6" x14ac:dyDescent="0.4">
      <c r="A245" s="136" t="str">
        <f t="shared" si="17"/>
        <v/>
      </c>
    </row>
    <row r="246" spans="1:6" x14ac:dyDescent="0.4">
      <c r="A246" s="136" t="str">
        <f t="shared" si="17"/>
        <v/>
      </c>
    </row>
    <row r="247" spans="1:6" x14ac:dyDescent="0.4">
      <c r="A247" s="136" t="str">
        <f t="shared" si="17"/>
        <v/>
      </c>
    </row>
    <row r="248" spans="1:6" x14ac:dyDescent="0.4">
      <c r="A248" s="136" t="str">
        <f t="shared" si="17"/>
        <v/>
      </c>
    </row>
    <row r="249" spans="1:6" x14ac:dyDescent="0.4">
      <c r="A249" s="136" t="str">
        <f t="shared" si="17"/>
        <v/>
      </c>
    </row>
    <row r="250" spans="1:6" x14ac:dyDescent="0.4">
      <c r="A250" s="136" t="str">
        <f t="shared" si="17"/>
        <v/>
      </c>
    </row>
    <row r="251" spans="1:6" x14ac:dyDescent="0.4">
      <c r="A251" s="136" t="str">
        <f t="shared" si="17"/>
        <v/>
      </c>
    </row>
    <row r="252" spans="1:6" x14ac:dyDescent="0.4">
      <c r="A252" s="136" t="str">
        <f t="shared" si="17"/>
        <v/>
      </c>
    </row>
    <row r="253" spans="1:6" x14ac:dyDescent="0.4">
      <c r="A253" s="136" t="str">
        <f t="shared" si="17"/>
        <v/>
      </c>
    </row>
    <row r="254" spans="1:6" x14ac:dyDescent="0.4">
      <c r="A254" s="136" t="str">
        <f t="shared" si="17"/>
        <v/>
      </c>
    </row>
    <row r="255" spans="1:6" x14ac:dyDescent="0.4">
      <c r="A255" s="136" t="str">
        <f t="shared" si="17"/>
        <v/>
      </c>
    </row>
    <row r="256" spans="1:6" ht="20" x14ac:dyDescent="0.6">
      <c r="A256" s="136" t="str">
        <f t="shared" si="17"/>
        <v/>
      </c>
      <c r="B256" s="173" t="s">
        <v>42</v>
      </c>
      <c r="C256" s="173"/>
      <c r="D256" s="173"/>
      <c r="E256" s="173"/>
      <c r="F256" s="173"/>
    </row>
    <row r="257" spans="1:8" x14ac:dyDescent="0.4">
      <c r="A257" s="136" t="str">
        <f t="shared" si="17"/>
        <v/>
      </c>
      <c r="B257" s="172" t="s">
        <v>90</v>
      </c>
      <c r="C257" s="172"/>
      <c r="D257" s="172"/>
      <c r="E257" s="172"/>
      <c r="F257" s="172"/>
    </row>
    <row r="258" spans="1:8" x14ac:dyDescent="0.4">
      <c r="A258" s="136" t="str">
        <f t="shared" si="17"/>
        <v/>
      </c>
      <c r="B258" s="175" t="s">
        <v>161</v>
      </c>
      <c r="C258" s="175"/>
      <c r="D258" s="175"/>
      <c r="E258" s="175"/>
      <c r="F258" s="175"/>
    </row>
    <row r="259" spans="1:8" x14ac:dyDescent="0.4">
      <c r="A259" s="136" t="str">
        <f t="shared" si="17"/>
        <v/>
      </c>
      <c r="B259" s="172" t="s">
        <v>105</v>
      </c>
      <c r="C259" s="172"/>
      <c r="D259" s="172"/>
      <c r="E259" s="172"/>
      <c r="F259" s="172"/>
    </row>
    <row r="260" spans="1:8" x14ac:dyDescent="0.4">
      <c r="A260" s="136" t="str">
        <f t="shared" si="17"/>
        <v/>
      </c>
    </row>
    <row r="261" spans="1:8" ht="18.75" customHeight="1" x14ac:dyDescent="0.4">
      <c r="A261" s="136" t="str">
        <f t="shared" si="17"/>
        <v>Compañías</v>
      </c>
      <c r="B261" s="93" t="s">
        <v>32</v>
      </c>
      <c r="C261" s="93" t="s">
        <v>33</v>
      </c>
      <c r="D261" s="93" t="s">
        <v>50</v>
      </c>
      <c r="E261" s="144" t="s">
        <v>126</v>
      </c>
      <c r="F261" s="144" t="s">
        <v>60</v>
      </c>
    </row>
    <row r="262" spans="1:8" ht="15" customHeight="1" x14ac:dyDescent="0.4">
      <c r="A262" s="136" t="str">
        <f t="shared" si="17"/>
        <v>AbrilSeguros Universal, S. A.</v>
      </c>
      <c r="B262" s="46">
        <f t="shared" ref="B262:B294" si="20">RANK(D262,$D$262:$D$294)</f>
        <v>1</v>
      </c>
      <c r="C262" s="86" t="s">
        <v>86</v>
      </c>
      <c r="D262" s="48">
        <f>VLOOKUP(A262,'PNC Exon. &amp; no Exon.'!A:D,3,0)+VLOOKUP(A262,'PNC Exon. &amp; no Exon.'!A:D,4,0)</f>
        <v>1281846960.6400001</v>
      </c>
      <c r="E262" s="145">
        <f>IFERROR(D262/D295*100,0)</f>
        <v>19.565108911729052</v>
      </c>
      <c r="F262" s="145">
        <f>(E262)</f>
        <v>19.565108911729052</v>
      </c>
      <c r="H262" s="136" t="s">
        <v>3</v>
      </c>
    </row>
    <row r="263" spans="1:8" ht="15" customHeight="1" x14ac:dyDescent="0.4">
      <c r="A263" s="136" t="str">
        <f t="shared" si="17"/>
        <v>AbrilHumano Seguros, S. A.</v>
      </c>
      <c r="B263" s="46">
        <f t="shared" si="20"/>
        <v>2</v>
      </c>
      <c r="C263" s="50" t="s">
        <v>108</v>
      </c>
      <c r="D263" s="48">
        <f>VLOOKUP(A263,'PNC Exon. &amp; no Exon.'!A:D,3,0)+VLOOKUP(A263,'PNC Exon. &amp; no Exon.'!A:D,4,0)</f>
        <v>1131697361.71</v>
      </c>
      <c r="E263" s="145">
        <f>IFERROR(D263/D295*100,0)</f>
        <v>17.273342931606777</v>
      </c>
      <c r="F263" s="145">
        <f>(F262+E263)</f>
        <v>36.838451843335832</v>
      </c>
      <c r="H263" s="136" t="s">
        <v>3</v>
      </c>
    </row>
    <row r="264" spans="1:8" ht="15" customHeight="1" x14ac:dyDescent="0.4">
      <c r="A264" s="136" t="str">
        <f t="shared" si="17"/>
        <v>AbrilSeguros Reservas, S. A.</v>
      </c>
      <c r="B264" s="46">
        <f t="shared" si="20"/>
        <v>4</v>
      </c>
      <c r="C264" s="50" t="s">
        <v>112</v>
      </c>
      <c r="D264" s="48">
        <f>VLOOKUP(A264,'PNC Exon. &amp; no Exon.'!A:D,3,0)+VLOOKUP(A264,'PNC Exon. &amp; no Exon.'!A:D,4,0)</f>
        <v>787956760.54999995</v>
      </c>
      <c r="E264" s="145">
        <f>IFERROR(D264/D295*100,0)</f>
        <v>12.026755385991502</v>
      </c>
      <c r="F264" s="145">
        <f>(F263+E264)</f>
        <v>48.865207229327332</v>
      </c>
      <c r="H264" s="136" t="s">
        <v>3</v>
      </c>
    </row>
    <row r="265" spans="1:8" ht="15" customHeight="1" x14ac:dyDescent="0.4">
      <c r="A265" s="136" t="str">
        <f t="shared" si="17"/>
        <v>AbrilMAPFRE BHD Cía de Seguros, S. A.</v>
      </c>
      <c r="B265" s="46">
        <f t="shared" si="20"/>
        <v>3</v>
      </c>
      <c r="C265" s="50" t="s">
        <v>94</v>
      </c>
      <c r="D265" s="48">
        <f>VLOOKUP(A265,'PNC Exon. &amp; no Exon.'!A:D,3,0)+VLOOKUP(A265,'PNC Exon. &amp; no Exon.'!A:D,4,0)</f>
        <v>883979382.75999999</v>
      </c>
      <c r="E265" s="145">
        <f>IFERROR(D265/D295*100,0)</f>
        <v>13.492369549940115</v>
      </c>
      <c r="F265" s="145">
        <f t="shared" ref="F265:F271" si="21">(F264+E265)</f>
        <v>62.357576779267447</v>
      </c>
      <c r="H265" s="136" t="s">
        <v>3</v>
      </c>
    </row>
    <row r="266" spans="1:8" ht="15" customHeight="1" x14ac:dyDescent="0.4">
      <c r="A266" s="136" t="str">
        <f t="shared" si="17"/>
        <v>AbrilLa Colonial de Seguros, S. A.</v>
      </c>
      <c r="B266" s="46">
        <f t="shared" si="20"/>
        <v>5</v>
      </c>
      <c r="C266" s="50" t="s">
        <v>87</v>
      </c>
      <c r="D266" s="48">
        <f>VLOOKUP(A266,'PNC Exon. &amp; no Exon.'!A:D,3,0)+VLOOKUP(A266,'PNC Exon. &amp; no Exon.'!A:D,4,0)</f>
        <v>616920286.38999999</v>
      </c>
      <c r="E266" s="145">
        <f>IFERROR(D266/D295*100,0)</f>
        <v>9.4161884871568962</v>
      </c>
      <c r="F266" s="145">
        <f t="shared" si="21"/>
        <v>71.773765266424348</v>
      </c>
      <c r="H266" s="136" t="s">
        <v>3</v>
      </c>
    </row>
    <row r="267" spans="1:8" ht="15" customHeight="1" x14ac:dyDescent="0.4">
      <c r="A267" s="136" t="str">
        <f t="shared" si="17"/>
        <v>AbrilSeguros Sura, S. A.</v>
      </c>
      <c r="B267" s="46">
        <f t="shared" si="20"/>
        <v>6</v>
      </c>
      <c r="C267" s="50" t="s">
        <v>92</v>
      </c>
      <c r="D267" s="48">
        <f>VLOOKUP(A267,'PNC Exon. &amp; no Exon.'!A:D,3,0)+VLOOKUP(A267,'PNC Exon. &amp; no Exon.'!A:D,4,0)</f>
        <v>493325564.99000001</v>
      </c>
      <c r="E267" s="145">
        <f>IFERROR(D267/D295*100,0)</f>
        <v>7.5297353774202396</v>
      </c>
      <c r="F267" s="145">
        <f t="shared" si="21"/>
        <v>79.303500643844586</v>
      </c>
      <c r="H267" s="136" t="s">
        <v>3</v>
      </c>
    </row>
    <row r="268" spans="1:8" ht="15" customHeight="1" x14ac:dyDescent="0.4">
      <c r="A268" s="136" t="str">
        <f t="shared" si="17"/>
        <v>AbrilSeguros Worldwide, S. A.</v>
      </c>
      <c r="B268" s="46">
        <f t="shared" si="20"/>
        <v>7</v>
      </c>
      <c r="C268" s="50" t="s">
        <v>91</v>
      </c>
      <c r="D268" s="48">
        <f>VLOOKUP(A268,'PNC Exon. &amp; no Exon.'!A:D,3,0)+VLOOKUP(A268,'PNC Exon. &amp; no Exon.'!A:D,4,0)</f>
        <v>214917928.93000001</v>
      </c>
      <c r="E268" s="145">
        <f>IFERROR(D268/D295*100,0)</f>
        <v>3.2803390854858963</v>
      </c>
      <c r="F268" s="145">
        <f t="shared" si="21"/>
        <v>82.583839729330478</v>
      </c>
      <c r="H268" s="136" t="s">
        <v>3</v>
      </c>
    </row>
    <row r="269" spans="1:8" ht="15" customHeight="1" x14ac:dyDescent="0.4">
      <c r="A269" s="136" t="str">
        <f t="shared" si="17"/>
        <v>AbrilGeneral de Seguros, S. A.</v>
      </c>
      <c r="B269" s="46">
        <f t="shared" si="20"/>
        <v>9</v>
      </c>
      <c r="C269" s="50" t="s">
        <v>78</v>
      </c>
      <c r="D269" s="48">
        <f>VLOOKUP(A269,'PNC Exon. &amp; no Exon.'!A:D,3,0)+VLOOKUP(A269,'PNC Exon. &amp; no Exon.'!A:D,4,0)</f>
        <v>133833300.23999998</v>
      </c>
      <c r="E269" s="145">
        <f>IFERROR(D269/D295*100,0)</f>
        <v>2.0427267650612424</v>
      </c>
      <c r="F269" s="145">
        <f t="shared" si="21"/>
        <v>84.626566494391724</v>
      </c>
      <c r="H269" s="136" t="s">
        <v>3</v>
      </c>
    </row>
    <row r="270" spans="1:8" ht="15" customHeight="1" x14ac:dyDescent="0.4">
      <c r="A270" s="136" t="str">
        <f t="shared" si="17"/>
        <v>AbrilSeguros Crecer, S. A.</v>
      </c>
      <c r="B270" s="46">
        <f t="shared" si="20"/>
        <v>8</v>
      </c>
      <c r="C270" s="50" t="s">
        <v>116</v>
      </c>
      <c r="D270" s="48">
        <f>VLOOKUP(A270,'PNC Exon. &amp; no Exon.'!A:D,3,0)+VLOOKUP(A270,'PNC Exon. &amp; no Exon.'!A:D,4,0)</f>
        <v>203840398.96000001</v>
      </c>
      <c r="E270" s="145">
        <f>IFERROR(D270/D295*100,0)</f>
        <v>3.1112603366251261</v>
      </c>
      <c r="F270" s="145">
        <f t="shared" si="21"/>
        <v>87.737826831016847</v>
      </c>
      <c r="H270" s="136" t="s">
        <v>3</v>
      </c>
    </row>
    <row r="271" spans="1:8" ht="15" customHeight="1" x14ac:dyDescent="0.4">
      <c r="A271" s="136" t="str">
        <f t="shared" si="17"/>
        <v>AbrilSeguros Pepin, S. A.</v>
      </c>
      <c r="B271" s="46">
        <f t="shared" si="20"/>
        <v>10</v>
      </c>
      <c r="C271" s="50" t="s">
        <v>77</v>
      </c>
      <c r="D271" s="48">
        <f>VLOOKUP(A271,'PNC Exon. &amp; no Exon.'!A:D,3,0)+VLOOKUP(A271,'PNC Exon. &amp; no Exon.'!A:D,4,0)</f>
        <v>93093494.799999982</v>
      </c>
      <c r="E271" s="145">
        <f>IFERROR(D271/D295*100,0)</f>
        <v>1.4209062553193568</v>
      </c>
      <c r="F271" s="145">
        <f t="shared" si="21"/>
        <v>89.158733086336198</v>
      </c>
      <c r="H271" s="136" t="s">
        <v>3</v>
      </c>
    </row>
    <row r="272" spans="1:8" ht="15" customHeight="1" x14ac:dyDescent="0.4">
      <c r="A272" s="136" t="str">
        <f t="shared" si="17"/>
        <v>AbrilLa Monumental de Seguros, S. A.</v>
      </c>
      <c r="B272" s="46">
        <f t="shared" si="20"/>
        <v>11</v>
      </c>
      <c r="C272" s="50" t="s">
        <v>89</v>
      </c>
      <c r="D272" s="48">
        <f>VLOOKUP(A272,'PNC Exon. &amp; no Exon.'!A:D,3,0)+VLOOKUP(A272,'PNC Exon. &amp; no Exon.'!A:D,4,0)</f>
        <v>93051062.659999996</v>
      </c>
      <c r="E272" s="145">
        <f>IFERROR(D272/D295*100,0)</f>
        <v>1.4202586043392096</v>
      </c>
      <c r="F272" s="145">
        <f>(F271+E272)</f>
        <v>90.578991690675409</v>
      </c>
      <c r="H272" s="136" t="s">
        <v>3</v>
      </c>
    </row>
    <row r="273" spans="1:8" ht="15" customHeight="1" x14ac:dyDescent="0.4">
      <c r="A273" s="136" t="str">
        <f t="shared" si="17"/>
        <v>AbrilCompañía Dominicana de Seguros, S.R.L.</v>
      </c>
      <c r="B273" s="46">
        <f t="shared" si="20"/>
        <v>13</v>
      </c>
      <c r="C273" s="50" t="s">
        <v>96</v>
      </c>
      <c r="D273" s="48">
        <f>VLOOKUP(A273,'PNC Exon. &amp; no Exon.'!A:D,3,0)+VLOOKUP(A273,'PNC Exon. &amp; no Exon.'!A:D,4,0)</f>
        <v>67325939.230000004</v>
      </c>
      <c r="E273" s="145">
        <f>IFERROR(D273/D295*100,0)</f>
        <v>1.0276104512208937</v>
      </c>
      <c r="F273" s="145">
        <f>(F272+E273)</f>
        <v>91.606602141896303</v>
      </c>
      <c r="H273" s="136" t="s">
        <v>3</v>
      </c>
    </row>
    <row r="274" spans="1:8" ht="15" customHeight="1" x14ac:dyDescent="0.4">
      <c r="A274" s="136" t="str">
        <f t="shared" si="17"/>
        <v>AbrilAseguradora Agropecuaria Dominicana. S. A.</v>
      </c>
      <c r="B274" s="46">
        <f t="shared" si="20"/>
        <v>16</v>
      </c>
      <c r="C274" s="50" t="s">
        <v>98</v>
      </c>
      <c r="D274" s="48">
        <f>VLOOKUP(A274,'PNC Exon. &amp; no Exon.'!A:D,3,0)+VLOOKUP(A274,'PNC Exon. &amp; no Exon.'!A:D,4,0)</f>
        <v>53401818.030000001</v>
      </c>
      <c r="E274" s="145">
        <f>IFERROR(D274/D295*100,0)</f>
        <v>0.81508356139459304</v>
      </c>
      <c r="F274" s="145">
        <f t="shared" ref="F274:F293" si="22">(F273+E274)</f>
        <v>92.421685703290891</v>
      </c>
      <c r="H274" s="136" t="s">
        <v>3</v>
      </c>
    </row>
    <row r="275" spans="1:8" ht="15" customHeight="1" x14ac:dyDescent="0.4">
      <c r="A275" s="136" t="str">
        <f t="shared" ref="A275:A333" si="23">H275&amp;C275</f>
        <v>AbrilPatria, S. A. Compañía de Seguros</v>
      </c>
      <c r="B275" s="46">
        <f t="shared" si="20"/>
        <v>15</v>
      </c>
      <c r="C275" s="50" t="s">
        <v>99</v>
      </c>
      <c r="D275" s="48">
        <f>VLOOKUP(A275,'PNC Exon. &amp; no Exon.'!A:D,3,0)+VLOOKUP(A275,'PNC Exon. &amp; no Exon.'!A:D,4,0)</f>
        <v>53485970.649999999</v>
      </c>
      <c r="E275" s="145">
        <f>IFERROR(D275/D295*100,0)</f>
        <v>0.81636800113355013</v>
      </c>
      <c r="F275" s="145">
        <f t="shared" si="22"/>
        <v>93.238053704424445</v>
      </c>
      <c r="H275" s="136" t="s">
        <v>3</v>
      </c>
    </row>
    <row r="276" spans="1:8" ht="15" customHeight="1" x14ac:dyDescent="0.4">
      <c r="A276" s="136" t="str">
        <f t="shared" si="23"/>
        <v>AbrilBanesco Seguros, S.A.</v>
      </c>
      <c r="B276" s="46">
        <f t="shared" si="20"/>
        <v>14</v>
      </c>
      <c r="C276" s="50" t="s">
        <v>106</v>
      </c>
      <c r="D276" s="48">
        <f>VLOOKUP(A276,'PNC Exon. &amp; no Exon.'!A:D,3,0)+VLOOKUP(A276,'PNC Exon. &amp; no Exon.'!A:D,4,0)</f>
        <v>55629553.309999995</v>
      </c>
      <c r="E276" s="145">
        <f>IFERROR(D276/D295*100,0)</f>
        <v>0.84908596941835557</v>
      </c>
      <c r="F276" s="145">
        <f t="shared" si="22"/>
        <v>94.087139673842799</v>
      </c>
      <c r="H276" s="136" t="s">
        <v>3</v>
      </c>
    </row>
    <row r="277" spans="1:8" ht="15" customHeight="1" x14ac:dyDescent="0.4">
      <c r="A277" s="136" t="str">
        <f t="shared" si="23"/>
        <v>AbrilAtlantica Seguros, S. A.</v>
      </c>
      <c r="B277" s="46">
        <f t="shared" si="20"/>
        <v>17</v>
      </c>
      <c r="C277" s="49" t="s">
        <v>107</v>
      </c>
      <c r="D277" s="48">
        <f>VLOOKUP(A277,'PNC Exon. &amp; no Exon.'!A:D,3,0)+VLOOKUP(A277,'PNC Exon. &amp; no Exon.'!A:D,4,0)</f>
        <v>47459723.879999995</v>
      </c>
      <c r="E277" s="145">
        <f>IFERROR(D277/D295*100,0)</f>
        <v>0.72438808621052508</v>
      </c>
      <c r="F277" s="145">
        <f t="shared" si="22"/>
        <v>94.811527760053323</v>
      </c>
      <c r="H277" s="136" t="s">
        <v>3</v>
      </c>
    </row>
    <row r="278" spans="1:8" ht="15" customHeight="1" x14ac:dyDescent="0.4">
      <c r="A278" s="136" t="str">
        <f t="shared" si="23"/>
        <v>AbrilCooperativa Nacional de Seguros, Inc.</v>
      </c>
      <c r="B278" s="46">
        <f t="shared" si="20"/>
        <v>19</v>
      </c>
      <c r="C278" s="50" t="s">
        <v>80</v>
      </c>
      <c r="D278" s="48">
        <f>VLOOKUP(A278,'PNC Exon. &amp; no Exon.'!A:D,3,0)+VLOOKUP(A278,'PNC Exon. &amp; no Exon.'!A:D,4,0)</f>
        <v>35333315.019999996</v>
      </c>
      <c r="E278" s="145">
        <f>IFERROR(D278/D295*100,0)</f>
        <v>0.53930007076162956</v>
      </c>
      <c r="F278" s="145">
        <f t="shared" si="22"/>
        <v>95.35082783081495</v>
      </c>
      <c r="H278" s="136" t="s">
        <v>3</v>
      </c>
    </row>
    <row r="279" spans="1:8" ht="15" customHeight="1" x14ac:dyDescent="0.4">
      <c r="A279" s="136" t="str">
        <f t="shared" si="23"/>
        <v>AbrilBMI Compañía de Seguros, S. A.</v>
      </c>
      <c r="B279" s="46">
        <f t="shared" si="20"/>
        <v>24</v>
      </c>
      <c r="C279" s="50" t="s">
        <v>95</v>
      </c>
      <c r="D279" s="48">
        <f>VLOOKUP(A279,'PNC Exon. &amp; no Exon.'!A:D,3,0)+VLOOKUP(A279,'PNC Exon. &amp; no Exon.'!A:D,4,0)</f>
        <v>23152088.689999998</v>
      </c>
      <c r="E279" s="145">
        <f>IFERROR(D279/D295*100,0)</f>
        <v>0.35337536434747252</v>
      </c>
      <c r="F279" s="145">
        <f t="shared" si="22"/>
        <v>95.704203195162421</v>
      </c>
      <c r="H279" s="136" t="s">
        <v>3</v>
      </c>
    </row>
    <row r="280" spans="1:8" ht="15" customHeight="1" x14ac:dyDescent="0.4">
      <c r="A280" s="136" t="str">
        <f t="shared" si="23"/>
        <v>AbrilCuna Mutual Insurance Society Dominicana, S.A.</v>
      </c>
      <c r="B280" s="46">
        <f t="shared" si="20"/>
        <v>20</v>
      </c>
      <c r="C280" s="50" t="s">
        <v>102</v>
      </c>
      <c r="D280" s="48">
        <f>VLOOKUP(A280,'PNC Exon. &amp; no Exon.'!A:D,3,0)+VLOOKUP(A280,'PNC Exon. &amp; no Exon.'!A:D,4,0)</f>
        <v>34862583.889999993</v>
      </c>
      <c r="E280" s="145">
        <f>IFERROR(D280/D295*100,0)</f>
        <v>0.53211519915886585</v>
      </c>
      <c r="F280" s="145">
        <f t="shared" si="22"/>
        <v>96.236318394321287</v>
      </c>
      <c r="H280" s="136" t="s">
        <v>3</v>
      </c>
    </row>
    <row r="281" spans="1:8" ht="15" customHeight="1" x14ac:dyDescent="0.4">
      <c r="A281" s="136" t="str">
        <f t="shared" si="23"/>
        <v>AbrilBupa Dominicana, S.A.</v>
      </c>
      <c r="B281" s="46">
        <f t="shared" si="20"/>
        <v>22</v>
      </c>
      <c r="C281" s="49" t="s">
        <v>101</v>
      </c>
      <c r="D281" s="48">
        <f>VLOOKUP(A281,'PNC Exon. &amp; no Exon.'!A:D,3,0)+VLOOKUP(A281,'PNC Exon. &amp; no Exon.'!A:D,4,0)</f>
        <v>26449312.670000002</v>
      </c>
      <c r="E281" s="145">
        <f>IFERROR(D281/D295*100,0)</f>
        <v>0.40370161097121615</v>
      </c>
      <c r="F281" s="145">
        <f t="shared" si="22"/>
        <v>96.640020005292499</v>
      </c>
      <c r="H281" s="136" t="s">
        <v>3</v>
      </c>
    </row>
    <row r="282" spans="1:8" ht="15" customHeight="1" x14ac:dyDescent="0.4">
      <c r="A282" s="136" t="str">
        <f t="shared" si="23"/>
        <v>AbrilAtrio Seguros, S. A.</v>
      </c>
      <c r="B282" s="46">
        <f t="shared" si="20"/>
        <v>21</v>
      </c>
      <c r="C282" s="50" t="s">
        <v>110</v>
      </c>
      <c r="D282" s="48">
        <f>VLOOKUP(A282,'PNC Exon. &amp; no Exon.'!A:D,3,0)+VLOOKUP(A282,'PNC Exon. &amp; no Exon.'!A:D,4,0)</f>
        <v>30009607.07</v>
      </c>
      <c r="E282" s="145">
        <f>IFERROR(D282/D295*100,0)</f>
        <v>0.45804315862292677</v>
      </c>
      <c r="F282" s="145">
        <f t="shared" si="22"/>
        <v>97.098063163915427</v>
      </c>
      <c r="H282" s="136" t="s">
        <v>3</v>
      </c>
    </row>
    <row r="283" spans="1:8" ht="15" customHeight="1" x14ac:dyDescent="0.4">
      <c r="A283" s="136" t="str">
        <f t="shared" si="23"/>
        <v>AbrilAngloamericana de Seguros, S. A.</v>
      </c>
      <c r="B283" s="46">
        <f t="shared" si="20"/>
        <v>12</v>
      </c>
      <c r="C283" s="50" t="s">
        <v>79</v>
      </c>
      <c r="D283" s="48">
        <f>VLOOKUP(A283,'PNC Exon. &amp; no Exon.'!A:D,3,0)+VLOOKUP(A283,'PNC Exon. &amp; no Exon.'!A:D,4,0)</f>
        <v>70530588.859999999</v>
      </c>
      <c r="E283" s="145">
        <f>IFERROR(D283/D295*100,0)</f>
        <v>1.0765237154092939</v>
      </c>
      <c r="F283" s="145">
        <f t="shared" si="22"/>
        <v>98.174586879324721</v>
      </c>
      <c r="H283" s="136" t="s">
        <v>3</v>
      </c>
    </row>
    <row r="284" spans="1:8" ht="15" customHeight="1" x14ac:dyDescent="0.4">
      <c r="A284" s="136" t="str">
        <f t="shared" si="23"/>
        <v>AbrilSeguros La Internacional, S. A.</v>
      </c>
      <c r="B284" s="46">
        <f t="shared" si="20"/>
        <v>18</v>
      </c>
      <c r="C284" s="50" t="s">
        <v>82</v>
      </c>
      <c r="D284" s="48">
        <f>VLOOKUP(A284,'PNC Exon. &amp; no Exon.'!A:D,3,0)+VLOOKUP(A284,'PNC Exon. &amp; no Exon.'!A:D,4,0)</f>
        <v>36882197.829999998</v>
      </c>
      <c r="E284" s="145">
        <f>IFERROR(D284/D295*100,0)</f>
        <v>0.56294100591197294</v>
      </c>
      <c r="F284" s="145">
        <f t="shared" si="22"/>
        <v>98.737527885236688</v>
      </c>
      <c r="H284" s="136" t="s">
        <v>3</v>
      </c>
    </row>
    <row r="285" spans="1:8" ht="15" customHeight="1" x14ac:dyDescent="0.4">
      <c r="A285" s="136" t="str">
        <f t="shared" si="23"/>
        <v>AbrilSeguros APS, S.A</v>
      </c>
      <c r="B285" s="46">
        <f t="shared" si="20"/>
        <v>23</v>
      </c>
      <c r="C285" s="50" t="s">
        <v>114</v>
      </c>
      <c r="D285" s="48">
        <f>VLOOKUP(A285,'PNC Exon. &amp; no Exon.'!A:D,3,0)+VLOOKUP(A285,'PNC Exon. &amp; no Exon.'!A:D,4,0)</f>
        <v>26266453.670000002</v>
      </c>
      <c r="E285" s="145">
        <f t="shared" ref="E285:E294" si="24">IFERROR(D285/$D$295*100,0)</f>
        <v>0.40091059428954956</v>
      </c>
      <c r="F285" s="145">
        <f t="shared" si="22"/>
        <v>99.138438479526243</v>
      </c>
      <c r="H285" s="136" t="s">
        <v>3</v>
      </c>
    </row>
    <row r="286" spans="1:8" ht="15" customHeight="1" x14ac:dyDescent="0.4">
      <c r="A286" s="136" t="str">
        <f t="shared" si="23"/>
        <v>AbrilSeguros ADEMI, S. A.</v>
      </c>
      <c r="B286" s="46">
        <f t="shared" si="20"/>
        <v>26</v>
      </c>
      <c r="C286" s="50" t="s">
        <v>109</v>
      </c>
      <c r="D286" s="48">
        <f>VLOOKUP(A286,'PNC Exon. &amp; no Exon.'!A:D,3,0)+VLOOKUP(A286,'PNC Exon. &amp; no Exon.'!A:D,4,0)</f>
        <v>14963128.460000001</v>
      </c>
      <c r="E286" s="145">
        <f t="shared" si="24"/>
        <v>0.22838548357904273</v>
      </c>
      <c r="F286" s="145">
        <f t="shared" si="22"/>
        <v>99.36682396310529</v>
      </c>
      <c r="H286" s="136" t="s">
        <v>3</v>
      </c>
    </row>
    <row r="287" spans="1:8" ht="15" customHeight="1" x14ac:dyDescent="0.4">
      <c r="A287" s="136" t="str">
        <f t="shared" si="23"/>
        <v>AbrilConfederación del Canada Dominicana. S. A.</v>
      </c>
      <c r="B287" s="46">
        <f t="shared" si="20"/>
        <v>27</v>
      </c>
      <c r="C287" s="50" t="s">
        <v>93</v>
      </c>
      <c r="D287" s="48">
        <f>VLOOKUP(A287,'PNC Exon. &amp; no Exon.'!A:D,3,0)+VLOOKUP(A287,'PNC Exon. &amp; no Exon.'!A:D,4,0)</f>
        <v>9445456.5999999996</v>
      </c>
      <c r="E287" s="145">
        <f t="shared" si="24"/>
        <v>0.14416805810246053</v>
      </c>
      <c r="F287" s="145">
        <f t="shared" si="22"/>
        <v>99.510992021207755</v>
      </c>
      <c r="H287" s="136" t="s">
        <v>3</v>
      </c>
    </row>
    <row r="288" spans="1:8" ht="15" customHeight="1" x14ac:dyDescent="0.4">
      <c r="A288" s="136" t="str">
        <f t="shared" si="23"/>
        <v>AbrilMultiseguros S.U, S. A.</v>
      </c>
      <c r="B288" s="46">
        <f t="shared" si="20"/>
        <v>25</v>
      </c>
      <c r="C288" s="50" t="s">
        <v>113</v>
      </c>
      <c r="D288" s="48">
        <f>VLOOKUP(A288,'PNC Exon. &amp; no Exon.'!A:D,3,0)+VLOOKUP(A288,'PNC Exon. &amp; no Exon.'!A:D,4,0)</f>
        <v>18391424.799999997</v>
      </c>
      <c r="E288" s="145">
        <f t="shared" si="24"/>
        <v>0.28071231613656805</v>
      </c>
      <c r="F288" s="145">
        <f t="shared" si="22"/>
        <v>99.791704337344328</v>
      </c>
      <c r="H288" s="136" t="s">
        <v>3</v>
      </c>
    </row>
    <row r="289" spans="1:8" ht="15" customHeight="1" x14ac:dyDescent="0.4">
      <c r="A289" s="136" t="str">
        <f t="shared" si="23"/>
        <v>AbrilAmigos Compañía de Seguros, S. A.</v>
      </c>
      <c r="B289" s="46">
        <f t="shared" si="20"/>
        <v>28</v>
      </c>
      <c r="C289" s="50" t="s">
        <v>88</v>
      </c>
      <c r="D289" s="48">
        <f>VLOOKUP(A289,'PNC Exon. &amp; no Exon.'!A:D,3,0)+VLOOKUP(A289,'PNC Exon. &amp; no Exon.'!A:D,4,0)</f>
        <v>6496687.4700000007</v>
      </c>
      <c r="E289" s="145">
        <f t="shared" si="24"/>
        <v>9.9160353629541578E-2</v>
      </c>
      <c r="F289" s="145">
        <f t="shared" si="22"/>
        <v>99.890864690973871</v>
      </c>
      <c r="G289" s="4"/>
      <c r="H289" s="136" t="s">
        <v>3</v>
      </c>
    </row>
    <row r="290" spans="1:8" ht="15" customHeight="1" x14ac:dyDescent="0.4">
      <c r="A290" s="136" t="str">
        <f t="shared" si="23"/>
        <v>AbrilAutoseguro, S. A.</v>
      </c>
      <c r="B290" s="46">
        <f t="shared" si="20"/>
        <v>29</v>
      </c>
      <c r="C290" s="50" t="s">
        <v>81</v>
      </c>
      <c r="D290" s="48">
        <f>VLOOKUP(A290,'PNC Exon. &amp; no Exon.'!A:D,3,0)+VLOOKUP(A290,'PNC Exon. &amp; no Exon.'!A:D,4,0)</f>
        <v>4540313.8600000003</v>
      </c>
      <c r="E290" s="145">
        <f t="shared" si="24"/>
        <v>6.9299797785518064E-2</v>
      </c>
      <c r="F290" s="145">
        <f t="shared" si="22"/>
        <v>99.960164488759389</v>
      </c>
      <c r="H290" s="136" t="s">
        <v>3</v>
      </c>
    </row>
    <row r="291" spans="1:8" ht="15" customHeight="1" x14ac:dyDescent="0.4">
      <c r="A291" s="136" t="str">
        <f t="shared" si="23"/>
        <v>AbrilSeguros Yunen, S. A.</v>
      </c>
      <c r="B291" s="46">
        <f t="shared" si="20"/>
        <v>30</v>
      </c>
      <c r="C291" s="50" t="s">
        <v>119</v>
      </c>
      <c r="D291" s="48">
        <f>VLOOKUP(A291,'PNC Exon. &amp; no Exon.'!A:D,3,0)+VLOOKUP(A291,'PNC Exon. &amp; no Exon.'!A:D,4,0)</f>
        <v>1150081.5900000001</v>
      </c>
      <c r="E291" s="145">
        <f t="shared" si="24"/>
        <v>1.7553945405846257E-2</v>
      </c>
      <c r="F291" s="145">
        <f t="shared" si="22"/>
        <v>99.97771843416524</v>
      </c>
      <c r="H291" s="136" t="s">
        <v>3</v>
      </c>
    </row>
    <row r="292" spans="1:8" ht="15" customHeight="1" x14ac:dyDescent="0.4">
      <c r="A292" s="136" t="str">
        <f t="shared" si="23"/>
        <v>AbrilMidas Seguros, S. A.</v>
      </c>
      <c r="B292" s="46">
        <f t="shared" si="20"/>
        <v>31</v>
      </c>
      <c r="C292" s="50" t="s">
        <v>115</v>
      </c>
      <c r="D292" s="48">
        <f>VLOOKUP(A292,'PNC Exon. &amp; no Exon.'!A:D,3,0)+VLOOKUP(A292,'PNC Exon. &amp; no Exon.'!A:D,4,0)</f>
        <v>688169.24</v>
      </c>
      <c r="E292" s="145">
        <f t="shared" si="24"/>
        <v>1.0503676759961621E-2</v>
      </c>
      <c r="F292" s="145">
        <f t="shared" si="22"/>
        <v>99.988222110925207</v>
      </c>
      <c r="H292" s="136" t="s">
        <v>3</v>
      </c>
    </row>
    <row r="293" spans="1:8" ht="15" customHeight="1" x14ac:dyDescent="0.4">
      <c r="A293" s="136" t="str">
        <f t="shared" si="23"/>
        <v>AbrilHylseg Seguros, S.A.</v>
      </c>
      <c r="B293" s="46">
        <f t="shared" si="20"/>
        <v>33</v>
      </c>
      <c r="C293" s="50" t="s">
        <v>117</v>
      </c>
      <c r="D293" s="48">
        <f>VLOOKUP(A293,'PNC Exon. &amp; no Exon.'!A:D,3,0)+VLOOKUP(A293,'PNC Exon. &amp; no Exon.'!A:D,4,0)</f>
        <v>225606.78999999998</v>
      </c>
      <c r="E293" s="145">
        <f t="shared" si="24"/>
        <v>3.4434854964057121E-3</v>
      </c>
      <c r="F293" s="145">
        <f t="shared" si="22"/>
        <v>99.991665596421612</v>
      </c>
      <c r="H293" s="136" t="s">
        <v>3</v>
      </c>
    </row>
    <row r="294" spans="1:8" ht="15" customHeight="1" x14ac:dyDescent="0.4">
      <c r="A294" s="136" t="str">
        <f t="shared" si="23"/>
        <v>AbrilUnit, S.A</v>
      </c>
      <c r="B294" s="46">
        <f t="shared" si="20"/>
        <v>32</v>
      </c>
      <c r="C294" s="50" t="s">
        <v>118</v>
      </c>
      <c r="D294" s="48">
        <f>VLOOKUP(A294,'PNC Exon. &amp; no Exon.'!A:D,3,0)+VLOOKUP(A294,'PNC Exon. &amp; no Exon.'!A:D,4,0)</f>
        <v>546045</v>
      </c>
      <c r="E294" s="145">
        <f t="shared" si="24"/>
        <v>8.3344035783890075E-3</v>
      </c>
      <c r="F294" s="145">
        <f t="shared" ref="F294" si="25">(F293+E294)</f>
        <v>100</v>
      </c>
      <c r="H294" s="136" t="s">
        <v>3</v>
      </c>
    </row>
    <row r="295" spans="1:8" ht="18" customHeight="1" x14ac:dyDescent="0.4">
      <c r="A295" s="136" t="str">
        <f t="shared" si="23"/>
        <v xml:space="preserve">Total General </v>
      </c>
      <c r="B295" s="51"/>
      <c r="C295" s="52" t="s">
        <v>21</v>
      </c>
      <c r="D295" s="53">
        <f>SUM(D262:D294)</f>
        <v>6551698569.2400007</v>
      </c>
      <c r="E295" s="150">
        <f>SUM(E262:E294,0)</f>
        <v>100</v>
      </c>
      <c r="F295" s="151"/>
    </row>
    <row r="296" spans="1:8" x14ac:dyDescent="0.4">
      <c r="A296" s="136" t="str">
        <f t="shared" si="23"/>
        <v/>
      </c>
      <c r="B296" s="69" t="s">
        <v>171</v>
      </c>
      <c r="C296" s="28"/>
    </row>
    <row r="297" spans="1:8" x14ac:dyDescent="0.4">
      <c r="A297" s="136" t="str">
        <f t="shared" si="23"/>
        <v/>
      </c>
    </row>
    <row r="298" spans="1:8" x14ac:dyDescent="0.4">
      <c r="A298" s="136" t="str">
        <f t="shared" si="23"/>
        <v/>
      </c>
    </row>
    <row r="299" spans="1:8" x14ac:dyDescent="0.4">
      <c r="A299" s="136" t="str">
        <f t="shared" si="23"/>
        <v/>
      </c>
    </row>
    <row r="300" spans="1:8" x14ac:dyDescent="0.4">
      <c r="A300" s="136" t="str">
        <f t="shared" si="23"/>
        <v/>
      </c>
    </row>
    <row r="301" spans="1:8" x14ac:dyDescent="0.4">
      <c r="A301" s="136" t="str">
        <f t="shared" si="23"/>
        <v/>
      </c>
    </row>
    <row r="302" spans="1:8" x14ac:dyDescent="0.4">
      <c r="A302" s="136" t="str">
        <f t="shared" si="23"/>
        <v/>
      </c>
    </row>
    <row r="303" spans="1:8" x14ac:dyDescent="0.4">
      <c r="A303" s="136" t="str">
        <f t="shared" si="23"/>
        <v/>
      </c>
    </row>
    <row r="304" spans="1:8" x14ac:dyDescent="0.4">
      <c r="A304" s="136" t="str">
        <f t="shared" si="23"/>
        <v/>
      </c>
    </row>
    <row r="305" spans="1:6" x14ac:dyDescent="0.4">
      <c r="A305" s="136" t="str">
        <f t="shared" si="23"/>
        <v/>
      </c>
    </row>
    <row r="306" spans="1:6" x14ac:dyDescent="0.4">
      <c r="A306" s="136" t="str">
        <f t="shared" si="23"/>
        <v/>
      </c>
    </row>
    <row r="307" spans="1:6" x14ac:dyDescent="0.4">
      <c r="A307" s="136" t="str">
        <f t="shared" si="23"/>
        <v/>
      </c>
    </row>
    <row r="308" spans="1:6" x14ac:dyDescent="0.4">
      <c r="A308" s="136" t="str">
        <f t="shared" si="23"/>
        <v/>
      </c>
    </row>
    <row r="309" spans="1:6" x14ac:dyDescent="0.4">
      <c r="A309" s="136" t="str">
        <f t="shared" si="23"/>
        <v/>
      </c>
    </row>
    <row r="310" spans="1:6" x14ac:dyDescent="0.4">
      <c r="A310" s="136" t="str">
        <f t="shared" si="23"/>
        <v/>
      </c>
    </row>
    <row r="311" spans="1:6" x14ac:dyDescent="0.4">
      <c r="A311" s="136" t="str">
        <f t="shared" si="23"/>
        <v/>
      </c>
    </row>
    <row r="312" spans="1:6" x14ac:dyDescent="0.4">
      <c r="A312" s="136" t="str">
        <f t="shared" si="23"/>
        <v/>
      </c>
    </row>
    <row r="313" spans="1:6" x14ac:dyDescent="0.4">
      <c r="A313" s="136" t="str">
        <f t="shared" si="23"/>
        <v/>
      </c>
    </row>
    <row r="314" spans="1:6" x14ac:dyDescent="0.4">
      <c r="A314" s="136" t="str">
        <f t="shared" si="23"/>
        <v/>
      </c>
    </row>
    <row r="315" spans="1:6" x14ac:dyDescent="0.4">
      <c r="A315" s="136" t="str">
        <f t="shared" si="23"/>
        <v/>
      </c>
    </row>
    <row r="316" spans="1:6" x14ac:dyDescent="0.4">
      <c r="A316" s="136" t="str">
        <f t="shared" si="23"/>
        <v/>
      </c>
    </row>
    <row r="317" spans="1:6" x14ac:dyDescent="0.4">
      <c r="A317" s="136" t="str">
        <f t="shared" si="23"/>
        <v/>
      </c>
    </row>
    <row r="318" spans="1:6" x14ac:dyDescent="0.4">
      <c r="A318" s="136" t="str">
        <f t="shared" si="23"/>
        <v/>
      </c>
    </row>
    <row r="319" spans="1:6" ht="20" x14ac:dyDescent="0.6">
      <c r="A319" s="136" t="str">
        <f t="shared" si="23"/>
        <v/>
      </c>
      <c r="B319" s="173" t="s">
        <v>42</v>
      </c>
      <c r="C319" s="173"/>
      <c r="D319" s="173"/>
      <c r="E319" s="173"/>
      <c r="F319" s="173"/>
    </row>
    <row r="320" spans="1:6" x14ac:dyDescent="0.4">
      <c r="A320" s="136" t="str">
        <f t="shared" si="23"/>
        <v/>
      </c>
      <c r="B320" s="172" t="s">
        <v>90</v>
      </c>
      <c r="C320" s="172"/>
      <c r="D320" s="172"/>
      <c r="E320" s="172"/>
      <c r="F320" s="172"/>
    </row>
    <row r="321" spans="1:8" x14ac:dyDescent="0.4">
      <c r="A321" s="136" t="str">
        <f t="shared" si="23"/>
        <v/>
      </c>
      <c r="B321" s="175" t="s">
        <v>162</v>
      </c>
      <c r="C321" s="175"/>
      <c r="D321" s="175"/>
      <c r="E321" s="175"/>
      <c r="F321" s="175"/>
    </row>
    <row r="322" spans="1:8" x14ac:dyDescent="0.4">
      <c r="A322" s="136" t="str">
        <f t="shared" si="23"/>
        <v/>
      </c>
      <c r="B322" s="172" t="s">
        <v>105</v>
      </c>
      <c r="C322" s="172"/>
      <c r="D322" s="172"/>
      <c r="E322" s="172"/>
      <c r="F322" s="172"/>
    </row>
    <row r="323" spans="1:8" x14ac:dyDescent="0.4">
      <c r="A323" s="136" t="str">
        <f t="shared" si="23"/>
        <v/>
      </c>
    </row>
    <row r="324" spans="1:8" ht="20.25" customHeight="1" x14ac:dyDescent="0.4">
      <c r="A324" s="136" t="str">
        <f t="shared" si="23"/>
        <v>Compañías</v>
      </c>
      <c r="B324" s="93" t="s">
        <v>32</v>
      </c>
      <c r="C324" s="93" t="s">
        <v>33</v>
      </c>
      <c r="D324" s="93" t="s">
        <v>50</v>
      </c>
      <c r="E324" s="144" t="s">
        <v>126</v>
      </c>
      <c r="F324" s="144" t="s">
        <v>60</v>
      </c>
    </row>
    <row r="325" spans="1:8" ht="15" customHeight="1" x14ac:dyDescent="0.4">
      <c r="A325" s="136" t="str">
        <f t="shared" si="23"/>
        <v>MayoSeguros Universal, S. A.</v>
      </c>
      <c r="B325" s="46">
        <f t="shared" ref="B325:B357" si="26">RANK(D325,$D$325:$D$357)</f>
        <v>1</v>
      </c>
      <c r="C325" s="86" t="s">
        <v>86</v>
      </c>
      <c r="D325" s="48">
        <f>VLOOKUP(A325,'PNC Exon. &amp; no Exon.'!A:D,3,0)+VLOOKUP(A325,'PNC Exon. &amp; no Exon.'!A:D,4,0)</f>
        <v>1482311366.0900002</v>
      </c>
      <c r="E325" s="145">
        <f t="shared" ref="E325:E357" si="27">IFERROR(D325/$D$358*100,0)</f>
        <v>22.467842024619355</v>
      </c>
      <c r="F325" s="145">
        <f>(E325)</f>
        <v>22.467842024619355</v>
      </c>
      <c r="H325" s="136" t="s">
        <v>4</v>
      </c>
    </row>
    <row r="326" spans="1:8" ht="15" customHeight="1" x14ac:dyDescent="0.4">
      <c r="A326" s="136" t="str">
        <f t="shared" si="23"/>
        <v>MayoHumano Seguros, S. A.</v>
      </c>
      <c r="B326" s="46">
        <f t="shared" si="26"/>
        <v>2</v>
      </c>
      <c r="C326" s="50" t="s">
        <v>108</v>
      </c>
      <c r="D326" s="48">
        <f>VLOOKUP(A326,'PNC Exon. &amp; no Exon.'!A:D,3,0)+VLOOKUP(A326,'PNC Exon. &amp; no Exon.'!A:D,4,0)</f>
        <v>1021160864.16</v>
      </c>
      <c r="E326" s="145">
        <f t="shared" si="27"/>
        <v>15.478044291186821</v>
      </c>
      <c r="F326" s="145">
        <f>(F325+E326)</f>
        <v>37.945886315806177</v>
      </c>
      <c r="H326" s="136" t="s">
        <v>4</v>
      </c>
    </row>
    <row r="327" spans="1:8" ht="15" customHeight="1" x14ac:dyDescent="0.4">
      <c r="A327" s="136" t="str">
        <f t="shared" si="23"/>
        <v>MayoSeguros Reservas, S. A.</v>
      </c>
      <c r="B327" s="46">
        <f t="shared" si="26"/>
        <v>3</v>
      </c>
      <c r="C327" s="50" t="s">
        <v>112</v>
      </c>
      <c r="D327" s="48">
        <f>VLOOKUP(A327,'PNC Exon. &amp; no Exon.'!A:D,3,0)+VLOOKUP(A327,'PNC Exon. &amp; no Exon.'!A:D,4,0)</f>
        <v>807969418.38</v>
      </c>
      <c r="E327" s="145">
        <f t="shared" si="27"/>
        <v>12.246637021187912</v>
      </c>
      <c r="F327" s="145">
        <f>(F326+E327)</f>
        <v>50.192523336994086</v>
      </c>
      <c r="H327" s="136" t="s">
        <v>4</v>
      </c>
    </row>
    <row r="328" spans="1:8" ht="15" customHeight="1" x14ac:dyDescent="0.4">
      <c r="A328" s="136" t="str">
        <f t="shared" si="23"/>
        <v>MayoMAPFRE BHD Cía de Seguros, S. A.</v>
      </c>
      <c r="B328" s="46">
        <f t="shared" si="26"/>
        <v>4</v>
      </c>
      <c r="C328" s="50" t="s">
        <v>94</v>
      </c>
      <c r="D328" s="48">
        <f>VLOOKUP(A328,'PNC Exon. &amp; no Exon.'!A:D,3,0)+VLOOKUP(A328,'PNC Exon. &amp; no Exon.'!A:D,4,0)</f>
        <v>755693203.85000014</v>
      </c>
      <c r="E328" s="145">
        <f t="shared" si="27"/>
        <v>11.454270615199066</v>
      </c>
      <c r="F328" s="145">
        <f t="shared" ref="F328:F334" si="28">(F327+E328)</f>
        <v>61.64679395219315</v>
      </c>
      <c r="H328" s="136" t="s">
        <v>4</v>
      </c>
    </row>
    <row r="329" spans="1:8" ht="15" customHeight="1" x14ac:dyDescent="0.4">
      <c r="A329" s="136" t="str">
        <f t="shared" si="23"/>
        <v>MayoLa Colonial de Seguros, S. A.</v>
      </c>
      <c r="B329" s="46">
        <f t="shared" si="26"/>
        <v>5</v>
      </c>
      <c r="C329" s="50" t="s">
        <v>87</v>
      </c>
      <c r="D329" s="48">
        <f>VLOOKUP(A329,'PNC Exon. &amp; no Exon.'!A:D,3,0)+VLOOKUP(A329,'PNC Exon. &amp; no Exon.'!A:D,4,0)</f>
        <v>630580844.93000007</v>
      </c>
      <c r="E329" s="145">
        <f t="shared" si="27"/>
        <v>9.5579047234925021</v>
      </c>
      <c r="F329" s="145">
        <f t="shared" si="28"/>
        <v>71.204698675685648</v>
      </c>
      <c r="H329" s="136" t="s">
        <v>4</v>
      </c>
    </row>
    <row r="330" spans="1:8" ht="15" customHeight="1" x14ac:dyDescent="0.4">
      <c r="A330" s="136" t="str">
        <f t="shared" si="23"/>
        <v>MayoSeguros Sura, S. A.</v>
      </c>
      <c r="B330" s="46">
        <f t="shared" si="26"/>
        <v>6</v>
      </c>
      <c r="C330" s="50" t="s">
        <v>92</v>
      </c>
      <c r="D330" s="48">
        <f>VLOOKUP(A330,'PNC Exon. &amp; no Exon.'!A:D,3,0)+VLOOKUP(A330,'PNC Exon. &amp; no Exon.'!A:D,4,0)</f>
        <v>503302452.89999998</v>
      </c>
      <c r="E330" s="145">
        <f t="shared" si="27"/>
        <v>7.6287076123479167</v>
      </c>
      <c r="F330" s="145">
        <f t="shared" si="28"/>
        <v>78.833406288033558</v>
      </c>
      <c r="H330" s="136" t="s">
        <v>4</v>
      </c>
    </row>
    <row r="331" spans="1:8" ht="15" customHeight="1" x14ac:dyDescent="0.4">
      <c r="A331" s="136" t="str">
        <f t="shared" si="23"/>
        <v>MayoSeguros Worldwide, S. A.</v>
      </c>
      <c r="B331" s="46">
        <f t="shared" si="26"/>
        <v>8</v>
      </c>
      <c r="C331" s="50" t="s">
        <v>91</v>
      </c>
      <c r="D331" s="48">
        <f>VLOOKUP(A331,'PNC Exon. &amp; no Exon.'!A:D,3,0)+VLOOKUP(A331,'PNC Exon. &amp; no Exon.'!A:D,4,0)</f>
        <v>208251125.43000001</v>
      </c>
      <c r="E331" s="145">
        <f t="shared" si="27"/>
        <v>3.1565253391751593</v>
      </c>
      <c r="F331" s="145">
        <f t="shared" si="28"/>
        <v>81.989931627208719</v>
      </c>
      <c r="H331" s="136" t="s">
        <v>4</v>
      </c>
    </row>
    <row r="332" spans="1:8" ht="15" customHeight="1" x14ac:dyDescent="0.4">
      <c r="A332" s="136" t="str">
        <f t="shared" si="23"/>
        <v>MayoGeneral de Seguros, S. A.</v>
      </c>
      <c r="B332" s="46">
        <f t="shared" si="26"/>
        <v>9</v>
      </c>
      <c r="C332" s="50" t="s">
        <v>78</v>
      </c>
      <c r="D332" s="48">
        <f>VLOOKUP(A332,'PNC Exon. &amp; no Exon.'!A:D,3,0)+VLOOKUP(A332,'PNC Exon. &amp; no Exon.'!A:D,4,0)</f>
        <v>142566537.32000002</v>
      </c>
      <c r="E332" s="145">
        <f t="shared" si="27"/>
        <v>2.1609241565434214</v>
      </c>
      <c r="F332" s="145">
        <f t="shared" si="28"/>
        <v>84.150855783752135</v>
      </c>
      <c r="H332" s="136" t="s">
        <v>4</v>
      </c>
    </row>
    <row r="333" spans="1:8" ht="15" customHeight="1" x14ac:dyDescent="0.4">
      <c r="A333" s="136" t="str">
        <f t="shared" si="23"/>
        <v>MayoSeguros Crecer, S. A.</v>
      </c>
      <c r="B333" s="46">
        <f t="shared" si="26"/>
        <v>7</v>
      </c>
      <c r="C333" s="50" t="s">
        <v>116</v>
      </c>
      <c r="D333" s="48">
        <f>VLOOKUP(A333,'PNC Exon. &amp; no Exon.'!A:D,3,0)+VLOOKUP(A333,'PNC Exon. &amp; no Exon.'!A:D,4,0)</f>
        <v>262543859.13</v>
      </c>
      <c r="E333" s="145">
        <f t="shared" si="27"/>
        <v>3.9794567365603042</v>
      </c>
      <c r="F333" s="145">
        <f t="shared" si="28"/>
        <v>88.130312520312444</v>
      </c>
      <c r="H333" s="136" t="s">
        <v>4</v>
      </c>
    </row>
    <row r="334" spans="1:8" ht="15" customHeight="1" x14ac:dyDescent="0.4">
      <c r="A334" s="136" t="str">
        <f t="shared" ref="A334:A392" si="29">H334&amp;C334</f>
        <v>MayoSeguros Pepin, S. A.</v>
      </c>
      <c r="B334" s="46">
        <f t="shared" si="26"/>
        <v>10</v>
      </c>
      <c r="C334" s="50" t="s">
        <v>77</v>
      </c>
      <c r="D334" s="48">
        <f>VLOOKUP(A334,'PNC Exon. &amp; no Exon.'!A:D,3,0)+VLOOKUP(A334,'PNC Exon. &amp; no Exon.'!A:D,4,0)</f>
        <v>97180770.090000004</v>
      </c>
      <c r="E334" s="145">
        <f t="shared" si="27"/>
        <v>1.4729983458012585</v>
      </c>
      <c r="F334" s="145">
        <f t="shared" si="28"/>
        <v>89.603310866113702</v>
      </c>
      <c r="H334" s="136" t="s">
        <v>4</v>
      </c>
    </row>
    <row r="335" spans="1:8" ht="15" customHeight="1" x14ac:dyDescent="0.4">
      <c r="A335" s="136" t="str">
        <f t="shared" si="29"/>
        <v>MayoLa Monumental de Seguros, S. A.</v>
      </c>
      <c r="B335" s="46">
        <f t="shared" si="26"/>
        <v>11</v>
      </c>
      <c r="C335" s="50" t="s">
        <v>89</v>
      </c>
      <c r="D335" s="48">
        <f>VLOOKUP(A335,'PNC Exon. &amp; no Exon.'!A:D,3,0)+VLOOKUP(A335,'PNC Exon. &amp; no Exon.'!A:D,4,0)</f>
        <v>86757477.530000001</v>
      </c>
      <c r="E335" s="145">
        <f t="shared" si="27"/>
        <v>1.3150093456681708</v>
      </c>
      <c r="F335" s="145">
        <f>(F334+E335)</f>
        <v>90.918320211781875</v>
      </c>
      <c r="H335" s="136" t="s">
        <v>4</v>
      </c>
    </row>
    <row r="336" spans="1:8" ht="15" customHeight="1" x14ac:dyDescent="0.4">
      <c r="A336" s="136" t="str">
        <f t="shared" si="29"/>
        <v>MayoCompañía Dominicana de Seguros, S.R.L.</v>
      </c>
      <c r="B336" s="46">
        <f t="shared" si="26"/>
        <v>12</v>
      </c>
      <c r="C336" s="50" t="s">
        <v>96</v>
      </c>
      <c r="D336" s="48">
        <f>VLOOKUP(A336,'PNC Exon. &amp; no Exon.'!A:D,3,0)+VLOOKUP(A336,'PNC Exon. &amp; no Exon.'!A:D,4,0)</f>
        <v>71803319.789999992</v>
      </c>
      <c r="E336" s="145">
        <f t="shared" si="27"/>
        <v>1.0883446506521581</v>
      </c>
      <c r="F336" s="145">
        <f>(F335+E336)</f>
        <v>92.006664862434036</v>
      </c>
      <c r="H336" s="136" t="s">
        <v>4</v>
      </c>
    </row>
    <row r="337" spans="1:8" ht="15" customHeight="1" x14ac:dyDescent="0.4">
      <c r="A337" s="136" t="str">
        <f t="shared" si="29"/>
        <v>MayoAseguradora Agropecuaria Dominicana. S. A.</v>
      </c>
      <c r="B337" s="46">
        <f t="shared" si="26"/>
        <v>20</v>
      </c>
      <c r="C337" s="50" t="s">
        <v>98</v>
      </c>
      <c r="D337" s="48">
        <f>VLOOKUP(A337,'PNC Exon. &amp; no Exon.'!A:D,3,0)+VLOOKUP(A337,'PNC Exon. &amp; no Exon.'!A:D,4,0)</f>
        <v>36304486.100000001</v>
      </c>
      <c r="E337" s="145">
        <f t="shared" si="27"/>
        <v>0.5502780840380227</v>
      </c>
      <c r="F337" s="145">
        <f t="shared" ref="F337:F356" si="30">(F336+E337)</f>
        <v>92.556942946472063</v>
      </c>
      <c r="H337" s="136" t="s">
        <v>4</v>
      </c>
    </row>
    <row r="338" spans="1:8" ht="15" customHeight="1" x14ac:dyDescent="0.4">
      <c r="A338" s="136" t="str">
        <f t="shared" si="29"/>
        <v>MayoPatria, S. A. Compañía de Seguros</v>
      </c>
      <c r="B338" s="46">
        <f t="shared" si="26"/>
        <v>14</v>
      </c>
      <c r="C338" s="50" t="s">
        <v>99</v>
      </c>
      <c r="D338" s="48">
        <f>VLOOKUP(A338,'PNC Exon. &amp; no Exon.'!A:D,3,0)+VLOOKUP(A338,'PNC Exon. &amp; no Exon.'!A:D,4,0)</f>
        <v>54084194.810000002</v>
      </c>
      <c r="E338" s="145">
        <f t="shared" si="27"/>
        <v>0.81977051031128545</v>
      </c>
      <c r="F338" s="145">
        <f t="shared" si="30"/>
        <v>93.376713456783349</v>
      </c>
      <c r="H338" s="136" t="s">
        <v>4</v>
      </c>
    </row>
    <row r="339" spans="1:8" ht="15" customHeight="1" x14ac:dyDescent="0.4">
      <c r="A339" s="136" t="str">
        <f t="shared" si="29"/>
        <v>MayoBanesco Seguros, S.A.</v>
      </c>
      <c r="B339" s="46">
        <f t="shared" si="26"/>
        <v>13</v>
      </c>
      <c r="C339" s="50" t="s">
        <v>106</v>
      </c>
      <c r="D339" s="48">
        <f>VLOOKUP(A339,'PNC Exon. &amp; no Exon.'!A:D,3,0)+VLOOKUP(A339,'PNC Exon. &amp; no Exon.'!A:D,4,0)</f>
        <v>60168543.470000006</v>
      </c>
      <c r="E339" s="145">
        <f t="shared" si="27"/>
        <v>0.9119928244909129</v>
      </c>
      <c r="F339" s="145">
        <f t="shared" si="30"/>
        <v>94.288706281274258</v>
      </c>
      <c r="H339" s="136" t="s">
        <v>4</v>
      </c>
    </row>
    <row r="340" spans="1:8" ht="15" customHeight="1" x14ac:dyDescent="0.4">
      <c r="A340" s="136" t="str">
        <f t="shared" si="29"/>
        <v>MayoAtlantica Seguros, S. A.</v>
      </c>
      <c r="B340" s="46">
        <f t="shared" si="26"/>
        <v>15</v>
      </c>
      <c r="C340" s="49" t="s">
        <v>107</v>
      </c>
      <c r="D340" s="48">
        <f>VLOOKUP(A340,'PNC Exon. &amp; no Exon.'!A:D,3,0)+VLOOKUP(A340,'PNC Exon. &amp; no Exon.'!A:D,4,0)</f>
        <v>48696860.359999999</v>
      </c>
      <c r="E340" s="145">
        <f t="shared" si="27"/>
        <v>0.73811305147679618</v>
      </c>
      <c r="F340" s="145">
        <f t="shared" si="30"/>
        <v>95.02681933275106</v>
      </c>
      <c r="H340" s="136" t="s">
        <v>4</v>
      </c>
    </row>
    <row r="341" spans="1:8" ht="15" customHeight="1" x14ac:dyDescent="0.4">
      <c r="A341" s="136" t="str">
        <f t="shared" si="29"/>
        <v>MayoCooperativa Nacional de Seguros, Inc.</v>
      </c>
      <c r="B341" s="46">
        <f t="shared" si="26"/>
        <v>17</v>
      </c>
      <c r="C341" s="50" t="s">
        <v>80</v>
      </c>
      <c r="D341" s="48">
        <f>VLOOKUP(A341,'PNC Exon. &amp; no Exon.'!A:D,3,0)+VLOOKUP(A341,'PNC Exon. &amp; no Exon.'!A:D,4,0)</f>
        <v>38715686.449999996</v>
      </c>
      <c r="E341" s="145">
        <f t="shared" si="27"/>
        <v>0.58682537753709818</v>
      </c>
      <c r="F341" s="145">
        <f t="shared" si="30"/>
        <v>95.613644710288156</v>
      </c>
      <c r="H341" s="136" t="s">
        <v>4</v>
      </c>
    </row>
    <row r="342" spans="1:8" ht="15" customHeight="1" x14ac:dyDescent="0.4">
      <c r="A342" s="136" t="str">
        <f t="shared" si="29"/>
        <v>MayoBMI Compañía de Seguros, S. A.</v>
      </c>
      <c r="B342" s="46">
        <f t="shared" si="26"/>
        <v>23</v>
      </c>
      <c r="C342" s="50" t="s">
        <v>95</v>
      </c>
      <c r="D342" s="48">
        <f>VLOOKUP(A342,'PNC Exon. &amp; no Exon.'!A:D,3,0)+VLOOKUP(A342,'PNC Exon. &amp; no Exon.'!A:D,4,0)</f>
        <v>28508590.039999999</v>
      </c>
      <c r="E342" s="145">
        <f t="shared" si="27"/>
        <v>0.43211332788530105</v>
      </c>
      <c r="F342" s="145">
        <f t="shared" si="30"/>
        <v>96.04575803817346</v>
      </c>
      <c r="H342" s="136" t="s">
        <v>4</v>
      </c>
    </row>
    <row r="343" spans="1:8" ht="15" customHeight="1" x14ac:dyDescent="0.4">
      <c r="A343" s="136" t="str">
        <f t="shared" si="29"/>
        <v>MayoCuna Mutual Insurance Society Dominicana, S.A.</v>
      </c>
      <c r="B343" s="46">
        <f t="shared" si="26"/>
        <v>18</v>
      </c>
      <c r="C343" s="50" t="s">
        <v>102</v>
      </c>
      <c r="D343" s="48">
        <f>VLOOKUP(A343,'PNC Exon. &amp; no Exon.'!A:D,3,0)+VLOOKUP(A343,'PNC Exon. &amp; no Exon.'!A:D,4,0)</f>
        <v>37338721.560000002</v>
      </c>
      <c r="E343" s="145">
        <f t="shared" si="27"/>
        <v>0.56595430393562318</v>
      </c>
      <c r="F343" s="145">
        <f t="shared" si="30"/>
        <v>96.611712342109087</v>
      </c>
      <c r="H343" s="136" t="s">
        <v>4</v>
      </c>
    </row>
    <row r="344" spans="1:8" ht="15" customHeight="1" x14ac:dyDescent="0.4">
      <c r="A344" s="136" t="str">
        <f t="shared" si="29"/>
        <v>MayoBupa Dominicana, S.A.</v>
      </c>
      <c r="B344" s="46">
        <f t="shared" si="26"/>
        <v>21</v>
      </c>
      <c r="C344" s="49" t="s">
        <v>101</v>
      </c>
      <c r="D344" s="48">
        <f>VLOOKUP(A344,'PNC Exon. &amp; no Exon.'!A:D,3,0)+VLOOKUP(A344,'PNC Exon. &amp; no Exon.'!A:D,4,0)</f>
        <v>31518417.57</v>
      </c>
      <c r="E344" s="145">
        <f t="shared" si="27"/>
        <v>0.47773419473716094</v>
      </c>
      <c r="F344" s="145">
        <f t="shared" si="30"/>
        <v>97.089446536846253</v>
      </c>
      <c r="H344" s="136" t="s">
        <v>4</v>
      </c>
    </row>
    <row r="345" spans="1:8" ht="15" customHeight="1" x14ac:dyDescent="0.4">
      <c r="A345" s="136" t="str">
        <f t="shared" si="29"/>
        <v>MayoAtrio Seguros, S. A.</v>
      </c>
      <c r="B345" s="46">
        <f t="shared" si="26"/>
        <v>16</v>
      </c>
      <c r="C345" s="50" t="s">
        <v>110</v>
      </c>
      <c r="D345" s="48">
        <f>VLOOKUP(A345,'PNC Exon. &amp; no Exon.'!A:D,3,0)+VLOOKUP(A345,'PNC Exon. &amp; no Exon.'!A:D,4,0)</f>
        <v>38867647.25</v>
      </c>
      <c r="E345" s="145">
        <f t="shared" si="27"/>
        <v>0.58912869337642881</v>
      </c>
      <c r="F345" s="145">
        <f t="shared" si="30"/>
        <v>97.678575230222677</v>
      </c>
      <c r="H345" s="136" t="s">
        <v>4</v>
      </c>
    </row>
    <row r="346" spans="1:8" ht="15" customHeight="1" x14ac:dyDescent="0.4">
      <c r="A346" s="136" t="str">
        <f t="shared" si="29"/>
        <v>MayoAngloamericana de Seguros, S. A.</v>
      </c>
      <c r="B346" s="46">
        <f t="shared" si="26"/>
        <v>24</v>
      </c>
      <c r="C346" s="50" t="s">
        <v>79</v>
      </c>
      <c r="D346" s="48">
        <f>VLOOKUP(A346,'PNC Exon. &amp; no Exon.'!A:D,3,0)+VLOOKUP(A346,'PNC Exon. &amp; no Exon.'!A:D,4,0)</f>
        <v>27322015.530000001</v>
      </c>
      <c r="E346" s="145">
        <f t="shared" si="27"/>
        <v>0.41412805889863569</v>
      </c>
      <c r="F346" s="145">
        <f t="shared" si="30"/>
        <v>98.092703289121317</v>
      </c>
      <c r="H346" s="136" t="s">
        <v>4</v>
      </c>
    </row>
    <row r="347" spans="1:8" ht="15" customHeight="1" x14ac:dyDescent="0.4">
      <c r="A347" s="136" t="str">
        <f t="shared" si="29"/>
        <v>MayoSeguros La Internacional, S. A.</v>
      </c>
      <c r="B347" s="46">
        <f t="shared" si="26"/>
        <v>19</v>
      </c>
      <c r="C347" s="50" t="s">
        <v>82</v>
      </c>
      <c r="D347" s="48">
        <f>VLOOKUP(A347,'PNC Exon. &amp; no Exon.'!A:D,3,0)+VLOOKUP(A347,'PNC Exon. &amp; no Exon.'!A:D,4,0)</f>
        <v>36894528.710000001</v>
      </c>
      <c r="E347" s="145">
        <f t="shared" si="27"/>
        <v>0.55922153846503886</v>
      </c>
      <c r="F347" s="145">
        <f t="shared" si="30"/>
        <v>98.651924827586356</v>
      </c>
      <c r="H347" s="136" t="s">
        <v>4</v>
      </c>
    </row>
    <row r="348" spans="1:8" ht="15" customHeight="1" x14ac:dyDescent="0.4">
      <c r="A348" s="136" t="str">
        <f t="shared" si="29"/>
        <v>MayoSeguros APS, S.A</v>
      </c>
      <c r="B348" s="46">
        <f t="shared" si="26"/>
        <v>22</v>
      </c>
      <c r="C348" s="50" t="s">
        <v>114</v>
      </c>
      <c r="D348" s="48">
        <f>VLOOKUP(A348,'PNC Exon. &amp; no Exon.'!A:D,3,0)+VLOOKUP(A348,'PNC Exon. &amp; no Exon.'!A:D,4,0)</f>
        <v>29055844.559999999</v>
      </c>
      <c r="E348" s="145">
        <f t="shared" si="27"/>
        <v>0.44040823028158504</v>
      </c>
      <c r="F348" s="145">
        <f t="shared" si="30"/>
        <v>99.092333057867947</v>
      </c>
      <c r="H348" s="136" t="s">
        <v>4</v>
      </c>
    </row>
    <row r="349" spans="1:8" ht="15" customHeight="1" x14ac:dyDescent="0.4">
      <c r="A349" s="136" t="str">
        <f t="shared" si="29"/>
        <v>MayoSeguros ADEMI, S. A.</v>
      </c>
      <c r="B349" s="46">
        <f t="shared" si="26"/>
        <v>26</v>
      </c>
      <c r="C349" s="50" t="s">
        <v>109</v>
      </c>
      <c r="D349" s="48">
        <f>VLOOKUP(A349,'PNC Exon. &amp; no Exon.'!A:D,3,0)+VLOOKUP(A349,'PNC Exon. &amp; no Exon.'!A:D,4,0)</f>
        <v>14248777.51</v>
      </c>
      <c r="E349" s="145">
        <f t="shared" si="27"/>
        <v>0.21597303337360468</v>
      </c>
      <c r="F349" s="145">
        <f t="shared" si="30"/>
        <v>99.308306091241548</v>
      </c>
      <c r="H349" s="136" t="s">
        <v>4</v>
      </c>
    </row>
    <row r="350" spans="1:8" ht="15" customHeight="1" x14ac:dyDescent="0.4">
      <c r="A350" s="136" t="str">
        <f t="shared" si="29"/>
        <v>MayoConfederación del Canada Dominicana. S. A.</v>
      </c>
      <c r="B350" s="46">
        <f t="shared" si="26"/>
        <v>27</v>
      </c>
      <c r="C350" s="50" t="s">
        <v>93</v>
      </c>
      <c r="D350" s="48">
        <f>VLOOKUP(A350,'PNC Exon. &amp; no Exon.'!A:D,3,0)+VLOOKUP(A350,'PNC Exon. &amp; no Exon.'!A:D,4,0)</f>
        <v>10066641.82</v>
      </c>
      <c r="E350" s="145">
        <f t="shared" si="27"/>
        <v>0.15258313692000267</v>
      </c>
      <c r="F350" s="145">
        <f t="shared" si="30"/>
        <v>99.460889228161548</v>
      </c>
      <c r="H350" s="136" t="s">
        <v>4</v>
      </c>
    </row>
    <row r="351" spans="1:8" ht="15" customHeight="1" x14ac:dyDescent="0.4">
      <c r="A351" s="136" t="str">
        <f t="shared" si="29"/>
        <v>MayoMultiseguros S.U, S. A.</v>
      </c>
      <c r="B351" s="46">
        <f t="shared" si="26"/>
        <v>25</v>
      </c>
      <c r="C351" s="50" t="s">
        <v>113</v>
      </c>
      <c r="D351" s="48">
        <f>VLOOKUP(A351,'PNC Exon. &amp; no Exon.'!A:D,3,0)+VLOOKUP(A351,'PNC Exon. &amp; no Exon.'!A:D,4,0)</f>
        <v>20397013.350000001</v>
      </c>
      <c r="E351" s="145">
        <f t="shared" si="27"/>
        <v>0.3091637048771218</v>
      </c>
      <c r="F351" s="145">
        <f t="shared" si="30"/>
        <v>99.77005293303867</v>
      </c>
      <c r="H351" s="136" t="s">
        <v>4</v>
      </c>
    </row>
    <row r="352" spans="1:8" ht="15" customHeight="1" x14ac:dyDescent="0.4">
      <c r="A352" s="136" t="str">
        <f t="shared" si="29"/>
        <v>MayoAmigos Compañía de Seguros, S. A.</v>
      </c>
      <c r="B352" s="46">
        <f t="shared" si="26"/>
        <v>28</v>
      </c>
      <c r="C352" s="50" t="s">
        <v>88</v>
      </c>
      <c r="D352" s="48">
        <f>VLOOKUP(A352,'PNC Exon. &amp; no Exon.'!A:D,3,0)+VLOOKUP(A352,'PNC Exon. &amp; no Exon.'!A:D,4,0)</f>
        <v>7756161.8599999994</v>
      </c>
      <c r="E352" s="145">
        <f t="shared" si="27"/>
        <v>0.11756249285703527</v>
      </c>
      <c r="F352" s="145">
        <f t="shared" si="30"/>
        <v>99.887615425895703</v>
      </c>
      <c r="G352" s="4"/>
      <c r="H352" s="136" t="s">
        <v>4</v>
      </c>
    </row>
    <row r="353" spans="1:8" ht="15" customHeight="1" x14ac:dyDescent="0.4">
      <c r="A353" s="136" t="str">
        <f t="shared" si="29"/>
        <v>MayoAutoseguro, S. A.</v>
      </c>
      <c r="B353" s="46">
        <f t="shared" si="26"/>
        <v>29</v>
      </c>
      <c r="C353" s="50" t="s">
        <v>81</v>
      </c>
      <c r="D353" s="48">
        <f>VLOOKUP(A353,'PNC Exon. &amp; no Exon.'!A:D,3,0)+VLOOKUP(A353,'PNC Exon. &amp; no Exon.'!A:D,4,0)</f>
        <v>3513846.41</v>
      </c>
      <c r="E353" s="145">
        <f t="shared" si="27"/>
        <v>5.3260433566602233E-2</v>
      </c>
      <c r="F353" s="145">
        <f t="shared" si="30"/>
        <v>99.940875859462309</v>
      </c>
      <c r="H353" s="136" t="s">
        <v>4</v>
      </c>
    </row>
    <row r="354" spans="1:8" ht="15" customHeight="1" x14ac:dyDescent="0.4">
      <c r="A354" s="136" t="str">
        <f t="shared" si="29"/>
        <v>MayoSeguros Yunen, S. A.</v>
      </c>
      <c r="B354" s="46">
        <f t="shared" si="26"/>
        <v>30</v>
      </c>
      <c r="C354" s="50" t="s">
        <v>119</v>
      </c>
      <c r="D354" s="48">
        <f>VLOOKUP(A354,'PNC Exon. &amp; no Exon.'!A:D,3,0)+VLOOKUP(A354,'PNC Exon. &amp; no Exon.'!A:D,4,0)</f>
        <v>1727746.82</v>
      </c>
      <c r="E354" s="145">
        <f t="shared" si="27"/>
        <v>2.6187981485086671E-2</v>
      </c>
      <c r="F354" s="145">
        <f t="shared" si="30"/>
        <v>99.96706384094739</v>
      </c>
      <c r="H354" s="136" t="s">
        <v>4</v>
      </c>
    </row>
    <row r="355" spans="1:8" ht="15" customHeight="1" x14ac:dyDescent="0.4">
      <c r="A355" s="136" t="str">
        <f t="shared" si="29"/>
        <v>MayoMidas Seguros, S. A.</v>
      </c>
      <c r="B355" s="46">
        <f t="shared" si="26"/>
        <v>31</v>
      </c>
      <c r="C355" s="50" t="s">
        <v>115</v>
      </c>
      <c r="D355" s="48">
        <f>VLOOKUP(A355,'PNC Exon. &amp; no Exon.'!A:D,3,0)+VLOOKUP(A355,'PNC Exon. &amp; no Exon.'!A:D,4,0)</f>
        <v>833379.83</v>
      </c>
      <c r="E355" s="145">
        <f t="shared" si="27"/>
        <v>1.2631790321040599E-2</v>
      </c>
      <c r="F355" s="145">
        <f t="shared" si="30"/>
        <v>99.979695631268427</v>
      </c>
      <c r="H355" s="136" t="s">
        <v>4</v>
      </c>
    </row>
    <row r="356" spans="1:8" ht="15" customHeight="1" x14ac:dyDescent="0.4">
      <c r="A356" s="136" t="str">
        <f t="shared" si="29"/>
        <v>MayoHylseg Seguros, S.A.</v>
      </c>
      <c r="B356" s="46">
        <f t="shared" si="26"/>
        <v>32</v>
      </c>
      <c r="C356" s="50" t="s">
        <v>117</v>
      </c>
      <c r="D356" s="48">
        <f>VLOOKUP(A356,'PNC Exon. &amp; no Exon.'!A:D,3,0)+VLOOKUP(A356,'PNC Exon. &amp; no Exon.'!A:D,4,0)</f>
        <v>720560.97</v>
      </c>
      <c r="E356" s="145">
        <f t="shared" si="27"/>
        <v>1.0921760713317992E-2</v>
      </c>
      <c r="F356" s="145">
        <f t="shared" si="30"/>
        <v>99.990617391981743</v>
      </c>
      <c r="H356" s="136" t="s">
        <v>4</v>
      </c>
    </row>
    <row r="357" spans="1:8" ht="15" customHeight="1" x14ac:dyDescent="0.4">
      <c r="A357" s="136" t="str">
        <f t="shared" si="29"/>
        <v>MayoUnit, S.A</v>
      </c>
      <c r="B357" s="46">
        <f t="shared" si="26"/>
        <v>33</v>
      </c>
      <c r="C357" s="50" t="s">
        <v>118</v>
      </c>
      <c r="D357" s="48">
        <f>VLOOKUP(A357,'PNC Exon. &amp; no Exon.'!A:D,3,0)+VLOOKUP(A357,'PNC Exon. &amp; no Exon.'!A:D,4,0)</f>
        <v>619015.68000000005</v>
      </c>
      <c r="E357" s="145">
        <f t="shared" si="27"/>
        <v>9.3826080182386543E-3</v>
      </c>
      <c r="F357" s="145">
        <f t="shared" ref="F357" si="31">(F356+E357)</f>
        <v>99.999999999999986</v>
      </c>
      <c r="H357" s="136" t="s">
        <v>4</v>
      </c>
    </row>
    <row r="358" spans="1:8" ht="17.25" customHeight="1" x14ac:dyDescent="0.4">
      <c r="A358" s="136" t="str">
        <f t="shared" si="29"/>
        <v xml:space="preserve">Total General </v>
      </c>
      <c r="B358" s="51"/>
      <c r="C358" s="52" t="s">
        <v>21</v>
      </c>
      <c r="D358" s="53">
        <f>SUM(D325:D357)</f>
        <v>6597479920.2600012</v>
      </c>
      <c r="E358" s="150">
        <f>SUM(E325:E357,0)</f>
        <v>99.999999999999986</v>
      </c>
      <c r="F358" s="153"/>
    </row>
    <row r="359" spans="1:8" x14ac:dyDescent="0.4">
      <c r="A359" s="136" t="str">
        <f t="shared" si="29"/>
        <v/>
      </c>
      <c r="B359" s="69" t="s">
        <v>171</v>
      </c>
      <c r="C359" s="28"/>
    </row>
    <row r="360" spans="1:8" x14ac:dyDescent="0.4">
      <c r="A360" s="136" t="str">
        <f t="shared" si="29"/>
        <v/>
      </c>
    </row>
    <row r="361" spans="1:8" x14ac:dyDescent="0.4">
      <c r="A361" s="136" t="str">
        <f t="shared" si="29"/>
        <v/>
      </c>
    </row>
    <row r="362" spans="1:8" x14ac:dyDescent="0.4">
      <c r="A362" s="136" t="str">
        <f t="shared" si="29"/>
        <v/>
      </c>
    </row>
    <row r="363" spans="1:8" x14ac:dyDescent="0.4">
      <c r="A363" s="136" t="str">
        <f t="shared" si="29"/>
        <v/>
      </c>
    </row>
    <row r="364" spans="1:8" x14ac:dyDescent="0.4">
      <c r="A364" s="136" t="str">
        <f t="shared" si="29"/>
        <v/>
      </c>
    </row>
    <row r="365" spans="1:8" x14ac:dyDescent="0.4">
      <c r="A365" s="136" t="str">
        <f t="shared" si="29"/>
        <v/>
      </c>
    </row>
    <row r="366" spans="1:8" x14ac:dyDescent="0.4">
      <c r="A366" s="136" t="str">
        <f t="shared" si="29"/>
        <v/>
      </c>
    </row>
    <row r="367" spans="1:8" x14ac:dyDescent="0.4">
      <c r="A367" s="136" t="str">
        <f t="shared" si="29"/>
        <v/>
      </c>
    </row>
    <row r="368" spans="1:8" x14ac:dyDescent="0.4">
      <c r="A368" s="136" t="str">
        <f t="shared" si="29"/>
        <v/>
      </c>
    </row>
    <row r="369" spans="1:6" x14ac:dyDescent="0.4">
      <c r="A369" s="136" t="str">
        <f t="shared" si="29"/>
        <v/>
      </c>
    </row>
    <row r="370" spans="1:6" x14ac:dyDescent="0.4">
      <c r="A370" s="136" t="str">
        <f t="shared" si="29"/>
        <v/>
      </c>
    </row>
    <row r="371" spans="1:6" x14ac:dyDescent="0.4">
      <c r="A371" s="136" t="str">
        <f t="shared" si="29"/>
        <v/>
      </c>
    </row>
    <row r="372" spans="1:6" x14ac:dyDescent="0.4">
      <c r="A372" s="136" t="str">
        <f t="shared" si="29"/>
        <v/>
      </c>
    </row>
    <row r="373" spans="1:6" x14ac:dyDescent="0.4">
      <c r="A373" s="136" t="str">
        <f t="shared" si="29"/>
        <v/>
      </c>
    </row>
    <row r="374" spans="1:6" x14ac:dyDescent="0.4">
      <c r="A374" s="136" t="str">
        <f t="shared" si="29"/>
        <v/>
      </c>
    </row>
    <row r="375" spans="1:6" x14ac:dyDescent="0.4">
      <c r="A375" s="136" t="str">
        <f t="shared" si="29"/>
        <v/>
      </c>
    </row>
    <row r="376" spans="1:6" x14ac:dyDescent="0.4">
      <c r="A376" s="136" t="str">
        <f t="shared" si="29"/>
        <v/>
      </c>
    </row>
    <row r="377" spans="1:6" x14ac:dyDescent="0.4">
      <c r="A377" s="136" t="str">
        <f t="shared" si="29"/>
        <v/>
      </c>
    </row>
    <row r="378" spans="1:6" x14ac:dyDescent="0.4">
      <c r="A378" s="136" t="str">
        <f t="shared" si="29"/>
        <v/>
      </c>
    </row>
    <row r="379" spans="1:6" x14ac:dyDescent="0.4">
      <c r="A379" s="136" t="str">
        <f t="shared" si="29"/>
        <v/>
      </c>
    </row>
    <row r="380" spans="1:6" x14ac:dyDescent="0.4">
      <c r="A380" s="136" t="str">
        <f t="shared" si="29"/>
        <v/>
      </c>
    </row>
    <row r="381" spans="1:6" x14ac:dyDescent="0.4">
      <c r="A381" s="136" t="str">
        <f t="shared" si="29"/>
        <v/>
      </c>
    </row>
    <row r="382" spans="1:6" x14ac:dyDescent="0.4">
      <c r="A382" s="136" t="str">
        <f t="shared" si="29"/>
        <v/>
      </c>
    </row>
    <row r="383" spans="1:6" ht="20" x14ac:dyDescent="0.6">
      <c r="A383" s="136" t="str">
        <f t="shared" si="29"/>
        <v/>
      </c>
      <c r="B383" s="173" t="s">
        <v>42</v>
      </c>
      <c r="C383" s="173"/>
      <c r="D383" s="173"/>
      <c r="E383" s="173"/>
      <c r="F383" s="173"/>
    </row>
    <row r="384" spans="1:6" x14ac:dyDescent="0.4">
      <c r="A384" s="136" t="str">
        <f t="shared" si="29"/>
        <v/>
      </c>
      <c r="B384" s="172" t="s">
        <v>90</v>
      </c>
      <c r="C384" s="172"/>
      <c r="D384" s="172"/>
      <c r="E384" s="172"/>
      <c r="F384" s="172"/>
    </row>
    <row r="385" spans="1:8" x14ac:dyDescent="0.4">
      <c r="A385" s="136" t="str">
        <f t="shared" si="29"/>
        <v/>
      </c>
      <c r="B385" s="175" t="s">
        <v>163</v>
      </c>
      <c r="C385" s="175"/>
      <c r="D385" s="175"/>
      <c r="E385" s="175"/>
      <c r="F385" s="175"/>
    </row>
    <row r="386" spans="1:8" x14ac:dyDescent="0.4">
      <c r="A386" s="136" t="str">
        <f t="shared" si="29"/>
        <v/>
      </c>
      <c r="B386" s="172" t="s">
        <v>105</v>
      </c>
      <c r="C386" s="172"/>
      <c r="D386" s="172"/>
      <c r="E386" s="172"/>
      <c r="F386" s="172"/>
    </row>
    <row r="387" spans="1:8" x14ac:dyDescent="0.4">
      <c r="A387" s="136" t="str">
        <f t="shared" si="29"/>
        <v/>
      </c>
    </row>
    <row r="388" spans="1:8" ht="15" customHeight="1" x14ac:dyDescent="0.4">
      <c r="A388" s="136" t="str">
        <f t="shared" si="29"/>
        <v>Compañías</v>
      </c>
      <c r="B388" s="93" t="s">
        <v>32</v>
      </c>
      <c r="C388" s="93" t="s">
        <v>33</v>
      </c>
      <c r="D388" s="93" t="s">
        <v>50</v>
      </c>
      <c r="E388" s="144" t="s">
        <v>126</v>
      </c>
      <c r="F388" s="144" t="s">
        <v>60</v>
      </c>
    </row>
    <row r="389" spans="1:8" ht="15" customHeight="1" x14ac:dyDescent="0.4">
      <c r="A389" s="136" t="str">
        <f t="shared" si="29"/>
        <v>JunioSeguros Universal, S. A.</v>
      </c>
      <c r="B389" s="46">
        <f t="shared" ref="B389:B421" si="32">RANK(D389,$D$389:$D$421)</f>
        <v>1</v>
      </c>
      <c r="C389" s="86" t="s">
        <v>86</v>
      </c>
      <c r="D389" s="48">
        <f>VLOOKUP(A389,'PNC Exon. &amp; no Exon.'!A:D,3,0)+VLOOKUP(A389,'PNC Exon. &amp; no Exon.'!A:D,4,0)</f>
        <v>1810211285.8999996</v>
      </c>
      <c r="E389" s="145">
        <f t="shared" ref="E389:E421" si="33">IFERROR(D389/$D$422*100,0)</f>
        <v>25.02447546480397</v>
      </c>
      <c r="F389" s="145">
        <f>(E389)</f>
        <v>25.02447546480397</v>
      </c>
      <c r="H389" s="136" t="s">
        <v>5</v>
      </c>
    </row>
    <row r="390" spans="1:8" ht="15" customHeight="1" x14ac:dyDescent="0.4">
      <c r="A390" s="136" t="str">
        <f t="shared" si="29"/>
        <v>JunioHumano Seguros, S. A.</v>
      </c>
      <c r="B390" s="46">
        <f t="shared" si="32"/>
        <v>2</v>
      </c>
      <c r="C390" s="50" t="s">
        <v>108</v>
      </c>
      <c r="D390" s="48">
        <f>VLOOKUP(A390,'PNC Exon. &amp; no Exon.'!A:D,3,0)+VLOOKUP(A390,'PNC Exon. &amp; no Exon.'!A:D,4,0)</f>
        <v>1064615378.2900002</v>
      </c>
      <c r="E390" s="145">
        <f t="shared" si="33"/>
        <v>14.71731041618467</v>
      </c>
      <c r="F390" s="145">
        <f>(F389+E390)</f>
        <v>39.741785880988644</v>
      </c>
      <c r="H390" s="136" t="s">
        <v>5</v>
      </c>
    </row>
    <row r="391" spans="1:8" ht="15" customHeight="1" x14ac:dyDescent="0.4">
      <c r="A391" s="136" t="str">
        <f t="shared" si="29"/>
        <v>JunioSeguros Reservas, S. A.</v>
      </c>
      <c r="B391" s="46">
        <f t="shared" si="32"/>
        <v>3</v>
      </c>
      <c r="C391" s="50" t="s">
        <v>112</v>
      </c>
      <c r="D391" s="48">
        <f>VLOOKUP(A391,'PNC Exon. &amp; no Exon.'!A:D,3,0)+VLOOKUP(A391,'PNC Exon. &amp; no Exon.'!A:D,4,0)</f>
        <v>986850324.66999996</v>
      </c>
      <c r="E391" s="145">
        <f t="shared" si="33"/>
        <v>13.64228138974407</v>
      </c>
      <c r="F391" s="145">
        <f>(F390+E391)</f>
        <v>53.384067270732714</v>
      </c>
      <c r="H391" s="136" t="s">
        <v>5</v>
      </c>
    </row>
    <row r="392" spans="1:8" ht="15" customHeight="1" x14ac:dyDescent="0.4">
      <c r="A392" s="136" t="str">
        <f t="shared" si="29"/>
        <v>JunioMAPFRE BHD Cía de Seguros, S. A.</v>
      </c>
      <c r="B392" s="46">
        <f t="shared" si="32"/>
        <v>4</v>
      </c>
      <c r="C392" s="50" t="s">
        <v>94</v>
      </c>
      <c r="D392" s="48">
        <f>VLOOKUP(A392,'PNC Exon. &amp; no Exon.'!A:D,3,0)+VLOOKUP(A392,'PNC Exon. &amp; no Exon.'!A:D,4,0)</f>
        <v>895010120.43000007</v>
      </c>
      <c r="E392" s="145">
        <f t="shared" si="33"/>
        <v>12.372676589692334</v>
      </c>
      <c r="F392" s="145">
        <f t="shared" ref="F392:F398" si="34">(F391+E392)</f>
        <v>65.756743860425047</v>
      </c>
      <c r="H392" s="136" t="s">
        <v>5</v>
      </c>
    </row>
    <row r="393" spans="1:8" ht="15" customHeight="1" x14ac:dyDescent="0.4">
      <c r="A393" s="136" t="str">
        <f t="shared" ref="A393:A451" si="35">H393&amp;C393</f>
        <v>JunioLa Colonial de Seguros, S. A.</v>
      </c>
      <c r="B393" s="46">
        <f t="shared" si="32"/>
        <v>5</v>
      </c>
      <c r="C393" s="50" t="s">
        <v>87</v>
      </c>
      <c r="D393" s="48">
        <f>VLOOKUP(A393,'PNC Exon. &amp; no Exon.'!A:D,3,0)+VLOOKUP(A393,'PNC Exon. &amp; no Exon.'!A:D,4,0)</f>
        <v>572305641.08000004</v>
      </c>
      <c r="E393" s="145">
        <f t="shared" si="33"/>
        <v>7.9115894288853363</v>
      </c>
      <c r="F393" s="145">
        <f t="shared" si="34"/>
        <v>73.668333289310382</v>
      </c>
      <c r="H393" s="136" t="s">
        <v>5</v>
      </c>
    </row>
    <row r="394" spans="1:8" ht="15" customHeight="1" x14ac:dyDescent="0.4">
      <c r="A394" s="136" t="str">
        <f t="shared" si="35"/>
        <v>JunioSeguros Sura, S. A.</v>
      </c>
      <c r="B394" s="46">
        <f t="shared" si="32"/>
        <v>6</v>
      </c>
      <c r="C394" s="50" t="s">
        <v>92</v>
      </c>
      <c r="D394" s="48">
        <f>VLOOKUP(A394,'PNC Exon. &amp; no Exon.'!A:D,3,0)+VLOOKUP(A394,'PNC Exon. &amp; no Exon.'!A:D,4,0)</f>
        <v>414833765.36000001</v>
      </c>
      <c r="E394" s="145">
        <f t="shared" si="33"/>
        <v>5.7346882455560158</v>
      </c>
      <c r="F394" s="145">
        <f t="shared" si="34"/>
        <v>79.403021534866397</v>
      </c>
      <c r="H394" s="136" t="s">
        <v>5</v>
      </c>
    </row>
    <row r="395" spans="1:8" ht="15" customHeight="1" x14ac:dyDescent="0.4">
      <c r="A395" s="136" t="str">
        <f t="shared" si="35"/>
        <v>JunioSeguros Worldwide, S. A.</v>
      </c>
      <c r="B395" s="46">
        <f t="shared" si="32"/>
        <v>8</v>
      </c>
      <c r="C395" s="50" t="s">
        <v>91</v>
      </c>
      <c r="D395" s="48">
        <f>VLOOKUP(A395,'PNC Exon. &amp; no Exon.'!A:D,3,0)+VLOOKUP(A395,'PNC Exon. &amp; no Exon.'!A:D,4,0)</f>
        <v>203262331.5</v>
      </c>
      <c r="E395" s="145">
        <f t="shared" si="33"/>
        <v>2.8099113441399646</v>
      </c>
      <c r="F395" s="145">
        <f>(F394+E395)</f>
        <v>82.21293287900636</v>
      </c>
      <c r="H395" s="136" t="s">
        <v>5</v>
      </c>
    </row>
    <row r="396" spans="1:8" ht="15" customHeight="1" x14ac:dyDescent="0.4">
      <c r="A396" s="136" t="str">
        <f t="shared" si="35"/>
        <v>JunioGeneral de Seguros, S. A.</v>
      </c>
      <c r="B396" s="46">
        <f t="shared" si="32"/>
        <v>10</v>
      </c>
      <c r="C396" s="50" t="s">
        <v>78</v>
      </c>
      <c r="D396" s="48">
        <f>VLOOKUP(A396,'PNC Exon. &amp; no Exon.'!A:D,3,0)+VLOOKUP(A396,'PNC Exon. &amp; no Exon.'!A:D,4,0)</f>
        <v>129617037.83000001</v>
      </c>
      <c r="E396" s="145">
        <f t="shared" si="33"/>
        <v>1.791834140170413</v>
      </c>
      <c r="F396" s="145">
        <f t="shared" si="34"/>
        <v>84.004767019176768</v>
      </c>
      <c r="H396" s="136" t="s">
        <v>5</v>
      </c>
    </row>
    <row r="397" spans="1:8" ht="15" customHeight="1" x14ac:dyDescent="0.4">
      <c r="A397" s="136" t="str">
        <f t="shared" si="35"/>
        <v>JunioSeguros Crecer, S. A.</v>
      </c>
      <c r="B397" s="46">
        <f t="shared" si="32"/>
        <v>7</v>
      </c>
      <c r="C397" s="50" t="s">
        <v>116</v>
      </c>
      <c r="D397" s="48">
        <f>VLOOKUP(A397,'PNC Exon. &amp; no Exon.'!A:D,3,0)+VLOOKUP(A397,'PNC Exon. &amp; no Exon.'!A:D,4,0)</f>
        <v>240689510.34</v>
      </c>
      <c r="E397" s="145">
        <f t="shared" si="33"/>
        <v>3.3273070348494906</v>
      </c>
      <c r="F397" s="145">
        <f t="shared" si="34"/>
        <v>87.332074054026265</v>
      </c>
      <c r="H397" s="136" t="s">
        <v>5</v>
      </c>
    </row>
    <row r="398" spans="1:8" ht="15" customHeight="1" x14ac:dyDescent="0.4">
      <c r="A398" s="136" t="str">
        <f t="shared" si="35"/>
        <v>JunioSeguros Pepin, S. A.</v>
      </c>
      <c r="B398" s="46">
        <f t="shared" si="32"/>
        <v>11</v>
      </c>
      <c r="C398" s="50" t="s">
        <v>77</v>
      </c>
      <c r="D398" s="48">
        <f>VLOOKUP(A398,'PNC Exon. &amp; no Exon.'!A:D,3,0)+VLOOKUP(A398,'PNC Exon. &amp; no Exon.'!A:D,4,0)</f>
        <v>103146304.54000001</v>
      </c>
      <c r="E398" s="145">
        <f t="shared" si="33"/>
        <v>1.4259010466632451</v>
      </c>
      <c r="F398" s="145">
        <f t="shared" si="34"/>
        <v>88.757975100689507</v>
      </c>
      <c r="H398" s="136" t="s">
        <v>5</v>
      </c>
    </row>
    <row r="399" spans="1:8" ht="15" customHeight="1" x14ac:dyDescent="0.4">
      <c r="A399" s="136" t="str">
        <f t="shared" si="35"/>
        <v>JunioLa Monumental de Seguros, S. A.</v>
      </c>
      <c r="B399" s="46">
        <f t="shared" si="32"/>
        <v>12</v>
      </c>
      <c r="C399" s="50" t="s">
        <v>89</v>
      </c>
      <c r="D399" s="48">
        <f>VLOOKUP(A399,'PNC Exon. &amp; no Exon.'!A:D,3,0)+VLOOKUP(A399,'PNC Exon. &amp; no Exon.'!A:D,4,0)</f>
        <v>99962473.169999987</v>
      </c>
      <c r="E399" s="145">
        <f t="shared" si="33"/>
        <v>1.3818875601585323</v>
      </c>
      <c r="F399" s="145">
        <f>(F398+E399)</f>
        <v>90.139862660848038</v>
      </c>
      <c r="H399" s="136" t="s">
        <v>5</v>
      </c>
    </row>
    <row r="400" spans="1:8" ht="15" customHeight="1" x14ac:dyDescent="0.4">
      <c r="A400" s="136" t="str">
        <f t="shared" si="35"/>
        <v>JunioCompañía Dominicana de Seguros, S.R.L.</v>
      </c>
      <c r="B400" s="46">
        <f t="shared" si="32"/>
        <v>13</v>
      </c>
      <c r="C400" s="50" t="s">
        <v>96</v>
      </c>
      <c r="D400" s="48">
        <f>VLOOKUP(A400,'PNC Exon. &amp; no Exon.'!A:D,3,0)+VLOOKUP(A400,'PNC Exon. &amp; no Exon.'!A:D,4,0)</f>
        <v>77184109.530000001</v>
      </c>
      <c r="E400" s="145">
        <f t="shared" si="33"/>
        <v>1.0669980185467298</v>
      </c>
      <c r="F400" s="145">
        <f>(F399+E400)</f>
        <v>91.206860679394765</v>
      </c>
      <c r="H400" s="136" t="s">
        <v>5</v>
      </c>
    </row>
    <row r="401" spans="1:8" ht="15" customHeight="1" x14ac:dyDescent="0.4">
      <c r="A401" s="136" t="str">
        <f t="shared" si="35"/>
        <v>JunioAseguradora Agropecuaria Dominicana. S. A.</v>
      </c>
      <c r="B401" s="46">
        <f t="shared" si="32"/>
        <v>9</v>
      </c>
      <c r="C401" s="50" t="s">
        <v>98</v>
      </c>
      <c r="D401" s="48">
        <f>VLOOKUP(A401,'PNC Exon. &amp; no Exon.'!A:D,3,0)+VLOOKUP(A401,'PNC Exon. &amp; no Exon.'!A:D,4,0)</f>
        <v>133459254.10000001</v>
      </c>
      <c r="E401" s="145">
        <f t="shared" si="33"/>
        <v>1.8449491812310932</v>
      </c>
      <c r="F401" s="145">
        <f t="shared" ref="F401:F419" si="36">(F400+E401)</f>
        <v>93.051809860625852</v>
      </c>
      <c r="H401" s="136" t="s">
        <v>5</v>
      </c>
    </row>
    <row r="402" spans="1:8" ht="15" customHeight="1" x14ac:dyDescent="0.4">
      <c r="A402" s="136" t="str">
        <f t="shared" si="35"/>
        <v>JunioPatria, S. A. Compañía de Seguros</v>
      </c>
      <c r="B402" s="46">
        <f t="shared" si="32"/>
        <v>14</v>
      </c>
      <c r="C402" s="50" t="s">
        <v>99</v>
      </c>
      <c r="D402" s="48">
        <f>VLOOKUP(A402,'PNC Exon. &amp; no Exon.'!A:D,3,0)+VLOOKUP(A402,'PNC Exon. &amp; no Exon.'!A:D,4,0)</f>
        <v>57799235.279999994</v>
      </c>
      <c r="E402" s="145">
        <f t="shared" si="33"/>
        <v>0.79902028918667023</v>
      </c>
      <c r="F402" s="145">
        <f t="shared" si="36"/>
        <v>93.850830149812523</v>
      </c>
      <c r="H402" s="136" t="s">
        <v>5</v>
      </c>
    </row>
    <row r="403" spans="1:8" ht="15" customHeight="1" x14ac:dyDescent="0.4">
      <c r="A403" s="136" t="str">
        <f t="shared" si="35"/>
        <v>JunioBanesco Seguros, S.A.</v>
      </c>
      <c r="B403" s="46">
        <f t="shared" si="32"/>
        <v>15</v>
      </c>
      <c r="C403" s="50" t="s">
        <v>106</v>
      </c>
      <c r="D403" s="48">
        <f>VLOOKUP(A403,'PNC Exon. &amp; no Exon.'!A:D,3,0)+VLOOKUP(A403,'PNC Exon. &amp; no Exon.'!A:D,4,0)</f>
        <v>55567937.510000005</v>
      </c>
      <c r="E403" s="145">
        <f t="shared" si="33"/>
        <v>0.76817468749643691</v>
      </c>
      <c r="F403" s="145">
        <f t="shared" si="36"/>
        <v>94.619004837308964</v>
      </c>
      <c r="H403" s="136" t="s">
        <v>5</v>
      </c>
    </row>
    <row r="404" spans="1:8" ht="15" customHeight="1" x14ac:dyDescent="0.4">
      <c r="A404" s="136" t="str">
        <f t="shared" si="35"/>
        <v>JunioAtlantica Seguros, S. A.</v>
      </c>
      <c r="B404" s="46">
        <f t="shared" si="32"/>
        <v>16</v>
      </c>
      <c r="C404" s="49" t="s">
        <v>107</v>
      </c>
      <c r="D404" s="48">
        <f>VLOOKUP(A404,'PNC Exon. &amp; no Exon.'!A:D,3,0)+VLOOKUP(A404,'PNC Exon. &amp; no Exon.'!A:D,4,0)</f>
        <v>52606447.810000002</v>
      </c>
      <c r="E404" s="145">
        <f t="shared" si="33"/>
        <v>0.72723486631966527</v>
      </c>
      <c r="F404" s="145">
        <f t="shared" si="36"/>
        <v>95.346239703628626</v>
      </c>
      <c r="H404" s="136" t="s">
        <v>5</v>
      </c>
    </row>
    <row r="405" spans="1:8" ht="15" customHeight="1" x14ac:dyDescent="0.4">
      <c r="A405" s="136" t="str">
        <f t="shared" si="35"/>
        <v>JunioCooperativa Nacional de Seguros, Inc.</v>
      </c>
      <c r="B405" s="46">
        <f t="shared" si="32"/>
        <v>19</v>
      </c>
      <c r="C405" s="50" t="s">
        <v>80</v>
      </c>
      <c r="D405" s="48">
        <f>VLOOKUP(A405,'PNC Exon. &amp; no Exon.'!A:D,3,0)+VLOOKUP(A405,'PNC Exon. &amp; no Exon.'!A:D,4,0)</f>
        <v>36135368.079999998</v>
      </c>
      <c r="E405" s="145">
        <f t="shared" si="33"/>
        <v>0.49953761694731502</v>
      </c>
      <c r="F405" s="145">
        <f t="shared" si="36"/>
        <v>95.845777320575948</v>
      </c>
      <c r="H405" s="136" t="s">
        <v>5</v>
      </c>
    </row>
    <row r="406" spans="1:8" ht="15" customHeight="1" x14ac:dyDescent="0.4">
      <c r="A406" s="136" t="str">
        <f t="shared" si="35"/>
        <v>JunioBMI Compañía de Seguros, S. A.</v>
      </c>
      <c r="B406" s="46">
        <f t="shared" si="32"/>
        <v>20</v>
      </c>
      <c r="C406" s="50" t="s">
        <v>95</v>
      </c>
      <c r="D406" s="48">
        <f>VLOOKUP(A406,'PNC Exon. &amp; no Exon.'!A:D,3,0)+VLOOKUP(A406,'PNC Exon. &amp; no Exon.'!A:D,4,0)</f>
        <v>34738778.369999997</v>
      </c>
      <c r="E406" s="145">
        <f t="shared" si="33"/>
        <v>0.48023107234419876</v>
      </c>
      <c r="F406" s="145">
        <f t="shared" si="36"/>
        <v>96.326008392920144</v>
      </c>
      <c r="H406" s="136" t="s">
        <v>5</v>
      </c>
    </row>
    <row r="407" spans="1:8" ht="15" customHeight="1" x14ac:dyDescent="0.4">
      <c r="A407" s="136" t="str">
        <f t="shared" si="35"/>
        <v>JunioCuna Mutual Insurance Society Dominicana, S.A.</v>
      </c>
      <c r="B407" s="46">
        <f t="shared" si="32"/>
        <v>21</v>
      </c>
      <c r="C407" s="50" t="s">
        <v>102</v>
      </c>
      <c r="D407" s="48">
        <f>VLOOKUP(A407,'PNC Exon. &amp; no Exon.'!A:D,3,0)+VLOOKUP(A407,'PNC Exon. &amp; no Exon.'!A:D,4,0)</f>
        <v>33214433.530000001</v>
      </c>
      <c r="E407" s="145">
        <f t="shared" si="33"/>
        <v>0.45915843273267681</v>
      </c>
      <c r="F407" s="145">
        <f t="shared" si="36"/>
        <v>96.785166825652823</v>
      </c>
      <c r="H407" s="136" t="s">
        <v>5</v>
      </c>
    </row>
    <row r="408" spans="1:8" ht="15" customHeight="1" x14ac:dyDescent="0.4">
      <c r="A408" s="136" t="str">
        <f t="shared" si="35"/>
        <v>JunioBupa Dominicana, S.A.</v>
      </c>
      <c r="B408" s="46">
        <f t="shared" si="32"/>
        <v>22</v>
      </c>
      <c r="C408" s="49" t="s">
        <v>101</v>
      </c>
      <c r="D408" s="48">
        <f>VLOOKUP(A408,'PNC Exon. &amp; no Exon.'!A:D,3,0)+VLOOKUP(A408,'PNC Exon. &amp; no Exon.'!A:D,4,0)</f>
        <v>31288144.18</v>
      </c>
      <c r="E408" s="145">
        <f t="shared" si="33"/>
        <v>0.43252928675802782</v>
      </c>
      <c r="F408" s="145">
        <f t="shared" si="36"/>
        <v>97.217696112410849</v>
      </c>
      <c r="H408" s="136" t="s">
        <v>5</v>
      </c>
    </row>
    <row r="409" spans="1:8" ht="15" customHeight="1" x14ac:dyDescent="0.4">
      <c r="A409" s="136" t="str">
        <f t="shared" si="35"/>
        <v>JunioAtrio Seguros, S. A.</v>
      </c>
      <c r="B409" s="46">
        <f t="shared" si="32"/>
        <v>17</v>
      </c>
      <c r="C409" s="50" t="s">
        <v>110</v>
      </c>
      <c r="D409" s="48">
        <f>VLOOKUP(A409,'PNC Exon. &amp; no Exon.'!A:D,3,0)+VLOOKUP(A409,'PNC Exon. &amp; no Exon.'!A:D,4,0)</f>
        <v>45031932.120000005</v>
      </c>
      <c r="E409" s="145">
        <f t="shared" si="33"/>
        <v>0.6225242816942147</v>
      </c>
      <c r="F409" s="145">
        <f t="shared" si="36"/>
        <v>97.84022039410506</v>
      </c>
      <c r="H409" s="136" t="s">
        <v>5</v>
      </c>
    </row>
    <row r="410" spans="1:8" ht="15" customHeight="1" x14ac:dyDescent="0.4">
      <c r="A410" s="136" t="str">
        <f t="shared" si="35"/>
        <v>JunioAngloamericana de Seguros, S. A.</v>
      </c>
      <c r="B410" s="46">
        <f t="shared" si="32"/>
        <v>23</v>
      </c>
      <c r="C410" s="50" t="s">
        <v>79</v>
      </c>
      <c r="D410" s="48">
        <f>VLOOKUP(A410,'PNC Exon. &amp; no Exon.'!A:D,3,0)+VLOOKUP(A410,'PNC Exon. &amp; no Exon.'!A:D,4,0)</f>
        <v>29971141.319999997</v>
      </c>
      <c r="E410" s="145">
        <f t="shared" si="33"/>
        <v>0.41432295580989154</v>
      </c>
      <c r="F410" s="145">
        <f>(F409+E410)</f>
        <v>98.254543349914954</v>
      </c>
      <c r="H410" s="136" t="s">
        <v>5</v>
      </c>
    </row>
    <row r="411" spans="1:8" ht="15" customHeight="1" x14ac:dyDescent="0.4">
      <c r="A411" s="136" t="str">
        <f t="shared" si="35"/>
        <v>JunioSeguros La Internacional, S. A.</v>
      </c>
      <c r="B411" s="46">
        <f t="shared" si="32"/>
        <v>18</v>
      </c>
      <c r="C411" s="50" t="s">
        <v>82</v>
      </c>
      <c r="D411" s="48">
        <f>VLOOKUP(A411,'PNC Exon. &amp; no Exon.'!A:D,3,0)+VLOOKUP(A411,'PNC Exon. &amp; no Exon.'!A:D,4,0)</f>
        <v>36942138.950000003</v>
      </c>
      <c r="E411" s="145">
        <f t="shared" si="33"/>
        <v>0.51069046855048916</v>
      </c>
      <c r="F411" s="145">
        <f t="shared" si="36"/>
        <v>98.765233818465447</v>
      </c>
      <c r="H411" s="136" t="s">
        <v>5</v>
      </c>
    </row>
    <row r="412" spans="1:8" ht="15" customHeight="1" x14ac:dyDescent="0.4">
      <c r="A412" s="136" t="str">
        <f t="shared" si="35"/>
        <v>JunioSeguros APS, S.A</v>
      </c>
      <c r="B412" s="46">
        <f t="shared" si="32"/>
        <v>24</v>
      </c>
      <c r="C412" s="50" t="s">
        <v>114</v>
      </c>
      <c r="D412" s="48">
        <f>VLOOKUP(A412,'PNC Exon. &amp; no Exon.'!A:D,3,0)+VLOOKUP(A412,'PNC Exon. &amp; no Exon.'!A:D,4,0)</f>
        <v>22788064.230000004</v>
      </c>
      <c r="E412" s="145">
        <f t="shared" si="33"/>
        <v>0.31502364318234322</v>
      </c>
      <c r="F412" s="145">
        <f t="shared" si="36"/>
        <v>99.08025746164779</v>
      </c>
      <c r="H412" s="136" t="s">
        <v>5</v>
      </c>
    </row>
    <row r="413" spans="1:8" ht="15" customHeight="1" x14ac:dyDescent="0.4">
      <c r="A413" s="136" t="str">
        <f t="shared" si="35"/>
        <v>JunioSeguros ADEMI, S. A.</v>
      </c>
      <c r="B413" s="46">
        <f t="shared" si="32"/>
        <v>26</v>
      </c>
      <c r="C413" s="50" t="s">
        <v>109</v>
      </c>
      <c r="D413" s="48">
        <f>VLOOKUP(A413,'PNC Exon. &amp; no Exon.'!A:D,3,0)+VLOOKUP(A413,'PNC Exon. &amp; no Exon.'!A:D,4,0)</f>
        <v>16894504.080000002</v>
      </c>
      <c r="E413" s="145">
        <f t="shared" si="33"/>
        <v>0.23355069440404858</v>
      </c>
      <c r="F413" s="145">
        <f t="shared" si="36"/>
        <v>99.313808156051834</v>
      </c>
      <c r="H413" s="136" t="s">
        <v>5</v>
      </c>
    </row>
    <row r="414" spans="1:8" ht="15" customHeight="1" x14ac:dyDescent="0.4">
      <c r="A414" s="136" t="str">
        <f t="shared" si="35"/>
        <v>JunioConfederación del Canada Dominicana. S. A.</v>
      </c>
      <c r="B414" s="46">
        <f t="shared" si="32"/>
        <v>27</v>
      </c>
      <c r="C414" s="50" t="s">
        <v>93</v>
      </c>
      <c r="D414" s="48">
        <f>VLOOKUP(A414,'PNC Exon. &amp; no Exon.'!A:D,3,0)+VLOOKUP(A414,'PNC Exon. &amp; no Exon.'!A:D,4,0)</f>
        <v>9786286.1799999997</v>
      </c>
      <c r="E414" s="145">
        <f t="shared" si="33"/>
        <v>0.13528623996021691</v>
      </c>
      <c r="F414" s="145">
        <f t="shared" si="36"/>
        <v>99.449094396012057</v>
      </c>
      <c r="H414" s="136" t="s">
        <v>5</v>
      </c>
    </row>
    <row r="415" spans="1:8" ht="15" customHeight="1" x14ac:dyDescent="0.4">
      <c r="A415" s="136" t="str">
        <f t="shared" si="35"/>
        <v>JunioMultiseguros S.U, S. A.</v>
      </c>
      <c r="B415" s="46">
        <f t="shared" si="32"/>
        <v>25</v>
      </c>
      <c r="C415" s="50" t="s">
        <v>113</v>
      </c>
      <c r="D415" s="48">
        <f>VLOOKUP(A415,'PNC Exon. &amp; no Exon.'!A:D,3,0)+VLOOKUP(A415,'PNC Exon. &amp; no Exon.'!A:D,4,0)</f>
        <v>19972994.469999999</v>
      </c>
      <c r="E415" s="145">
        <f t="shared" si="33"/>
        <v>0.27610794052954063</v>
      </c>
      <c r="F415" s="145">
        <f t="shared" si="36"/>
        <v>99.725202336541599</v>
      </c>
      <c r="H415" s="136" t="s">
        <v>5</v>
      </c>
    </row>
    <row r="416" spans="1:8" ht="15" customHeight="1" x14ac:dyDescent="0.4">
      <c r="A416" s="136" t="str">
        <f t="shared" si="35"/>
        <v>JunioAmigos Compañía de Seguros, S. A.</v>
      </c>
      <c r="B416" s="46">
        <f t="shared" si="32"/>
        <v>28</v>
      </c>
      <c r="C416" s="50" t="s">
        <v>88</v>
      </c>
      <c r="D416" s="48">
        <f>VLOOKUP(A416,'PNC Exon. &amp; no Exon.'!A:D,3,0)+VLOOKUP(A416,'PNC Exon. &amp; no Exon.'!A:D,4,0)</f>
        <v>9597222.1500000004</v>
      </c>
      <c r="E416" s="145">
        <f t="shared" si="33"/>
        <v>0.13267260683525289</v>
      </c>
      <c r="F416" s="145">
        <f>(F415+E416)</f>
        <v>99.857874943376856</v>
      </c>
      <c r="G416" s="4"/>
      <c r="H416" s="136" t="s">
        <v>5</v>
      </c>
    </row>
    <row r="417" spans="1:8" ht="15" customHeight="1" x14ac:dyDescent="0.4">
      <c r="A417" s="136" t="str">
        <f t="shared" si="35"/>
        <v>JunioAutoseguro, S. A.</v>
      </c>
      <c r="B417" s="46">
        <f t="shared" si="32"/>
        <v>29</v>
      </c>
      <c r="C417" s="50" t="s">
        <v>81</v>
      </c>
      <c r="D417" s="48">
        <f>VLOOKUP(A417,'PNC Exon. &amp; no Exon.'!A:D,3,0)+VLOOKUP(A417,'PNC Exon. &amp; no Exon.'!A:D,4,0)</f>
        <v>4818714.38</v>
      </c>
      <c r="E417" s="145">
        <f t="shared" si="33"/>
        <v>6.6614212779175841E-2</v>
      </c>
      <c r="F417" s="145">
        <f>(F416+E417)</f>
        <v>99.924489156156028</v>
      </c>
      <c r="H417" s="136" t="s">
        <v>5</v>
      </c>
    </row>
    <row r="418" spans="1:8" ht="15" customHeight="1" x14ac:dyDescent="0.4">
      <c r="A418" s="136" t="str">
        <f t="shared" si="35"/>
        <v>JunioSeguros Yunen, S. A.</v>
      </c>
      <c r="B418" s="46">
        <f t="shared" si="32"/>
        <v>30</v>
      </c>
      <c r="C418" s="50" t="s">
        <v>119</v>
      </c>
      <c r="D418" s="48">
        <f>VLOOKUP(A418,'PNC Exon. &amp; no Exon.'!A:D,3,0)+VLOOKUP(A418,'PNC Exon. &amp; no Exon.'!A:D,4,0)</f>
        <v>2831872.2399999998</v>
      </c>
      <c r="E418" s="145">
        <f t="shared" si="33"/>
        <v>3.9147981200496319E-2</v>
      </c>
      <c r="F418" s="145">
        <f t="shared" si="36"/>
        <v>99.963637137356528</v>
      </c>
      <c r="H418" s="136" t="s">
        <v>5</v>
      </c>
    </row>
    <row r="419" spans="1:8" ht="15" customHeight="1" x14ac:dyDescent="0.4">
      <c r="A419" s="136" t="str">
        <f t="shared" si="35"/>
        <v>JunioMidas Seguros, S. A.</v>
      </c>
      <c r="B419" s="46">
        <f t="shared" si="32"/>
        <v>32</v>
      </c>
      <c r="C419" s="50" t="s">
        <v>115</v>
      </c>
      <c r="D419" s="48">
        <f>VLOOKUP(A419,'PNC Exon. &amp; no Exon.'!A:D,3,0)+VLOOKUP(A419,'PNC Exon. &amp; no Exon.'!A:D,4,0)</f>
        <v>759941.79</v>
      </c>
      <c r="E419" s="145">
        <f t="shared" si="33"/>
        <v>1.0505483435365547E-2</v>
      </c>
      <c r="F419" s="145">
        <f t="shared" si="36"/>
        <v>99.974142620791895</v>
      </c>
      <c r="H419" s="136" t="s">
        <v>5</v>
      </c>
    </row>
    <row r="420" spans="1:8" ht="15" customHeight="1" x14ac:dyDescent="0.4">
      <c r="A420" s="136" t="str">
        <f t="shared" si="35"/>
        <v>JunioHylseg Seguros, S.A.</v>
      </c>
      <c r="B420" s="46">
        <f t="shared" si="32"/>
        <v>31</v>
      </c>
      <c r="C420" s="50" t="s">
        <v>117</v>
      </c>
      <c r="D420" s="48">
        <f>VLOOKUP(A420,'PNC Exon. &amp; no Exon.'!A:D,3,0)+VLOOKUP(A420,'PNC Exon. &amp; no Exon.'!A:D,4,0)</f>
        <v>1210254.27</v>
      </c>
      <c r="E420" s="145">
        <f t="shared" si="33"/>
        <v>1.6730631679125613E-2</v>
      </c>
      <c r="F420" s="145">
        <f t="shared" ref="F420:F421" si="37">(F419+E420)</f>
        <v>99.990873252471019</v>
      </c>
      <c r="H420" s="136" t="s">
        <v>5</v>
      </c>
    </row>
    <row r="421" spans="1:8" ht="15" customHeight="1" x14ac:dyDescent="0.4">
      <c r="A421" s="136" t="str">
        <f t="shared" si="35"/>
        <v>JunioUnit, S.A</v>
      </c>
      <c r="B421" s="46">
        <f t="shared" si="32"/>
        <v>33</v>
      </c>
      <c r="C421" s="50" t="s">
        <v>118</v>
      </c>
      <c r="D421" s="48">
        <f>VLOOKUP(A421,'PNC Exon. &amp; no Exon.'!A:D,3,0)+VLOOKUP(A421,'PNC Exon. &amp; no Exon.'!A:D,4,0)</f>
        <v>660207.29999999993</v>
      </c>
      <c r="E421" s="145">
        <f t="shared" si="33"/>
        <v>9.1267475289882535E-3</v>
      </c>
      <c r="F421" s="145">
        <f t="shared" si="37"/>
        <v>100.00000000000001</v>
      </c>
      <c r="H421" s="136" t="s">
        <v>5</v>
      </c>
    </row>
    <row r="422" spans="1:8" ht="21" customHeight="1" x14ac:dyDescent="0.4">
      <c r="A422" s="136" t="str">
        <f t="shared" si="35"/>
        <v xml:space="preserve">Total General </v>
      </c>
      <c r="B422" s="51"/>
      <c r="C422" s="52" t="s">
        <v>21</v>
      </c>
      <c r="D422" s="53">
        <f>SUM(D389:D421)</f>
        <v>7233763154.9799995</v>
      </c>
      <c r="E422" s="150">
        <f>SUM(E389:E421,0)</f>
        <v>100.00000000000001</v>
      </c>
      <c r="F422" s="151"/>
    </row>
    <row r="423" spans="1:8" x14ac:dyDescent="0.4">
      <c r="A423" s="136" t="str">
        <f t="shared" si="35"/>
        <v/>
      </c>
      <c r="B423" s="69" t="s">
        <v>171</v>
      </c>
      <c r="C423" s="28"/>
    </row>
    <row r="424" spans="1:8" x14ac:dyDescent="0.4">
      <c r="A424" s="136" t="str">
        <f t="shared" si="35"/>
        <v/>
      </c>
    </row>
    <row r="425" spans="1:8" x14ac:dyDescent="0.4">
      <c r="A425" s="136" t="str">
        <f t="shared" si="35"/>
        <v/>
      </c>
    </row>
    <row r="426" spans="1:8" x14ac:dyDescent="0.4">
      <c r="A426" s="136" t="str">
        <f t="shared" si="35"/>
        <v/>
      </c>
    </row>
    <row r="427" spans="1:8" x14ac:dyDescent="0.4">
      <c r="A427" s="136" t="str">
        <f t="shared" si="35"/>
        <v/>
      </c>
    </row>
    <row r="428" spans="1:8" x14ac:dyDescent="0.4">
      <c r="A428" s="136" t="str">
        <f t="shared" si="35"/>
        <v/>
      </c>
    </row>
    <row r="429" spans="1:8" x14ac:dyDescent="0.4">
      <c r="A429" s="136" t="str">
        <f t="shared" si="35"/>
        <v/>
      </c>
    </row>
    <row r="430" spans="1:8" x14ac:dyDescent="0.4">
      <c r="A430" s="136" t="str">
        <f t="shared" si="35"/>
        <v/>
      </c>
    </row>
    <row r="431" spans="1:8" x14ac:dyDescent="0.4">
      <c r="A431" s="136" t="str">
        <f t="shared" si="35"/>
        <v/>
      </c>
    </row>
    <row r="432" spans="1:8" x14ac:dyDescent="0.4">
      <c r="A432" s="136" t="str">
        <f t="shared" si="35"/>
        <v/>
      </c>
    </row>
    <row r="433" spans="1:6" x14ac:dyDescent="0.4">
      <c r="A433" s="136" t="str">
        <f t="shared" si="35"/>
        <v/>
      </c>
    </row>
    <row r="434" spans="1:6" x14ac:dyDescent="0.4">
      <c r="A434" s="136" t="str">
        <f t="shared" si="35"/>
        <v/>
      </c>
    </row>
    <row r="435" spans="1:6" x14ac:dyDescent="0.4">
      <c r="A435" s="136" t="str">
        <f t="shared" si="35"/>
        <v/>
      </c>
    </row>
    <row r="436" spans="1:6" x14ac:dyDescent="0.4">
      <c r="A436" s="136" t="str">
        <f t="shared" si="35"/>
        <v/>
      </c>
    </row>
    <row r="437" spans="1:6" x14ac:dyDescent="0.4">
      <c r="A437" s="136" t="str">
        <f t="shared" si="35"/>
        <v/>
      </c>
    </row>
    <row r="438" spans="1:6" x14ac:dyDescent="0.4">
      <c r="A438" s="136" t="str">
        <f t="shared" si="35"/>
        <v/>
      </c>
    </row>
    <row r="439" spans="1:6" x14ac:dyDescent="0.4">
      <c r="A439" s="136" t="str">
        <f t="shared" si="35"/>
        <v/>
      </c>
    </row>
    <row r="440" spans="1:6" x14ac:dyDescent="0.4">
      <c r="A440" s="136" t="str">
        <f t="shared" si="35"/>
        <v/>
      </c>
    </row>
    <row r="441" spans="1:6" x14ac:dyDescent="0.4">
      <c r="A441" s="136" t="str">
        <f t="shared" si="35"/>
        <v/>
      </c>
    </row>
    <row r="442" spans="1:6" x14ac:dyDescent="0.4">
      <c r="A442" s="136" t="str">
        <f t="shared" si="35"/>
        <v/>
      </c>
    </row>
    <row r="443" spans="1:6" x14ac:dyDescent="0.4">
      <c r="A443" s="136" t="str">
        <f t="shared" si="35"/>
        <v/>
      </c>
    </row>
    <row r="444" spans="1:6" x14ac:dyDescent="0.4">
      <c r="A444" s="136" t="str">
        <f t="shared" si="35"/>
        <v/>
      </c>
    </row>
    <row r="445" spans="1:6" x14ac:dyDescent="0.4">
      <c r="A445" s="136" t="str">
        <f t="shared" si="35"/>
        <v/>
      </c>
    </row>
    <row r="446" spans="1:6" ht="20" x14ac:dyDescent="0.6">
      <c r="A446" s="136" t="str">
        <f t="shared" si="35"/>
        <v/>
      </c>
      <c r="B446" s="173" t="s">
        <v>42</v>
      </c>
      <c r="C446" s="173"/>
      <c r="D446" s="173"/>
      <c r="E446" s="173"/>
      <c r="F446" s="173"/>
    </row>
    <row r="447" spans="1:6" x14ac:dyDescent="0.4">
      <c r="A447" s="136" t="str">
        <f t="shared" si="35"/>
        <v/>
      </c>
      <c r="B447" s="172" t="s">
        <v>90</v>
      </c>
      <c r="C447" s="172"/>
      <c r="D447" s="172"/>
      <c r="E447" s="172"/>
      <c r="F447" s="172"/>
    </row>
    <row r="448" spans="1:6" x14ac:dyDescent="0.4">
      <c r="A448" s="136" t="str">
        <f t="shared" si="35"/>
        <v/>
      </c>
      <c r="B448" s="175" t="s">
        <v>164</v>
      </c>
      <c r="C448" s="175"/>
      <c r="D448" s="175"/>
      <c r="E448" s="175"/>
      <c r="F448" s="175"/>
    </row>
    <row r="449" spans="1:8" x14ac:dyDescent="0.4">
      <c r="A449" s="136" t="str">
        <f t="shared" si="35"/>
        <v/>
      </c>
      <c r="B449" s="172" t="s">
        <v>105</v>
      </c>
      <c r="C449" s="172"/>
      <c r="D449" s="172"/>
      <c r="E449" s="172"/>
      <c r="F449" s="172"/>
    </row>
    <row r="450" spans="1:8" x14ac:dyDescent="0.4">
      <c r="A450" s="136" t="str">
        <f t="shared" si="35"/>
        <v/>
      </c>
    </row>
    <row r="451" spans="1:8" ht="22.5" customHeight="1" x14ac:dyDescent="0.4">
      <c r="A451" s="136" t="str">
        <f t="shared" si="35"/>
        <v>Compañías</v>
      </c>
      <c r="B451" s="93" t="s">
        <v>32</v>
      </c>
      <c r="C451" s="93" t="s">
        <v>33</v>
      </c>
      <c r="D451" s="93" t="s">
        <v>50</v>
      </c>
      <c r="E451" s="144" t="s">
        <v>126</v>
      </c>
      <c r="F451" s="144" t="s">
        <v>60</v>
      </c>
    </row>
    <row r="452" spans="1:8" ht="15" customHeight="1" x14ac:dyDescent="0.4">
      <c r="A452" s="136" t="str">
        <f t="shared" ref="A452:A510" si="38">H452&amp;C452</f>
        <v>JulioSeguros Universal, S. A.</v>
      </c>
      <c r="B452" s="46">
        <f t="shared" ref="B452:B484" si="39">RANK(D452,$D$452:$D$484)</f>
        <v>1</v>
      </c>
      <c r="C452" s="86" t="s">
        <v>86</v>
      </c>
      <c r="D452" s="48">
        <f>VLOOKUP(A452,'PNC Exon. &amp; no Exon.'!A:D,3,0)+VLOOKUP(A452,'PNC Exon. &amp; no Exon.'!A:D,4,0)</f>
        <v>1802767582.5700002</v>
      </c>
      <c r="E452" s="145">
        <f t="shared" ref="E452:E484" si="40">IFERROR(D452/$D$485*100,0)</f>
        <v>23.391547370958857</v>
      </c>
      <c r="F452" s="145">
        <f>(E452)</f>
        <v>23.391547370958857</v>
      </c>
      <c r="H452" s="136" t="s">
        <v>6</v>
      </c>
    </row>
    <row r="453" spans="1:8" ht="15" customHeight="1" x14ac:dyDescent="0.4">
      <c r="A453" s="136" t="str">
        <f t="shared" si="38"/>
        <v>JulioHumano Seguros, S. A.</v>
      </c>
      <c r="B453" s="46">
        <f t="shared" si="39"/>
        <v>2</v>
      </c>
      <c r="C453" s="50" t="s">
        <v>108</v>
      </c>
      <c r="D453" s="48">
        <f>VLOOKUP(A453,'PNC Exon. &amp; no Exon.'!A:D,3,0)+VLOOKUP(A453,'PNC Exon. &amp; no Exon.'!A:D,4,0)</f>
        <v>1219885309.3400002</v>
      </c>
      <c r="E453" s="145">
        <f t="shared" si="40"/>
        <v>15.828443597751136</v>
      </c>
      <c r="F453" s="145">
        <f t="shared" ref="F453:F484" si="41">(F452+E453)</f>
        <v>39.219990968709993</v>
      </c>
      <c r="H453" s="136" t="s">
        <v>6</v>
      </c>
    </row>
    <row r="454" spans="1:8" ht="15" customHeight="1" x14ac:dyDescent="0.4">
      <c r="A454" s="136" t="str">
        <f t="shared" si="38"/>
        <v>JulioSeguros Reservas, S. A.</v>
      </c>
      <c r="B454" s="46">
        <f t="shared" si="39"/>
        <v>3</v>
      </c>
      <c r="C454" s="50" t="s">
        <v>112</v>
      </c>
      <c r="D454" s="48">
        <f>VLOOKUP(A454,'PNC Exon. &amp; no Exon.'!A:D,3,0)+VLOOKUP(A454,'PNC Exon. &amp; no Exon.'!A:D,4,0)</f>
        <v>1013301231</v>
      </c>
      <c r="E454" s="145">
        <f t="shared" si="40"/>
        <v>13.147942072597738</v>
      </c>
      <c r="F454" s="145">
        <f t="shared" si="41"/>
        <v>52.36793304130773</v>
      </c>
      <c r="H454" s="136" t="s">
        <v>6</v>
      </c>
    </row>
    <row r="455" spans="1:8" ht="15" customHeight="1" x14ac:dyDescent="0.4">
      <c r="A455" s="136" t="str">
        <f t="shared" si="38"/>
        <v>JulioMAPFRE BHD Cía de Seguros, S. A.</v>
      </c>
      <c r="B455" s="46">
        <f t="shared" si="39"/>
        <v>5</v>
      </c>
      <c r="C455" s="50" t="s">
        <v>94</v>
      </c>
      <c r="D455" s="48">
        <f>VLOOKUP(A455,'PNC Exon. &amp; no Exon.'!A:D,3,0)+VLOOKUP(A455,'PNC Exon. &amp; no Exon.'!A:D,4,0)</f>
        <v>739523368.3599999</v>
      </c>
      <c r="E455" s="145">
        <f t="shared" si="40"/>
        <v>9.5955774167313113</v>
      </c>
      <c r="F455" s="145">
        <f t="shared" si="41"/>
        <v>61.963510458039039</v>
      </c>
      <c r="H455" s="136" t="s">
        <v>6</v>
      </c>
    </row>
    <row r="456" spans="1:8" ht="15" customHeight="1" x14ac:dyDescent="0.4">
      <c r="A456" s="136" t="str">
        <f t="shared" si="38"/>
        <v>JulioLa Colonial de Seguros, S. A.</v>
      </c>
      <c r="B456" s="46">
        <f t="shared" si="39"/>
        <v>4</v>
      </c>
      <c r="C456" s="50" t="s">
        <v>87</v>
      </c>
      <c r="D456" s="48">
        <f>VLOOKUP(A456,'PNC Exon. &amp; no Exon.'!A:D,3,0)+VLOOKUP(A456,'PNC Exon. &amp; no Exon.'!A:D,4,0)</f>
        <v>868485650.88999999</v>
      </c>
      <c r="E456" s="145">
        <f t="shared" si="40"/>
        <v>11.268908671427502</v>
      </c>
      <c r="F456" s="145">
        <f t="shared" si="41"/>
        <v>73.232419129466535</v>
      </c>
      <c r="H456" s="136" t="s">
        <v>6</v>
      </c>
    </row>
    <row r="457" spans="1:8" ht="15" customHeight="1" x14ac:dyDescent="0.4">
      <c r="A457" s="136" t="str">
        <f t="shared" si="38"/>
        <v>JulioSeguros Sura, S. A.</v>
      </c>
      <c r="B457" s="46">
        <f t="shared" si="39"/>
        <v>6</v>
      </c>
      <c r="C457" s="50" t="s">
        <v>92</v>
      </c>
      <c r="D457" s="48">
        <f>VLOOKUP(A457,'PNC Exon. &amp; no Exon.'!A:D,3,0)+VLOOKUP(A457,'PNC Exon. &amp; no Exon.'!A:D,4,0)</f>
        <v>504277109.76000005</v>
      </c>
      <c r="E457" s="145">
        <f t="shared" si="40"/>
        <v>6.5431739593549283</v>
      </c>
      <c r="F457" s="145">
        <f t="shared" si="41"/>
        <v>79.775593088821466</v>
      </c>
      <c r="H457" s="136" t="s">
        <v>6</v>
      </c>
    </row>
    <row r="458" spans="1:8" ht="15" customHeight="1" x14ac:dyDescent="0.4">
      <c r="A458" s="136" t="str">
        <f t="shared" si="38"/>
        <v>JulioSeguros Worldwide, S. A.</v>
      </c>
      <c r="B458" s="46">
        <f t="shared" si="39"/>
        <v>8</v>
      </c>
      <c r="C458" s="50" t="s">
        <v>91</v>
      </c>
      <c r="D458" s="48">
        <f>VLOOKUP(A458,'PNC Exon. &amp; no Exon.'!A:D,3,0)+VLOOKUP(A458,'PNC Exon. &amp; no Exon.'!A:D,4,0)</f>
        <v>205833461.04000002</v>
      </c>
      <c r="E458" s="145">
        <f t="shared" si="40"/>
        <v>2.6707620000475689</v>
      </c>
      <c r="F458" s="145">
        <f t="shared" si="41"/>
        <v>82.446355088869041</v>
      </c>
      <c r="H458" s="136" t="s">
        <v>6</v>
      </c>
    </row>
    <row r="459" spans="1:8" ht="15" customHeight="1" x14ac:dyDescent="0.4">
      <c r="A459" s="136" t="str">
        <f t="shared" si="38"/>
        <v>JulioGeneral de Seguros, S. A.</v>
      </c>
      <c r="B459" s="46">
        <f t="shared" si="39"/>
        <v>9</v>
      </c>
      <c r="C459" s="50" t="s">
        <v>78</v>
      </c>
      <c r="D459" s="48">
        <f>VLOOKUP(A459,'PNC Exon. &amp; no Exon.'!A:D,3,0)+VLOOKUP(A459,'PNC Exon. &amp; no Exon.'!A:D,4,0)</f>
        <v>134148300.03999999</v>
      </c>
      <c r="E459" s="145">
        <f t="shared" si="40"/>
        <v>1.740621667184554</v>
      </c>
      <c r="F459" s="145">
        <f t="shared" si="41"/>
        <v>84.186976756053596</v>
      </c>
      <c r="H459" s="136" t="s">
        <v>6</v>
      </c>
    </row>
    <row r="460" spans="1:8" ht="15" customHeight="1" x14ac:dyDescent="0.4">
      <c r="A460" s="136" t="str">
        <f t="shared" si="38"/>
        <v>JulioSeguros Crecer, S. A.</v>
      </c>
      <c r="B460" s="46">
        <f t="shared" si="39"/>
        <v>7</v>
      </c>
      <c r="C460" s="50" t="s">
        <v>116</v>
      </c>
      <c r="D460" s="48">
        <f>VLOOKUP(A460,'PNC Exon. &amp; no Exon.'!A:D,3,0)+VLOOKUP(A460,'PNC Exon. &amp; no Exon.'!A:D,4,0)</f>
        <v>264783595.28999999</v>
      </c>
      <c r="E460" s="145">
        <f t="shared" si="40"/>
        <v>3.4356608539904987</v>
      </c>
      <c r="F460" s="145">
        <f t="shared" si="41"/>
        <v>87.622637610044094</v>
      </c>
      <c r="H460" s="136" t="s">
        <v>6</v>
      </c>
    </row>
    <row r="461" spans="1:8" ht="15" customHeight="1" x14ac:dyDescent="0.4">
      <c r="A461" s="136" t="str">
        <f t="shared" si="38"/>
        <v>JulioSeguros Pepin, S. A.</v>
      </c>
      <c r="B461" s="46">
        <f t="shared" si="39"/>
        <v>12</v>
      </c>
      <c r="C461" s="50" t="s">
        <v>77</v>
      </c>
      <c r="D461" s="48">
        <f>VLOOKUP(A461,'PNC Exon. &amp; no Exon.'!A:D,3,0)+VLOOKUP(A461,'PNC Exon. &amp; no Exon.'!A:D,4,0)</f>
        <v>110064499.89</v>
      </c>
      <c r="E461" s="145">
        <f t="shared" si="40"/>
        <v>1.42812583714621</v>
      </c>
      <c r="F461" s="145">
        <f t="shared" si="41"/>
        <v>89.050763447190306</v>
      </c>
      <c r="H461" s="136" t="s">
        <v>6</v>
      </c>
    </row>
    <row r="462" spans="1:8" ht="15" customHeight="1" x14ac:dyDescent="0.4">
      <c r="A462" s="136" t="str">
        <f t="shared" si="38"/>
        <v>JulioLa Monumental de Seguros, S. A.</v>
      </c>
      <c r="B462" s="46">
        <f t="shared" si="39"/>
        <v>11</v>
      </c>
      <c r="C462" s="50" t="s">
        <v>89</v>
      </c>
      <c r="D462" s="48">
        <f>VLOOKUP(A462,'PNC Exon. &amp; no Exon.'!A:D,3,0)+VLOOKUP(A462,'PNC Exon. &amp; no Exon.'!A:D,4,0)</f>
        <v>110652832.81</v>
      </c>
      <c r="E462" s="145">
        <f t="shared" si="40"/>
        <v>1.4357596649902051</v>
      </c>
      <c r="F462" s="145">
        <f t="shared" si="41"/>
        <v>90.486523112180507</v>
      </c>
      <c r="H462" s="136" t="s">
        <v>6</v>
      </c>
    </row>
    <row r="463" spans="1:8" ht="15" customHeight="1" x14ac:dyDescent="0.4">
      <c r="A463" s="136" t="str">
        <f t="shared" si="38"/>
        <v>JulioCompañía Dominicana de Seguros, S.R.L.</v>
      </c>
      <c r="B463" s="46">
        <f t="shared" si="39"/>
        <v>13</v>
      </c>
      <c r="C463" s="50" t="s">
        <v>96</v>
      </c>
      <c r="D463" s="48">
        <f>VLOOKUP(A463,'PNC Exon. &amp; no Exon.'!A:D,3,0)+VLOOKUP(A463,'PNC Exon. &amp; no Exon.'!A:D,4,0)</f>
        <v>80448078.700000003</v>
      </c>
      <c r="E463" s="145">
        <f t="shared" si="40"/>
        <v>1.0438422911571337</v>
      </c>
      <c r="F463" s="145">
        <f t="shared" si="41"/>
        <v>91.53036540333764</v>
      </c>
      <c r="H463" s="136" t="s">
        <v>6</v>
      </c>
    </row>
    <row r="464" spans="1:8" ht="15" customHeight="1" x14ac:dyDescent="0.4">
      <c r="A464" s="136" t="str">
        <f t="shared" si="38"/>
        <v>JulioAseguradora Agropecuaria Dominicana. S. A.</v>
      </c>
      <c r="B464" s="46">
        <f t="shared" si="39"/>
        <v>10</v>
      </c>
      <c r="C464" s="50" t="s">
        <v>98</v>
      </c>
      <c r="D464" s="48">
        <f>VLOOKUP(A464,'PNC Exon. &amp; no Exon.'!A:D,3,0)+VLOOKUP(A464,'PNC Exon. &amp; no Exon.'!A:D,4,0)</f>
        <v>117354814.23</v>
      </c>
      <c r="E464" s="145">
        <f t="shared" si="40"/>
        <v>1.5227202457000755</v>
      </c>
      <c r="F464" s="145">
        <f t="shared" si="41"/>
        <v>93.053085649037712</v>
      </c>
      <c r="H464" s="136" t="s">
        <v>6</v>
      </c>
    </row>
    <row r="465" spans="1:8" ht="15" customHeight="1" x14ac:dyDescent="0.4">
      <c r="A465" s="136" t="str">
        <f t="shared" si="38"/>
        <v>JulioPatria, S. A. Compañía de Seguros</v>
      </c>
      <c r="B465" s="46">
        <f t="shared" si="39"/>
        <v>14</v>
      </c>
      <c r="C465" s="50" t="s">
        <v>99</v>
      </c>
      <c r="D465" s="48">
        <f>VLOOKUP(A465,'PNC Exon. &amp; no Exon.'!A:D,3,0)+VLOOKUP(A465,'PNC Exon. &amp; no Exon.'!A:D,4,0)</f>
        <v>62740150.010000005</v>
      </c>
      <c r="E465" s="145">
        <f t="shared" si="40"/>
        <v>0.81407564968957635</v>
      </c>
      <c r="F465" s="145">
        <f t="shared" si="41"/>
        <v>93.867161298727282</v>
      </c>
      <c r="H465" s="136" t="s">
        <v>6</v>
      </c>
    </row>
    <row r="466" spans="1:8" ht="15" customHeight="1" x14ac:dyDescent="0.4">
      <c r="A466" s="136" t="str">
        <f t="shared" si="38"/>
        <v>JulioBanesco Seguros, S.A.</v>
      </c>
      <c r="B466" s="46">
        <f t="shared" si="39"/>
        <v>16</v>
      </c>
      <c r="C466" s="50" t="s">
        <v>106</v>
      </c>
      <c r="D466" s="48">
        <f>VLOOKUP(A466,'PNC Exon. &amp; no Exon.'!A:D,3,0)+VLOOKUP(A466,'PNC Exon. &amp; no Exon.'!A:D,4,0)</f>
        <v>54086561.330000006</v>
      </c>
      <c r="E466" s="145">
        <f t="shared" si="40"/>
        <v>0.70179227412074963</v>
      </c>
      <c r="F466" s="145">
        <f t="shared" si="41"/>
        <v>94.568953572848031</v>
      </c>
      <c r="H466" s="136" t="s">
        <v>6</v>
      </c>
    </row>
    <row r="467" spans="1:8" ht="15" customHeight="1" x14ac:dyDescent="0.4">
      <c r="A467" s="136" t="str">
        <f t="shared" si="38"/>
        <v>JulioAtlantica Seguros, S. A.</v>
      </c>
      <c r="B467" s="46">
        <f t="shared" si="39"/>
        <v>15</v>
      </c>
      <c r="C467" s="49" t="s">
        <v>107</v>
      </c>
      <c r="D467" s="48">
        <f>VLOOKUP(A467,'PNC Exon. &amp; no Exon.'!A:D,3,0)+VLOOKUP(A467,'PNC Exon. &amp; no Exon.'!A:D,4,0)</f>
        <v>56850636.07</v>
      </c>
      <c r="E467" s="145">
        <f t="shared" si="40"/>
        <v>0.73765712205938849</v>
      </c>
      <c r="F467" s="145">
        <f t="shared" si="41"/>
        <v>95.30661069490742</v>
      </c>
      <c r="H467" s="136" t="s">
        <v>6</v>
      </c>
    </row>
    <row r="468" spans="1:8" ht="15" customHeight="1" x14ac:dyDescent="0.4">
      <c r="A468" s="136" t="str">
        <f t="shared" si="38"/>
        <v>JulioCooperativa Nacional de Seguros, Inc.</v>
      </c>
      <c r="B468" s="46">
        <f t="shared" si="39"/>
        <v>17</v>
      </c>
      <c r="C468" s="50" t="s">
        <v>80</v>
      </c>
      <c r="D468" s="48">
        <f>VLOOKUP(A468,'PNC Exon. &amp; no Exon.'!A:D,3,0)+VLOOKUP(A468,'PNC Exon. &amp; no Exon.'!A:D,4,0)</f>
        <v>47280062.649999991</v>
      </c>
      <c r="E468" s="145">
        <f t="shared" si="40"/>
        <v>0.6134755449744359</v>
      </c>
      <c r="F468" s="145">
        <f t="shared" si="41"/>
        <v>95.920086239881854</v>
      </c>
      <c r="H468" s="136" t="s">
        <v>6</v>
      </c>
    </row>
    <row r="469" spans="1:8" ht="15" customHeight="1" x14ac:dyDescent="0.4">
      <c r="A469" s="136" t="str">
        <f t="shared" si="38"/>
        <v>JulioBMI Compañía de Seguros, S. A.</v>
      </c>
      <c r="B469" s="46">
        <f t="shared" si="39"/>
        <v>19</v>
      </c>
      <c r="C469" s="50" t="s">
        <v>95</v>
      </c>
      <c r="D469" s="48">
        <f>VLOOKUP(A469,'PNC Exon. &amp; no Exon.'!A:D,3,0)+VLOOKUP(A469,'PNC Exon. &amp; no Exon.'!A:D,4,0)</f>
        <v>41496025.350000001</v>
      </c>
      <c r="E469" s="145">
        <f t="shared" si="40"/>
        <v>0.53842561407570944</v>
      </c>
      <c r="F469" s="145">
        <f t="shared" si="41"/>
        <v>96.45851185395756</v>
      </c>
      <c r="H469" s="136" t="s">
        <v>6</v>
      </c>
    </row>
    <row r="470" spans="1:8" ht="15" customHeight="1" x14ac:dyDescent="0.4">
      <c r="A470" s="136" t="str">
        <f t="shared" si="38"/>
        <v>JulioCuna Mutual Insurance Society Dominicana, S.A.</v>
      </c>
      <c r="B470" s="46">
        <f t="shared" si="39"/>
        <v>20</v>
      </c>
      <c r="C470" s="50" t="s">
        <v>102</v>
      </c>
      <c r="D470" s="48">
        <f>VLOOKUP(A470,'PNC Exon. &amp; no Exon.'!A:D,3,0)+VLOOKUP(A470,'PNC Exon. &amp; no Exon.'!A:D,4,0)</f>
        <v>40641058.210000001</v>
      </c>
      <c r="E470" s="145">
        <f t="shared" si="40"/>
        <v>0.52733211286718817</v>
      </c>
      <c r="F470" s="145">
        <f t="shared" si="41"/>
        <v>96.985843966824746</v>
      </c>
      <c r="H470" s="136" t="s">
        <v>6</v>
      </c>
    </row>
    <row r="471" spans="1:8" ht="15" customHeight="1" x14ac:dyDescent="0.4">
      <c r="A471" s="136" t="str">
        <f t="shared" si="38"/>
        <v>JulioBupa Dominicana, S.A.</v>
      </c>
      <c r="B471" s="46">
        <f t="shared" si="39"/>
        <v>22</v>
      </c>
      <c r="C471" s="49" t="s">
        <v>101</v>
      </c>
      <c r="D471" s="48">
        <f>VLOOKUP(A471,'PNC Exon. &amp; no Exon.'!A:D,3,0)+VLOOKUP(A471,'PNC Exon. &amp; no Exon.'!A:D,4,0)</f>
        <v>31805673.949999999</v>
      </c>
      <c r="E471" s="145">
        <f t="shared" si="40"/>
        <v>0.41268987531164947</v>
      </c>
      <c r="F471" s="145">
        <f t="shared" si="41"/>
        <v>97.398533842136402</v>
      </c>
      <c r="H471" s="136" t="s">
        <v>6</v>
      </c>
    </row>
    <row r="472" spans="1:8" ht="15" customHeight="1" x14ac:dyDescent="0.4">
      <c r="A472" s="136" t="str">
        <f t="shared" si="38"/>
        <v>JulioAtrio Seguros, S. A.</v>
      </c>
      <c r="B472" s="46">
        <f t="shared" si="39"/>
        <v>21</v>
      </c>
      <c r="C472" s="50" t="s">
        <v>110</v>
      </c>
      <c r="D472" s="48">
        <f>VLOOKUP(A472,'PNC Exon. &amp; no Exon.'!A:D,3,0)+VLOOKUP(A472,'PNC Exon. &amp; no Exon.'!A:D,4,0)</f>
        <v>38653545.57</v>
      </c>
      <c r="E472" s="145">
        <f t="shared" si="40"/>
        <v>0.5015434329960633</v>
      </c>
      <c r="F472" s="145">
        <f t="shared" si="41"/>
        <v>97.90007727513246</v>
      </c>
      <c r="H472" s="136" t="s">
        <v>6</v>
      </c>
    </row>
    <row r="473" spans="1:8" ht="15" customHeight="1" x14ac:dyDescent="0.4">
      <c r="A473" s="136" t="str">
        <f t="shared" si="38"/>
        <v>JulioAngloamericana de Seguros, S. A.</v>
      </c>
      <c r="B473" s="46">
        <f t="shared" si="39"/>
        <v>23</v>
      </c>
      <c r="C473" s="50" t="s">
        <v>79</v>
      </c>
      <c r="D473" s="48">
        <f>VLOOKUP(A473,'PNC Exon. &amp; no Exon.'!A:D,3,0)+VLOOKUP(A473,'PNC Exon. &amp; no Exon.'!A:D,4,0)</f>
        <v>31517187.960000001</v>
      </c>
      <c r="E473" s="145">
        <f t="shared" si="40"/>
        <v>0.40894666749818143</v>
      </c>
      <c r="F473" s="145">
        <f t="shared" si="41"/>
        <v>98.309023942630645</v>
      </c>
      <c r="H473" s="136" t="s">
        <v>6</v>
      </c>
    </row>
    <row r="474" spans="1:8" ht="15" customHeight="1" x14ac:dyDescent="0.4">
      <c r="A474" s="136" t="str">
        <f t="shared" si="38"/>
        <v>JulioSeguros La Internacional, S. A.</v>
      </c>
      <c r="B474" s="46">
        <f t="shared" si="39"/>
        <v>18</v>
      </c>
      <c r="C474" s="50" t="s">
        <v>82</v>
      </c>
      <c r="D474" s="48">
        <f>VLOOKUP(A474,'PNC Exon. &amp; no Exon.'!A:D,3,0)+VLOOKUP(A474,'PNC Exon. &amp; no Exon.'!A:D,4,0)</f>
        <v>43158685.670000002</v>
      </c>
      <c r="E474" s="145">
        <f t="shared" si="40"/>
        <v>0.55999922013182091</v>
      </c>
      <c r="F474" s="145">
        <f t="shared" si="41"/>
        <v>98.86902316276246</v>
      </c>
      <c r="H474" s="136" t="s">
        <v>6</v>
      </c>
    </row>
    <row r="475" spans="1:8" ht="15" customHeight="1" x14ac:dyDescent="0.4">
      <c r="A475" s="136" t="str">
        <f t="shared" si="38"/>
        <v>JulioSeguros APS, S.A</v>
      </c>
      <c r="B475" s="46">
        <f t="shared" si="39"/>
        <v>24</v>
      </c>
      <c r="C475" s="50" t="s">
        <v>114</v>
      </c>
      <c r="D475" s="48">
        <f>VLOOKUP(A475,'PNC Exon. &amp; no Exon.'!A:D,3,0)+VLOOKUP(A475,'PNC Exon. &amp; no Exon.'!A:D,4,0)</f>
        <v>22714695.939999998</v>
      </c>
      <c r="E475" s="145">
        <f t="shared" si="40"/>
        <v>0.2947312183969813</v>
      </c>
      <c r="F475" s="145">
        <f t="shared" si="41"/>
        <v>99.163754381159436</v>
      </c>
      <c r="H475" s="136" t="s">
        <v>6</v>
      </c>
    </row>
    <row r="476" spans="1:8" ht="15" customHeight="1" x14ac:dyDescent="0.4">
      <c r="A476" s="136" t="str">
        <f t="shared" si="38"/>
        <v>JulioSeguros ADEMI, S. A.</v>
      </c>
      <c r="B476" s="46">
        <f t="shared" si="39"/>
        <v>26</v>
      </c>
      <c r="C476" s="50" t="s">
        <v>109</v>
      </c>
      <c r="D476" s="48">
        <f>VLOOKUP(A476,'PNC Exon. &amp; no Exon.'!A:D,3,0)+VLOOKUP(A476,'PNC Exon. &amp; no Exon.'!A:D,4,0)</f>
        <v>14359938.76</v>
      </c>
      <c r="E476" s="145">
        <f t="shared" si="40"/>
        <v>0.1863252872950778</v>
      </c>
      <c r="F476" s="145">
        <f t="shared" si="41"/>
        <v>99.350079668454512</v>
      </c>
      <c r="H476" s="136" t="s">
        <v>6</v>
      </c>
    </row>
    <row r="477" spans="1:8" ht="15" customHeight="1" x14ac:dyDescent="0.4">
      <c r="A477" s="136" t="str">
        <f t="shared" si="38"/>
        <v>JulioConfederación del Canada Dominicana. S. A.</v>
      </c>
      <c r="B477" s="46">
        <f t="shared" si="39"/>
        <v>28</v>
      </c>
      <c r="C477" s="50" t="s">
        <v>93</v>
      </c>
      <c r="D477" s="48">
        <f>VLOOKUP(A477,'PNC Exon. &amp; no Exon.'!A:D,3,0)+VLOOKUP(A477,'PNC Exon. &amp; no Exon.'!A:D,4,0)</f>
        <v>9294143.7699999996</v>
      </c>
      <c r="E477" s="145">
        <f t="shared" si="40"/>
        <v>0.12059480454964053</v>
      </c>
      <c r="F477" s="145">
        <f t="shared" si="41"/>
        <v>99.470674473004152</v>
      </c>
      <c r="H477" s="136" t="s">
        <v>6</v>
      </c>
    </row>
    <row r="478" spans="1:8" ht="15" customHeight="1" x14ac:dyDescent="0.4">
      <c r="A478" s="136" t="str">
        <f t="shared" si="38"/>
        <v>JulioMultiseguros S.U, S. A.</v>
      </c>
      <c r="B478" s="46">
        <f t="shared" si="39"/>
        <v>25</v>
      </c>
      <c r="C478" s="50" t="s">
        <v>113</v>
      </c>
      <c r="D478" s="48">
        <f>VLOOKUP(A478,'PNC Exon. &amp; no Exon.'!A:D,3,0)+VLOOKUP(A478,'PNC Exon. &amp; no Exon.'!A:D,4,0)</f>
        <v>21688528.359999996</v>
      </c>
      <c r="E478" s="145">
        <f t="shared" si="40"/>
        <v>0.28141633089279566</v>
      </c>
      <c r="F478" s="145">
        <f t="shared" si="41"/>
        <v>99.752090803896948</v>
      </c>
      <c r="H478" s="136" t="s">
        <v>6</v>
      </c>
    </row>
    <row r="479" spans="1:8" ht="15" customHeight="1" x14ac:dyDescent="0.4">
      <c r="A479" s="136" t="str">
        <f t="shared" si="38"/>
        <v>JulioAmigos Compañía de Seguros, S. A.</v>
      </c>
      <c r="B479" s="46">
        <f t="shared" si="39"/>
        <v>27</v>
      </c>
      <c r="C479" s="50" t="s">
        <v>88</v>
      </c>
      <c r="D479" s="48">
        <f>VLOOKUP(A479,'PNC Exon. &amp; no Exon.'!A:D,3,0)+VLOOKUP(A479,'PNC Exon. &amp; no Exon.'!A:D,4,0)</f>
        <v>10993096.360000001</v>
      </c>
      <c r="E479" s="145">
        <f t="shared" si="40"/>
        <v>0.14263931565258808</v>
      </c>
      <c r="F479" s="145">
        <f t="shared" si="41"/>
        <v>99.894730119549536</v>
      </c>
      <c r="G479" s="4"/>
      <c r="H479" s="136" t="s">
        <v>6</v>
      </c>
    </row>
    <row r="480" spans="1:8" ht="15" customHeight="1" x14ac:dyDescent="0.4">
      <c r="A480" s="136" t="str">
        <f t="shared" si="38"/>
        <v>JulioAutoseguro, S. A.</v>
      </c>
      <c r="B480" s="46">
        <f t="shared" si="39"/>
        <v>29</v>
      </c>
      <c r="C480" s="50" t="s">
        <v>81</v>
      </c>
      <c r="D480" s="48">
        <f>VLOOKUP(A480,'PNC Exon. &amp; no Exon.'!A:D,3,0)+VLOOKUP(A480,'PNC Exon. &amp; no Exon.'!A:D,4,0)</f>
        <v>4000296.66</v>
      </c>
      <c r="E480" s="145">
        <f t="shared" si="40"/>
        <v>5.1905264841118327E-2</v>
      </c>
      <c r="F480" s="145">
        <f t="shared" si="41"/>
        <v>99.94663538439066</v>
      </c>
      <c r="H480" s="136" t="s">
        <v>6</v>
      </c>
    </row>
    <row r="481" spans="1:8" ht="15" customHeight="1" x14ac:dyDescent="0.4">
      <c r="A481" s="136" t="str">
        <f t="shared" si="38"/>
        <v>JulioSeguros Yunen, S. A.</v>
      </c>
      <c r="B481" s="46">
        <f t="shared" si="39"/>
        <v>30</v>
      </c>
      <c r="C481" s="50" t="s">
        <v>119</v>
      </c>
      <c r="D481" s="48">
        <f>VLOOKUP(A481,'PNC Exon. &amp; no Exon.'!A:D,3,0)+VLOOKUP(A481,'PNC Exon. &amp; no Exon.'!A:D,4,0)</f>
        <v>1325198.46</v>
      </c>
      <c r="E481" s="145">
        <f t="shared" si="40"/>
        <v>1.7194918997168109E-2</v>
      </c>
      <c r="F481" s="145">
        <f t="shared" si="41"/>
        <v>99.963830303387823</v>
      </c>
      <c r="H481" s="136" t="s">
        <v>6</v>
      </c>
    </row>
    <row r="482" spans="1:8" ht="15" customHeight="1" x14ac:dyDescent="0.4">
      <c r="A482" s="136" t="str">
        <f t="shared" si="38"/>
        <v>JulioMidas Seguros, S. A.</v>
      </c>
      <c r="B482" s="46">
        <f t="shared" si="39"/>
        <v>31</v>
      </c>
      <c r="C482" s="50" t="s">
        <v>115</v>
      </c>
      <c r="D482" s="48">
        <f>VLOOKUP(A482,'PNC Exon. &amp; no Exon.'!A:D,3,0)+VLOOKUP(A482,'PNC Exon. &amp; no Exon.'!A:D,4,0)</f>
        <v>1230596.9099999999</v>
      </c>
      <c r="E482" s="145">
        <f t="shared" si="40"/>
        <v>1.5967430407076818E-2</v>
      </c>
      <c r="F482" s="145">
        <f t="shared" si="41"/>
        <v>99.979797733794896</v>
      </c>
      <c r="H482" s="136" t="s">
        <v>6</v>
      </c>
    </row>
    <row r="483" spans="1:8" ht="15" customHeight="1" x14ac:dyDescent="0.4">
      <c r="A483" s="136" t="str">
        <f t="shared" si="38"/>
        <v>JulioHylseg Seguros, S.A.</v>
      </c>
      <c r="B483" s="46">
        <f t="shared" si="39"/>
        <v>32</v>
      </c>
      <c r="C483" s="50" t="s">
        <v>117</v>
      </c>
      <c r="D483" s="48">
        <f>VLOOKUP(A483,'PNC Exon. &amp; no Exon.'!A:D,3,0)+VLOOKUP(A483,'PNC Exon. &amp; no Exon.'!A:D,4,0)</f>
        <v>813691.37</v>
      </c>
      <c r="E483" s="145">
        <f t="shared" si="40"/>
        <v>1.0557933485558642E-2</v>
      </c>
      <c r="F483" s="145">
        <f t="shared" si="41"/>
        <v>99.990355667280454</v>
      </c>
      <c r="H483" s="136" t="s">
        <v>6</v>
      </c>
    </row>
    <row r="484" spans="1:8" ht="15" customHeight="1" x14ac:dyDescent="0.4">
      <c r="A484" s="136" t="str">
        <f t="shared" si="38"/>
        <v>JulioUnit, S.A</v>
      </c>
      <c r="B484" s="46">
        <f t="shared" si="39"/>
        <v>33</v>
      </c>
      <c r="C484" s="50" t="s">
        <v>118</v>
      </c>
      <c r="D484" s="48">
        <f>VLOOKUP(A484,'PNC Exon. &amp; no Exon.'!A:D,3,0)+VLOOKUP(A484,'PNC Exon. &amp; no Exon.'!A:D,4,0)</f>
        <v>743280.89999999991</v>
      </c>
      <c r="E484" s="145">
        <f t="shared" si="40"/>
        <v>9.6443327195250509E-3</v>
      </c>
      <c r="F484" s="145">
        <f t="shared" si="41"/>
        <v>99.999999999999986</v>
      </c>
      <c r="H484" s="136" t="s">
        <v>6</v>
      </c>
    </row>
    <row r="485" spans="1:8" ht="18.75" customHeight="1" x14ac:dyDescent="0.4">
      <c r="A485" s="136" t="str">
        <f t="shared" si="38"/>
        <v xml:space="preserve">Total General </v>
      </c>
      <c r="B485" s="51"/>
      <c r="C485" s="52" t="s">
        <v>21</v>
      </c>
      <c r="D485" s="53">
        <f>SUM(D452:D484)</f>
        <v>7706918888.1799994</v>
      </c>
      <c r="E485" s="150">
        <f>SUM(E452:E484,0)</f>
        <v>99.999999999999986</v>
      </c>
      <c r="F485" s="151"/>
    </row>
    <row r="486" spans="1:8" x14ac:dyDescent="0.4">
      <c r="A486" s="136" t="str">
        <f t="shared" si="38"/>
        <v/>
      </c>
      <c r="B486" s="69" t="s">
        <v>171</v>
      </c>
    </row>
    <row r="487" spans="1:8" x14ac:dyDescent="0.4">
      <c r="A487" s="136" t="str">
        <f t="shared" si="38"/>
        <v/>
      </c>
    </row>
    <row r="488" spans="1:8" x14ac:dyDescent="0.4">
      <c r="A488" s="136" t="str">
        <f t="shared" si="38"/>
        <v/>
      </c>
    </row>
    <row r="489" spans="1:8" x14ac:dyDescent="0.4">
      <c r="A489" s="136" t="str">
        <f t="shared" si="38"/>
        <v/>
      </c>
    </row>
    <row r="490" spans="1:8" x14ac:dyDescent="0.4">
      <c r="A490" s="136" t="str">
        <f t="shared" si="38"/>
        <v/>
      </c>
    </row>
    <row r="491" spans="1:8" x14ac:dyDescent="0.4">
      <c r="A491" s="136" t="str">
        <f t="shared" si="38"/>
        <v/>
      </c>
    </row>
    <row r="492" spans="1:8" x14ac:dyDescent="0.4">
      <c r="A492" s="136" t="str">
        <f t="shared" si="38"/>
        <v/>
      </c>
    </row>
    <row r="493" spans="1:8" x14ac:dyDescent="0.4">
      <c r="A493" s="136" t="str">
        <f t="shared" si="38"/>
        <v/>
      </c>
    </row>
    <row r="494" spans="1:8" x14ac:dyDescent="0.4">
      <c r="A494" s="136" t="str">
        <f t="shared" si="38"/>
        <v/>
      </c>
    </row>
    <row r="495" spans="1:8" x14ac:dyDescent="0.4">
      <c r="A495" s="136" t="str">
        <f t="shared" si="38"/>
        <v/>
      </c>
    </row>
    <row r="496" spans="1:8" x14ac:dyDescent="0.4">
      <c r="A496" s="136" t="str">
        <f t="shared" si="38"/>
        <v/>
      </c>
    </row>
    <row r="497" spans="1:6" x14ac:dyDescent="0.4">
      <c r="A497" s="136" t="str">
        <f t="shared" si="38"/>
        <v/>
      </c>
    </row>
    <row r="498" spans="1:6" x14ac:dyDescent="0.4">
      <c r="A498" s="136" t="str">
        <f t="shared" si="38"/>
        <v/>
      </c>
    </row>
    <row r="499" spans="1:6" x14ac:dyDescent="0.4">
      <c r="A499" s="136" t="str">
        <f t="shared" si="38"/>
        <v/>
      </c>
    </row>
    <row r="500" spans="1:6" x14ac:dyDescent="0.4">
      <c r="A500" s="136" t="str">
        <f t="shared" si="38"/>
        <v/>
      </c>
    </row>
    <row r="501" spans="1:6" x14ac:dyDescent="0.4">
      <c r="A501" s="136" t="str">
        <f t="shared" si="38"/>
        <v/>
      </c>
    </row>
    <row r="502" spans="1:6" x14ac:dyDescent="0.4">
      <c r="A502" s="136" t="str">
        <f t="shared" si="38"/>
        <v/>
      </c>
    </row>
    <row r="503" spans="1:6" x14ac:dyDescent="0.4">
      <c r="A503" s="136" t="str">
        <f t="shared" si="38"/>
        <v/>
      </c>
    </row>
    <row r="504" spans="1:6" x14ac:dyDescent="0.4">
      <c r="A504" s="136" t="str">
        <f t="shared" si="38"/>
        <v/>
      </c>
    </row>
    <row r="505" spans="1:6" x14ac:dyDescent="0.4">
      <c r="A505" s="136" t="str">
        <f t="shared" si="38"/>
        <v/>
      </c>
    </row>
    <row r="506" spans="1:6" x14ac:dyDescent="0.4">
      <c r="A506" s="136" t="str">
        <f t="shared" si="38"/>
        <v/>
      </c>
    </row>
    <row r="507" spans="1:6" x14ac:dyDescent="0.4">
      <c r="A507" s="136" t="str">
        <f t="shared" si="38"/>
        <v/>
      </c>
    </row>
    <row r="508" spans="1:6" x14ac:dyDescent="0.4">
      <c r="A508" s="136" t="str">
        <f t="shared" si="38"/>
        <v/>
      </c>
    </row>
    <row r="509" spans="1:6" ht="20" x14ac:dyDescent="0.6">
      <c r="A509" s="136" t="str">
        <f t="shared" si="38"/>
        <v/>
      </c>
      <c r="B509" s="173" t="s">
        <v>42</v>
      </c>
      <c r="C509" s="173"/>
      <c r="D509" s="173"/>
      <c r="E509" s="173"/>
      <c r="F509" s="173"/>
    </row>
    <row r="510" spans="1:6" x14ac:dyDescent="0.4">
      <c r="A510" s="136" t="str">
        <f t="shared" si="38"/>
        <v/>
      </c>
      <c r="B510" s="172" t="s">
        <v>90</v>
      </c>
      <c r="C510" s="172"/>
      <c r="D510" s="172"/>
      <c r="E510" s="172"/>
      <c r="F510" s="172"/>
    </row>
    <row r="511" spans="1:6" x14ac:dyDescent="0.4">
      <c r="A511" s="136" t="str">
        <f t="shared" ref="A511:A569" si="42">H511&amp;C511</f>
        <v/>
      </c>
      <c r="B511" s="175" t="s">
        <v>165</v>
      </c>
      <c r="C511" s="175"/>
      <c r="D511" s="175"/>
      <c r="E511" s="175"/>
      <c r="F511" s="175"/>
    </row>
    <row r="512" spans="1:6" x14ac:dyDescent="0.4">
      <c r="A512" s="136" t="str">
        <f t="shared" si="42"/>
        <v/>
      </c>
      <c r="B512" s="172" t="s">
        <v>105</v>
      </c>
      <c r="C512" s="172"/>
      <c r="D512" s="172"/>
      <c r="E512" s="172"/>
      <c r="F512" s="172"/>
    </row>
    <row r="513" spans="1:8" x14ac:dyDescent="0.4">
      <c r="A513" s="136" t="str">
        <f t="shared" si="42"/>
        <v/>
      </c>
    </row>
    <row r="514" spans="1:8" ht="20.25" customHeight="1" x14ac:dyDescent="0.4">
      <c r="A514" s="136" t="str">
        <f t="shared" si="42"/>
        <v>Compañías</v>
      </c>
      <c r="B514" s="93" t="s">
        <v>32</v>
      </c>
      <c r="C514" s="93" t="s">
        <v>33</v>
      </c>
      <c r="D514" s="93" t="s">
        <v>50</v>
      </c>
      <c r="E514" s="144" t="s">
        <v>126</v>
      </c>
      <c r="F514" s="144" t="s">
        <v>60</v>
      </c>
    </row>
    <row r="515" spans="1:8" ht="15" customHeight="1" x14ac:dyDescent="0.4">
      <c r="A515" s="136" t="str">
        <f t="shared" si="42"/>
        <v>AgostoSeguros Universal, S. A.</v>
      </c>
      <c r="B515" s="46">
        <f t="shared" ref="B515:B547" si="43">RANK(D515,$D$515:$D$547)</f>
        <v>1</v>
      </c>
      <c r="C515" s="86" t="s">
        <v>86</v>
      </c>
      <c r="D515" s="48">
        <f>VLOOKUP(A515,'PNC Exon. &amp; no Exon.'!A:D,3,0)+VLOOKUP(A515,'PNC Exon. &amp; no Exon.'!A:D,4,0)</f>
        <v>1462740939.9199998</v>
      </c>
      <c r="E515" s="145">
        <f t="shared" ref="E515:E547" si="44">IFERROR(D515/$D$548*100,0)</f>
        <v>20.737397195552987</v>
      </c>
      <c r="F515" s="145">
        <f>(E515)</f>
        <v>20.737397195552987</v>
      </c>
      <c r="H515" s="136" t="s">
        <v>7</v>
      </c>
    </row>
    <row r="516" spans="1:8" ht="15" customHeight="1" x14ac:dyDescent="0.4">
      <c r="A516" s="136" t="str">
        <f t="shared" si="42"/>
        <v>AgostoHumano Seguros, S. A.</v>
      </c>
      <c r="B516" s="46">
        <f t="shared" si="43"/>
        <v>2</v>
      </c>
      <c r="C516" s="50" t="s">
        <v>108</v>
      </c>
      <c r="D516" s="48">
        <f>VLOOKUP(A516,'PNC Exon. &amp; no Exon.'!A:D,3,0)+VLOOKUP(A516,'PNC Exon. &amp; no Exon.'!A:D,4,0)</f>
        <v>1086895198.1200001</v>
      </c>
      <c r="E516" s="145">
        <f t="shared" si="44"/>
        <v>15.409001565640477</v>
      </c>
      <c r="F516" s="145">
        <f t="shared" ref="F516:F537" si="45">(F515+E516)</f>
        <v>36.146398761193467</v>
      </c>
      <c r="H516" s="136" t="s">
        <v>7</v>
      </c>
    </row>
    <row r="517" spans="1:8" ht="15" customHeight="1" x14ac:dyDescent="0.4">
      <c r="A517" s="136" t="str">
        <f t="shared" si="42"/>
        <v>AgostoSeguros Reservas, S. A.</v>
      </c>
      <c r="B517" s="46">
        <f t="shared" si="43"/>
        <v>3</v>
      </c>
      <c r="C517" s="50" t="s">
        <v>112</v>
      </c>
      <c r="D517" s="48">
        <f>VLOOKUP(A517,'PNC Exon. &amp; no Exon.'!A:D,3,0)+VLOOKUP(A517,'PNC Exon. &amp; no Exon.'!A:D,4,0)</f>
        <v>926325595.49999988</v>
      </c>
      <c r="E517" s="145">
        <f t="shared" si="44"/>
        <v>13.132593258339551</v>
      </c>
      <c r="F517" s="145">
        <f t="shared" si="45"/>
        <v>49.278992019533021</v>
      </c>
      <c r="H517" s="136" t="s">
        <v>7</v>
      </c>
    </row>
    <row r="518" spans="1:8" ht="15" customHeight="1" x14ac:dyDescent="0.4">
      <c r="A518" s="136" t="str">
        <f t="shared" si="42"/>
        <v>AgostoMAPFRE BHD Cía de Seguros, S. A.</v>
      </c>
      <c r="B518" s="46">
        <f t="shared" si="43"/>
        <v>4</v>
      </c>
      <c r="C518" s="50" t="s">
        <v>94</v>
      </c>
      <c r="D518" s="48">
        <f>VLOOKUP(A518,'PNC Exon. &amp; no Exon.'!A:D,3,0)+VLOOKUP(A518,'PNC Exon. &amp; no Exon.'!A:D,4,0)</f>
        <v>916173847.61000001</v>
      </c>
      <c r="E518" s="145">
        <f t="shared" si="44"/>
        <v>12.988671103377813</v>
      </c>
      <c r="F518" s="145">
        <f t="shared" si="45"/>
        <v>62.267663122910832</v>
      </c>
      <c r="H518" s="136" t="s">
        <v>7</v>
      </c>
    </row>
    <row r="519" spans="1:8" ht="15" customHeight="1" x14ac:dyDescent="0.4">
      <c r="A519" s="136" t="str">
        <f t="shared" si="42"/>
        <v>AgostoLa Colonial de Seguros, S. A.</v>
      </c>
      <c r="B519" s="46">
        <f t="shared" si="43"/>
        <v>5</v>
      </c>
      <c r="C519" s="50" t="s">
        <v>87</v>
      </c>
      <c r="D519" s="48">
        <f>VLOOKUP(A519,'PNC Exon. &amp; no Exon.'!A:D,3,0)+VLOOKUP(A519,'PNC Exon. &amp; no Exon.'!A:D,4,0)</f>
        <v>692035828.75999999</v>
      </c>
      <c r="E519" s="145">
        <f t="shared" si="44"/>
        <v>9.8110481923987809</v>
      </c>
      <c r="F519" s="145">
        <f t="shared" si="45"/>
        <v>72.078711315309619</v>
      </c>
      <c r="H519" s="136" t="s">
        <v>7</v>
      </c>
    </row>
    <row r="520" spans="1:8" ht="15" customHeight="1" x14ac:dyDescent="0.4">
      <c r="A520" s="136" t="str">
        <f t="shared" si="42"/>
        <v>AgostoSeguros Sura, S. A.</v>
      </c>
      <c r="B520" s="46">
        <f t="shared" si="43"/>
        <v>6</v>
      </c>
      <c r="C520" s="50" t="s">
        <v>92</v>
      </c>
      <c r="D520" s="48">
        <f>VLOOKUP(A520,'PNC Exon. &amp; no Exon.'!A:D,3,0)+VLOOKUP(A520,'PNC Exon. &amp; no Exon.'!A:D,4,0)</f>
        <v>501754031.82000005</v>
      </c>
      <c r="E520" s="145">
        <f t="shared" si="44"/>
        <v>7.1134076912419948</v>
      </c>
      <c r="F520" s="145">
        <f t="shared" si="45"/>
        <v>79.192119006551607</v>
      </c>
      <c r="H520" s="136" t="s">
        <v>7</v>
      </c>
    </row>
    <row r="521" spans="1:8" ht="15" customHeight="1" x14ac:dyDescent="0.4">
      <c r="A521" s="136" t="str">
        <f t="shared" si="42"/>
        <v>AgostoSeguros Worldwide, S. A.</v>
      </c>
      <c r="B521" s="46">
        <f t="shared" si="43"/>
        <v>8</v>
      </c>
      <c r="C521" s="50" t="s">
        <v>91</v>
      </c>
      <c r="D521" s="48">
        <f>VLOOKUP(A521,'PNC Exon. &amp; no Exon.'!A:D,3,0)+VLOOKUP(A521,'PNC Exon. &amp; no Exon.'!A:D,4,0)</f>
        <v>199110877.77000001</v>
      </c>
      <c r="E521" s="145">
        <f t="shared" si="44"/>
        <v>2.8228110977036827</v>
      </c>
      <c r="F521" s="145">
        <f t="shared" si="45"/>
        <v>82.014930104255285</v>
      </c>
      <c r="H521" s="136" t="s">
        <v>7</v>
      </c>
    </row>
    <row r="522" spans="1:8" ht="15" customHeight="1" x14ac:dyDescent="0.4">
      <c r="A522" s="136" t="str">
        <f t="shared" si="42"/>
        <v>AgostoGeneral de Seguros, S. A.</v>
      </c>
      <c r="B522" s="46">
        <f t="shared" si="43"/>
        <v>9</v>
      </c>
      <c r="C522" s="50" t="s">
        <v>78</v>
      </c>
      <c r="D522" s="48">
        <f>VLOOKUP(A522,'PNC Exon. &amp; no Exon.'!A:D,3,0)+VLOOKUP(A522,'PNC Exon. &amp; no Exon.'!A:D,4,0)</f>
        <v>131392252.08000001</v>
      </c>
      <c r="E522" s="145">
        <f t="shared" si="44"/>
        <v>1.8627586371857507</v>
      </c>
      <c r="F522" s="145">
        <f t="shared" si="45"/>
        <v>83.877688741441034</v>
      </c>
      <c r="H522" s="136" t="s">
        <v>7</v>
      </c>
    </row>
    <row r="523" spans="1:8" ht="15" customHeight="1" x14ac:dyDescent="0.4">
      <c r="A523" s="136" t="str">
        <f t="shared" si="42"/>
        <v>AgostoSeguros Crecer, S. A.</v>
      </c>
      <c r="B523" s="46">
        <f t="shared" si="43"/>
        <v>7</v>
      </c>
      <c r="C523" s="50" t="s">
        <v>116</v>
      </c>
      <c r="D523" s="48">
        <f>VLOOKUP(A523,'PNC Exon. &amp; no Exon.'!A:D,3,0)+VLOOKUP(A523,'PNC Exon. &amp; no Exon.'!A:D,4,0)</f>
        <v>287794188.24000001</v>
      </c>
      <c r="E523" s="145">
        <f t="shared" si="44"/>
        <v>4.0800815983389587</v>
      </c>
      <c r="F523" s="145">
        <f t="shared" si="45"/>
        <v>87.957770339779998</v>
      </c>
      <c r="H523" s="136" t="s">
        <v>7</v>
      </c>
    </row>
    <row r="524" spans="1:8" ht="15" customHeight="1" x14ac:dyDescent="0.4">
      <c r="A524" s="136" t="str">
        <f t="shared" si="42"/>
        <v>AgostoSeguros Pepin, S. A.</v>
      </c>
      <c r="B524" s="46">
        <f t="shared" si="43"/>
        <v>10</v>
      </c>
      <c r="C524" s="50" t="s">
        <v>77</v>
      </c>
      <c r="D524" s="48">
        <f>VLOOKUP(A524,'PNC Exon. &amp; no Exon.'!A:D,3,0)+VLOOKUP(A524,'PNC Exon. &amp; no Exon.'!A:D,4,0)</f>
        <v>107343817.88999999</v>
      </c>
      <c r="E524" s="145">
        <f t="shared" si="44"/>
        <v>1.5218220310383752</v>
      </c>
      <c r="F524" s="145">
        <f t="shared" si="45"/>
        <v>89.479592370818366</v>
      </c>
      <c r="H524" s="136" t="s">
        <v>7</v>
      </c>
    </row>
    <row r="525" spans="1:8" ht="15" customHeight="1" x14ac:dyDescent="0.4">
      <c r="A525" s="136" t="str">
        <f t="shared" si="42"/>
        <v>AgostoLa Monumental de Seguros, S. A.</v>
      </c>
      <c r="B525" s="46">
        <f t="shared" si="43"/>
        <v>11</v>
      </c>
      <c r="C525" s="50" t="s">
        <v>89</v>
      </c>
      <c r="D525" s="48">
        <f>VLOOKUP(A525,'PNC Exon. &amp; no Exon.'!A:D,3,0)+VLOOKUP(A525,'PNC Exon. &amp; no Exon.'!A:D,4,0)</f>
        <v>104000903.18000001</v>
      </c>
      <c r="E525" s="145">
        <f t="shared" si="44"/>
        <v>1.4744292574855151</v>
      </c>
      <c r="F525" s="145">
        <f t="shared" si="45"/>
        <v>90.954021628303877</v>
      </c>
      <c r="H525" s="136" t="s">
        <v>7</v>
      </c>
    </row>
    <row r="526" spans="1:8" ht="15" customHeight="1" x14ac:dyDescent="0.4">
      <c r="A526" s="136" t="str">
        <f t="shared" si="42"/>
        <v>AgostoCompañía Dominicana de Seguros, S.R.L.</v>
      </c>
      <c r="B526" s="46">
        <f t="shared" si="43"/>
        <v>12</v>
      </c>
      <c r="C526" s="50" t="s">
        <v>96</v>
      </c>
      <c r="D526" s="48">
        <f>VLOOKUP(A526,'PNC Exon. &amp; no Exon.'!A:D,3,0)+VLOOKUP(A526,'PNC Exon. &amp; no Exon.'!A:D,4,0)</f>
        <v>65496877.43</v>
      </c>
      <c r="E526" s="145">
        <f t="shared" si="44"/>
        <v>0.92855455485415217</v>
      </c>
      <c r="F526" s="145">
        <f t="shared" si="45"/>
        <v>91.882576183158037</v>
      </c>
      <c r="H526" s="136" t="s">
        <v>7</v>
      </c>
    </row>
    <row r="527" spans="1:8" ht="15" customHeight="1" x14ac:dyDescent="0.4">
      <c r="A527" s="136" t="str">
        <f t="shared" si="42"/>
        <v>AgostoAseguradora Agropecuaria Dominicana. S. A.</v>
      </c>
      <c r="B527" s="46">
        <f t="shared" si="43"/>
        <v>14</v>
      </c>
      <c r="C527" s="50" t="s">
        <v>98</v>
      </c>
      <c r="D527" s="48">
        <f>VLOOKUP(A527,'PNC Exon. &amp; no Exon.'!A:D,3,0)+VLOOKUP(A527,'PNC Exon. &amp; no Exon.'!A:D,4,0)</f>
        <v>57032605.359999999</v>
      </c>
      <c r="E527" s="145">
        <f t="shared" si="44"/>
        <v>0.80855588174911452</v>
      </c>
      <c r="F527" s="145">
        <f t="shared" si="45"/>
        <v>92.691132064907151</v>
      </c>
      <c r="H527" s="136" t="s">
        <v>7</v>
      </c>
    </row>
    <row r="528" spans="1:8" ht="15" customHeight="1" x14ac:dyDescent="0.4">
      <c r="A528" s="136" t="str">
        <f t="shared" si="42"/>
        <v>AgostoPatria, S. A. Compañía de Seguros</v>
      </c>
      <c r="B528" s="46">
        <f t="shared" si="43"/>
        <v>13</v>
      </c>
      <c r="C528" s="50" t="s">
        <v>99</v>
      </c>
      <c r="D528" s="48">
        <f>VLOOKUP(A528,'PNC Exon. &amp; no Exon.'!A:D,3,0)+VLOOKUP(A528,'PNC Exon. &amp; no Exon.'!A:D,4,0)</f>
        <v>61185691.680000007</v>
      </c>
      <c r="E528" s="145">
        <f t="shared" si="44"/>
        <v>0.86743452406698662</v>
      </c>
      <c r="F528" s="145">
        <f t="shared" si="45"/>
        <v>93.558566588974145</v>
      </c>
      <c r="H528" s="136" t="s">
        <v>7</v>
      </c>
    </row>
    <row r="529" spans="1:8" ht="15" customHeight="1" x14ac:dyDescent="0.4">
      <c r="A529" s="136" t="str">
        <f t="shared" si="42"/>
        <v>AgostoBanesco Seguros, S.A.</v>
      </c>
      <c r="B529" s="46">
        <f t="shared" si="43"/>
        <v>16</v>
      </c>
      <c r="C529" s="50" t="s">
        <v>106</v>
      </c>
      <c r="D529" s="48">
        <f>VLOOKUP(A529,'PNC Exon. &amp; no Exon.'!A:D,3,0)+VLOOKUP(A529,'PNC Exon. &amp; no Exon.'!A:D,4,0)</f>
        <v>53864202.409999996</v>
      </c>
      <c r="E529" s="145">
        <f t="shared" si="44"/>
        <v>0.76363717560193767</v>
      </c>
      <c r="F529" s="145">
        <f t="shared" si="45"/>
        <v>94.322203764576088</v>
      </c>
      <c r="H529" s="136" t="s">
        <v>7</v>
      </c>
    </row>
    <row r="530" spans="1:8" ht="15" customHeight="1" x14ac:dyDescent="0.4">
      <c r="A530" s="136" t="str">
        <f t="shared" si="42"/>
        <v>AgostoAtlantica Seguros, S. A.</v>
      </c>
      <c r="B530" s="46">
        <f t="shared" si="43"/>
        <v>15</v>
      </c>
      <c r="C530" s="49" t="s">
        <v>107</v>
      </c>
      <c r="D530" s="48">
        <f>VLOOKUP(A530,'PNC Exon. &amp; no Exon.'!A:D,3,0)+VLOOKUP(A530,'PNC Exon. &amp; no Exon.'!A:D,4,0)</f>
        <v>55794057.57</v>
      </c>
      <c r="E530" s="145">
        <f t="shared" si="44"/>
        <v>0.790996889062201</v>
      </c>
      <c r="F530" s="145">
        <f t="shared" si="45"/>
        <v>95.113200653638287</v>
      </c>
      <c r="H530" s="136" t="s">
        <v>7</v>
      </c>
    </row>
    <row r="531" spans="1:8" ht="15" customHeight="1" x14ac:dyDescent="0.4">
      <c r="A531" s="136" t="str">
        <f t="shared" si="42"/>
        <v>AgostoCooperativa Nacional de Seguros, Inc.</v>
      </c>
      <c r="B531" s="46">
        <f t="shared" si="43"/>
        <v>19</v>
      </c>
      <c r="C531" s="50" t="s">
        <v>80</v>
      </c>
      <c r="D531" s="48">
        <f>VLOOKUP(A531,'PNC Exon. &amp; no Exon.'!A:D,3,0)+VLOOKUP(A531,'PNC Exon. &amp; no Exon.'!A:D,4,0)</f>
        <v>37463790.240000002</v>
      </c>
      <c r="E531" s="145">
        <f t="shared" si="44"/>
        <v>0.5311271992566583</v>
      </c>
      <c r="F531" s="145">
        <f t="shared" si="45"/>
        <v>95.644327852894946</v>
      </c>
      <c r="H531" s="136" t="s">
        <v>7</v>
      </c>
    </row>
    <row r="532" spans="1:8" ht="15" customHeight="1" x14ac:dyDescent="0.4">
      <c r="A532" s="136" t="str">
        <f t="shared" si="42"/>
        <v>AgostoBMI Compañía de Seguros, S. A.</v>
      </c>
      <c r="B532" s="46">
        <f t="shared" si="43"/>
        <v>22</v>
      </c>
      <c r="C532" s="50" t="s">
        <v>95</v>
      </c>
      <c r="D532" s="48">
        <f>VLOOKUP(A532,'PNC Exon. &amp; no Exon.'!A:D,3,0)+VLOOKUP(A532,'PNC Exon. &amp; no Exon.'!A:D,4,0)</f>
        <v>32075870.77</v>
      </c>
      <c r="E532" s="145">
        <f t="shared" si="44"/>
        <v>0.45474222700507538</v>
      </c>
      <c r="F532" s="145">
        <f t="shared" si="45"/>
        <v>96.099070079900017</v>
      </c>
      <c r="H532" s="136" t="s">
        <v>7</v>
      </c>
    </row>
    <row r="533" spans="1:8" ht="15" customHeight="1" x14ac:dyDescent="0.4">
      <c r="A533" s="136" t="str">
        <f t="shared" si="42"/>
        <v>AgostoCuna Mutual Insurance Society Dominicana, S.A.</v>
      </c>
      <c r="B533" s="46">
        <f t="shared" si="43"/>
        <v>21</v>
      </c>
      <c r="C533" s="50" t="s">
        <v>102</v>
      </c>
      <c r="D533" s="48">
        <f>VLOOKUP(A533,'PNC Exon. &amp; no Exon.'!A:D,3,0)+VLOOKUP(A533,'PNC Exon. &amp; no Exon.'!A:D,4,0)</f>
        <v>32728751.969999999</v>
      </c>
      <c r="E533" s="145">
        <f t="shared" si="44"/>
        <v>0.46399817684308964</v>
      </c>
      <c r="F533" s="145">
        <f t="shared" si="45"/>
        <v>96.563068256743108</v>
      </c>
      <c r="H533" s="136" t="s">
        <v>7</v>
      </c>
    </row>
    <row r="534" spans="1:8" ht="15" customHeight="1" x14ac:dyDescent="0.4">
      <c r="A534" s="136" t="str">
        <f t="shared" si="42"/>
        <v>AgostoBupa Dominicana, S.A.</v>
      </c>
      <c r="B534" s="46">
        <f t="shared" si="43"/>
        <v>20</v>
      </c>
      <c r="C534" s="49" t="s">
        <v>101</v>
      </c>
      <c r="D534" s="48">
        <f>VLOOKUP(A534,'PNC Exon. &amp; no Exon.'!A:D,3,0)+VLOOKUP(A534,'PNC Exon. &amp; no Exon.'!A:D,4,0)</f>
        <v>36648023.579999998</v>
      </c>
      <c r="E534" s="145">
        <f t="shared" si="44"/>
        <v>0.51956200901303595</v>
      </c>
      <c r="F534" s="145">
        <f t="shared" si="45"/>
        <v>97.082630265756137</v>
      </c>
      <c r="H534" s="136" t="s">
        <v>7</v>
      </c>
    </row>
    <row r="535" spans="1:8" ht="15" customHeight="1" x14ac:dyDescent="0.4">
      <c r="A535" s="136" t="str">
        <f t="shared" si="42"/>
        <v>AgostoAtrio Seguros, S. A.</v>
      </c>
      <c r="B535" s="46">
        <f t="shared" si="43"/>
        <v>18</v>
      </c>
      <c r="C535" s="50" t="s">
        <v>110</v>
      </c>
      <c r="D535" s="48">
        <f>VLOOKUP(A535,'PNC Exon. &amp; no Exon.'!A:D,3,0)+VLOOKUP(A535,'PNC Exon. &amp; no Exon.'!A:D,4,0)</f>
        <v>41115266.170000002</v>
      </c>
      <c r="E535" s="145">
        <f t="shared" si="44"/>
        <v>0.58289447030504549</v>
      </c>
      <c r="F535" s="145">
        <f>(F534+E535)</f>
        <v>97.665524736061187</v>
      </c>
      <c r="H535" s="136" t="s">
        <v>7</v>
      </c>
    </row>
    <row r="536" spans="1:8" ht="15" customHeight="1" x14ac:dyDescent="0.4">
      <c r="A536" s="136" t="str">
        <f t="shared" si="42"/>
        <v>AgostoAngloamericana de Seguros, S. A.</v>
      </c>
      <c r="B536" s="46">
        <f t="shared" si="43"/>
        <v>23</v>
      </c>
      <c r="C536" s="50" t="s">
        <v>79</v>
      </c>
      <c r="D536" s="48">
        <f>VLOOKUP(A536,'PNC Exon. &amp; no Exon.'!A:D,3,0)+VLOOKUP(A536,'PNC Exon. &amp; no Exon.'!A:D,4,0)</f>
        <v>29602822.640000001</v>
      </c>
      <c r="E536" s="145">
        <f t="shared" si="44"/>
        <v>0.41968162265887154</v>
      </c>
      <c r="F536" s="145">
        <f t="shared" si="45"/>
        <v>98.085206358720058</v>
      </c>
      <c r="H536" s="136" t="s">
        <v>7</v>
      </c>
    </row>
    <row r="537" spans="1:8" ht="15" customHeight="1" x14ac:dyDescent="0.4">
      <c r="A537" s="136" t="str">
        <f t="shared" si="42"/>
        <v>AgostoSeguros La Internacional, S. A.</v>
      </c>
      <c r="B537" s="46">
        <f t="shared" si="43"/>
        <v>17</v>
      </c>
      <c r="C537" s="50" t="s">
        <v>82</v>
      </c>
      <c r="D537" s="48">
        <f>VLOOKUP(A537,'PNC Exon. &amp; no Exon.'!A:D,3,0)+VLOOKUP(A537,'PNC Exon. &amp; no Exon.'!A:D,4,0)</f>
        <v>45398341.600000001</v>
      </c>
      <c r="E537" s="145">
        <f t="shared" si="44"/>
        <v>0.6436159788007888</v>
      </c>
      <c r="F537" s="145">
        <f t="shared" si="45"/>
        <v>98.728822337520853</v>
      </c>
      <c r="H537" s="136" t="s">
        <v>7</v>
      </c>
    </row>
    <row r="538" spans="1:8" ht="15" customHeight="1" x14ac:dyDescent="0.4">
      <c r="A538" s="136" t="str">
        <f t="shared" si="42"/>
        <v>AgostoSeguros APS, S.A</v>
      </c>
      <c r="B538" s="46">
        <f t="shared" si="43"/>
        <v>25</v>
      </c>
      <c r="C538" s="50" t="s">
        <v>114</v>
      </c>
      <c r="D538" s="48">
        <f>VLOOKUP(A538,'PNC Exon. &amp; no Exon.'!A:D,3,0)+VLOOKUP(A538,'PNC Exon. &amp; no Exon.'!A:D,4,0)</f>
        <v>18440556.050000001</v>
      </c>
      <c r="E538" s="145">
        <f t="shared" si="44"/>
        <v>0.26143326195315375</v>
      </c>
      <c r="F538" s="145">
        <f t="shared" ref="F538:F546" si="46">(F537+E538)</f>
        <v>98.990255599474011</v>
      </c>
      <c r="H538" s="136" t="s">
        <v>7</v>
      </c>
    </row>
    <row r="539" spans="1:8" ht="15" customHeight="1" x14ac:dyDescent="0.4">
      <c r="A539" s="136" t="str">
        <f t="shared" si="42"/>
        <v>AgostoSeguros ADEMI, S. A.</v>
      </c>
      <c r="B539" s="46">
        <f t="shared" si="43"/>
        <v>27</v>
      </c>
      <c r="C539" s="50" t="s">
        <v>109</v>
      </c>
      <c r="D539" s="48">
        <f>VLOOKUP(A539,'PNC Exon. &amp; no Exon.'!A:D,3,0)+VLOOKUP(A539,'PNC Exon. &amp; no Exon.'!A:D,4,0)</f>
        <v>13921400.75</v>
      </c>
      <c r="E539" s="145">
        <f t="shared" si="44"/>
        <v>0.19736482995205457</v>
      </c>
      <c r="F539" s="145">
        <f t="shared" si="46"/>
        <v>99.187620429426062</v>
      </c>
      <c r="H539" s="136" t="s">
        <v>7</v>
      </c>
    </row>
    <row r="540" spans="1:8" ht="15" customHeight="1" x14ac:dyDescent="0.4">
      <c r="A540" s="136" t="str">
        <f t="shared" si="42"/>
        <v>AgostoConfederación del Canada Dominicana. S. A.</v>
      </c>
      <c r="B540" s="46">
        <f t="shared" si="43"/>
        <v>28</v>
      </c>
      <c r="C540" s="50" t="s">
        <v>93</v>
      </c>
      <c r="D540" s="48">
        <f>VLOOKUP(A540,'PNC Exon. &amp; no Exon.'!A:D,3,0)+VLOOKUP(A540,'PNC Exon. &amp; no Exon.'!A:D,4,0)</f>
        <v>11501591.269999998</v>
      </c>
      <c r="E540" s="145">
        <f t="shared" si="44"/>
        <v>0.16305899427409162</v>
      </c>
      <c r="F540" s="145">
        <f t="shared" si="46"/>
        <v>99.350679423700157</v>
      </c>
      <c r="H540" s="136" t="s">
        <v>7</v>
      </c>
    </row>
    <row r="541" spans="1:8" ht="15" customHeight="1" x14ac:dyDescent="0.4">
      <c r="A541" s="136" t="str">
        <f t="shared" si="42"/>
        <v>AgostoMultiseguros S.U, S. A.</v>
      </c>
      <c r="B541" s="46">
        <f t="shared" si="43"/>
        <v>24</v>
      </c>
      <c r="C541" s="50" t="s">
        <v>113</v>
      </c>
      <c r="D541" s="48">
        <f>VLOOKUP(A541,'PNC Exon. &amp; no Exon.'!A:D,3,0)+VLOOKUP(A541,'PNC Exon. &amp; no Exon.'!A:D,4,0)</f>
        <v>22996331.320000004</v>
      </c>
      <c r="E541" s="145">
        <f t="shared" si="44"/>
        <v>0.32602085824538218</v>
      </c>
      <c r="F541" s="145">
        <f t="shared" si="46"/>
        <v>99.676700281945543</v>
      </c>
      <c r="H541" s="136" t="s">
        <v>7</v>
      </c>
    </row>
    <row r="542" spans="1:8" ht="15" customHeight="1" x14ac:dyDescent="0.4">
      <c r="A542" s="136" t="str">
        <f t="shared" si="42"/>
        <v>AgostoAmigos Compañía de Seguros, S. A.</v>
      </c>
      <c r="B542" s="46">
        <f t="shared" si="43"/>
        <v>26</v>
      </c>
      <c r="C542" s="50" t="s">
        <v>88</v>
      </c>
      <c r="D542" s="48">
        <f>VLOOKUP(A542,'PNC Exon. &amp; no Exon.'!A:D,3,0)+VLOOKUP(A542,'PNC Exon. &amp; no Exon.'!A:D,4,0)</f>
        <v>15597530.500000002</v>
      </c>
      <c r="E542" s="145">
        <f t="shared" si="44"/>
        <v>0.22112745765216801</v>
      </c>
      <c r="F542" s="145">
        <f t="shared" si="46"/>
        <v>99.897827739597716</v>
      </c>
      <c r="G542" s="4"/>
      <c r="H542" s="136" t="s">
        <v>7</v>
      </c>
    </row>
    <row r="543" spans="1:8" ht="15" customHeight="1" x14ac:dyDescent="0.4">
      <c r="A543" s="136" t="str">
        <f t="shared" si="42"/>
        <v>AgostoAutoseguro, S. A.</v>
      </c>
      <c r="B543" s="46">
        <f t="shared" si="43"/>
        <v>29</v>
      </c>
      <c r="C543" s="50" t="s">
        <v>81</v>
      </c>
      <c r="D543" s="48">
        <f>VLOOKUP(A543,'PNC Exon. &amp; no Exon.'!A:D,3,0)+VLOOKUP(A543,'PNC Exon. &amp; no Exon.'!A:D,4,0)</f>
        <v>3925567.21</v>
      </c>
      <c r="E543" s="145">
        <f t="shared" si="44"/>
        <v>5.5653085402847212E-2</v>
      </c>
      <c r="F543" s="145">
        <f t="shared" si="46"/>
        <v>99.953480825000568</v>
      </c>
      <c r="H543" s="136" t="s">
        <v>7</v>
      </c>
    </row>
    <row r="544" spans="1:8" ht="15" customHeight="1" x14ac:dyDescent="0.4">
      <c r="A544" s="136" t="str">
        <f t="shared" si="42"/>
        <v>AgostoSeguros Yunen, S. A.</v>
      </c>
      <c r="B544" s="46">
        <f t="shared" si="43"/>
        <v>30</v>
      </c>
      <c r="C544" s="50" t="s">
        <v>119</v>
      </c>
      <c r="D544" s="48">
        <f>VLOOKUP(A544,'PNC Exon. &amp; no Exon.'!A:D,3,0)+VLOOKUP(A544,'PNC Exon. &amp; no Exon.'!A:D,4,0)</f>
        <v>1448709.15</v>
      </c>
      <c r="E544" s="145">
        <f t="shared" si="44"/>
        <v>2.0538467369365505E-2</v>
      </c>
      <c r="F544" s="145">
        <f t="shared" si="46"/>
        <v>99.974019292369931</v>
      </c>
      <c r="H544" s="136" t="s">
        <v>7</v>
      </c>
    </row>
    <row r="545" spans="1:8" ht="15" customHeight="1" x14ac:dyDescent="0.4">
      <c r="A545" s="136" t="str">
        <f t="shared" si="42"/>
        <v>AgostoMidas Seguros, S. A.</v>
      </c>
      <c r="B545" s="46">
        <f t="shared" si="43"/>
        <v>33</v>
      </c>
      <c r="C545" s="50" t="s">
        <v>115</v>
      </c>
      <c r="D545" s="48">
        <f>VLOOKUP(A545,'PNC Exon. &amp; no Exon.'!A:D,3,0)+VLOOKUP(A545,'PNC Exon. &amp; no Exon.'!A:D,4,0)</f>
        <v>122365.39000000001</v>
      </c>
      <c r="E545" s="145">
        <f t="shared" si="44"/>
        <v>1.7347840797821183E-3</v>
      </c>
      <c r="F545" s="145">
        <f t="shared" si="46"/>
        <v>99.975754076449718</v>
      </c>
      <c r="H545" s="136" t="s">
        <v>7</v>
      </c>
    </row>
    <row r="546" spans="1:8" ht="15" customHeight="1" x14ac:dyDescent="0.4">
      <c r="A546" s="136" t="str">
        <f t="shared" si="42"/>
        <v>AgostoHylseg Seguros, S.A.</v>
      </c>
      <c r="B546" s="46">
        <f t="shared" si="43"/>
        <v>31</v>
      </c>
      <c r="C546" s="50" t="s">
        <v>117</v>
      </c>
      <c r="D546" s="48">
        <f>VLOOKUP(A546,'PNC Exon. &amp; no Exon.'!A:D,3,0)+VLOOKUP(A546,'PNC Exon. &amp; no Exon.'!A:D,4,0)</f>
        <v>995753.44</v>
      </c>
      <c r="E546" s="145">
        <f t="shared" si="44"/>
        <v>1.4116877452850665E-2</v>
      </c>
      <c r="F546" s="145">
        <f t="shared" si="46"/>
        <v>99.989870953902567</v>
      </c>
      <c r="H546" s="136" t="s">
        <v>7</v>
      </c>
    </row>
    <row r="547" spans="1:8" ht="15" customHeight="1" x14ac:dyDescent="0.4">
      <c r="A547" s="136" t="str">
        <f t="shared" si="42"/>
        <v>AgostoUnit, S.A</v>
      </c>
      <c r="B547" s="46">
        <f t="shared" si="43"/>
        <v>32</v>
      </c>
      <c r="C547" s="50" t="s">
        <v>118</v>
      </c>
      <c r="D547" s="48">
        <f>VLOOKUP(A547,'PNC Exon. &amp; no Exon.'!A:D,3,0)+VLOOKUP(A547,'PNC Exon. &amp; no Exon.'!A:D,4,0)</f>
        <v>714466.25</v>
      </c>
      <c r="E547" s="145">
        <f t="shared" si="44"/>
        <v>1.0129046097443327E-2</v>
      </c>
      <c r="F547" s="145">
        <f t="shared" ref="F547" si="47">(F546+E547)</f>
        <v>100.00000000000001</v>
      </c>
      <c r="H547" s="136" t="s">
        <v>7</v>
      </c>
    </row>
    <row r="548" spans="1:8" ht="18.75" customHeight="1" x14ac:dyDescent="0.4">
      <c r="A548" s="136" t="str">
        <f t="shared" si="42"/>
        <v xml:space="preserve">Total General </v>
      </c>
      <c r="B548" s="51"/>
      <c r="C548" s="52" t="s">
        <v>21</v>
      </c>
      <c r="D548" s="53">
        <f>SUM(D515:D547)</f>
        <v>7053638053.6400013</v>
      </c>
      <c r="E548" s="150">
        <f>SUM(E515:E547,0)</f>
        <v>100.00000000000001</v>
      </c>
      <c r="F548" s="151"/>
    </row>
    <row r="549" spans="1:8" x14ac:dyDescent="0.4">
      <c r="A549" s="136" t="str">
        <f t="shared" si="42"/>
        <v/>
      </c>
      <c r="B549" s="69" t="s">
        <v>171</v>
      </c>
    </row>
    <row r="550" spans="1:8" x14ac:dyDescent="0.4">
      <c r="A550" s="136" t="str">
        <f t="shared" si="42"/>
        <v/>
      </c>
    </row>
    <row r="551" spans="1:8" x14ac:dyDescent="0.4">
      <c r="A551" s="136" t="str">
        <f t="shared" si="42"/>
        <v/>
      </c>
    </row>
    <row r="552" spans="1:8" x14ac:dyDescent="0.4">
      <c r="A552" s="136" t="str">
        <f t="shared" si="42"/>
        <v/>
      </c>
    </row>
    <row r="553" spans="1:8" x14ac:dyDescent="0.4">
      <c r="A553" s="136" t="str">
        <f t="shared" si="42"/>
        <v/>
      </c>
    </row>
    <row r="554" spans="1:8" x14ac:dyDescent="0.4">
      <c r="A554" s="136" t="str">
        <f t="shared" si="42"/>
        <v/>
      </c>
    </row>
    <row r="555" spans="1:8" x14ac:dyDescent="0.4">
      <c r="A555" s="136" t="str">
        <f t="shared" si="42"/>
        <v/>
      </c>
    </row>
    <row r="556" spans="1:8" x14ac:dyDescent="0.4">
      <c r="A556" s="136" t="str">
        <f t="shared" si="42"/>
        <v/>
      </c>
    </row>
    <row r="557" spans="1:8" x14ac:dyDescent="0.4">
      <c r="A557" s="136" t="str">
        <f t="shared" si="42"/>
        <v/>
      </c>
    </row>
    <row r="558" spans="1:8" x14ac:dyDescent="0.4">
      <c r="A558" s="136" t="str">
        <f t="shared" si="42"/>
        <v/>
      </c>
    </row>
    <row r="559" spans="1:8" x14ac:dyDescent="0.4">
      <c r="A559" s="136" t="str">
        <f t="shared" si="42"/>
        <v/>
      </c>
    </row>
    <row r="560" spans="1:8" x14ac:dyDescent="0.4">
      <c r="A560" s="136" t="str">
        <f t="shared" si="42"/>
        <v/>
      </c>
    </row>
    <row r="561" spans="1:6" x14ac:dyDescent="0.4">
      <c r="A561" s="136" t="str">
        <f t="shared" si="42"/>
        <v/>
      </c>
    </row>
    <row r="562" spans="1:6" x14ac:dyDescent="0.4">
      <c r="A562" s="136" t="str">
        <f t="shared" si="42"/>
        <v/>
      </c>
    </row>
    <row r="563" spans="1:6" x14ac:dyDescent="0.4">
      <c r="A563" s="136" t="str">
        <f t="shared" si="42"/>
        <v/>
      </c>
    </row>
    <row r="564" spans="1:6" x14ac:dyDescent="0.4">
      <c r="A564" s="136" t="str">
        <f t="shared" si="42"/>
        <v/>
      </c>
    </row>
    <row r="565" spans="1:6" x14ac:dyDescent="0.4">
      <c r="A565" s="136" t="str">
        <f t="shared" si="42"/>
        <v/>
      </c>
    </row>
    <row r="566" spans="1:6" x14ac:dyDescent="0.4">
      <c r="A566" s="136" t="str">
        <f t="shared" si="42"/>
        <v/>
      </c>
    </row>
    <row r="567" spans="1:6" x14ac:dyDescent="0.4">
      <c r="A567" s="136" t="str">
        <f t="shared" si="42"/>
        <v/>
      </c>
    </row>
    <row r="568" spans="1:6" x14ac:dyDescent="0.4">
      <c r="A568" s="136" t="str">
        <f t="shared" si="42"/>
        <v/>
      </c>
    </row>
    <row r="569" spans="1:6" x14ac:dyDescent="0.4">
      <c r="A569" s="136" t="str">
        <f t="shared" si="42"/>
        <v/>
      </c>
    </row>
    <row r="570" spans="1:6" x14ac:dyDescent="0.4">
      <c r="A570" s="136" t="str">
        <f t="shared" ref="A570:A628" si="48">H570&amp;C570</f>
        <v/>
      </c>
    </row>
    <row r="571" spans="1:6" x14ac:dyDescent="0.4">
      <c r="A571" s="136" t="str">
        <f t="shared" si="48"/>
        <v/>
      </c>
    </row>
    <row r="572" spans="1:6" ht="20" x14ac:dyDescent="0.6">
      <c r="A572" s="136" t="str">
        <f t="shared" si="48"/>
        <v/>
      </c>
      <c r="B572" s="173" t="s">
        <v>42</v>
      </c>
      <c r="C572" s="173"/>
      <c r="D572" s="173"/>
      <c r="E572" s="173"/>
      <c r="F572" s="173"/>
    </row>
    <row r="573" spans="1:6" x14ac:dyDescent="0.4">
      <c r="A573" s="136" t="str">
        <f t="shared" si="48"/>
        <v/>
      </c>
      <c r="B573" s="172" t="s">
        <v>90</v>
      </c>
      <c r="C573" s="172"/>
      <c r="D573" s="172"/>
      <c r="E573" s="172"/>
      <c r="F573" s="172"/>
    </row>
    <row r="574" spans="1:6" x14ac:dyDescent="0.4">
      <c r="A574" s="136" t="str">
        <f t="shared" si="48"/>
        <v/>
      </c>
      <c r="B574" s="175" t="s">
        <v>166</v>
      </c>
      <c r="C574" s="175"/>
      <c r="D574" s="175"/>
      <c r="E574" s="175"/>
      <c r="F574" s="175"/>
    </row>
    <row r="575" spans="1:6" x14ac:dyDescent="0.4">
      <c r="A575" s="136" t="str">
        <f t="shared" si="48"/>
        <v/>
      </c>
      <c r="B575" s="172" t="s">
        <v>105</v>
      </c>
      <c r="C575" s="172"/>
      <c r="D575" s="172"/>
      <c r="E575" s="172"/>
      <c r="F575" s="172"/>
    </row>
    <row r="576" spans="1:6" x14ac:dyDescent="0.4">
      <c r="A576" s="136" t="str">
        <f t="shared" si="48"/>
        <v/>
      </c>
    </row>
    <row r="577" spans="1:8" ht="22.5" customHeight="1" x14ac:dyDescent="0.4">
      <c r="A577" s="136" t="str">
        <f t="shared" si="48"/>
        <v>Compañías</v>
      </c>
      <c r="B577" s="93" t="s">
        <v>32</v>
      </c>
      <c r="C577" s="93" t="s">
        <v>33</v>
      </c>
      <c r="D577" s="93" t="s">
        <v>50</v>
      </c>
      <c r="E577" s="144" t="s">
        <v>126</v>
      </c>
      <c r="F577" s="144" t="s">
        <v>60</v>
      </c>
    </row>
    <row r="578" spans="1:8" ht="15" customHeight="1" x14ac:dyDescent="0.4">
      <c r="A578" s="136" t="str">
        <f t="shared" si="48"/>
        <v>SeptiembreSeguros Universal, S. A.</v>
      </c>
      <c r="B578" s="46">
        <f t="shared" ref="B578:B610" si="49">RANK(D578,$D$578:$D$610)</f>
        <v>1</v>
      </c>
      <c r="C578" s="86" t="s">
        <v>86</v>
      </c>
      <c r="D578" s="48">
        <f>VLOOKUP(A578,'PNC Exon. &amp; no Exon.'!A:D,3,0)+VLOOKUP(A578,'PNC Exon. &amp; no Exon.'!A:D,4,0)</f>
        <v>1286818746.53</v>
      </c>
      <c r="E578" s="145">
        <f>IFERROR(D578/D611*100,0)</f>
        <v>18.593834186418633</v>
      </c>
      <c r="F578" s="145">
        <f>(E578)</f>
        <v>18.593834186418633</v>
      </c>
      <c r="H578" s="136" t="s">
        <v>8</v>
      </c>
    </row>
    <row r="579" spans="1:8" ht="15" customHeight="1" x14ac:dyDescent="0.4">
      <c r="A579" s="136" t="str">
        <f t="shared" si="48"/>
        <v>SeptiembreHumano Seguros, S. A.</v>
      </c>
      <c r="B579" s="46">
        <f t="shared" si="49"/>
        <v>2</v>
      </c>
      <c r="C579" s="50" t="s">
        <v>108</v>
      </c>
      <c r="D579" s="48">
        <f>VLOOKUP(A579,'PNC Exon. &amp; no Exon.'!A:D,3,0)+VLOOKUP(A579,'PNC Exon. &amp; no Exon.'!A:D,4,0)</f>
        <v>1124346390.6800001</v>
      </c>
      <c r="E579" s="145">
        <f>IFERROR(D579/D611*100,0)</f>
        <v>16.246196609100146</v>
      </c>
      <c r="F579" s="145">
        <f t="shared" ref="F579:F597" si="50">(F578+E579)</f>
        <v>34.840030795518778</v>
      </c>
      <c r="H579" s="136" t="s">
        <v>8</v>
      </c>
    </row>
    <row r="580" spans="1:8" ht="15" customHeight="1" x14ac:dyDescent="0.4">
      <c r="A580" s="136" t="str">
        <f t="shared" si="48"/>
        <v>SeptiembreSeguros Reservas, S. A.</v>
      </c>
      <c r="B580" s="46">
        <f t="shared" si="49"/>
        <v>3</v>
      </c>
      <c r="C580" s="50" t="s">
        <v>112</v>
      </c>
      <c r="D580" s="48">
        <f>VLOOKUP(A580,'PNC Exon. &amp; no Exon.'!A:D,3,0)+VLOOKUP(A580,'PNC Exon. &amp; no Exon.'!A:D,4,0)</f>
        <v>1085118231.6700001</v>
      </c>
      <c r="E580" s="145">
        <f>IFERROR(D580/D611*100,0)</f>
        <v>15.679370950057416</v>
      </c>
      <c r="F580" s="145">
        <f t="shared" si="50"/>
        <v>50.519401745576197</v>
      </c>
      <c r="H580" s="136" t="s">
        <v>8</v>
      </c>
    </row>
    <row r="581" spans="1:8" ht="15" customHeight="1" x14ac:dyDescent="0.4">
      <c r="A581" s="136" t="str">
        <f t="shared" si="48"/>
        <v>SeptiembreMAPFRE BHD Cía de Seguros, S. A.</v>
      </c>
      <c r="B581" s="46">
        <f t="shared" si="49"/>
        <v>4</v>
      </c>
      <c r="C581" s="50" t="s">
        <v>94</v>
      </c>
      <c r="D581" s="48">
        <f>VLOOKUP(A581,'PNC Exon. &amp; no Exon.'!A:D,3,0)+VLOOKUP(A581,'PNC Exon. &amp; no Exon.'!A:D,4,0)</f>
        <v>817364261.69000006</v>
      </c>
      <c r="E581" s="145">
        <f>IFERROR(D581/D611*100,0)</f>
        <v>11.810471049439311</v>
      </c>
      <c r="F581" s="145">
        <f t="shared" si="50"/>
        <v>62.329872795015504</v>
      </c>
      <c r="H581" s="136" t="s">
        <v>8</v>
      </c>
    </row>
    <row r="582" spans="1:8" ht="15" customHeight="1" x14ac:dyDescent="0.4">
      <c r="A582" s="136" t="str">
        <f t="shared" si="48"/>
        <v>SeptiembreLa Colonial de Seguros, S. A.</v>
      </c>
      <c r="B582" s="46">
        <f t="shared" si="49"/>
        <v>5</v>
      </c>
      <c r="C582" s="50" t="s">
        <v>87</v>
      </c>
      <c r="D582" s="48">
        <f>VLOOKUP(A582,'PNC Exon. &amp; no Exon.'!A:D,3,0)+VLOOKUP(A582,'PNC Exon. &amp; no Exon.'!A:D,4,0)</f>
        <v>710241350.93000007</v>
      </c>
      <c r="E582" s="145">
        <f>IFERROR(D582/D611*100,0)</f>
        <v>10.262602986738901</v>
      </c>
      <c r="F582" s="145">
        <f t="shared" si="50"/>
        <v>72.592475781754402</v>
      </c>
      <c r="H582" s="136" t="s">
        <v>8</v>
      </c>
    </row>
    <row r="583" spans="1:8" ht="15" customHeight="1" x14ac:dyDescent="0.4">
      <c r="A583" s="136" t="str">
        <f t="shared" si="48"/>
        <v>SeptiembreSeguros Sura, S. A.</v>
      </c>
      <c r="B583" s="46">
        <f t="shared" si="49"/>
        <v>6</v>
      </c>
      <c r="C583" s="50" t="s">
        <v>92</v>
      </c>
      <c r="D583" s="48">
        <f>VLOOKUP(A583,'PNC Exon. &amp; no Exon.'!A:D,3,0)+VLOOKUP(A583,'PNC Exon. &amp; no Exon.'!A:D,4,0)</f>
        <v>421418238.13999999</v>
      </c>
      <c r="E583" s="145">
        <f>IFERROR(D583/D611*100,0)</f>
        <v>6.089265379632983</v>
      </c>
      <c r="F583" s="145">
        <f t="shared" si="50"/>
        <v>78.681741161387379</v>
      </c>
      <c r="H583" s="136" t="s">
        <v>8</v>
      </c>
    </row>
    <row r="584" spans="1:8" ht="15" customHeight="1" x14ac:dyDescent="0.4">
      <c r="A584" s="136" t="str">
        <f t="shared" si="48"/>
        <v>SeptiembreSeguros Worldwide, S. A.</v>
      </c>
      <c r="B584" s="46">
        <f t="shared" si="49"/>
        <v>8</v>
      </c>
      <c r="C584" s="50" t="s">
        <v>91</v>
      </c>
      <c r="D584" s="48">
        <f>VLOOKUP(A584,'PNC Exon. &amp; no Exon.'!A:D,3,0)+VLOOKUP(A584,'PNC Exon. &amp; no Exon.'!A:D,4,0)</f>
        <v>215654264.08000001</v>
      </c>
      <c r="E584" s="145">
        <f>IFERROR(D584/D611*100,0)</f>
        <v>3.1160873578431141</v>
      </c>
      <c r="F584" s="145">
        <f t="shared" si="50"/>
        <v>81.797828519230492</v>
      </c>
      <c r="H584" s="136" t="s">
        <v>8</v>
      </c>
    </row>
    <row r="585" spans="1:8" ht="15" customHeight="1" x14ac:dyDescent="0.4">
      <c r="A585" s="136" t="str">
        <f t="shared" si="48"/>
        <v>SeptiembreGeneral de Seguros, S. A.</v>
      </c>
      <c r="B585" s="46">
        <f t="shared" si="49"/>
        <v>9</v>
      </c>
      <c r="C585" s="50" t="s">
        <v>78</v>
      </c>
      <c r="D585" s="48">
        <f>VLOOKUP(A585,'PNC Exon. &amp; no Exon.'!A:D,3,0)+VLOOKUP(A585,'PNC Exon. &amp; no Exon.'!A:D,4,0)</f>
        <v>133395094.75</v>
      </c>
      <c r="E585" s="145">
        <f>IFERROR(D585/D611*100,0)</f>
        <v>1.927486897242896</v>
      </c>
      <c r="F585" s="145">
        <f t="shared" si="50"/>
        <v>83.725315416473393</v>
      </c>
      <c r="H585" s="136" t="s">
        <v>8</v>
      </c>
    </row>
    <row r="586" spans="1:8" ht="15" customHeight="1" x14ac:dyDescent="0.4">
      <c r="A586" s="136" t="str">
        <f t="shared" si="48"/>
        <v>SeptiembreSeguros Crecer, S. A.</v>
      </c>
      <c r="B586" s="46">
        <f t="shared" si="49"/>
        <v>7</v>
      </c>
      <c r="C586" s="50" t="s">
        <v>116</v>
      </c>
      <c r="D586" s="48">
        <f>VLOOKUP(A586,'PNC Exon. &amp; no Exon.'!A:D,3,0)+VLOOKUP(A586,'PNC Exon. &amp; no Exon.'!A:D,4,0)</f>
        <v>298970831.68000001</v>
      </c>
      <c r="E586" s="145">
        <f>IFERROR(D586/D611*100,0)</f>
        <v>4.3199666509552168</v>
      </c>
      <c r="F586" s="145">
        <f t="shared" si="50"/>
        <v>88.045282067428616</v>
      </c>
      <c r="H586" s="136" t="s">
        <v>8</v>
      </c>
    </row>
    <row r="587" spans="1:8" ht="15" customHeight="1" x14ac:dyDescent="0.4">
      <c r="A587" s="136" t="str">
        <f t="shared" si="48"/>
        <v>SeptiembreSeguros Pepin, S. A.</v>
      </c>
      <c r="B587" s="46">
        <f t="shared" si="49"/>
        <v>10</v>
      </c>
      <c r="C587" s="50" t="s">
        <v>77</v>
      </c>
      <c r="D587" s="48">
        <f>VLOOKUP(A587,'PNC Exon. &amp; no Exon.'!A:D,3,0)+VLOOKUP(A587,'PNC Exon. &amp; no Exon.'!A:D,4,0)</f>
        <v>105970476.52</v>
      </c>
      <c r="E587" s="145">
        <f>IFERROR(D587/D611*100,0)</f>
        <v>1.5312160118757738</v>
      </c>
      <c r="F587" s="145">
        <f t="shared" si="50"/>
        <v>89.576498079304386</v>
      </c>
      <c r="H587" s="136" t="s">
        <v>8</v>
      </c>
    </row>
    <row r="588" spans="1:8" ht="15" customHeight="1" x14ac:dyDescent="0.4">
      <c r="A588" s="136" t="str">
        <f t="shared" si="48"/>
        <v>SeptiembreLa Monumental de Seguros, S. A.</v>
      </c>
      <c r="B588" s="46">
        <f t="shared" si="49"/>
        <v>11</v>
      </c>
      <c r="C588" s="50" t="s">
        <v>89</v>
      </c>
      <c r="D588" s="48">
        <f>VLOOKUP(A588,'PNC Exon. &amp; no Exon.'!A:D,3,0)+VLOOKUP(A588,'PNC Exon. &amp; no Exon.'!A:D,4,0)</f>
        <v>103470861.28999999</v>
      </c>
      <c r="E588" s="145">
        <f>IFERROR(D588/D611*100,0)</f>
        <v>1.4950979251275067</v>
      </c>
      <c r="F588" s="145">
        <f t="shared" si="50"/>
        <v>91.071596004431896</v>
      </c>
      <c r="H588" s="136" t="s">
        <v>8</v>
      </c>
    </row>
    <row r="589" spans="1:8" ht="15" customHeight="1" x14ac:dyDescent="0.4">
      <c r="A589" s="136" t="str">
        <f t="shared" si="48"/>
        <v>SeptiembreCompañía Dominicana de Seguros, S.R.L.</v>
      </c>
      <c r="B589" s="46">
        <f t="shared" si="49"/>
        <v>12</v>
      </c>
      <c r="C589" s="50" t="s">
        <v>96</v>
      </c>
      <c r="D589" s="48">
        <f>VLOOKUP(A589,'PNC Exon. &amp; no Exon.'!A:D,3,0)+VLOOKUP(A589,'PNC Exon. &amp; no Exon.'!A:D,4,0)</f>
        <v>67314642.789999992</v>
      </c>
      <c r="E589" s="145">
        <f>IFERROR(D589/D611*100,0)</f>
        <v>0.97266014326445815</v>
      </c>
      <c r="F589" s="145">
        <f t="shared" si="50"/>
        <v>92.044256147696359</v>
      </c>
      <c r="H589" s="136" t="s">
        <v>8</v>
      </c>
    </row>
    <row r="590" spans="1:8" ht="15" customHeight="1" x14ac:dyDescent="0.4">
      <c r="A590" s="136" t="str">
        <f t="shared" si="48"/>
        <v>SeptiembreAseguradora Agropecuaria Dominicana. S. A.</v>
      </c>
      <c r="B590" s="46">
        <f t="shared" si="49"/>
        <v>22</v>
      </c>
      <c r="C590" s="50" t="s">
        <v>98</v>
      </c>
      <c r="D590" s="48">
        <f>VLOOKUP(A590,'PNC Exon. &amp; no Exon.'!A:D,3,0)+VLOOKUP(A590,'PNC Exon. &amp; no Exon.'!A:D,4,0)</f>
        <v>28640019.879999999</v>
      </c>
      <c r="E590" s="145">
        <f>IFERROR(D590/D611*100,0)</f>
        <v>0.41383278117485695</v>
      </c>
      <c r="F590" s="145">
        <f t="shared" si="50"/>
        <v>92.45808892887122</v>
      </c>
      <c r="H590" s="136" t="s">
        <v>8</v>
      </c>
    </row>
    <row r="591" spans="1:8" ht="15" customHeight="1" x14ac:dyDescent="0.4">
      <c r="A591" s="136" t="str">
        <f t="shared" si="48"/>
        <v>SeptiembrePatria, S. A. Compañía de Seguros</v>
      </c>
      <c r="B591" s="46">
        <f t="shared" si="49"/>
        <v>13</v>
      </c>
      <c r="C591" s="50" t="s">
        <v>99</v>
      </c>
      <c r="D591" s="48">
        <f>VLOOKUP(A591,'PNC Exon. &amp; no Exon.'!A:D,3,0)+VLOOKUP(A591,'PNC Exon. &amp; no Exon.'!A:D,4,0)</f>
        <v>64319389.200000003</v>
      </c>
      <c r="E591" s="145">
        <f>IFERROR(D591/D611*100,0)</f>
        <v>0.92938035055945134</v>
      </c>
      <c r="F591" s="145">
        <f t="shared" si="50"/>
        <v>93.387469279430675</v>
      </c>
      <c r="H591" s="136" t="s">
        <v>8</v>
      </c>
    </row>
    <row r="592" spans="1:8" ht="15" customHeight="1" x14ac:dyDescent="0.4">
      <c r="A592" s="136" t="str">
        <f t="shared" si="48"/>
        <v>SeptiembreBanesco Seguros, S.A.</v>
      </c>
      <c r="B592" s="46">
        <f t="shared" si="49"/>
        <v>14</v>
      </c>
      <c r="C592" s="50" t="s">
        <v>106</v>
      </c>
      <c r="D592" s="48">
        <f>VLOOKUP(A592,'PNC Exon. &amp; no Exon.'!A:D,3,0)+VLOOKUP(A592,'PNC Exon. &amp; no Exon.'!A:D,4,0)</f>
        <v>59718951.870000005</v>
      </c>
      <c r="E592" s="145">
        <f>IFERROR(D592/D611*100,0)</f>
        <v>0.86290652187946471</v>
      </c>
      <c r="F592" s="145">
        <f t="shared" si="50"/>
        <v>94.250375801310142</v>
      </c>
      <c r="H592" s="136" t="s">
        <v>8</v>
      </c>
    </row>
    <row r="593" spans="1:8" ht="15" customHeight="1" x14ac:dyDescent="0.4">
      <c r="A593" s="136" t="str">
        <f t="shared" si="48"/>
        <v>SeptiembreAtlantica Seguros, S. A.</v>
      </c>
      <c r="B593" s="46">
        <f t="shared" si="49"/>
        <v>15</v>
      </c>
      <c r="C593" s="49" t="s">
        <v>107</v>
      </c>
      <c r="D593" s="48">
        <f>VLOOKUP(A593,'PNC Exon. &amp; no Exon.'!A:D,3,0)+VLOOKUP(A593,'PNC Exon. &amp; no Exon.'!A:D,4,0)</f>
        <v>55326769.850000009</v>
      </c>
      <c r="E593" s="145">
        <f>IFERROR(D593/D611*100,0)</f>
        <v>0.79944186967675823</v>
      </c>
      <c r="F593" s="145">
        <f t="shared" si="50"/>
        <v>95.049817670986897</v>
      </c>
      <c r="H593" s="136" t="s">
        <v>8</v>
      </c>
    </row>
    <row r="594" spans="1:8" ht="15" customHeight="1" x14ac:dyDescent="0.4">
      <c r="A594" s="136" t="str">
        <f t="shared" si="48"/>
        <v>SeptiembreCooperativa Nacional de Seguros, Inc.</v>
      </c>
      <c r="B594" s="46">
        <f t="shared" si="49"/>
        <v>19</v>
      </c>
      <c r="C594" s="50" t="s">
        <v>80</v>
      </c>
      <c r="D594" s="48">
        <f>VLOOKUP(A594,'PNC Exon. &amp; no Exon.'!A:D,3,0)+VLOOKUP(A594,'PNC Exon. &amp; no Exon.'!A:D,4,0)</f>
        <v>41525603.520000003</v>
      </c>
      <c r="E594" s="145">
        <f>IFERROR(D594/D611*100,0)</f>
        <v>0.60002248834493588</v>
      </c>
      <c r="F594" s="145">
        <f t="shared" si="50"/>
        <v>95.649840159331831</v>
      </c>
      <c r="H594" s="136" t="s">
        <v>8</v>
      </c>
    </row>
    <row r="595" spans="1:8" ht="15" customHeight="1" x14ac:dyDescent="0.4">
      <c r="A595" s="136" t="str">
        <f t="shared" si="48"/>
        <v>SeptiembreBMI Compañía de Seguros, S. A.</v>
      </c>
      <c r="B595" s="46">
        <f t="shared" si="49"/>
        <v>20</v>
      </c>
      <c r="C595" s="50" t="s">
        <v>95</v>
      </c>
      <c r="D595" s="48">
        <f>VLOOKUP(A595,'PNC Exon. &amp; no Exon.'!A:D,3,0)+VLOOKUP(A595,'PNC Exon. &amp; no Exon.'!A:D,4,0)</f>
        <v>32260050.939999998</v>
      </c>
      <c r="E595" s="145">
        <f>IFERROR(D595/D611*100,0)</f>
        <v>0.46614027005845626</v>
      </c>
      <c r="F595" s="145">
        <f t="shared" si="50"/>
        <v>96.115980429390291</v>
      </c>
      <c r="H595" s="136" t="s">
        <v>8</v>
      </c>
    </row>
    <row r="596" spans="1:8" ht="15" customHeight="1" x14ac:dyDescent="0.4">
      <c r="A596" s="136" t="str">
        <f t="shared" si="48"/>
        <v>SeptiembreCuna Mutual Insurance Society Dominicana, S.A.</v>
      </c>
      <c r="B596" s="46">
        <f t="shared" si="49"/>
        <v>18</v>
      </c>
      <c r="C596" s="50" t="s">
        <v>102</v>
      </c>
      <c r="D596" s="48">
        <f>VLOOKUP(A596,'PNC Exon. &amp; no Exon.'!A:D,3,0)+VLOOKUP(A596,'PNC Exon. &amp; no Exon.'!A:D,4,0)</f>
        <v>42495255.270000003</v>
      </c>
      <c r="E596" s="145">
        <f>IFERROR(D596/D611*100,0)</f>
        <v>0.61403343114996467</v>
      </c>
      <c r="F596" s="145">
        <f t="shared" si="50"/>
        <v>96.730013860540254</v>
      </c>
      <c r="H596" s="136" t="s">
        <v>8</v>
      </c>
    </row>
    <row r="597" spans="1:8" ht="15" customHeight="1" x14ac:dyDescent="0.4">
      <c r="A597" s="136" t="str">
        <f t="shared" si="48"/>
        <v>SeptiembreBupa Dominicana, S.A.</v>
      </c>
      <c r="B597" s="46">
        <f t="shared" si="49"/>
        <v>23</v>
      </c>
      <c r="C597" s="49" t="s">
        <v>101</v>
      </c>
      <c r="D597" s="48">
        <f>VLOOKUP(A597,'PNC Exon. &amp; no Exon.'!A:D,3,0)+VLOOKUP(A597,'PNC Exon. &amp; no Exon.'!A:D,4,0)</f>
        <v>28548500.02</v>
      </c>
      <c r="E597" s="145">
        <f>IFERROR(D597/D611*100,0)</f>
        <v>0.41251036874793745</v>
      </c>
      <c r="F597" s="145">
        <f t="shared" si="50"/>
        <v>97.142524229288185</v>
      </c>
      <c r="H597" s="136" t="s">
        <v>8</v>
      </c>
    </row>
    <row r="598" spans="1:8" ht="15" customHeight="1" x14ac:dyDescent="0.4">
      <c r="A598" s="136" t="str">
        <f t="shared" si="48"/>
        <v>SeptiembreAtrio Seguros, S. A.</v>
      </c>
      <c r="B598" s="46">
        <f t="shared" si="49"/>
        <v>16</v>
      </c>
      <c r="C598" s="50" t="s">
        <v>110</v>
      </c>
      <c r="D598" s="48">
        <f>VLOOKUP(A598,'PNC Exon. &amp; no Exon.'!A:D,3,0)+VLOOKUP(A598,'PNC Exon. &amp; no Exon.'!A:D,4,0)</f>
        <v>44749598.960000008</v>
      </c>
      <c r="E598" s="145">
        <f>IFERROR(D598/D611*100,0)</f>
        <v>0.64660747693853515</v>
      </c>
      <c r="F598" s="145">
        <f>(F597+E598)</f>
        <v>97.789131706226726</v>
      </c>
      <c r="H598" s="136" t="s">
        <v>8</v>
      </c>
    </row>
    <row r="599" spans="1:8" ht="15" customHeight="1" x14ac:dyDescent="0.4">
      <c r="A599" s="136" t="str">
        <f t="shared" si="48"/>
        <v>SeptiembreAngloamericana de Seguros, S. A.</v>
      </c>
      <c r="B599" s="46">
        <f t="shared" si="49"/>
        <v>21</v>
      </c>
      <c r="C599" s="50" t="s">
        <v>79</v>
      </c>
      <c r="D599" s="48">
        <f>VLOOKUP(A599,'PNC Exon. &amp; no Exon.'!A:D,3,0)+VLOOKUP(A599,'PNC Exon. &amp; no Exon.'!A:D,4,0)</f>
        <v>29560472.400000006</v>
      </c>
      <c r="E599" s="145">
        <f>IFERROR(D599/D611*100,0)</f>
        <v>0.42713282174350931</v>
      </c>
      <c r="F599" s="145">
        <f t="shared" ref="F599:F609" si="51">(F598+E599)</f>
        <v>98.216264527970239</v>
      </c>
      <c r="H599" s="136" t="s">
        <v>8</v>
      </c>
    </row>
    <row r="600" spans="1:8" ht="15" customHeight="1" x14ac:dyDescent="0.4">
      <c r="A600" s="136" t="str">
        <f t="shared" si="48"/>
        <v>SeptiembreSeguros La Internacional, S. A.</v>
      </c>
      <c r="B600" s="46">
        <f t="shared" si="49"/>
        <v>17</v>
      </c>
      <c r="C600" s="50" t="s">
        <v>82</v>
      </c>
      <c r="D600" s="48">
        <f>VLOOKUP(A600,'PNC Exon. &amp; no Exon.'!A:D,3,0)+VLOOKUP(A600,'PNC Exon. &amp; no Exon.'!A:D,4,0)</f>
        <v>43411410.600000001</v>
      </c>
      <c r="E600" s="145">
        <f>IFERROR(D600/D611*100,0)</f>
        <v>0.62727137964967317</v>
      </c>
      <c r="F600" s="145">
        <f t="shared" si="51"/>
        <v>98.843535907619909</v>
      </c>
      <c r="H600" s="136" t="s">
        <v>8</v>
      </c>
    </row>
    <row r="601" spans="1:8" ht="15" customHeight="1" x14ac:dyDescent="0.4">
      <c r="A601" s="136" t="str">
        <f t="shared" si="48"/>
        <v>SeptiembreSeguros APS, S.A</v>
      </c>
      <c r="B601" s="46">
        <f t="shared" si="49"/>
        <v>25</v>
      </c>
      <c r="C601" s="50" t="s">
        <v>114</v>
      </c>
      <c r="D601" s="48">
        <f>VLOOKUP(A601,'PNC Exon. &amp; no Exon.'!A:D,3,0)+VLOOKUP(A601,'PNC Exon. &amp; no Exon.'!A:D,4,0)</f>
        <v>16581001.149999999</v>
      </c>
      <c r="E601" s="145">
        <f>IFERROR(D601/D611*100,0)</f>
        <v>0.23958648944094244</v>
      </c>
      <c r="F601" s="145">
        <f t="shared" si="51"/>
        <v>99.083122397060848</v>
      </c>
      <c r="H601" s="136" t="s">
        <v>8</v>
      </c>
    </row>
    <row r="602" spans="1:8" ht="15" customHeight="1" x14ac:dyDescent="0.4">
      <c r="A602" s="136" t="str">
        <f t="shared" si="48"/>
        <v>SeptiembreSeguros ADEMI, S. A.</v>
      </c>
      <c r="B602" s="46">
        <f t="shared" si="49"/>
        <v>26</v>
      </c>
      <c r="C602" s="50" t="s">
        <v>109</v>
      </c>
      <c r="D602" s="48">
        <f>VLOOKUP(A602,'PNC Exon. &amp; no Exon.'!A:D,3,0)+VLOOKUP(A602,'PNC Exon. &amp; no Exon.'!A:D,4,0)</f>
        <v>16054183.529999999</v>
      </c>
      <c r="E602" s="145">
        <f>IFERROR(D602/D611*100,0)</f>
        <v>0.23197426005807237</v>
      </c>
      <c r="F602" s="145">
        <f t="shared" si="51"/>
        <v>99.315096657118914</v>
      </c>
      <c r="H602" s="136" t="s">
        <v>8</v>
      </c>
    </row>
    <row r="603" spans="1:8" ht="15" customHeight="1" x14ac:dyDescent="0.4">
      <c r="A603" s="136" t="str">
        <f t="shared" si="48"/>
        <v>SeptiembreConfederación del Canada Dominicana. S. A.</v>
      </c>
      <c r="B603" s="46">
        <f t="shared" si="49"/>
        <v>28</v>
      </c>
      <c r="C603" s="50" t="s">
        <v>93</v>
      </c>
      <c r="D603" s="48">
        <f>VLOOKUP(A603,'PNC Exon. &amp; no Exon.'!A:D,3,0)+VLOOKUP(A603,'PNC Exon. &amp; no Exon.'!A:D,4,0)</f>
        <v>5932288.5800000001</v>
      </c>
      <c r="E603" s="145">
        <f>IFERROR(D603/D611*100,0)</f>
        <v>8.5718358160345065E-2</v>
      </c>
      <c r="F603" s="145">
        <f t="shared" si="51"/>
        <v>99.400815015279264</v>
      </c>
      <c r="H603" s="136" t="s">
        <v>8</v>
      </c>
    </row>
    <row r="604" spans="1:8" ht="15" customHeight="1" x14ac:dyDescent="0.4">
      <c r="A604" s="136" t="str">
        <f t="shared" si="48"/>
        <v>SeptiembreMultiseguros S.U, S. A.</v>
      </c>
      <c r="B604" s="46">
        <f t="shared" si="49"/>
        <v>24</v>
      </c>
      <c r="C604" s="50" t="s">
        <v>113</v>
      </c>
      <c r="D604" s="48">
        <f>VLOOKUP(A604,'PNC Exon. &amp; no Exon.'!A:D,3,0)+VLOOKUP(A604,'PNC Exon. &amp; no Exon.'!A:D,4,0)</f>
        <v>19087772.18</v>
      </c>
      <c r="E604" s="145">
        <f>IFERROR(D604/D611*100,0)</f>
        <v>0.27580797362496323</v>
      </c>
      <c r="F604" s="145">
        <f t="shared" si="51"/>
        <v>99.676622988904228</v>
      </c>
      <c r="H604" s="136" t="s">
        <v>8</v>
      </c>
    </row>
    <row r="605" spans="1:8" ht="15" customHeight="1" x14ac:dyDescent="0.4">
      <c r="A605" s="136" t="str">
        <f t="shared" si="48"/>
        <v>SeptiembreAmigos Compañía de Seguros, S. A.</v>
      </c>
      <c r="B605" s="46">
        <f t="shared" si="49"/>
        <v>27</v>
      </c>
      <c r="C605" s="50" t="s">
        <v>88</v>
      </c>
      <c r="D605" s="48">
        <f>VLOOKUP(A605,'PNC Exon. &amp; no Exon.'!A:D,3,0)+VLOOKUP(A605,'PNC Exon. &amp; no Exon.'!A:D,4,0)</f>
        <v>14452187.289999999</v>
      </c>
      <c r="E605" s="145">
        <f>IFERROR(D605/D611*100,0)</f>
        <v>0.20882628173233722</v>
      </c>
      <c r="F605" s="145">
        <f t="shared" si="51"/>
        <v>99.88544927063657</v>
      </c>
      <c r="H605" s="136" t="s">
        <v>8</v>
      </c>
    </row>
    <row r="606" spans="1:8" ht="15" customHeight="1" x14ac:dyDescent="0.4">
      <c r="A606" s="136" t="str">
        <f t="shared" si="48"/>
        <v>SeptiembreAutoseguro, S. A.</v>
      </c>
      <c r="B606" s="46">
        <f t="shared" si="49"/>
        <v>29</v>
      </c>
      <c r="C606" s="50" t="s">
        <v>81</v>
      </c>
      <c r="D606" s="48">
        <f>VLOOKUP(A606,'PNC Exon. &amp; no Exon.'!A:D,3,0)+VLOOKUP(A606,'PNC Exon. &amp; no Exon.'!A:D,4,0)</f>
        <v>3445851.2</v>
      </c>
      <c r="E606" s="145">
        <f>IFERROR(D606/D611*100,0)</f>
        <v>4.9790684209913269E-2</v>
      </c>
      <c r="F606" s="145">
        <f t="shared" si="51"/>
        <v>99.93523995484648</v>
      </c>
      <c r="H606" s="136" t="s">
        <v>8</v>
      </c>
    </row>
    <row r="607" spans="1:8" ht="15" customHeight="1" x14ac:dyDescent="0.4">
      <c r="A607" s="136" t="str">
        <f t="shared" si="48"/>
        <v>SeptiembreSeguros Yunen, S. A.</v>
      </c>
      <c r="B607" s="46">
        <f t="shared" si="49"/>
        <v>30</v>
      </c>
      <c r="C607" s="50" t="s">
        <v>119</v>
      </c>
      <c r="D607" s="48">
        <f>VLOOKUP(A607,'PNC Exon. &amp; no Exon.'!A:D,3,0)+VLOOKUP(A607,'PNC Exon. &amp; no Exon.'!A:D,4,0)</f>
        <v>2260194.36</v>
      </c>
      <c r="E607" s="145">
        <f>IFERROR(D607/$D$611*100,0)</f>
        <v>3.2658584802439244E-2</v>
      </c>
      <c r="F607" s="145">
        <f t="shared" si="51"/>
        <v>99.967898539648914</v>
      </c>
      <c r="H607" s="136" t="s">
        <v>8</v>
      </c>
    </row>
    <row r="608" spans="1:8" ht="15" customHeight="1" x14ac:dyDescent="0.4">
      <c r="A608" s="136" t="str">
        <f t="shared" si="48"/>
        <v>SeptiembreMidas Seguros, S. A.</v>
      </c>
      <c r="B608" s="46">
        <f t="shared" si="49"/>
        <v>33</v>
      </c>
      <c r="C608" s="50" t="s">
        <v>115</v>
      </c>
      <c r="D608" s="48">
        <f>VLOOKUP(A608,'PNC Exon. &amp; no Exon.'!A:D,3,0)+VLOOKUP(A608,'PNC Exon. &amp; no Exon.'!A:D,4,0)</f>
        <v>636396.99</v>
      </c>
      <c r="E608" s="145">
        <f>IFERROR(D608/$D$611*100,0)</f>
        <v>9.1955919516284786E-3</v>
      </c>
      <c r="F608" s="145">
        <f t="shared" si="51"/>
        <v>99.977094131600538</v>
      </c>
      <c r="H608" s="136" t="s">
        <v>8</v>
      </c>
    </row>
    <row r="609" spans="1:8" ht="15" customHeight="1" x14ac:dyDescent="0.4">
      <c r="A609" s="136" t="str">
        <f t="shared" si="48"/>
        <v>SeptiembreHylseg Seguros, S.A.</v>
      </c>
      <c r="B609" s="46">
        <f t="shared" si="49"/>
        <v>32</v>
      </c>
      <c r="C609" s="50" t="s">
        <v>117</v>
      </c>
      <c r="D609" s="48">
        <f>VLOOKUP(A609,'PNC Exon. &amp; no Exon.'!A:D,3,0)+VLOOKUP(A609,'PNC Exon. &amp; no Exon.'!A:D,4,0)</f>
        <v>750967.24</v>
      </c>
      <c r="E609" s="145">
        <f>IFERROR(D609/$D$611*100,0)</f>
        <v>1.0851070034257473E-2</v>
      </c>
      <c r="F609" s="145">
        <f t="shared" si="51"/>
        <v>99.987945201634801</v>
      </c>
      <c r="H609" s="136" t="s">
        <v>8</v>
      </c>
    </row>
    <row r="610" spans="1:8" ht="15" customHeight="1" x14ac:dyDescent="0.4">
      <c r="A610" s="136" t="str">
        <f t="shared" si="48"/>
        <v>SeptiembreUnit, S.A</v>
      </c>
      <c r="B610" s="46">
        <f t="shared" si="49"/>
        <v>31</v>
      </c>
      <c r="C610" s="50" t="s">
        <v>118</v>
      </c>
      <c r="D610" s="48">
        <f>VLOOKUP(A610,'PNC Exon. &amp; no Exon.'!A:D,3,0)+VLOOKUP(A610,'PNC Exon. &amp; no Exon.'!A:D,4,0)</f>
        <v>834273.36</v>
      </c>
      <c r="E610" s="145">
        <f>IFERROR(D610/$D$611*100,0)</f>
        <v>1.2054798365206046E-2</v>
      </c>
      <c r="F610" s="145">
        <f t="shared" ref="F610" si="52">(F609+E610)</f>
        <v>100.00000000000001</v>
      </c>
      <c r="H610" s="136" t="s">
        <v>8</v>
      </c>
    </row>
    <row r="611" spans="1:8" ht="18.75" customHeight="1" x14ac:dyDescent="0.4">
      <c r="A611" s="136" t="str">
        <f t="shared" si="48"/>
        <v xml:space="preserve">Total General </v>
      </c>
      <c r="B611" s="51"/>
      <c r="C611" s="52" t="s">
        <v>21</v>
      </c>
      <c r="D611" s="53">
        <f>SUM(D578:D610)</f>
        <v>6920674529.1400003</v>
      </c>
      <c r="E611" s="150">
        <f>SUM(E578:E610,0)</f>
        <v>100.00000000000001</v>
      </c>
      <c r="F611" s="151"/>
    </row>
    <row r="612" spans="1:8" x14ac:dyDescent="0.4">
      <c r="A612" s="136" t="str">
        <f t="shared" si="48"/>
        <v/>
      </c>
      <c r="B612" s="69" t="s">
        <v>171</v>
      </c>
    </row>
    <row r="613" spans="1:8" x14ac:dyDescent="0.4">
      <c r="A613" s="136" t="str">
        <f t="shared" si="48"/>
        <v/>
      </c>
    </row>
    <row r="614" spans="1:8" x14ac:dyDescent="0.4">
      <c r="A614" s="136" t="str">
        <f t="shared" si="48"/>
        <v/>
      </c>
    </row>
    <row r="615" spans="1:8" x14ac:dyDescent="0.4">
      <c r="A615" s="136" t="str">
        <f t="shared" si="48"/>
        <v/>
      </c>
    </row>
    <row r="616" spans="1:8" x14ac:dyDescent="0.4">
      <c r="A616" s="136" t="str">
        <f t="shared" si="48"/>
        <v/>
      </c>
    </row>
    <row r="617" spans="1:8" x14ac:dyDescent="0.4">
      <c r="A617" s="136" t="str">
        <f t="shared" si="48"/>
        <v/>
      </c>
    </row>
    <row r="618" spans="1:8" x14ac:dyDescent="0.4">
      <c r="A618" s="136" t="str">
        <f t="shared" si="48"/>
        <v/>
      </c>
    </row>
    <row r="619" spans="1:8" x14ac:dyDescent="0.4">
      <c r="A619" s="136" t="str">
        <f t="shared" si="48"/>
        <v/>
      </c>
    </row>
    <row r="620" spans="1:8" x14ac:dyDescent="0.4">
      <c r="A620" s="136" t="str">
        <f t="shared" si="48"/>
        <v/>
      </c>
    </row>
    <row r="621" spans="1:8" x14ac:dyDescent="0.4">
      <c r="A621" s="136" t="str">
        <f t="shared" si="48"/>
        <v/>
      </c>
    </row>
    <row r="622" spans="1:8" x14ac:dyDescent="0.4">
      <c r="A622" s="136" t="str">
        <f t="shared" si="48"/>
        <v/>
      </c>
    </row>
    <row r="623" spans="1:8" x14ac:dyDescent="0.4">
      <c r="A623" s="136" t="str">
        <f t="shared" si="48"/>
        <v/>
      </c>
    </row>
    <row r="624" spans="1:8" x14ac:dyDescent="0.4">
      <c r="A624" s="136" t="str">
        <f t="shared" si="48"/>
        <v/>
      </c>
    </row>
    <row r="625" spans="1:6" x14ac:dyDescent="0.4">
      <c r="A625" s="136" t="str">
        <f t="shared" si="48"/>
        <v/>
      </c>
    </row>
    <row r="626" spans="1:6" x14ac:dyDescent="0.4">
      <c r="A626" s="136" t="str">
        <f t="shared" si="48"/>
        <v/>
      </c>
    </row>
    <row r="627" spans="1:6" x14ac:dyDescent="0.4">
      <c r="A627" s="136" t="str">
        <f t="shared" si="48"/>
        <v/>
      </c>
    </row>
    <row r="628" spans="1:6" x14ac:dyDescent="0.4">
      <c r="A628" s="136" t="str">
        <f t="shared" si="48"/>
        <v/>
      </c>
    </row>
    <row r="629" spans="1:6" x14ac:dyDescent="0.4">
      <c r="A629" s="136" t="str">
        <f t="shared" ref="A629:A687" si="53">H629&amp;C629</f>
        <v/>
      </c>
    </row>
    <row r="630" spans="1:6" x14ac:dyDescent="0.4">
      <c r="A630" s="136" t="str">
        <f t="shared" si="53"/>
        <v/>
      </c>
    </row>
    <row r="631" spans="1:6" x14ac:dyDescent="0.4">
      <c r="A631" s="136" t="str">
        <f t="shared" si="53"/>
        <v/>
      </c>
    </row>
    <row r="632" spans="1:6" x14ac:dyDescent="0.4">
      <c r="A632" s="136" t="str">
        <f t="shared" si="53"/>
        <v/>
      </c>
    </row>
    <row r="633" spans="1:6" x14ac:dyDescent="0.4">
      <c r="A633" s="136" t="str">
        <f t="shared" si="53"/>
        <v/>
      </c>
    </row>
    <row r="634" spans="1:6" x14ac:dyDescent="0.4">
      <c r="A634" s="136" t="str">
        <f t="shared" si="53"/>
        <v/>
      </c>
    </row>
    <row r="635" spans="1:6" ht="20" x14ac:dyDescent="0.6">
      <c r="A635" s="136" t="str">
        <f t="shared" si="53"/>
        <v/>
      </c>
      <c r="B635" s="173" t="s">
        <v>42</v>
      </c>
      <c r="C635" s="173"/>
      <c r="D635" s="173"/>
      <c r="E635" s="173"/>
      <c r="F635" s="173"/>
    </row>
    <row r="636" spans="1:6" x14ac:dyDescent="0.4">
      <c r="A636" s="136" t="str">
        <f t="shared" si="53"/>
        <v/>
      </c>
      <c r="B636" s="172" t="s">
        <v>90</v>
      </c>
      <c r="C636" s="172"/>
      <c r="D636" s="172"/>
      <c r="E636" s="172"/>
      <c r="F636" s="172"/>
    </row>
    <row r="637" spans="1:6" x14ac:dyDescent="0.4">
      <c r="A637" s="136" t="str">
        <f t="shared" si="53"/>
        <v/>
      </c>
      <c r="B637" s="175" t="s">
        <v>167</v>
      </c>
      <c r="C637" s="175"/>
      <c r="D637" s="175"/>
      <c r="E637" s="175"/>
      <c r="F637" s="175"/>
    </row>
    <row r="638" spans="1:6" x14ac:dyDescent="0.4">
      <c r="A638" s="136" t="str">
        <f t="shared" si="53"/>
        <v/>
      </c>
      <c r="B638" s="172" t="s">
        <v>105</v>
      </c>
      <c r="C638" s="172"/>
      <c r="D638" s="172"/>
      <c r="E638" s="172"/>
      <c r="F638" s="172"/>
    </row>
    <row r="639" spans="1:6" x14ac:dyDescent="0.4">
      <c r="A639" s="136" t="str">
        <f t="shared" si="53"/>
        <v/>
      </c>
    </row>
    <row r="640" spans="1:6" ht="21" customHeight="1" x14ac:dyDescent="0.4">
      <c r="A640" s="136" t="str">
        <f t="shared" si="53"/>
        <v>Compañías</v>
      </c>
      <c r="B640" s="93" t="s">
        <v>32</v>
      </c>
      <c r="C640" s="93" t="s">
        <v>33</v>
      </c>
      <c r="D640" s="93" t="s">
        <v>50</v>
      </c>
      <c r="E640" s="144" t="s">
        <v>126</v>
      </c>
      <c r="F640" s="144" t="s">
        <v>60</v>
      </c>
    </row>
    <row r="641" spans="1:8" ht="15" customHeight="1" x14ac:dyDescent="0.4">
      <c r="A641" s="136" t="str">
        <f t="shared" si="53"/>
        <v>OctubreSeguros Universal, S. A.</v>
      </c>
      <c r="B641" s="46">
        <f t="shared" ref="B641:B673" si="54">RANK(D641,$D$641:$D$673)</f>
        <v>1</v>
      </c>
      <c r="C641" s="86" t="s">
        <v>86</v>
      </c>
      <c r="D641" s="48">
        <f>VLOOKUP(A641,'PNC Exon. &amp; no Exon.'!A:D,3,0)+VLOOKUP(A641,'PNC Exon. &amp; no Exon.'!A:D,4,0)</f>
        <v>0</v>
      </c>
      <c r="E641" s="145">
        <f>IFERROR(D641/D674*100,0)</f>
        <v>0</v>
      </c>
      <c r="F641" s="145">
        <f>(E641)</f>
        <v>0</v>
      </c>
      <c r="H641" s="136" t="s">
        <v>9</v>
      </c>
    </row>
    <row r="642" spans="1:8" ht="15" customHeight="1" x14ac:dyDescent="0.4">
      <c r="A642" s="136" t="str">
        <f t="shared" si="53"/>
        <v>OctubreHumano Seguros, S. A.</v>
      </c>
      <c r="B642" s="46">
        <f t="shared" si="54"/>
        <v>1</v>
      </c>
      <c r="C642" s="50" t="s">
        <v>108</v>
      </c>
      <c r="D642" s="48">
        <f>VLOOKUP(A642,'PNC Exon. &amp; no Exon.'!A:D,3,0)+VLOOKUP(A642,'PNC Exon. &amp; no Exon.'!A:D,4,0)</f>
        <v>0</v>
      </c>
      <c r="E642" s="145">
        <f>IFERROR(D642/D674*100,0)</f>
        <v>0</v>
      </c>
      <c r="F642" s="145">
        <f t="shared" ref="F642:F660" si="55">(F641+E642)</f>
        <v>0</v>
      </c>
      <c r="H642" s="136" t="s">
        <v>9</v>
      </c>
    </row>
    <row r="643" spans="1:8" ht="15" customHeight="1" x14ac:dyDescent="0.4">
      <c r="A643" s="136" t="str">
        <f t="shared" si="53"/>
        <v>OctubreSeguros Reservas, S. A.</v>
      </c>
      <c r="B643" s="46">
        <f t="shared" si="54"/>
        <v>1</v>
      </c>
      <c r="C643" s="50" t="s">
        <v>112</v>
      </c>
      <c r="D643" s="48">
        <f>VLOOKUP(A643,'PNC Exon. &amp; no Exon.'!A:D,3,0)+VLOOKUP(A643,'PNC Exon. &amp; no Exon.'!A:D,4,0)</f>
        <v>0</v>
      </c>
      <c r="E643" s="145">
        <f>IFERROR(D643/D674*100,0)</f>
        <v>0</v>
      </c>
      <c r="F643" s="145">
        <f t="shared" si="55"/>
        <v>0</v>
      </c>
      <c r="H643" s="136" t="s">
        <v>9</v>
      </c>
    </row>
    <row r="644" spans="1:8" ht="15" customHeight="1" x14ac:dyDescent="0.4">
      <c r="A644" s="136" t="str">
        <f t="shared" si="53"/>
        <v>OctubreMAPFRE BHD Cía de Seguros, S. A.</v>
      </c>
      <c r="B644" s="46">
        <f t="shared" si="54"/>
        <v>1</v>
      </c>
      <c r="C644" s="50" t="s">
        <v>94</v>
      </c>
      <c r="D644" s="48">
        <f>VLOOKUP(A644,'PNC Exon. &amp; no Exon.'!A:D,3,0)+VLOOKUP(A644,'PNC Exon. &amp; no Exon.'!A:D,4,0)</f>
        <v>0</v>
      </c>
      <c r="E644" s="145">
        <f>IFERROR(D644/D674*100,0)</f>
        <v>0</v>
      </c>
      <c r="F644" s="145">
        <f t="shared" si="55"/>
        <v>0</v>
      </c>
      <c r="H644" s="136" t="s">
        <v>9</v>
      </c>
    </row>
    <row r="645" spans="1:8" ht="15" customHeight="1" x14ac:dyDescent="0.4">
      <c r="A645" s="136" t="str">
        <f t="shared" si="53"/>
        <v>OctubreLa Colonial de Seguros, S. A.</v>
      </c>
      <c r="B645" s="46">
        <f t="shared" si="54"/>
        <v>1</v>
      </c>
      <c r="C645" s="50" t="s">
        <v>87</v>
      </c>
      <c r="D645" s="48">
        <f>VLOOKUP(A645,'PNC Exon. &amp; no Exon.'!A:D,3,0)+VLOOKUP(A645,'PNC Exon. &amp; no Exon.'!A:D,4,0)</f>
        <v>0</v>
      </c>
      <c r="E645" s="145">
        <f>IFERROR(D645/D674*100,0)</f>
        <v>0</v>
      </c>
      <c r="F645" s="145">
        <f t="shared" si="55"/>
        <v>0</v>
      </c>
      <c r="H645" s="136" t="s">
        <v>9</v>
      </c>
    </row>
    <row r="646" spans="1:8" ht="15" customHeight="1" x14ac:dyDescent="0.4">
      <c r="A646" s="136" t="str">
        <f t="shared" si="53"/>
        <v>OctubreSeguros Sura, S. A.</v>
      </c>
      <c r="B646" s="46">
        <f t="shared" si="54"/>
        <v>1</v>
      </c>
      <c r="C646" s="50" t="s">
        <v>92</v>
      </c>
      <c r="D646" s="48">
        <f>VLOOKUP(A646,'PNC Exon. &amp; no Exon.'!A:D,3,0)+VLOOKUP(A646,'PNC Exon. &amp; no Exon.'!A:D,4,0)</f>
        <v>0</v>
      </c>
      <c r="E646" s="145">
        <f>IFERROR(D646/D674*100,0)</f>
        <v>0</v>
      </c>
      <c r="F646" s="145">
        <f t="shared" si="55"/>
        <v>0</v>
      </c>
      <c r="H646" s="136" t="s">
        <v>9</v>
      </c>
    </row>
    <row r="647" spans="1:8" ht="15" customHeight="1" x14ac:dyDescent="0.4">
      <c r="A647" s="136" t="str">
        <f t="shared" si="53"/>
        <v>OctubreSeguros Worldwide, S. A.</v>
      </c>
      <c r="B647" s="46">
        <f t="shared" si="54"/>
        <v>1</v>
      </c>
      <c r="C647" s="50" t="s">
        <v>91</v>
      </c>
      <c r="D647" s="48">
        <f>VLOOKUP(A647,'PNC Exon. &amp; no Exon.'!A:D,3,0)+VLOOKUP(A647,'PNC Exon. &amp; no Exon.'!A:D,4,0)</f>
        <v>0</v>
      </c>
      <c r="E647" s="145">
        <f>IFERROR(D647/D674*100,0)</f>
        <v>0</v>
      </c>
      <c r="F647" s="145">
        <f t="shared" si="55"/>
        <v>0</v>
      </c>
      <c r="H647" s="136" t="s">
        <v>9</v>
      </c>
    </row>
    <row r="648" spans="1:8" ht="15" customHeight="1" x14ac:dyDescent="0.4">
      <c r="A648" s="136" t="str">
        <f t="shared" si="53"/>
        <v>OctubreGeneral de Seguros, S. A.</v>
      </c>
      <c r="B648" s="46">
        <f t="shared" si="54"/>
        <v>1</v>
      </c>
      <c r="C648" s="50" t="s">
        <v>78</v>
      </c>
      <c r="D648" s="48">
        <f>VLOOKUP(A648,'PNC Exon. &amp; no Exon.'!A:D,3,0)+VLOOKUP(A648,'PNC Exon. &amp; no Exon.'!A:D,4,0)</f>
        <v>0</v>
      </c>
      <c r="E648" s="145">
        <f>IFERROR(D648/D674*100,0)</f>
        <v>0</v>
      </c>
      <c r="F648" s="145">
        <f t="shared" si="55"/>
        <v>0</v>
      </c>
      <c r="H648" s="136" t="s">
        <v>9</v>
      </c>
    </row>
    <row r="649" spans="1:8" ht="15" customHeight="1" x14ac:dyDescent="0.4">
      <c r="A649" s="136" t="str">
        <f t="shared" si="53"/>
        <v>OctubreSeguros Crecer, S. A.</v>
      </c>
      <c r="B649" s="46">
        <f t="shared" si="54"/>
        <v>1</v>
      </c>
      <c r="C649" s="50" t="s">
        <v>116</v>
      </c>
      <c r="D649" s="48">
        <f>VLOOKUP(A649,'PNC Exon. &amp; no Exon.'!A:D,3,0)+VLOOKUP(A649,'PNC Exon. &amp; no Exon.'!A:D,4,0)</f>
        <v>0</v>
      </c>
      <c r="E649" s="145">
        <f>IFERROR(D649/D674*100,0)</f>
        <v>0</v>
      </c>
      <c r="F649" s="145">
        <f t="shared" si="55"/>
        <v>0</v>
      </c>
      <c r="H649" s="136" t="s">
        <v>9</v>
      </c>
    </row>
    <row r="650" spans="1:8" ht="15" customHeight="1" x14ac:dyDescent="0.4">
      <c r="A650" s="136" t="str">
        <f t="shared" si="53"/>
        <v>OctubreSeguros Pepin, S. A.</v>
      </c>
      <c r="B650" s="46">
        <f t="shared" si="54"/>
        <v>1</v>
      </c>
      <c r="C650" s="50" t="s">
        <v>77</v>
      </c>
      <c r="D650" s="48">
        <f>VLOOKUP(A650,'PNC Exon. &amp; no Exon.'!A:D,3,0)+VLOOKUP(A650,'PNC Exon. &amp; no Exon.'!A:D,4,0)</f>
        <v>0</v>
      </c>
      <c r="E650" s="145">
        <f>IFERROR(D650/D674*100,0)</f>
        <v>0</v>
      </c>
      <c r="F650" s="145">
        <f t="shared" si="55"/>
        <v>0</v>
      </c>
      <c r="H650" s="136" t="s">
        <v>9</v>
      </c>
    </row>
    <row r="651" spans="1:8" ht="15" customHeight="1" x14ac:dyDescent="0.4">
      <c r="A651" s="136" t="str">
        <f t="shared" si="53"/>
        <v>OctubreLa Monumental de Seguros, S. A.</v>
      </c>
      <c r="B651" s="46">
        <f t="shared" si="54"/>
        <v>1</v>
      </c>
      <c r="C651" s="50" t="s">
        <v>89</v>
      </c>
      <c r="D651" s="48">
        <f>VLOOKUP(A651,'PNC Exon. &amp; no Exon.'!A:D,3,0)+VLOOKUP(A651,'PNC Exon. &amp; no Exon.'!A:D,4,0)</f>
        <v>0</v>
      </c>
      <c r="E651" s="145">
        <f>IFERROR(D651/D674*100,0)</f>
        <v>0</v>
      </c>
      <c r="F651" s="145">
        <f t="shared" si="55"/>
        <v>0</v>
      </c>
      <c r="H651" s="136" t="s">
        <v>9</v>
      </c>
    </row>
    <row r="652" spans="1:8" ht="15" customHeight="1" x14ac:dyDescent="0.4">
      <c r="A652" s="136" t="str">
        <f t="shared" si="53"/>
        <v>OctubreCompañía Dominicana de Seguros, S.R.L.</v>
      </c>
      <c r="B652" s="46">
        <f t="shared" si="54"/>
        <v>1</v>
      </c>
      <c r="C652" s="50" t="s">
        <v>96</v>
      </c>
      <c r="D652" s="48">
        <f>VLOOKUP(A652,'PNC Exon. &amp; no Exon.'!A:D,3,0)+VLOOKUP(A652,'PNC Exon. &amp; no Exon.'!A:D,4,0)</f>
        <v>0</v>
      </c>
      <c r="E652" s="145">
        <f>IFERROR(D652/D674*100,0)</f>
        <v>0</v>
      </c>
      <c r="F652" s="145">
        <f t="shared" si="55"/>
        <v>0</v>
      </c>
      <c r="H652" s="136" t="s">
        <v>9</v>
      </c>
    </row>
    <row r="653" spans="1:8" ht="15" customHeight="1" x14ac:dyDescent="0.4">
      <c r="A653" s="136" t="str">
        <f t="shared" si="53"/>
        <v>OctubreAseguradora Agropecuaria Dominicana. S. A.</v>
      </c>
      <c r="B653" s="46">
        <f t="shared" si="54"/>
        <v>1</v>
      </c>
      <c r="C653" s="50" t="s">
        <v>98</v>
      </c>
      <c r="D653" s="48">
        <f>VLOOKUP(A653,'PNC Exon. &amp; no Exon.'!A:D,3,0)+VLOOKUP(A653,'PNC Exon. &amp; no Exon.'!A:D,4,0)</f>
        <v>0</v>
      </c>
      <c r="E653" s="145">
        <f>IFERROR(D653/D674*100,0)</f>
        <v>0</v>
      </c>
      <c r="F653" s="145">
        <f t="shared" si="55"/>
        <v>0</v>
      </c>
      <c r="H653" s="136" t="s">
        <v>9</v>
      </c>
    </row>
    <row r="654" spans="1:8" ht="15" customHeight="1" x14ac:dyDescent="0.4">
      <c r="A654" s="136" t="str">
        <f t="shared" si="53"/>
        <v>OctubrePatria, S. A. Compañía de Seguros</v>
      </c>
      <c r="B654" s="46">
        <f t="shared" si="54"/>
        <v>1</v>
      </c>
      <c r="C654" s="50" t="s">
        <v>99</v>
      </c>
      <c r="D654" s="48">
        <f>VLOOKUP(A654,'PNC Exon. &amp; no Exon.'!A:D,3,0)+VLOOKUP(A654,'PNC Exon. &amp; no Exon.'!A:D,4,0)</f>
        <v>0</v>
      </c>
      <c r="E654" s="145">
        <f>IFERROR(D654/D674*100,0)</f>
        <v>0</v>
      </c>
      <c r="F654" s="145">
        <f t="shared" si="55"/>
        <v>0</v>
      </c>
      <c r="H654" s="136" t="s">
        <v>9</v>
      </c>
    </row>
    <row r="655" spans="1:8" ht="15" customHeight="1" x14ac:dyDescent="0.4">
      <c r="A655" s="136" t="str">
        <f t="shared" si="53"/>
        <v>OctubreBanesco Seguros, S.A.</v>
      </c>
      <c r="B655" s="46">
        <f t="shared" si="54"/>
        <v>1</v>
      </c>
      <c r="C655" s="50" t="s">
        <v>106</v>
      </c>
      <c r="D655" s="48">
        <f>VLOOKUP(A655,'PNC Exon. &amp; no Exon.'!A:D,3,0)+VLOOKUP(A655,'PNC Exon. &amp; no Exon.'!A:D,4,0)</f>
        <v>0</v>
      </c>
      <c r="E655" s="145">
        <f>IFERROR(D655/D674*100,0)</f>
        <v>0</v>
      </c>
      <c r="F655" s="145">
        <f t="shared" si="55"/>
        <v>0</v>
      </c>
      <c r="H655" s="136" t="s">
        <v>9</v>
      </c>
    </row>
    <row r="656" spans="1:8" ht="15" customHeight="1" x14ac:dyDescent="0.4">
      <c r="A656" s="136" t="str">
        <f t="shared" si="53"/>
        <v>OctubreAtlantica Seguros, S. A.</v>
      </c>
      <c r="B656" s="46">
        <f t="shared" si="54"/>
        <v>1</v>
      </c>
      <c r="C656" s="49" t="s">
        <v>107</v>
      </c>
      <c r="D656" s="48">
        <f>VLOOKUP(A656,'PNC Exon. &amp; no Exon.'!A:D,3,0)+VLOOKUP(A656,'PNC Exon. &amp; no Exon.'!A:D,4,0)</f>
        <v>0</v>
      </c>
      <c r="E656" s="145">
        <f>IFERROR(D656/D674*100,0)</f>
        <v>0</v>
      </c>
      <c r="F656" s="145">
        <f t="shared" si="55"/>
        <v>0</v>
      </c>
      <c r="H656" s="136" t="s">
        <v>9</v>
      </c>
    </row>
    <row r="657" spans="1:8" ht="15" customHeight="1" x14ac:dyDescent="0.4">
      <c r="A657" s="136" t="str">
        <f t="shared" si="53"/>
        <v>OctubreCooperativa Nacional de Seguros, Inc.</v>
      </c>
      <c r="B657" s="46">
        <f t="shared" si="54"/>
        <v>1</v>
      </c>
      <c r="C657" s="50" t="s">
        <v>80</v>
      </c>
      <c r="D657" s="48">
        <f>VLOOKUP(A657,'PNC Exon. &amp; no Exon.'!A:D,3,0)+VLOOKUP(A657,'PNC Exon. &amp; no Exon.'!A:D,4,0)</f>
        <v>0</v>
      </c>
      <c r="E657" s="145">
        <f>IFERROR(D657/D674*100,0)</f>
        <v>0</v>
      </c>
      <c r="F657" s="145">
        <f t="shared" si="55"/>
        <v>0</v>
      </c>
      <c r="H657" s="136" t="s">
        <v>9</v>
      </c>
    </row>
    <row r="658" spans="1:8" ht="15" customHeight="1" x14ac:dyDescent="0.4">
      <c r="A658" s="136" t="str">
        <f t="shared" si="53"/>
        <v>OctubreBMI Compañía de Seguros, S. A.</v>
      </c>
      <c r="B658" s="46">
        <f t="shared" si="54"/>
        <v>1</v>
      </c>
      <c r="C658" s="50" t="s">
        <v>95</v>
      </c>
      <c r="D658" s="48">
        <f>VLOOKUP(A658,'PNC Exon. &amp; no Exon.'!A:D,3,0)+VLOOKUP(A658,'PNC Exon. &amp; no Exon.'!A:D,4,0)</f>
        <v>0</v>
      </c>
      <c r="E658" s="145">
        <f>IFERROR(D658/D674*100,0)</f>
        <v>0</v>
      </c>
      <c r="F658" s="145">
        <f t="shared" si="55"/>
        <v>0</v>
      </c>
      <c r="H658" s="136" t="s">
        <v>9</v>
      </c>
    </row>
    <row r="659" spans="1:8" ht="15" customHeight="1" x14ac:dyDescent="0.4">
      <c r="A659" s="136" t="str">
        <f t="shared" si="53"/>
        <v>OctubreCuna Mutual Insurance Society Dominicana, S.A.</v>
      </c>
      <c r="B659" s="46">
        <f t="shared" si="54"/>
        <v>1</v>
      </c>
      <c r="C659" s="50" t="s">
        <v>102</v>
      </c>
      <c r="D659" s="48">
        <f>VLOOKUP(A659,'PNC Exon. &amp; no Exon.'!A:D,3,0)+VLOOKUP(A659,'PNC Exon. &amp; no Exon.'!A:D,4,0)</f>
        <v>0</v>
      </c>
      <c r="E659" s="145">
        <f>IFERROR(D659/D674*100,0)</f>
        <v>0</v>
      </c>
      <c r="F659" s="145">
        <f t="shared" si="55"/>
        <v>0</v>
      </c>
      <c r="H659" s="136" t="s">
        <v>9</v>
      </c>
    </row>
    <row r="660" spans="1:8" ht="15" customHeight="1" x14ac:dyDescent="0.4">
      <c r="A660" s="136" t="str">
        <f t="shared" si="53"/>
        <v>OctubreBupa Dominicana, S.A.</v>
      </c>
      <c r="B660" s="46">
        <f t="shared" si="54"/>
        <v>1</v>
      </c>
      <c r="C660" s="49" t="s">
        <v>101</v>
      </c>
      <c r="D660" s="48">
        <f>VLOOKUP(A660,'PNC Exon. &amp; no Exon.'!A:D,3,0)+VLOOKUP(A660,'PNC Exon. &amp; no Exon.'!A:D,4,0)</f>
        <v>0</v>
      </c>
      <c r="E660" s="145">
        <f>IFERROR(D660/D674*100,0)</f>
        <v>0</v>
      </c>
      <c r="F660" s="145">
        <f t="shared" si="55"/>
        <v>0</v>
      </c>
      <c r="H660" s="136" t="s">
        <v>9</v>
      </c>
    </row>
    <row r="661" spans="1:8" ht="15" customHeight="1" x14ac:dyDescent="0.4">
      <c r="A661" s="136" t="str">
        <f t="shared" si="53"/>
        <v>OctubreAtrio Seguros, S. A.</v>
      </c>
      <c r="B661" s="46">
        <f t="shared" si="54"/>
        <v>1</v>
      </c>
      <c r="C661" s="50" t="s">
        <v>110</v>
      </c>
      <c r="D661" s="48">
        <f>VLOOKUP(A661,'PNC Exon. &amp; no Exon.'!A:D,3,0)+VLOOKUP(A661,'PNC Exon. &amp; no Exon.'!A:D,4,0)</f>
        <v>0</v>
      </c>
      <c r="E661" s="145">
        <f>IFERROR(D661/D674*100,0)</f>
        <v>0</v>
      </c>
      <c r="F661" s="145">
        <f>(F660+E661)</f>
        <v>0</v>
      </c>
      <c r="H661" s="136" t="s">
        <v>9</v>
      </c>
    </row>
    <row r="662" spans="1:8" ht="15" customHeight="1" x14ac:dyDescent="0.4">
      <c r="A662" s="136" t="str">
        <f t="shared" si="53"/>
        <v>OctubreAngloamericana de Seguros, S. A.</v>
      </c>
      <c r="B662" s="46">
        <f t="shared" si="54"/>
        <v>1</v>
      </c>
      <c r="C662" s="50" t="s">
        <v>79</v>
      </c>
      <c r="D662" s="48">
        <f>VLOOKUP(A662,'PNC Exon. &amp; no Exon.'!A:D,3,0)+VLOOKUP(A662,'PNC Exon. &amp; no Exon.'!A:D,4,0)</f>
        <v>0</v>
      </c>
      <c r="E662" s="145">
        <f>IFERROR(D662/D674*100,0)</f>
        <v>0</v>
      </c>
      <c r="F662" s="145">
        <f t="shared" ref="F662:F672" si="56">(F661+E662)</f>
        <v>0</v>
      </c>
      <c r="H662" s="136" t="s">
        <v>9</v>
      </c>
    </row>
    <row r="663" spans="1:8" ht="15" customHeight="1" x14ac:dyDescent="0.4">
      <c r="A663" s="136" t="str">
        <f t="shared" si="53"/>
        <v>OctubreSeguros La Internacional, S. A.</v>
      </c>
      <c r="B663" s="46">
        <f t="shared" si="54"/>
        <v>1</v>
      </c>
      <c r="C663" s="50" t="s">
        <v>82</v>
      </c>
      <c r="D663" s="48">
        <f>VLOOKUP(A663,'PNC Exon. &amp; no Exon.'!A:D,3,0)+VLOOKUP(A663,'PNC Exon. &amp; no Exon.'!A:D,4,0)</f>
        <v>0</v>
      </c>
      <c r="E663" s="145">
        <f>IFERROR(D663/D674*100,0)</f>
        <v>0</v>
      </c>
      <c r="F663" s="145">
        <f t="shared" si="56"/>
        <v>0</v>
      </c>
      <c r="H663" s="136" t="s">
        <v>9</v>
      </c>
    </row>
    <row r="664" spans="1:8" ht="15" customHeight="1" x14ac:dyDescent="0.4">
      <c r="A664" s="136" t="str">
        <f t="shared" si="53"/>
        <v>OctubreSeguros APS, S.A</v>
      </c>
      <c r="B664" s="46">
        <f t="shared" si="54"/>
        <v>1</v>
      </c>
      <c r="C664" s="50" t="s">
        <v>114</v>
      </c>
      <c r="D664" s="48">
        <f>VLOOKUP(A664,'PNC Exon. &amp; no Exon.'!A:D,3,0)+VLOOKUP(A664,'PNC Exon. &amp; no Exon.'!A:D,4,0)</f>
        <v>0</v>
      </c>
      <c r="E664" s="145">
        <f>IFERROR(D664/D674*100,0)</f>
        <v>0</v>
      </c>
      <c r="F664" s="145">
        <f t="shared" si="56"/>
        <v>0</v>
      </c>
      <c r="H664" s="136" t="s">
        <v>9</v>
      </c>
    </row>
    <row r="665" spans="1:8" ht="15" customHeight="1" x14ac:dyDescent="0.4">
      <c r="A665" s="136" t="str">
        <f t="shared" si="53"/>
        <v>OctubreSeguros ADEMI, S. A.</v>
      </c>
      <c r="B665" s="46">
        <f t="shared" si="54"/>
        <v>1</v>
      </c>
      <c r="C665" s="50" t="s">
        <v>109</v>
      </c>
      <c r="D665" s="48">
        <f>VLOOKUP(A665,'PNC Exon. &amp; no Exon.'!A:D,3,0)+VLOOKUP(A665,'PNC Exon. &amp; no Exon.'!A:D,4,0)</f>
        <v>0</v>
      </c>
      <c r="E665" s="145">
        <f>IFERROR(D665/D674*100,0)</f>
        <v>0</v>
      </c>
      <c r="F665" s="145">
        <f t="shared" si="56"/>
        <v>0</v>
      </c>
      <c r="H665" s="136" t="s">
        <v>9</v>
      </c>
    </row>
    <row r="666" spans="1:8" ht="15" customHeight="1" x14ac:dyDescent="0.4">
      <c r="A666" s="136" t="str">
        <f t="shared" si="53"/>
        <v>OctubreConfederación del Canada Dominicana. S. A.</v>
      </c>
      <c r="B666" s="46">
        <f t="shared" si="54"/>
        <v>1</v>
      </c>
      <c r="C666" s="50" t="s">
        <v>93</v>
      </c>
      <c r="D666" s="48">
        <f>VLOOKUP(A666,'PNC Exon. &amp; no Exon.'!A:D,3,0)+VLOOKUP(A666,'PNC Exon. &amp; no Exon.'!A:D,4,0)</f>
        <v>0</v>
      </c>
      <c r="E666" s="145">
        <f>IFERROR(D666/D674*100,0)</f>
        <v>0</v>
      </c>
      <c r="F666" s="145">
        <f t="shared" si="56"/>
        <v>0</v>
      </c>
      <c r="H666" s="136" t="s">
        <v>9</v>
      </c>
    </row>
    <row r="667" spans="1:8" ht="15" customHeight="1" x14ac:dyDescent="0.4">
      <c r="A667" s="136" t="str">
        <f t="shared" si="53"/>
        <v>OctubreMultiseguros S.U, S. A.</v>
      </c>
      <c r="B667" s="46">
        <f t="shared" si="54"/>
        <v>1</v>
      </c>
      <c r="C667" s="50" t="s">
        <v>113</v>
      </c>
      <c r="D667" s="48">
        <f>VLOOKUP(A667,'PNC Exon. &amp; no Exon.'!A:D,3,0)+VLOOKUP(A667,'PNC Exon. &amp; no Exon.'!A:D,4,0)</f>
        <v>0</v>
      </c>
      <c r="E667" s="145">
        <f>IFERROR(D667/D674*100,0)</f>
        <v>0</v>
      </c>
      <c r="F667" s="145">
        <f t="shared" si="56"/>
        <v>0</v>
      </c>
      <c r="H667" s="136" t="s">
        <v>9</v>
      </c>
    </row>
    <row r="668" spans="1:8" ht="15" customHeight="1" x14ac:dyDescent="0.4">
      <c r="A668" s="136" t="str">
        <f t="shared" si="53"/>
        <v>OctubreAmigos Compañía de Seguros, S. A.</v>
      </c>
      <c r="B668" s="46">
        <f t="shared" si="54"/>
        <v>1</v>
      </c>
      <c r="C668" s="50" t="s">
        <v>88</v>
      </c>
      <c r="D668" s="48">
        <f>VLOOKUP(A668,'PNC Exon. &amp; no Exon.'!A:D,3,0)+VLOOKUP(A668,'PNC Exon. &amp; no Exon.'!A:D,4,0)</f>
        <v>0</v>
      </c>
      <c r="E668" s="145">
        <f>IFERROR(D668/D674*100,0)</f>
        <v>0</v>
      </c>
      <c r="F668" s="145">
        <f t="shared" si="56"/>
        <v>0</v>
      </c>
      <c r="H668" s="136" t="s">
        <v>9</v>
      </c>
    </row>
    <row r="669" spans="1:8" ht="15" customHeight="1" x14ac:dyDescent="0.4">
      <c r="A669" s="136" t="str">
        <f t="shared" si="53"/>
        <v>OctubreAutoseguro, S. A.</v>
      </c>
      <c r="B669" s="46">
        <f t="shared" si="54"/>
        <v>1</v>
      </c>
      <c r="C669" s="50" t="s">
        <v>81</v>
      </c>
      <c r="D669" s="48">
        <f>VLOOKUP(A669,'PNC Exon. &amp; no Exon.'!A:D,3,0)+VLOOKUP(A669,'PNC Exon. &amp; no Exon.'!A:D,4,0)</f>
        <v>0</v>
      </c>
      <c r="E669" s="145">
        <f>IFERROR(D669/D674*100,0)</f>
        <v>0</v>
      </c>
      <c r="F669" s="145">
        <f t="shared" si="56"/>
        <v>0</v>
      </c>
      <c r="H669" s="136" t="s">
        <v>9</v>
      </c>
    </row>
    <row r="670" spans="1:8" ht="15" customHeight="1" x14ac:dyDescent="0.4">
      <c r="A670" s="136" t="str">
        <f t="shared" si="53"/>
        <v>OctubreSeguros Yunen, S. A.</v>
      </c>
      <c r="B670" s="46">
        <f t="shared" si="54"/>
        <v>1</v>
      </c>
      <c r="C670" s="50" t="s">
        <v>119</v>
      </c>
      <c r="D670" s="48">
        <f>VLOOKUP(A670,'PNC Exon. &amp; no Exon.'!A:D,3,0)+VLOOKUP(A670,'PNC Exon. &amp; no Exon.'!A:D,4,0)</f>
        <v>0</v>
      </c>
      <c r="E670" s="145">
        <f>IFERROR(D670/$D$674*100,0)</f>
        <v>0</v>
      </c>
      <c r="F670" s="145">
        <f t="shared" si="56"/>
        <v>0</v>
      </c>
      <c r="H670" s="136" t="s">
        <v>9</v>
      </c>
    </row>
    <row r="671" spans="1:8" ht="15" customHeight="1" x14ac:dyDescent="0.4">
      <c r="A671" s="136" t="str">
        <f t="shared" si="53"/>
        <v>OctubreMidas Seguros, S. A.</v>
      </c>
      <c r="B671" s="46">
        <f t="shared" si="54"/>
        <v>1</v>
      </c>
      <c r="C671" s="50" t="s">
        <v>115</v>
      </c>
      <c r="D671" s="48">
        <f>VLOOKUP(A671,'PNC Exon. &amp; no Exon.'!A:D,3,0)+VLOOKUP(A671,'PNC Exon. &amp; no Exon.'!A:D,4,0)</f>
        <v>0</v>
      </c>
      <c r="E671" s="145">
        <f>IFERROR(D671/$D$674*100,0)</f>
        <v>0</v>
      </c>
      <c r="F671" s="145">
        <f t="shared" si="56"/>
        <v>0</v>
      </c>
      <c r="H671" s="136" t="s">
        <v>9</v>
      </c>
    </row>
    <row r="672" spans="1:8" ht="15" customHeight="1" x14ac:dyDescent="0.4">
      <c r="A672" s="136" t="str">
        <f t="shared" si="53"/>
        <v>OctubreHylseg Seguros, S.A.</v>
      </c>
      <c r="B672" s="46">
        <f t="shared" si="54"/>
        <v>1</v>
      </c>
      <c r="C672" s="50" t="s">
        <v>117</v>
      </c>
      <c r="D672" s="48">
        <f>VLOOKUP(A672,'PNC Exon. &amp; no Exon.'!A:D,3,0)+VLOOKUP(A672,'PNC Exon. &amp; no Exon.'!A:D,4,0)</f>
        <v>0</v>
      </c>
      <c r="E672" s="145">
        <f>IFERROR(D672/$D$674*100,0)</f>
        <v>0</v>
      </c>
      <c r="F672" s="145">
        <f t="shared" si="56"/>
        <v>0</v>
      </c>
      <c r="H672" s="136" t="s">
        <v>9</v>
      </c>
    </row>
    <row r="673" spans="1:8" ht="15" customHeight="1" x14ac:dyDescent="0.4">
      <c r="A673" s="136" t="str">
        <f t="shared" si="53"/>
        <v>OctubreUnit, S.A</v>
      </c>
      <c r="B673" s="46">
        <f t="shared" si="54"/>
        <v>1</v>
      </c>
      <c r="C673" s="50" t="s">
        <v>118</v>
      </c>
      <c r="D673" s="48">
        <f>VLOOKUP(A673,'PNC Exon. &amp; no Exon.'!A:D,3,0)+VLOOKUP(A673,'PNC Exon. &amp; no Exon.'!A:D,4,0)</f>
        <v>0</v>
      </c>
      <c r="E673" s="145">
        <f>IFERROR(D673/$D$674*100,0)</f>
        <v>0</v>
      </c>
      <c r="F673" s="145">
        <f t="shared" ref="F673" si="57">(F672+E673)</f>
        <v>0</v>
      </c>
      <c r="H673" s="136" t="s">
        <v>9</v>
      </c>
    </row>
    <row r="674" spans="1:8" x14ac:dyDescent="0.4">
      <c r="A674" s="136" t="str">
        <f t="shared" si="53"/>
        <v xml:space="preserve">Total General </v>
      </c>
      <c r="B674" s="51"/>
      <c r="C674" s="52" t="s">
        <v>21</v>
      </c>
      <c r="D674" s="53">
        <f>SUM(D641:D673)</f>
        <v>0</v>
      </c>
      <c r="E674" s="150">
        <f>SUM(E641:E673,0)</f>
        <v>0</v>
      </c>
      <c r="F674" s="151"/>
    </row>
    <row r="675" spans="1:8" x14ac:dyDescent="0.4">
      <c r="A675" s="136" t="str">
        <f t="shared" si="53"/>
        <v/>
      </c>
      <c r="B675" s="69" t="s">
        <v>171</v>
      </c>
    </row>
    <row r="676" spans="1:8" x14ac:dyDescent="0.4">
      <c r="A676" s="136" t="str">
        <f t="shared" si="53"/>
        <v/>
      </c>
    </row>
    <row r="677" spans="1:8" x14ac:dyDescent="0.4">
      <c r="A677" s="136" t="str">
        <f t="shared" si="53"/>
        <v/>
      </c>
    </row>
    <row r="678" spans="1:8" x14ac:dyDescent="0.4">
      <c r="A678" s="136" t="str">
        <f t="shared" si="53"/>
        <v/>
      </c>
    </row>
    <row r="679" spans="1:8" x14ac:dyDescent="0.4">
      <c r="A679" s="136" t="str">
        <f t="shared" si="53"/>
        <v/>
      </c>
    </row>
    <row r="680" spans="1:8" x14ac:dyDescent="0.4">
      <c r="A680" s="136" t="str">
        <f t="shared" si="53"/>
        <v/>
      </c>
    </row>
    <row r="681" spans="1:8" x14ac:dyDescent="0.4">
      <c r="A681" s="136" t="str">
        <f t="shared" si="53"/>
        <v/>
      </c>
    </row>
    <row r="682" spans="1:8" x14ac:dyDescent="0.4">
      <c r="A682" s="136" t="str">
        <f t="shared" si="53"/>
        <v/>
      </c>
    </row>
    <row r="683" spans="1:8" x14ac:dyDescent="0.4">
      <c r="A683" s="136" t="str">
        <f t="shared" si="53"/>
        <v/>
      </c>
    </row>
    <row r="684" spans="1:8" x14ac:dyDescent="0.4">
      <c r="A684" s="136" t="str">
        <f t="shared" si="53"/>
        <v/>
      </c>
    </row>
    <row r="685" spans="1:8" x14ac:dyDescent="0.4">
      <c r="A685" s="136" t="str">
        <f t="shared" si="53"/>
        <v/>
      </c>
    </row>
    <row r="686" spans="1:8" x14ac:dyDescent="0.4">
      <c r="A686" s="136" t="str">
        <f t="shared" si="53"/>
        <v/>
      </c>
    </row>
    <row r="687" spans="1:8" x14ac:dyDescent="0.4">
      <c r="A687" s="136" t="str">
        <f t="shared" si="53"/>
        <v/>
      </c>
    </row>
    <row r="688" spans="1:8" x14ac:dyDescent="0.4">
      <c r="A688" s="136" t="str">
        <f t="shared" ref="A688:A746" si="58">H688&amp;C688</f>
        <v/>
      </c>
    </row>
    <row r="689" spans="1:6" x14ac:dyDescent="0.4">
      <c r="A689" s="136" t="str">
        <f t="shared" si="58"/>
        <v/>
      </c>
    </row>
    <row r="690" spans="1:6" x14ac:dyDescent="0.4">
      <c r="A690" s="136" t="str">
        <f t="shared" si="58"/>
        <v/>
      </c>
    </row>
    <row r="691" spans="1:6" x14ac:dyDescent="0.4">
      <c r="A691" s="136" t="str">
        <f t="shared" si="58"/>
        <v/>
      </c>
    </row>
    <row r="692" spans="1:6" x14ac:dyDescent="0.4">
      <c r="A692" s="136" t="str">
        <f t="shared" si="58"/>
        <v/>
      </c>
    </row>
    <row r="693" spans="1:6" x14ac:dyDescent="0.4">
      <c r="A693" s="136" t="str">
        <f t="shared" si="58"/>
        <v/>
      </c>
    </row>
    <row r="694" spans="1:6" x14ac:dyDescent="0.4">
      <c r="A694" s="136" t="str">
        <f t="shared" si="58"/>
        <v/>
      </c>
    </row>
    <row r="695" spans="1:6" x14ac:dyDescent="0.4">
      <c r="A695" s="136" t="str">
        <f t="shared" si="58"/>
        <v/>
      </c>
    </row>
    <row r="696" spans="1:6" x14ac:dyDescent="0.4">
      <c r="A696" s="136" t="str">
        <f t="shared" si="58"/>
        <v/>
      </c>
    </row>
    <row r="697" spans="1:6" x14ac:dyDescent="0.4">
      <c r="A697" s="136" t="str">
        <f t="shared" si="58"/>
        <v/>
      </c>
    </row>
    <row r="698" spans="1:6" x14ac:dyDescent="0.4">
      <c r="A698" s="136" t="str">
        <f t="shared" si="58"/>
        <v/>
      </c>
    </row>
    <row r="699" spans="1:6" ht="20" x14ac:dyDescent="0.6">
      <c r="A699" s="136" t="str">
        <f t="shared" si="58"/>
        <v/>
      </c>
      <c r="B699" s="173" t="s">
        <v>42</v>
      </c>
      <c r="C699" s="173"/>
      <c r="D699" s="173"/>
      <c r="E699" s="173"/>
      <c r="F699" s="173"/>
    </row>
    <row r="700" spans="1:6" x14ac:dyDescent="0.4">
      <c r="A700" s="136" t="str">
        <f t="shared" si="58"/>
        <v/>
      </c>
      <c r="B700" s="172" t="s">
        <v>90</v>
      </c>
      <c r="C700" s="172"/>
      <c r="D700" s="172"/>
      <c r="E700" s="172"/>
      <c r="F700" s="172"/>
    </row>
    <row r="701" spans="1:6" x14ac:dyDescent="0.4">
      <c r="A701" s="136" t="str">
        <f t="shared" si="58"/>
        <v/>
      </c>
      <c r="B701" s="175" t="s">
        <v>168</v>
      </c>
      <c r="C701" s="175"/>
      <c r="D701" s="175"/>
      <c r="E701" s="175"/>
      <c r="F701" s="175"/>
    </row>
    <row r="702" spans="1:6" x14ac:dyDescent="0.4">
      <c r="A702" s="136" t="str">
        <f t="shared" si="58"/>
        <v/>
      </c>
      <c r="B702" s="172" t="s">
        <v>105</v>
      </c>
      <c r="C702" s="172"/>
      <c r="D702" s="172"/>
      <c r="E702" s="172"/>
      <c r="F702" s="172"/>
    </row>
    <row r="703" spans="1:6" x14ac:dyDescent="0.4">
      <c r="A703" s="136" t="str">
        <f t="shared" si="58"/>
        <v/>
      </c>
    </row>
    <row r="704" spans="1:6" ht="20.25" customHeight="1" x14ac:dyDescent="0.4">
      <c r="A704" s="136" t="str">
        <f t="shared" si="58"/>
        <v>Compañías</v>
      </c>
      <c r="B704" s="45" t="s">
        <v>32</v>
      </c>
      <c r="C704" s="45" t="s">
        <v>33</v>
      </c>
      <c r="D704" s="45" t="s">
        <v>50</v>
      </c>
      <c r="E704" s="144" t="s">
        <v>126</v>
      </c>
      <c r="F704" s="144" t="s">
        <v>60</v>
      </c>
    </row>
    <row r="705" spans="1:8" ht="15" customHeight="1" x14ac:dyDescent="0.4">
      <c r="A705" s="136" t="str">
        <f t="shared" si="58"/>
        <v>NoviembreSeguros Universal, S. A.</v>
      </c>
      <c r="B705" s="46">
        <f t="shared" ref="B705:B737" si="59">RANK(D705,$D$705:$D$737)</f>
        <v>1</v>
      </c>
      <c r="C705" s="86" t="s">
        <v>86</v>
      </c>
      <c r="D705" s="48">
        <f>VLOOKUP(A705,'PNC Exon. &amp; no Exon.'!A:D,3,0)+VLOOKUP(A705,'PNC Exon. &amp; no Exon.'!A:D,4,0)</f>
        <v>0</v>
      </c>
      <c r="E705" s="145">
        <f>IFERROR(D705/D738*100,0)</f>
        <v>0</v>
      </c>
      <c r="F705" s="145">
        <f>(E705)</f>
        <v>0</v>
      </c>
      <c r="H705" s="136" t="s">
        <v>10</v>
      </c>
    </row>
    <row r="706" spans="1:8" ht="15" customHeight="1" x14ac:dyDescent="0.4">
      <c r="A706" s="136" t="str">
        <f t="shared" si="58"/>
        <v>NoviembreHumano Seguros, S. A.</v>
      </c>
      <c r="B706" s="46">
        <f t="shared" si="59"/>
        <v>1</v>
      </c>
      <c r="C706" s="50" t="s">
        <v>108</v>
      </c>
      <c r="D706" s="48">
        <f>VLOOKUP(A706,'PNC Exon. &amp; no Exon.'!A:D,3,0)+VLOOKUP(A706,'PNC Exon. &amp; no Exon.'!A:D,4,0)</f>
        <v>0</v>
      </c>
      <c r="E706" s="145">
        <f>IFERROR(D706/D738*100,0)</f>
        <v>0</v>
      </c>
      <c r="F706" s="145">
        <f t="shared" ref="F706:F725" si="60">(F705+E706)</f>
        <v>0</v>
      </c>
      <c r="H706" s="136" t="s">
        <v>10</v>
      </c>
    </row>
    <row r="707" spans="1:8" ht="15" customHeight="1" x14ac:dyDescent="0.4">
      <c r="A707" s="136" t="str">
        <f t="shared" si="58"/>
        <v>NoviembreSeguros Reservas, S. A.</v>
      </c>
      <c r="B707" s="46">
        <f t="shared" si="59"/>
        <v>1</v>
      </c>
      <c r="C707" s="50" t="s">
        <v>112</v>
      </c>
      <c r="D707" s="48">
        <f>VLOOKUP(A707,'PNC Exon. &amp; no Exon.'!A:D,3,0)+VLOOKUP(A707,'PNC Exon. &amp; no Exon.'!A:D,4,0)</f>
        <v>0</v>
      </c>
      <c r="E707" s="145">
        <f>IFERROR(D707/D738*100,0)</f>
        <v>0</v>
      </c>
      <c r="F707" s="145">
        <f t="shared" si="60"/>
        <v>0</v>
      </c>
      <c r="H707" s="136" t="s">
        <v>10</v>
      </c>
    </row>
    <row r="708" spans="1:8" ht="15" customHeight="1" x14ac:dyDescent="0.4">
      <c r="A708" s="136" t="str">
        <f t="shared" si="58"/>
        <v>NoviembreMAPFRE BHD Cía de Seguros, S. A.</v>
      </c>
      <c r="B708" s="46">
        <f t="shared" si="59"/>
        <v>1</v>
      </c>
      <c r="C708" s="50" t="s">
        <v>94</v>
      </c>
      <c r="D708" s="48">
        <f>VLOOKUP(A708,'PNC Exon. &amp; no Exon.'!A:D,3,0)+VLOOKUP(A708,'PNC Exon. &amp; no Exon.'!A:D,4,0)</f>
        <v>0</v>
      </c>
      <c r="E708" s="145">
        <f>IFERROR(D708/D738*100,0)</f>
        <v>0</v>
      </c>
      <c r="F708" s="145">
        <f t="shared" si="60"/>
        <v>0</v>
      </c>
      <c r="H708" s="136" t="s">
        <v>10</v>
      </c>
    </row>
    <row r="709" spans="1:8" ht="15" customHeight="1" x14ac:dyDescent="0.4">
      <c r="A709" s="136" t="str">
        <f t="shared" si="58"/>
        <v>NoviembreLa Colonial de Seguros, S. A.</v>
      </c>
      <c r="B709" s="46">
        <f t="shared" si="59"/>
        <v>1</v>
      </c>
      <c r="C709" s="50" t="s">
        <v>87</v>
      </c>
      <c r="D709" s="48">
        <f>VLOOKUP(A709,'PNC Exon. &amp; no Exon.'!A:D,3,0)+VLOOKUP(A709,'PNC Exon. &amp; no Exon.'!A:D,4,0)</f>
        <v>0</v>
      </c>
      <c r="E709" s="145">
        <f>IFERROR(D709/D738*100,0)</f>
        <v>0</v>
      </c>
      <c r="F709" s="145">
        <f t="shared" si="60"/>
        <v>0</v>
      </c>
      <c r="H709" s="136" t="s">
        <v>10</v>
      </c>
    </row>
    <row r="710" spans="1:8" ht="15" customHeight="1" x14ac:dyDescent="0.4">
      <c r="A710" s="136" t="str">
        <f t="shared" si="58"/>
        <v>NoviembreSeguros Sura, S. A.</v>
      </c>
      <c r="B710" s="46">
        <f t="shared" si="59"/>
        <v>1</v>
      </c>
      <c r="C710" s="50" t="s">
        <v>92</v>
      </c>
      <c r="D710" s="48">
        <f>VLOOKUP(A710,'PNC Exon. &amp; no Exon.'!A:D,3,0)+VLOOKUP(A710,'PNC Exon. &amp; no Exon.'!A:D,4,0)</f>
        <v>0</v>
      </c>
      <c r="E710" s="145">
        <f>IFERROR(D710/D738*100,0)</f>
        <v>0</v>
      </c>
      <c r="F710" s="145">
        <f t="shared" si="60"/>
        <v>0</v>
      </c>
      <c r="H710" s="136" t="s">
        <v>10</v>
      </c>
    </row>
    <row r="711" spans="1:8" ht="15" customHeight="1" x14ac:dyDescent="0.4">
      <c r="A711" s="136" t="str">
        <f t="shared" si="58"/>
        <v>NoviembreSeguros Worldwide, S. A.</v>
      </c>
      <c r="B711" s="46">
        <f t="shared" si="59"/>
        <v>1</v>
      </c>
      <c r="C711" s="50" t="s">
        <v>91</v>
      </c>
      <c r="D711" s="48">
        <f>VLOOKUP(A711,'PNC Exon. &amp; no Exon.'!A:D,3,0)+VLOOKUP(A711,'PNC Exon. &amp; no Exon.'!A:D,4,0)</f>
        <v>0</v>
      </c>
      <c r="E711" s="145">
        <f>IFERROR(D711/D738*100,0)</f>
        <v>0</v>
      </c>
      <c r="F711" s="145">
        <f t="shared" si="60"/>
        <v>0</v>
      </c>
      <c r="H711" s="136" t="s">
        <v>10</v>
      </c>
    </row>
    <row r="712" spans="1:8" ht="15" customHeight="1" x14ac:dyDescent="0.4">
      <c r="A712" s="136" t="str">
        <f t="shared" si="58"/>
        <v>NoviembreGeneral de Seguros, S. A.</v>
      </c>
      <c r="B712" s="46">
        <f t="shared" si="59"/>
        <v>1</v>
      </c>
      <c r="C712" s="50" t="s">
        <v>78</v>
      </c>
      <c r="D712" s="48">
        <f>VLOOKUP(A712,'PNC Exon. &amp; no Exon.'!A:D,3,0)+VLOOKUP(A712,'PNC Exon. &amp; no Exon.'!A:D,4,0)</f>
        <v>0</v>
      </c>
      <c r="E712" s="145">
        <f>IFERROR(D712/D738*100,0)</f>
        <v>0</v>
      </c>
      <c r="F712" s="145">
        <f t="shared" si="60"/>
        <v>0</v>
      </c>
      <c r="H712" s="136" t="s">
        <v>10</v>
      </c>
    </row>
    <row r="713" spans="1:8" ht="15" customHeight="1" x14ac:dyDescent="0.4">
      <c r="A713" s="136" t="str">
        <f t="shared" si="58"/>
        <v>NoviembreSeguros Crecer, S. A.</v>
      </c>
      <c r="B713" s="46">
        <f t="shared" si="59"/>
        <v>1</v>
      </c>
      <c r="C713" s="50" t="s">
        <v>116</v>
      </c>
      <c r="D713" s="48">
        <f>VLOOKUP(A713,'PNC Exon. &amp; no Exon.'!A:D,3,0)+VLOOKUP(A713,'PNC Exon. &amp; no Exon.'!A:D,4,0)</f>
        <v>0</v>
      </c>
      <c r="E713" s="145">
        <f>IFERROR(D713/D738*100,0)</f>
        <v>0</v>
      </c>
      <c r="F713" s="145">
        <f t="shared" si="60"/>
        <v>0</v>
      </c>
      <c r="H713" s="136" t="s">
        <v>10</v>
      </c>
    </row>
    <row r="714" spans="1:8" ht="15" customHeight="1" x14ac:dyDescent="0.4">
      <c r="A714" s="136" t="str">
        <f t="shared" si="58"/>
        <v>NoviembreSeguros Pepin, S. A.</v>
      </c>
      <c r="B714" s="46">
        <f t="shared" si="59"/>
        <v>1</v>
      </c>
      <c r="C714" s="50" t="s">
        <v>77</v>
      </c>
      <c r="D714" s="48">
        <f>VLOOKUP(A714,'PNC Exon. &amp; no Exon.'!A:D,3,0)+VLOOKUP(A714,'PNC Exon. &amp; no Exon.'!A:D,4,0)</f>
        <v>0</v>
      </c>
      <c r="E714" s="145">
        <f>IFERROR(D714/D738*100,0)</f>
        <v>0</v>
      </c>
      <c r="F714" s="145">
        <f t="shared" si="60"/>
        <v>0</v>
      </c>
      <c r="H714" s="136" t="s">
        <v>10</v>
      </c>
    </row>
    <row r="715" spans="1:8" ht="15" customHeight="1" x14ac:dyDescent="0.4">
      <c r="A715" s="136" t="str">
        <f t="shared" si="58"/>
        <v>NoviembreLa Monumental de Seguros, S. A.</v>
      </c>
      <c r="B715" s="46">
        <f t="shared" si="59"/>
        <v>1</v>
      </c>
      <c r="C715" s="50" t="s">
        <v>89</v>
      </c>
      <c r="D715" s="48">
        <f>VLOOKUP(A715,'PNC Exon. &amp; no Exon.'!A:D,3,0)+VLOOKUP(A715,'PNC Exon. &amp; no Exon.'!A:D,4,0)</f>
        <v>0</v>
      </c>
      <c r="E715" s="145">
        <f>IFERROR(D715/D738*100,0)</f>
        <v>0</v>
      </c>
      <c r="F715" s="145">
        <f t="shared" si="60"/>
        <v>0</v>
      </c>
      <c r="H715" s="136" t="s">
        <v>10</v>
      </c>
    </row>
    <row r="716" spans="1:8" ht="15" customHeight="1" x14ac:dyDescent="0.4">
      <c r="A716" s="136" t="str">
        <f t="shared" si="58"/>
        <v>NoviembreCompañía Dominicana de Seguros, S.R.L.</v>
      </c>
      <c r="B716" s="46">
        <f t="shared" si="59"/>
        <v>1</v>
      </c>
      <c r="C716" s="50" t="s">
        <v>96</v>
      </c>
      <c r="D716" s="48">
        <f>VLOOKUP(A716,'PNC Exon. &amp; no Exon.'!A:D,3,0)+VLOOKUP(A716,'PNC Exon. &amp; no Exon.'!A:D,4,0)</f>
        <v>0</v>
      </c>
      <c r="E716" s="145">
        <f>IFERROR(D716/D738*100,0)</f>
        <v>0</v>
      </c>
      <c r="F716" s="145">
        <f t="shared" si="60"/>
        <v>0</v>
      </c>
      <c r="H716" s="136" t="s">
        <v>10</v>
      </c>
    </row>
    <row r="717" spans="1:8" ht="15" customHeight="1" x14ac:dyDescent="0.4">
      <c r="A717" s="136" t="str">
        <f t="shared" si="58"/>
        <v>NoviembreAseguradora Agropecuaria Dominicana. S. A.</v>
      </c>
      <c r="B717" s="46">
        <f t="shared" si="59"/>
        <v>1</v>
      </c>
      <c r="C717" s="50" t="s">
        <v>98</v>
      </c>
      <c r="D717" s="48">
        <f>VLOOKUP(A717,'PNC Exon. &amp; no Exon.'!A:D,3,0)+VLOOKUP(A717,'PNC Exon. &amp; no Exon.'!A:D,4,0)</f>
        <v>0</v>
      </c>
      <c r="E717" s="145">
        <f>IFERROR(D717/D738*100,0)</f>
        <v>0</v>
      </c>
      <c r="F717" s="145">
        <f t="shared" si="60"/>
        <v>0</v>
      </c>
      <c r="H717" s="136" t="s">
        <v>10</v>
      </c>
    </row>
    <row r="718" spans="1:8" ht="15" customHeight="1" x14ac:dyDescent="0.4">
      <c r="A718" s="136" t="str">
        <f t="shared" si="58"/>
        <v>NoviembrePatria, S. A. Compañía de Seguros</v>
      </c>
      <c r="B718" s="46">
        <f t="shared" si="59"/>
        <v>1</v>
      </c>
      <c r="C718" s="50" t="s">
        <v>99</v>
      </c>
      <c r="D718" s="48">
        <f>VLOOKUP(A718,'PNC Exon. &amp; no Exon.'!A:D,3,0)+VLOOKUP(A718,'PNC Exon. &amp; no Exon.'!A:D,4,0)</f>
        <v>0</v>
      </c>
      <c r="E718" s="145">
        <f>IFERROR(D718/D738*100,0)</f>
        <v>0</v>
      </c>
      <c r="F718" s="145">
        <f t="shared" si="60"/>
        <v>0</v>
      </c>
      <c r="H718" s="136" t="s">
        <v>10</v>
      </c>
    </row>
    <row r="719" spans="1:8" ht="15" customHeight="1" x14ac:dyDescent="0.4">
      <c r="A719" s="136" t="str">
        <f t="shared" si="58"/>
        <v>NoviembreBanesco Seguros, S.A.</v>
      </c>
      <c r="B719" s="46">
        <f t="shared" si="59"/>
        <v>1</v>
      </c>
      <c r="C719" s="50" t="s">
        <v>106</v>
      </c>
      <c r="D719" s="48">
        <f>VLOOKUP(A719,'PNC Exon. &amp; no Exon.'!A:D,3,0)+VLOOKUP(A719,'PNC Exon. &amp; no Exon.'!A:D,4,0)</f>
        <v>0</v>
      </c>
      <c r="E719" s="145">
        <f>IFERROR(D719/D738*100,0)</f>
        <v>0</v>
      </c>
      <c r="F719" s="145">
        <f t="shared" si="60"/>
        <v>0</v>
      </c>
      <c r="H719" s="136" t="s">
        <v>10</v>
      </c>
    </row>
    <row r="720" spans="1:8" ht="15" customHeight="1" x14ac:dyDescent="0.4">
      <c r="A720" s="136" t="str">
        <f t="shared" si="58"/>
        <v>NoviembreAtlantica Seguros, S. A.</v>
      </c>
      <c r="B720" s="46">
        <f t="shared" si="59"/>
        <v>1</v>
      </c>
      <c r="C720" s="49" t="s">
        <v>107</v>
      </c>
      <c r="D720" s="48">
        <f>VLOOKUP(A720,'PNC Exon. &amp; no Exon.'!A:D,3,0)+VLOOKUP(A720,'PNC Exon. &amp; no Exon.'!A:D,4,0)</f>
        <v>0</v>
      </c>
      <c r="E720" s="145">
        <f>IFERROR(D720/D738*100,0)</f>
        <v>0</v>
      </c>
      <c r="F720" s="145">
        <f t="shared" si="60"/>
        <v>0</v>
      </c>
      <c r="H720" s="136" t="s">
        <v>10</v>
      </c>
    </row>
    <row r="721" spans="1:8" ht="15" customHeight="1" x14ac:dyDescent="0.4">
      <c r="A721" s="136" t="str">
        <f t="shared" si="58"/>
        <v>NoviembreCooperativa Nacional de Seguros, Inc.</v>
      </c>
      <c r="B721" s="46">
        <f t="shared" si="59"/>
        <v>1</v>
      </c>
      <c r="C721" s="50" t="s">
        <v>80</v>
      </c>
      <c r="D721" s="48">
        <f>VLOOKUP(A721,'PNC Exon. &amp; no Exon.'!A:D,3,0)+VLOOKUP(A721,'PNC Exon. &amp; no Exon.'!A:D,4,0)</f>
        <v>0</v>
      </c>
      <c r="E721" s="145">
        <f>IFERROR(D721/D738*100,0)</f>
        <v>0</v>
      </c>
      <c r="F721" s="145">
        <f t="shared" si="60"/>
        <v>0</v>
      </c>
      <c r="H721" s="136" t="s">
        <v>10</v>
      </c>
    </row>
    <row r="722" spans="1:8" ht="15" customHeight="1" x14ac:dyDescent="0.4">
      <c r="A722" s="136" t="str">
        <f t="shared" si="58"/>
        <v>NoviembreBMI Compañía de Seguros, S. A.</v>
      </c>
      <c r="B722" s="46">
        <f t="shared" si="59"/>
        <v>1</v>
      </c>
      <c r="C722" s="50" t="s">
        <v>95</v>
      </c>
      <c r="D722" s="48">
        <f>VLOOKUP(A722,'PNC Exon. &amp; no Exon.'!A:D,3,0)+VLOOKUP(A722,'PNC Exon. &amp; no Exon.'!A:D,4,0)</f>
        <v>0</v>
      </c>
      <c r="E722" s="145">
        <f>IFERROR(D722/D738*100,0)</f>
        <v>0</v>
      </c>
      <c r="F722" s="145">
        <f t="shared" si="60"/>
        <v>0</v>
      </c>
      <c r="H722" s="136" t="s">
        <v>10</v>
      </c>
    </row>
    <row r="723" spans="1:8" ht="15" customHeight="1" x14ac:dyDescent="0.4">
      <c r="A723" s="136" t="str">
        <f t="shared" si="58"/>
        <v>NoviembreCuna Mutual Insurance Society Dominicana, S.A.</v>
      </c>
      <c r="B723" s="46">
        <f t="shared" si="59"/>
        <v>1</v>
      </c>
      <c r="C723" s="50" t="s">
        <v>102</v>
      </c>
      <c r="D723" s="48">
        <f>VLOOKUP(A723,'PNC Exon. &amp; no Exon.'!A:D,3,0)+VLOOKUP(A723,'PNC Exon. &amp; no Exon.'!A:D,4,0)</f>
        <v>0</v>
      </c>
      <c r="E723" s="145">
        <f>IFERROR(D723/D738*100,0)</f>
        <v>0</v>
      </c>
      <c r="F723" s="145">
        <f t="shared" si="60"/>
        <v>0</v>
      </c>
      <c r="H723" s="136" t="s">
        <v>10</v>
      </c>
    </row>
    <row r="724" spans="1:8" ht="15" customHeight="1" x14ac:dyDescent="0.4">
      <c r="A724" s="136" t="str">
        <f t="shared" si="58"/>
        <v>NoviembreBupa Dominicana, S.A.</v>
      </c>
      <c r="B724" s="46">
        <f t="shared" si="59"/>
        <v>1</v>
      </c>
      <c r="C724" s="49" t="s">
        <v>101</v>
      </c>
      <c r="D724" s="48">
        <f>VLOOKUP(A724,'PNC Exon. &amp; no Exon.'!A:D,3,0)+VLOOKUP(A724,'PNC Exon. &amp; no Exon.'!A:D,4,0)</f>
        <v>0</v>
      </c>
      <c r="E724" s="145">
        <f>IFERROR(D724/D738*100,0)</f>
        <v>0</v>
      </c>
      <c r="F724" s="145">
        <f>(F723+E724)</f>
        <v>0</v>
      </c>
      <c r="H724" s="136" t="s">
        <v>10</v>
      </c>
    </row>
    <row r="725" spans="1:8" ht="15" customHeight="1" x14ac:dyDescent="0.4">
      <c r="A725" s="136" t="str">
        <f t="shared" si="58"/>
        <v>NoviembreAtrio Seguros, S. A.</v>
      </c>
      <c r="B725" s="46">
        <f t="shared" si="59"/>
        <v>1</v>
      </c>
      <c r="C725" s="50" t="s">
        <v>110</v>
      </c>
      <c r="D725" s="48">
        <f>VLOOKUP(A725,'PNC Exon. &amp; no Exon.'!A:D,3,0)+VLOOKUP(A725,'PNC Exon. &amp; no Exon.'!A:D,4,0)</f>
        <v>0</v>
      </c>
      <c r="E725" s="145">
        <f>IFERROR(D725/D738*100,0)</f>
        <v>0</v>
      </c>
      <c r="F725" s="145">
        <f t="shared" si="60"/>
        <v>0</v>
      </c>
      <c r="H725" s="136" t="s">
        <v>10</v>
      </c>
    </row>
    <row r="726" spans="1:8" ht="15" customHeight="1" x14ac:dyDescent="0.4">
      <c r="A726" s="136" t="str">
        <f t="shared" si="58"/>
        <v>NoviembreAngloamericana de Seguros, S. A.</v>
      </c>
      <c r="B726" s="46">
        <f t="shared" si="59"/>
        <v>1</v>
      </c>
      <c r="C726" s="50" t="s">
        <v>79</v>
      </c>
      <c r="D726" s="48">
        <f>VLOOKUP(A726,'PNC Exon. &amp; no Exon.'!A:D,3,0)+VLOOKUP(A726,'PNC Exon. &amp; no Exon.'!A:D,4,0)</f>
        <v>0</v>
      </c>
      <c r="E726" s="145">
        <f>IFERROR(D726/D738*100,0)</f>
        <v>0</v>
      </c>
      <c r="F726" s="145">
        <f>(F725+E726)</f>
        <v>0</v>
      </c>
      <c r="H726" s="136" t="s">
        <v>10</v>
      </c>
    </row>
    <row r="727" spans="1:8" ht="15" customHeight="1" x14ac:dyDescent="0.4">
      <c r="A727" s="136" t="str">
        <f t="shared" si="58"/>
        <v>NoviembreSeguros La Internacional, S. A.</v>
      </c>
      <c r="B727" s="46">
        <f t="shared" si="59"/>
        <v>1</v>
      </c>
      <c r="C727" s="50" t="s">
        <v>82</v>
      </c>
      <c r="D727" s="48">
        <f>VLOOKUP(A727,'PNC Exon. &amp; no Exon.'!A:D,3,0)+VLOOKUP(A727,'PNC Exon. &amp; no Exon.'!A:D,4,0)</f>
        <v>0</v>
      </c>
      <c r="E727" s="145">
        <f>IFERROR(D727/D738*100,0)</f>
        <v>0</v>
      </c>
      <c r="F727" s="145">
        <f t="shared" ref="F727:F736" si="61">(F726+E727)</f>
        <v>0</v>
      </c>
      <c r="H727" s="136" t="s">
        <v>10</v>
      </c>
    </row>
    <row r="728" spans="1:8" ht="15" customHeight="1" x14ac:dyDescent="0.4">
      <c r="A728" s="136" t="str">
        <f t="shared" si="58"/>
        <v>NoviembreSeguros APS, S.A</v>
      </c>
      <c r="B728" s="46">
        <f t="shared" si="59"/>
        <v>1</v>
      </c>
      <c r="C728" s="50" t="s">
        <v>114</v>
      </c>
      <c r="D728" s="48">
        <f>VLOOKUP(A728,'PNC Exon. &amp; no Exon.'!A:D,3,0)+VLOOKUP(A728,'PNC Exon. &amp; no Exon.'!A:D,4,0)</f>
        <v>0</v>
      </c>
      <c r="E728" s="145">
        <f>IFERROR(D728/D738*100,0)</f>
        <v>0</v>
      </c>
      <c r="F728" s="145">
        <f t="shared" si="61"/>
        <v>0</v>
      </c>
      <c r="H728" s="136" t="s">
        <v>10</v>
      </c>
    </row>
    <row r="729" spans="1:8" ht="15" customHeight="1" x14ac:dyDescent="0.4">
      <c r="A729" s="136" t="str">
        <f t="shared" si="58"/>
        <v>NoviembreSeguros ADEMI, S. A.</v>
      </c>
      <c r="B729" s="46">
        <f t="shared" si="59"/>
        <v>1</v>
      </c>
      <c r="C729" s="50" t="s">
        <v>109</v>
      </c>
      <c r="D729" s="48">
        <f>VLOOKUP(A729,'PNC Exon. &amp; no Exon.'!A:D,3,0)+VLOOKUP(A729,'PNC Exon. &amp; no Exon.'!A:D,4,0)</f>
        <v>0</v>
      </c>
      <c r="E729" s="145">
        <f t="shared" ref="E729:E737" si="62">IFERROR(D729/$D$738*100,0)</f>
        <v>0</v>
      </c>
      <c r="F729" s="145">
        <f t="shared" si="61"/>
        <v>0</v>
      </c>
      <c r="H729" s="136" t="s">
        <v>10</v>
      </c>
    </row>
    <row r="730" spans="1:8" ht="15" customHeight="1" x14ac:dyDescent="0.4">
      <c r="A730" s="136" t="str">
        <f t="shared" si="58"/>
        <v>NoviembreConfederación del Canada Dominicana. S. A.</v>
      </c>
      <c r="B730" s="46">
        <f t="shared" si="59"/>
        <v>1</v>
      </c>
      <c r="C730" s="50" t="s">
        <v>93</v>
      </c>
      <c r="D730" s="48">
        <f>VLOOKUP(A730,'PNC Exon. &amp; no Exon.'!A:D,3,0)+VLOOKUP(A730,'PNC Exon. &amp; no Exon.'!A:D,4,0)</f>
        <v>0</v>
      </c>
      <c r="E730" s="145">
        <f t="shared" si="62"/>
        <v>0</v>
      </c>
      <c r="F730" s="145">
        <f t="shared" si="61"/>
        <v>0</v>
      </c>
      <c r="H730" s="136" t="s">
        <v>10</v>
      </c>
    </row>
    <row r="731" spans="1:8" ht="15" customHeight="1" x14ac:dyDescent="0.4">
      <c r="A731" s="136" t="str">
        <f t="shared" si="58"/>
        <v>NoviembreMultiseguros S.U, S. A.</v>
      </c>
      <c r="B731" s="46">
        <f t="shared" si="59"/>
        <v>1</v>
      </c>
      <c r="C731" s="50" t="s">
        <v>113</v>
      </c>
      <c r="D731" s="48">
        <f>VLOOKUP(A731,'PNC Exon. &amp; no Exon.'!A:D,3,0)+VLOOKUP(A731,'PNC Exon. &amp; no Exon.'!A:D,4,0)</f>
        <v>0</v>
      </c>
      <c r="E731" s="145">
        <f t="shared" si="62"/>
        <v>0</v>
      </c>
      <c r="F731" s="145">
        <f t="shared" si="61"/>
        <v>0</v>
      </c>
      <c r="H731" s="136" t="s">
        <v>10</v>
      </c>
    </row>
    <row r="732" spans="1:8" ht="15" customHeight="1" x14ac:dyDescent="0.4">
      <c r="A732" s="136" t="str">
        <f t="shared" si="58"/>
        <v>NoviembreAmigos Compañía de Seguros, S. A.</v>
      </c>
      <c r="B732" s="46">
        <f t="shared" si="59"/>
        <v>1</v>
      </c>
      <c r="C732" s="50" t="s">
        <v>88</v>
      </c>
      <c r="D732" s="48">
        <f>VLOOKUP(A732,'PNC Exon. &amp; no Exon.'!A:D,3,0)+VLOOKUP(A732,'PNC Exon. &amp; no Exon.'!A:D,4,0)</f>
        <v>0</v>
      </c>
      <c r="E732" s="145">
        <f t="shared" si="62"/>
        <v>0</v>
      </c>
      <c r="F732" s="145">
        <f t="shared" si="61"/>
        <v>0</v>
      </c>
      <c r="H732" s="136" t="s">
        <v>10</v>
      </c>
    </row>
    <row r="733" spans="1:8" ht="15" customHeight="1" x14ac:dyDescent="0.4">
      <c r="A733" s="136" t="str">
        <f t="shared" si="58"/>
        <v>NoviembreAutoseguro, S. A.</v>
      </c>
      <c r="B733" s="46">
        <f t="shared" si="59"/>
        <v>1</v>
      </c>
      <c r="C733" s="50" t="s">
        <v>81</v>
      </c>
      <c r="D733" s="48">
        <f>VLOOKUP(A733,'PNC Exon. &amp; no Exon.'!A:D,3,0)+VLOOKUP(A733,'PNC Exon. &amp; no Exon.'!A:D,4,0)</f>
        <v>0</v>
      </c>
      <c r="E733" s="145">
        <f t="shared" si="62"/>
        <v>0</v>
      </c>
      <c r="F733" s="145">
        <f t="shared" si="61"/>
        <v>0</v>
      </c>
      <c r="H733" s="136" t="s">
        <v>10</v>
      </c>
    </row>
    <row r="734" spans="1:8" ht="15" customHeight="1" x14ac:dyDescent="0.4">
      <c r="A734" s="136" t="str">
        <f t="shared" si="58"/>
        <v>NoviembreSeguros Yunen, S. A.</v>
      </c>
      <c r="B734" s="46">
        <f t="shared" si="59"/>
        <v>1</v>
      </c>
      <c r="C734" s="50" t="s">
        <v>119</v>
      </c>
      <c r="D734" s="48">
        <f>VLOOKUP(A734,'PNC Exon. &amp; no Exon.'!A:D,3,0)+VLOOKUP(A734,'PNC Exon. &amp; no Exon.'!A:D,4,0)</f>
        <v>0</v>
      </c>
      <c r="E734" s="145">
        <f t="shared" si="62"/>
        <v>0</v>
      </c>
      <c r="F734" s="145">
        <f t="shared" si="61"/>
        <v>0</v>
      </c>
      <c r="H734" s="136" t="s">
        <v>10</v>
      </c>
    </row>
    <row r="735" spans="1:8" ht="15" customHeight="1" x14ac:dyDescent="0.4">
      <c r="A735" s="136" t="str">
        <f t="shared" si="58"/>
        <v>NoviembreMidas Seguros, S. A.</v>
      </c>
      <c r="B735" s="46">
        <f t="shared" si="59"/>
        <v>1</v>
      </c>
      <c r="C735" s="50" t="s">
        <v>115</v>
      </c>
      <c r="D735" s="48">
        <f>VLOOKUP(A735,'PNC Exon. &amp; no Exon.'!A:D,3,0)+VLOOKUP(A735,'PNC Exon. &amp; no Exon.'!A:D,4,0)</f>
        <v>0</v>
      </c>
      <c r="E735" s="145">
        <f t="shared" si="62"/>
        <v>0</v>
      </c>
      <c r="F735" s="145">
        <f>(F734+E735)</f>
        <v>0</v>
      </c>
      <c r="H735" s="136" t="s">
        <v>10</v>
      </c>
    </row>
    <row r="736" spans="1:8" ht="15" customHeight="1" x14ac:dyDescent="0.4">
      <c r="A736" s="136" t="str">
        <f t="shared" si="58"/>
        <v>NoviembreHylseg Seguros, S.A.</v>
      </c>
      <c r="B736" s="46">
        <f t="shared" si="59"/>
        <v>1</v>
      </c>
      <c r="C736" s="50" t="s">
        <v>117</v>
      </c>
      <c r="D736" s="48">
        <f>VLOOKUP(A736,'PNC Exon. &amp; no Exon.'!A:D,3,0)+VLOOKUP(A736,'PNC Exon. &amp; no Exon.'!A:D,4,0)</f>
        <v>0</v>
      </c>
      <c r="E736" s="145">
        <f t="shared" si="62"/>
        <v>0</v>
      </c>
      <c r="F736" s="145">
        <f t="shared" si="61"/>
        <v>0</v>
      </c>
      <c r="H736" s="136" t="s">
        <v>10</v>
      </c>
    </row>
    <row r="737" spans="1:8" ht="15" customHeight="1" x14ac:dyDescent="0.4">
      <c r="A737" s="136" t="str">
        <f t="shared" si="58"/>
        <v>NoviembreUnit, S.A</v>
      </c>
      <c r="B737" s="46">
        <f t="shared" si="59"/>
        <v>1</v>
      </c>
      <c r="C737" s="50" t="s">
        <v>118</v>
      </c>
      <c r="D737" s="48">
        <f>VLOOKUP(A737,'PNC Exon. &amp; no Exon.'!A:D,3,0)+VLOOKUP(A737,'PNC Exon. &amp; no Exon.'!A:D,4,0)</f>
        <v>0</v>
      </c>
      <c r="E737" s="145">
        <f t="shared" si="62"/>
        <v>0</v>
      </c>
      <c r="F737" s="145">
        <f t="shared" ref="F737" si="63">(F736+E737)</f>
        <v>0</v>
      </c>
      <c r="H737" s="136" t="s">
        <v>10</v>
      </c>
    </row>
    <row r="738" spans="1:8" ht="16.5" customHeight="1" x14ac:dyDescent="0.4">
      <c r="A738" s="136" t="str">
        <f t="shared" si="58"/>
        <v xml:space="preserve">Total General </v>
      </c>
      <c r="B738" s="51"/>
      <c r="C738" s="52" t="s">
        <v>21</v>
      </c>
      <c r="D738" s="53">
        <f>SUM(D705:D737)</f>
        <v>0</v>
      </c>
      <c r="E738" s="150">
        <f>SUM(E705:E737,0)</f>
        <v>0</v>
      </c>
      <c r="F738" s="151"/>
    </row>
    <row r="739" spans="1:8" x14ac:dyDescent="0.4">
      <c r="A739" s="136" t="str">
        <f t="shared" si="58"/>
        <v/>
      </c>
      <c r="B739" s="69" t="s">
        <v>171</v>
      </c>
    </row>
    <row r="740" spans="1:8" x14ac:dyDescent="0.4">
      <c r="A740" s="136" t="str">
        <f t="shared" si="58"/>
        <v/>
      </c>
    </row>
    <row r="741" spans="1:8" x14ac:dyDescent="0.4">
      <c r="A741" s="136" t="str">
        <f t="shared" si="58"/>
        <v/>
      </c>
    </row>
    <row r="742" spans="1:8" x14ac:dyDescent="0.4">
      <c r="A742" s="136" t="str">
        <f t="shared" si="58"/>
        <v/>
      </c>
    </row>
    <row r="743" spans="1:8" x14ac:dyDescent="0.4">
      <c r="A743" s="136" t="str">
        <f t="shared" si="58"/>
        <v/>
      </c>
    </row>
    <row r="744" spans="1:8" x14ac:dyDescent="0.4">
      <c r="A744" s="136" t="str">
        <f t="shared" si="58"/>
        <v/>
      </c>
      <c r="C744" s="12"/>
    </row>
    <row r="745" spans="1:8" x14ac:dyDescent="0.4">
      <c r="A745" s="136" t="str">
        <f t="shared" si="58"/>
        <v/>
      </c>
    </row>
    <row r="746" spans="1:8" x14ac:dyDescent="0.4">
      <c r="A746" s="136" t="str">
        <f t="shared" si="58"/>
        <v/>
      </c>
    </row>
    <row r="747" spans="1:8" x14ac:dyDescent="0.4">
      <c r="A747" s="136" t="str">
        <f t="shared" ref="A747:A801" si="64">H747&amp;C747</f>
        <v/>
      </c>
    </row>
    <row r="748" spans="1:8" x14ac:dyDescent="0.4">
      <c r="A748" s="136" t="str">
        <f t="shared" si="64"/>
        <v/>
      </c>
    </row>
    <row r="749" spans="1:8" x14ac:dyDescent="0.4">
      <c r="A749" s="136" t="str">
        <f t="shared" si="64"/>
        <v/>
      </c>
    </row>
    <row r="750" spans="1:8" x14ac:dyDescent="0.4">
      <c r="A750" s="136" t="str">
        <f t="shared" si="64"/>
        <v/>
      </c>
    </row>
    <row r="751" spans="1:8" x14ac:dyDescent="0.4">
      <c r="A751" s="136" t="str">
        <f t="shared" si="64"/>
        <v/>
      </c>
    </row>
    <row r="752" spans="1:8" x14ac:dyDescent="0.4">
      <c r="A752" s="136" t="str">
        <f t="shared" si="64"/>
        <v/>
      </c>
    </row>
    <row r="753" spans="1:8" x14ac:dyDescent="0.4">
      <c r="A753" s="136" t="str">
        <f t="shared" si="64"/>
        <v/>
      </c>
    </row>
    <row r="754" spans="1:8" x14ac:dyDescent="0.4">
      <c r="A754" s="136" t="str">
        <f t="shared" si="64"/>
        <v/>
      </c>
    </row>
    <row r="755" spans="1:8" x14ac:dyDescent="0.4">
      <c r="A755" s="136" t="str">
        <f t="shared" si="64"/>
        <v/>
      </c>
    </row>
    <row r="756" spans="1:8" x14ac:dyDescent="0.4">
      <c r="A756" s="136" t="str">
        <f t="shared" si="64"/>
        <v/>
      </c>
    </row>
    <row r="757" spans="1:8" x14ac:dyDescent="0.4">
      <c r="A757" s="136" t="str">
        <f t="shared" si="64"/>
        <v/>
      </c>
    </row>
    <row r="758" spans="1:8" x14ac:dyDescent="0.4">
      <c r="A758" s="136" t="str">
        <f t="shared" si="64"/>
        <v/>
      </c>
    </row>
    <row r="759" spans="1:8" x14ac:dyDescent="0.4">
      <c r="A759" s="136" t="str">
        <f t="shared" si="64"/>
        <v/>
      </c>
    </row>
    <row r="760" spans="1:8" x14ac:dyDescent="0.4">
      <c r="A760" s="136" t="str">
        <f t="shared" si="64"/>
        <v/>
      </c>
    </row>
    <row r="761" spans="1:8" x14ac:dyDescent="0.4">
      <c r="A761" s="136" t="str">
        <f t="shared" si="64"/>
        <v/>
      </c>
    </row>
    <row r="762" spans="1:8" ht="20" x14ac:dyDescent="0.6">
      <c r="A762" s="136" t="str">
        <f t="shared" si="64"/>
        <v/>
      </c>
      <c r="B762" s="173" t="s">
        <v>42</v>
      </c>
      <c r="C762" s="173"/>
      <c r="D762" s="173"/>
      <c r="E762" s="173"/>
      <c r="F762" s="173"/>
    </row>
    <row r="763" spans="1:8" x14ac:dyDescent="0.4">
      <c r="A763" s="136" t="str">
        <f t="shared" si="64"/>
        <v/>
      </c>
      <c r="B763" s="172" t="s">
        <v>90</v>
      </c>
      <c r="C763" s="172"/>
      <c r="D763" s="172"/>
      <c r="E763" s="172"/>
      <c r="F763" s="172"/>
    </row>
    <row r="764" spans="1:8" x14ac:dyDescent="0.4">
      <c r="A764" s="136" t="str">
        <f t="shared" si="64"/>
        <v/>
      </c>
      <c r="B764" s="175" t="s">
        <v>169</v>
      </c>
      <c r="C764" s="175"/>
      <c r="D764" s="175"/>
      <c r="E764" s="175"/>
      <c r="F764" s="175"/>
    </row>
    <row r="765" spans="1:8" x14ac:dyDescent="0.4">
      <c r="A765" s="136" t="str">
        <f t="shared" si="64"/>
        <v/>
      </c>
      <c r="B765" s="172" t="s">
        <v>105</v>
      </c>
      <c r="C765" s="172"/>
      <c r="D765" s="172"/>
      <c r="E765" s="172"/>
      <c r="F765" s="172"/>
    </row>
    <row r="766" spans="1:8" x14ac:dyDescent="0.4">
      <c r="A766" s="136" t="str">
        <f t="shared" si="64"/>
        <v/>
      </c>
    </row>
    <row r="767" spans="1:8" ht="19.5" customHeight="1" x14ac:dyDescent="0.4">
      <c r="A767" s="136" t="str">
        <f t="shared" si="64"/>
        <v>Compañías</v>
      </c>
      <c r="B767" s="93" t="s">
        <v>32</v>
      </c>
      <c r="C767" s="93" t="s">
        <v>33</v>
      </c>
      <c r="D767" s="93" t="s">
        <v>50</v>
      </c>
      <c r="E767" s="144" t="s">
        <v>126</v>
      </c>
      <c r="F767" s="144" t="s">
        <v>60</v>
      </c>
    </row>
    <row r="768" spans="1:8" ht="15" customHeight="1" x14ac:dyDescent="0.4">
      <c r="A768" s="136" t="str">
        <f t="shared" si="64"/>
        <v>DiciembreSeguros Universal, S. A.</v>
      </c>
      <c r="B768" s="46">
        <f t="shared" ref="B768:B800" si="65">RANK(D768,$D$768:$D$800)</f>
        <v>1</v>
      </c>
      <c r="C768" s="86" t="s">
        <v>86</v>
      </c>
      <c r="D768" s="48">
        <f>VLOOKUP(A768,'PNC Exon. &amp; no Exon.'!A:D,3,0)+VLOOKUP(A768,'PNC Exon. &amp; no Exon.'!A:D,4,0)</f>
        <v>0</v>
      </c>
      <c r="E768" s="145">
        <f t="shared" ref="E768:E800" si="66">IFERROR(D768/$D$801*100,0)</f>
        <v>0</v>
      </c>
      <c r="F768" s="145">
        <f>(E768)</f>
        <v>0</v>
      </c>
      <c r="H768" s="136" t="s">
        <v>11</v>
      </c>
    </row>
    <row r="769" spans="1:8" ht="15" customHeight="1" x14ac:dyDescent="0.4">
      <c r="A769" s="136" t="str">
        <f t="shared" si="64"/>
        <v>DiciembreHumano Seguros, S. A.</v>
      </c>
      <c r="B769" s="46">
        <f t="shared" si="65"/>
        <v>1</v>
      </c>
      <c r="C769" s="50" t="s">
        <v>108</v>
      </c>
      <c r="D769" s="48">
        <f>VLOOKUP(A769,'PNC Exon. &amp; no Exon.'!A:D,3,0)+VLOOKUP(A769,'PNC Exon. &amp; no Exon.'!A:D,4,0)</f>
        <v>0</v>
      </c>
      <c r="E769" s="145">
        <f t="shared" si="66"/>
        <v>0</v>
      </c>
      <c r="F769" s="145">
        <f t="shared" ref="F769:F786" si="67">(F768+E769)</f>
        <v>0</v>
      </c>
      <c r="H769" s="136" t="s">
        <v>11</v>
      </c>
    </row>
    <row r="770" spans="1:8" ht="15" customHeight="1" x14ac:dyDescent="0.4">
      <c r="A770" s="136" t="str">
        <f t="shared" si="64"/>
        <v>DiciembreSeguros Reservas, S. A.</v>
      </c>
      <c r="B770" s="46">
        <f t="shared" si="65"/>
        <v>1</v>
      </c>
      <c r="C770" s="50" t="s">
        <v>112</v>
      </c>
      <c r="D770" s="48">
        <f>VLOOKUP(A770,'PNC Exon. &amp; no Exon.'!A:D,3,0)+VLOOKUP(A770,'PNC Exon. &amp; no Exon.'!A:D,4,0)</f>
        <v>0</v>
      </c>
      <c r="E770" s="145">
        <f t="shared" si="66"/>
        <v>0</v>
      </c>
      <c r="F770" s="145">
        <f t="shared" si="67"/>
        <v>0</v>
      </c>
      <c r="H770" s="136" t="s">
        <v>11</v>
      </c>
    </row>
    <row r="771" spans="1:8" ht="15" customHeight="1" x14ac:dyDescent="0.4">
      <c r="A771" s="136" t="str">
        <f t="shared" si="64"/>
        <v>DiciembreMAPFRE BHD Cía de Seguros, S. A.</v>
      </c>
      <c r="B771" s="46">
        <f t="shared" si="65"/>
        <v>1</v>
      </c>
      <c r="C771" s="50" t="s">
        <v>94</v>
      </c>
      <c r="D771" s="48">
        <f>VLOOKUP(A771,'PNC Exon. &amp; no Exon.'!A:D,3,0)+VLOOKUP(A771,'PNC Exon. &amp; no Exon.'!A:D,4,0)</f>
        <v>0</v>
      </c>
      <c r="E771" s="145">
        <f t="shared" si="66"/>
        <v>0</v>
      </c>
      <c r="F771" s="145">
        <f t="shared" si="67"/>
        <v>0</v>
      </c>
      <c r="H771" s="136" t="s">
        <v>11</v>
      </c>
    </row>
    <row r="772" spans="1:8" ht="15" customHeight="1" x14ac:dyDescent="0.4">
      <c r="A772" s="136" t="str">
        <f t="shared" si="64"/>
        <v>DiciembreLa Colonial de Seguros, S. A.</v>
      </c>
      <c r="B772" s="46">
        <f t="shared" si="65"/>
        <v>1</v>
      </c>
      <c r="C772" s="50" t="s">
        <v>87</v>
      </c>
      <c r="D772" s="48">
        <f>VLOOKUP(A772,'PNC Exon. &amp; no Exon.'!A:D,3,0)+VLOOKUP(A772,'PNC Exon. &amp; no Exon.'!A:D,4,0)</f>
        <v>0</v>
      </c>
      <c r="E772" s="145">
        <f t="shared" si="66"/>
        <v>0</v>
      </c>
      <c r="F772" s="145">
        <f t="shared" si="67"/>
        <v>0</v>
      </c>
      <c r="H772" s="136" t="s">
        <v>11</v>
      </c>
    </row>
    <row r="773" spans="1:8" ht="15" customHeight="1" x14ac:dyDescent="0.4">
      <c r="A773" s="136" t="str">
        <f t="shared" si="64"/>
        <v>DiciembreSeguros Sura, S. A.</v>
      </c>
      <c r="B773" s="46">
        <f t="shared" si="65"/>
        <v>1</v>
      </c>
      <c r="C773" s="50" t="s">
        <v>92</v>
      </c>
      <c r="D773" s="48">
        <f>VLOOKUP(A773,'PNC Exon. &amp; no Exon.'!A:D,3,0)+VLOOKUP(A773,'PNC Exon. &amp; no Exon.'!A:D,4,0)</f>
        <v>0</v>
      </c>
      <c r="E773" s="145">
        <f t="shared" si="66"/>
        <v>0</v>
      </c>
      <c r="F773" s="145">
        <f t="shared" si="67"/>
        <v>0</v>
      </c>
      <c r="H773" s="136" t="s">
        <v>11</v>
      </c>
    </row>
    <row r="774" spans="1:8" ht="15" customHeight="1" x14ac:dyDescent="0.4">
      <c r="A774" s="136" t="str">
        <f t="shared" si="64"/>
        <v>DiciembreSeguros Worldwide, S. A.</v>
      </c>
      <c r="B774" s="46">
        <f t="shared" si="65"/>
        <v>1</v>
      </c>
      <c r="C774" s="50" t="s">
        <v>91</v>
      </c>
      <c r="D774" s="48">
        <f>VLOOKUP(A774,'PNC Exon. &amp; no Exon.'!A:D,3,0)+VLOOKUP(A774,'PNC Exon. &amp; no Exon.'!A:D,4,0)</f>
        <v>0</v>
      </c>
      <c r="E774" s="145">
        <f t="shared" si="66"/>
        <v>0</v>
      </c>
      <c r="F774" s="145">
        <f t="shared" si="67"/>
        <v>0</v>
      </c>
      <c r="H774" s="136" t="s">
        <v>11</v>
      </c>
    </row>
    <row r="775" spans="1:8" ht="15" customHeight="1" x14ac:dyDescent="0.4">
      <c r="A775" s="136" t="str">
        <f t="shared" si="64"/>
        <v>DiciembreGeneral de Seguros, S. A.</v>
      </c>
      <c r="B775" s="46">
        <f t="shared" si="65"/>
        <v>1</v>
      </c>
      <c r="C775" s="50" t="s">
        <v>78</v>
      </c>
      <c r="D775" s="48">
        <f>VLOOKUP(A775,'PNC Exon. &amp; no Exon.'!A:D,3,0)+VLOOKUP(A775,'PNC Exon. &amp; no Exon.'!A:D,4,0)</f>
        <v>0</v>
      </c>
      <c r="E775" s="145">
        <f t="shared" si="66"/>
        <v>0</v>
      </c>
      <c r="F775" s="145">
        <f t="shared" si="67"/>
        <v>0</v>
      </c>
      <c r="H775" s="136" t="s">
        <v>11</v>
      </c>
    </row>
    <row r="776" spans="1:8" ht="15" customHeight="1" x14ac:dyDescent="0.4">
      <c r="A776" s="136" t="str">
        <f t="shared" si="64"/>
        <v>DiciembreSeguros Crecer, S. A.</v>
      </c>
      <c r="B776" s="46">
        <f t="shared" si="65"/>
        <v>1</v>
      </c>
      <c r="C776" s="50" t="s">
        <v>116</v>
      </c>
      <c r="D776" s="48">
        <f>VLOOKUP(A776,'PNC Exon. &amp; no Exon.'!A:D,3,0)+VLOOKUP(A776,'PNC Exon. &amp; no Exon.'!A:D,4,0)</f>
        <v>0</v>
      </c>
      <c r="E776" s="145">
        <f t="shared" si="66"/>
        <v>0</v>
      </c>
      <c r="F776" s="145">
        <f t="shared" si="67"/>
        <v>0</v>
      </c>
      <c r="H776" s="136" t="s">
        <v>11</v>
      </c>
    </row>
    <row r="777" spans="1:8" ht="15" customHeight="1" x14ac:dyDescent="0.4">
      <c r="A777" s="136" t="str">
        <f t="shared" si="64"/>
        <v>DiciembreSeguros Pepin, S. A.</v>
      </c>
      <c r="B777" s="46">
        <f t="shared" si="65"/>
        <v>1</v>
      </c>
      <c r="C777" s="50" t="s">
        <v>77</v>
      </c>
      <c r="D777" s="48">
        <f>VLOOKUP(A777,'PNC Exon. &amp; no Exon.'!A:D,3,0)+VLOOKUP(A777,'PNC Exon. &amp; no Exon.'!A:D,4,0)</f>
        <v>0</v>
      </c>
      <c r="E777" s="145">
        <f t="shared" si="66"/>
        <v>0</v>
      </c>
      <c r="F777" s="145">
        <f t="shared" si="67"/>
        <v>0</v>
      </c>
      <c r="H777" s="136" t="s">
        <v>11</v>
      </c>
    </row>
    <row r="778" spans="1:8" ht="15" customHeight="1" x14ac:dyDescent="0.4">
      <c r="A778" s="136" t="str">
        <f t="shared" si="64"/>
        <v>DiciembreLa Monumental de Seguros, S. A.</v>
      </c>
      <c r="B778" s="46">
        <f t="shared" si="65"/>
        <v>1</v>
      </c>
      <c r="C778" s="50" t="s">
        <v>89</v>
      </c>
      <c r="D778" s="48">
        <f>VLOOKUP(A778,'PNC Exon. &amp; no Exon.'!A:D,3,0)+VLOOKUP(A778,'PNC Exon. &amp; no Exon.'!A:D,4,0)</f>
        <v>0</v>
      </c>
      <c r="E778" s="145">
        <f t="shared" si="66"/>
        <v>0</v>
      </c>
      <c r="F778" s="145">
        <f t="shared" si="67"/>
        <v>0</v>
      </c>
      <c r="H778" s="136" t="s">
        <v>11</v>
      </c>
    </row>
    <row r="779" spans="1:8" ht="15" customHeight="1" x14ac:dyDescent="0.4">
      <c r="A779" s="136" t="str">
        <f t="shared" si="64"/>
        <v>DiciembreCompañía Dominicana de Seguros, S.R.L.</v>
      </c>
      <c r="B779" s="46">
        <f t="shared" si="65"/>
        <v>1</v>
      </c>
      <c r="C779" s="50" t="s">
        <v>96</v>
      </c>
      <c r="D779" s="48">
        <f>VLOOKUP(A779,'PNC Exon. &amp; no Exon.'!A:D,3,0)+VLOOKUP(A779,'PNC Exon. &amp; no Exon.'!A:D,4,0)</f>
        <v>0</v>
      </c>
      <c r="E779" s="145">
        <f t="shared" si="66"/>
        <v>0</v>
      </c>
      <c r="F779" s="145">
        <f t="shared" si="67"/>
        <v>0</v>
      </c>
      <c r="H779" s="136" t="s">
        <v>11</v>
      </c>
    </row>
    <row r="780" spans="1:8" ht="15" customHeight="1" x14ac:dyDescent="0.4">
      <c r="A780" s="136" t="str">
        <f t="shared" si="64"/>
        <v>DiciembreAseguradora Agropecuaria Dominicana. S. A.</v>
      </c>
      <c r="B780" s="46">
        <f t="shared" si="65"/>
        <v>1</v>
      </c>
      <c r="C780" s="50" t="s">
        <v>98</v>
      </c>
      <c r="D780" s="48">
        <f>VLOOKUP(A780,'PNC Exon. &amp; no Exon.'!A:D,3,0)+VLOOKUP(A780,'PNC Exon. &amp; no Exon.'!A:D,4,0)</f>
        <v>0</v>
      </c>
      <c r="E780" s="145">
        <f t="shared" si="66"/>
        <v>0</v>
      </c>
      <c r="F780" s="145">
        <f t="shared" si="67"/>
        <v>0</v>
      </c>
      <c r="H780" s="136" t="s">
        <v>11</v>
      </c>
    </row>
    <row r="781" spans="1:8" ht="15" customHeight="1" x14ac:dyDescent="0.4">
      <c r="A781" s="136" t="str">
        <f t="shared" si="64"/>
        <v>DiciembrePatria, S. A. Compañía de Seguros</v>
      </c>
      <c r="B781" s="46">
        <f t="shared" si="65"/>
        <v>1</v>
      </c>
      <c r="C781" s="50" t="s">
        <v>99</v>
      </c>
      <c r="D781" s="48">
        <f>VLOOKUP(A781,'PNC Exon. &amp; no Exon.'!A:D,3,0)+VLOOKUP(A781,'PNC Exon. &amp; no Exon.'!A:D,4,0)</f>
        <v>0</v>
      </c>
      <c r="E781" s="145">
        <f t="shared" si="66"/>
        <v>0</v>
      </c>
      <c r="F781" s="145">
        <f t="shared" si="67"/>
        <v>0</v>
      </c>
      <c r="H781" s="136" t="s">
        <v>11</v>
      </c>
    </row>
    <row r="782" spans="1:8" ht="15" customHeight="1" x14ac:dyDescent="0.4">
      <c r="A782" s="136" t="str">
        <f t="shared" si="64"/>
        <v>DiciembreBanesco Seguros, S.A.</v>
      </c>
      <c r="B782" s="46">
        <f t="shared" si="65"/>
        <v>1</v>
      </c>
      <c r="C782" s="50" t="s">
        <v>106</v>
      </c>
      <c r="D782" s="48">
        <f>VLOOKUP(A782,'PNC Exon. &amp; no Exon.'!A:D,3,0)+VLOOKUP(A782,'PNC Exon. &amp; no Exon.'!A:D,4,0)</f>
        <v>0</v>
      </c>
      <c r="E782" s="145">
        <f t="shared" si="66"/>
        <v>0</v>
      </c>
      <c r="F782" s="145">
        <f t="shared" si="67"/>
        <v>0</v>
      </c>
      <c r="H782" s="136" t="s">
        <v>11</v>
      </c>
    </row>
    <row r="783" spans="1:8" ht="15" customHeight="1" x14ac:dyDescent="0.4">
      <c r="A783" s="136" t="str">
        <f t="shared" si="64"/>
        <v>DiciembreAtlantica Seguros, S. A.</v>
      </c>
      <c r="B783" s="46">
        <f t="shared" si="65"/>
        <v>1</v>
      </c>
      <c r="C783" s="49" t="s">
        <v>107</v>
      </c>
      <c r="D783" s="48">
        <f>VLOOKUP(A783,'PNC Exon. &amp; no Exon.'!A:D,3,0)+VLOOKUP(A783,'PNC Exon. &amp; no Exon.'!A:D,4,0)</f>
        <v>0</v>
      </c>
      <c r="E783" s="145">
        <f t="shared" si="66"/>
        <v>0</v>
      </c>
      <c r="F783" s="145">
        <f t="shared" si="67"/>
        <v>0</v>
      </c>
      <c r="H783" s="136" t="s">
        <v>11</v>
      </c>
    </row>
    <row r="784" spans="1:8" ht="15" customHeight="1" x14ac:dyDescent="0.4">
      <c r="A784" s="136" t="str">
        <f t="shared" si="64"/>
        <v>DiciembreCooperativa Nacional de Seguros, Inc.</v>
      </c>
      <c r="B784" s="46">
        <f t="shared" si="65"/>
        <v>1</v>
      </c>
      <c r="C784" s="50" t="s">
        <v>80</v>
      </c>
      <c r="D784" s="48">
        <f>VLOOKUP(A784,'PNC Exon. &amp; no Exon.'!A:D,3,0)+VLOOKUP(A784,'PNC Exon. &amp; no Exon.'!A:D,4,0)</f>
        <v>0</v>
      </c>
      <c r="E784" s="145">
        <f t="shared" si="66"/>
        <v>0</v>
      </c>
      <c r="F784" s="145">
        <f t="shared" si="67"/>
        <v>0</v>
      </c>
      <c r="H784" s="136" t="s">
        <v>11</v>
      </c>
    </row>
    <row r="785" spans="1:8" ht="15" customHeight="1" x14ac:dyDescent="0.4">
      <c r="A785" s="136" t="str">
        <f t="shared" si="64"/>
        <v>DiciembreBMI Compañía de Seguros, S. A.</v>
      </c>
      <c r="B785" s="46">
        <f t="shared" si="65"/>
        <v>1</v>
      </c>
      <c r="C785" s="50" t="s">
        <v>95</v>
      </c>
      <c r="D785" s="48">
        <f>VLOOKUP(A785,'PNC Exon. &amp; no Exon.'!A:D,3,0)+VLOOKUP(A785,'PNC Exon. &amp; no Exon.'!A:D,4,0)</f>
        <v>0</v>
      </c>
      <c r="E785" s="145">
        <f t="shared" si="66"/>
        <v>0</v>
      </c>
      <c r="F785" s="145">
        <f t="shared" si="67"/>
        <v>0</v>
      </c>
      <c r="H785" s="136" t="s">
        <v>11</v>
      </c>
    </row>
    <row r="786" spans="1:8" ht="15" customHeight="1" x14ac:dyDescent="0.4">
      <c r="A786" s="136" t="str">
        <f t="shared" si="64"/>
        <v>DiciembreCuna Mutual Insurance Society Dominicana, S.A.</v>
      </c>
      <c r="B786" s="46">
        <f t="shared" si="65"/>
        <v>1</v>
      </c>
      <c r="C786" s="50" t="s">
        <v>102</v>
      </c>
      <c r="D786" s="48">
        <f>VLOOKUP(A786,'PNC Exon. &amp; no Exon.'!A:D,3,0)+VLOOKUP(A786,'PNC Exon. &amp; no Exon.'!A:D,4,0)</f>
        <v>0</v>
      </c>
      <c r="E786" s="145">
        <f t="shared" si="66"/>
        <v>0</v>
      </c>
      <c r="F786" s="145">
        <f t="shared" si="67"/>
        <v>0</v>
      </c>
      <c r="H786" s="136" t="s">
        <v>11</v>
      </c>
    </row>
    <row r="787" spans="1:8" ht="15" customHeight="1" x14ac:dyDescent="0.4">
      <c r="A787" s="136" t="str">
        <f t="shared" si="64"/>
        <v>DiciembreBupa Dominicana, S.A.</v>
      </c>
      <c r="B787" s="46">
        <f t="shared" si="65"/>
        <v>1</v>
      </c>
      <c r="C787" s="49" t="s">
        <v>101</v>
      </c>
      <c r="D787" s="48">
        <f>VLOOKUP(A787,'PNC Exon. &amp; no Exon.'!A:D,3,0)+VLOOKUP(A787,'PNC Exon. &amp; no Exon.'!A:D,4,0)</f>
        <v>0</v>
      </c>
      <c r="E787" s="145">
        <f t="shared" si="66"/>
        <v>0</v>
      </c>
      <c r="F787" s="145">
        <f>(F786+E787)</f>
        <v>0</v>
      </c>
      <c r="H787" s="136" t="s">
        <v>11</v>
      </c>
    </row>
    <row r="788" spans="1:8" ht="15" customHeight="1" x14ac:dyDescent="0.4">
      <c r="A788" s="136" t="str">
        <f t="shared" si="64"/>
        <v>DiciembreAtrio Seguros, S. A.</v>
      </c>
      <c r="B788" s="46">
        <f t="shared" si="65"/>
        <v>1</v>
      </c>
      <c r="C788" s="50" t="s">
        <v>110</v>
      </c>
      <c r="D788" s="48">
        <f>VLOOKUP(A788,'PNC Exon. &amp; no Exon.'!A:D,3,0)+VLOOKUP(A788,'PNC Exon. &amp; no Exon.'!A:D,4,0)</f>
        <v>0</v>
      </c>
      <c r="E788" s="145">
        <f t="shared" si="66"/>
        <v>0</v>
      </c>
      <c r="F788" s="145">
        <f>(F787+E788)</f>
        <v>0</v>
      </c>
      <c r="H788" s="136" t="s">
        <v>11</v>
      </c>
    </row>
    <row r="789" spans="1:8" ht="15" customHeight="1" x14ac:dyDescent="0.4">
      <c r="A789" s="136" t="str">
        <f t="shared" si="64"/>
        <v>DiciembreAngloamericana de Seguros, S. A.</v>
      </c>
      <c r="B789" s="46">
        <f t="shared" si="65"/>
        <v>1</v>
      </c>
      <c r="C789" s="50" t="s">
        <v>79</v>
      </c>
      <c r="D789" s="48">
        <f>VLOOKUP(A789,'PNC Exon. &amp; no Exon.'!A:D,3,0)+VLOOKUP(A789,'PNC Exon. &amp; no Exon.'!A:D,4,0)</f>
        <v>0</v>
      </c>
      <c r="E789" s="145">
        <f t="shared" si="66"/>
        <v>0</v>
      </c>
      <c r="F789" s="145">
        <f>(F788+E789)</f>
        <v>0</v>
      </c>
      <c r="H789" s="136" t="s">
        <v>11</v>
      </c>
    </row>
    <row r="790" spans="1:8" ht="15" customHeight="1" x14ac:dyDescent="0.4">
      <c r="A790" s="136" t="str">
        <f t="shared" si="64"/>
        <v>DiciembreSeguros La Internacional, S. A.</v>
      </c>
      <c r="B790" s="46">
        <f t="shared" si="65"/>
        <v>1</v>
      </c>
      <c r="C790" s="50" t="s">
        <v>82</v>
      </c>
      <c r="D790" s="48">
        <f>VLOOKUP(A790,'PNC Exon. &amp; no Exon.'!A:D,3,0)+VLOOKUP(A790,'PNC Exon. &amp; no Exon.'!A:D,4,0)</f>
        <v>0</v>
      </c>
      <c r="E790" s="145">
        <f t="shared" si="66"/>
        <v>0</v>
      </c>
      <c r="F790" s="145">
        <f t="shared" ref="F790:F797" si="68">(F789+E790)</f>
        <v>0</v>
      </c>
      <c r="H790" s="136" t="s">
        <v>11</v>
      </c>
    </row>
    <row r="791" spans="1:8" ht="15" customHeight="1" x14ac:dyDescent="0.4">
      <c r="A791" s="136" t="str">
        <f t="shared" si="64"/>
        <v>DiciembreSeguros APS, S.A</v>
      </c>
      <c r="B791" s="46">
        <f t="shared" si="65"/>
        <v>1</v>
      </c>
      <c r="C791" s="50" t="s">
        <v>114</v>
      </c>
      <c r="D791" s="48">
        <f>VLOOKUP(A791,'PNC Exon. &amp; no Exon.'!A:D,3,0)+VLOOKUP(A791,'PNC Exon. &amp; no Exon.'!A:D,4,0)</f>
        <v>0</v>
      </c>
      <c r="E791" s="145">
        <f t="shared" si="66"/>
        <v>0</v>
      </c>
      <c r="F791" s="145">
        <f t="shared" si="68"/>
        <v>0</v>
      </c>
      <c r="H791" s="136" t="s">
        <v>11</v>
      </c>
    </row>
    <row r="792" spans="1:8" ht="15" customHeight="1" x14ac:dyDescent="0.4">
      <c r="A792" s="136" t="str">
        <f t="shared" si="64"/>
        <v>DiciembreSeguros ADEMI, S. A.</v>
      </c>
      <c r="B792" s="46">
        <f t="shared" si="65"/>
        <v>1</v>
      </c>
      <c r="C792" s="50" t="s">
        <v>109</v>
      </c>
      <c r="D792" s="48">
        <f>VLOOKUP(A792,'PNC Exon. &amp; no Exon.'!A:D,3,0)+VLOOKUP(A792,'PNC Exon. &amp; no Exon.'!A:D,4,0)</f>
        <v>0</v>
      </c>
      <c r="E792" s="145">
        <f t="shared" si="66"/>
        <v>0</v>
      </c>
      <c r="F792" s="145">
        <f t="shared" si="68"/>
        <v>0</v>
      </c>
      <c r="H792" s="136" t="s">
        <v>11</v>
      </c>
    </row>
    <row r="793" spans="1:8" ht="15" customHeight="1" x14ac:dyDescent="0.4">
      <c r="A793" s="136" t="str">
        <f t="shared" si="64"/>
        <v>DiciembreConfederación del Canada Dominicana. S. A.</v>
      </c>
      <c r="B793" s="46">
        <f t="shared" si="65"/>
        <v>1</v>
      </c>
      <c r="C793" s="50" t="s">
        <v>93</v>
      </c>
      <c r="D793" s="48">
        <f>VLOOKUP(A793,'PNC Exon. &amp; no Exon.'!A:D,3,0)+VLOOKUP(A793,'PNC Exon. &amp; no Exon.'!A:D,4,0)</f>
        <v>0</v>
      </c>
      <c r="E793" s="145">
        <f t="shared" si="66"/>
        <v>0</v>
      </c>
      <c r="F793" s="145">
        <f t="shared" si="68"/>
        <v>0</v>
      </c>
      <c r="H793" s="136" t="s">
        <v>11</v>
      </c>
    </row>
    <row r="794" spans="1:8" ht="15" customHeight="1" x14ac:dyDescent="0.4">
      <c r="A794" s="136" t="str">
        <f t="shared" si="64"/>
        <v>DiciembreMultiseguros S.U, S. A.</v>
      </c>
      <c r="B794" s="46">
        <f t="shared" si="65"/>
        <v>1</v>
      </c>
      <c r="C794" s="50" t="s">
        <v>113</v>
      </c>
      <c r="D794" s="48">
        <f>VLOOKUP(A794,'PNC Exon. &amp; no Exon.'!A:D,3,0)+VLOOKUP(A794,'PNC Exon. &amp; no Exon.'!A:D,4,0)</f>
        <v>0</v>
      </c>
      <c r="E794" s="145">
        <f t="shared" si="66"/>
        <v>0</v>
      </c>
      <c r="F794" s="145">
        <f t="shared" si="68"/>
        <v>0</v>
      </c>
      <c r="H794" s="136" t="s">
        <v>11</v>
      </c>
    </row>
    <row r="795" spans="1:8" ht="15" customHeight="1" x14ac:dyDescent="0.4">
      <c r="A795" s="136" t="str">
        <f t="shared" si="64"/>
        <v>DiciembreAmigos Compañía de Seguros, S. A.</v>
      </c>
      <c r="B795" s="46">
        <f t="shared" si="65"/>
        <v>1</v>
      </c>
      <c r="C795" s="50" t="s">
        <v>88</v>
      </c>
      <c r="D795" s="48">
        <f>VLOOKUP(A795,'PNC Exon. &amp; no Exon.'!A:D,3,0)+VLOOKUP(A795,'PNC Exon. &amp; no Exon.'!A:D,4,0)</f>
        <v>0</v>
      </c>
      <c r="E795" s="145">
        <f t="shared" si="66"/>
        <v>0</v>
      </c>
      <c r="F795" s="145">
        <f t="shared" si="68"/>
        <v>0</v>
      </c>
      <c r="H795" s="136" t="s">
        <v>11</v>
      </c>
    </row>
    <row r="796" spans="1:8" ht="15" customHeight="1" x14ac:dyDescent="0.4">
      <c r="A796" s="136" t="str">
        <f t="shared" si="64"/>
        <v>DiciembreAutoseguro, S. A.</v>
      </c>
      <c r="B796" s="46">
        <f t="shared" si="65"/>
        <v>1</v>
      </c>
      <c r="C796" s="50" t="s">
        <v>81</v>
      </c>
      <c r="D796" s="48">
        <f>VLOOKUP(A796,'PNC Exon. &amp; no Exon.'!A:D,3,0)+VLOOKUP(A796,'PNC Exon. &amp; no Exon.'!A:D,4,0)</f>
        <v>0</v>
      </c>
      <c r="E796" s="145">
        <f t="shared" si="66"/>
        <v>0</v>
      </c>
      <c r="F796" s="145">
        <f t="shared" si="68"/>
        <v>0</v>
      </c>
      <c r="H796" s="136" t="s">
        <v>11</v>
      </c>
    </row>
    <row r="797" spans="1:8" ht="15" customHeight="1" x14ac:dyDescent="0.4">
      <c r="A797" s="136" t="str">
        <f t="shared" si="64"/>
        <v>DiciembreSeguros Yunen, S. A.</v>
      </c>
      <c r="B797" s="46">
        <f t="shared" si="65"/>
        <v>1</v>
      </c>
      <c r="C797" s="50" t="s">
        <v>119</v>
      </c>
      <c r="D797" s="48">
        <f>VLOOKUP(A797,'PNC Exon. &amp; no Exon.'!A:D,3,0)+VLOOKUP(A797,'PNC Exon. &amp; no Exon.'!A:D,4,0)</f>
        <v>0</v>
      </c>
      <c r="E797" s="145">
        <f t="shared" si="66"/>
        <v>0</v>
      </c>
      <c r="F797" s="145">
        <f t="shared" si="68"/>
        <v>0</v>
      </c>
      <c r="H797" s="136" t="s">
        <v>11</v>
      </c>
    </row>
    <row r="798" spans="1:8" ht="15" customHeight="1" x14ac:dyDescent="0.4">
      <c r="A798" s="136" t="str">
        <f t="shared" si="64"/>
        <v>DiciembreMidas Seguros, S. A.</v>
      </c>
      <c r="B798" s="46">
        <f t="shared" si="65"/>
        <v>1</v>
      </c>
      <c r="C798" s="50" t="s">
        <v>115</v>
      </c>
      <c r="D798" s="48">
        <f>VLOOKUP(A798,'PNC Exon. &amp; no Exon.'!A:D,3,0)+VLOOKUP(A798,'PNC Exon. &amp; no Exon.'!A:D,4,0)</f>
        <v>0</v>
      </c>
      <c r="E798" s="145">
        <f t="shared" si="66"/>
        <v>0</v>
      </c>
      <c r="F798" s="145">
        <f t="shared" ref="F798:F800" si="69">(F797+E798)</f>
        <v>0</v>
      </c>
      <c r="H798" s="136" t="s">
        <v>11</v>
      </c>
    </row>
    <row r="799" spans="1:8" ht="15" customHeight="1" x14ac:dyDescent="0.4">
      <c r="A799" s="136" t="str">
        <f t="shared" si="64"/>
        <v>DiciembreHylseg Seguros, S.A.</v>
      </c>
      <c r="B799" s="46">
        <f t="shared" si="65"/>
        <v>1</v>
      </c>
      <c r="C799" s="50" t="s">
        <v>117</v>
      </c>
      <c r="D799" s="48">
        <f>VLOOKUP(A799,'PNC Exon. &amp; no Exon.'!A:D,3,0)+VLOOKUP(A799,'PNC Exon. &amp; no Exon.'!A:D,4,0)</f>
        <v>0</v>
      </c>
      <c r="E799" s="145">
        <f t="shared" si="66"/>
        <v>0</v>
      </c>
      <c r="F799" s="145">
        <f t="shared" si="69"/>
        <v>0</v>
      </c>
      <c r="H799" s="136" t="s">
        <v>11</v>
      </c>
    </row>
    <row r="800" spans="1:8" ht="15" customHeight="1" x14ac:dyDescent="0.4">
      <c r="A800" s="136" t="str">
        <f t="shared" si="64"/>
        <v>DiciembreUnit, S.A</v>
      </c>
      <c r="B800" s="46">
        <f t="shared" si="65"/>
        <v>1</v>
      </c>
      <c r="C800" s="50" t="s">
        <v>118</v>
      </c>
      <c r="D800" s="48">
        <f>VLOOKUP(A800,'PNC Exon. &amp; no Exon.'!A:D,3,0)+VLOOKUP(A800,'PNC Exon. &amp; no Exon.'!A:D,4,0)</f>
        <v>0</v>
      </c>
      <c r="E800" s="145">
        <f t="shared" si="66"/>
        <v>0</v>
      </c>
      <c r="F800" s="145">
        <f t="shared" si="69"/>
        <v>0</v>
      </c>
      <c r="H800" s="136" t="s">
        <v>11</v>
      </c>
    </row>
    <row r="801" spans="1:6" x14ac:dyDescent="0.4">
      <c r="A801" s="136" t="str">
        <f t="shared" si="64"/>
        <v xml:space="preserve">Total General </v>
      </c>
      <c r="B801" s="51"/>
      <c r="C801" s="52" t="s">
        <v>21</v>
      </c>
      <c r="D801" s="53">
        <f>SUM(D768:D800)</f>
        <v>0</v>
      </c>
      <c r="E801" s="150">
        <f>SUM(E768:E800,0)</f>
        <v>0</v>
      </c>
      <c r="F801" s="151"/>
    </row>
    <row r="802" spans="1:6" x14ac:dyDescent="0.4">
      <c r="B802" s="69" t="s">
        <v>171</v>
      </c>
    </row>
  </sheetData>
  <mergeCells count="54">
    <mergeCell ref="B448:F448"/>
    <mergeCell ref="B256:F256"/>
    <mergeCell ref="B257:F257"/>
    <mergeCell ref="B258:F258"/>
    <mergeCell ref="B259:F259"/>
    <mergeCell ref="B383:F383"/>
    <mergeCell ref="B447:F447"/>
    <mergeCell ref="B193:F193"/>
    <mergeCell ref="B194:F194"/>
    <mergeCell ref="B195:F195"/>
    <mergeCell ref="B196:F196"/>
    <mergeCell ref="B446:F446"/>
    <mergeCell ref="B319:F319"/>
    <mergeCell ref="B320:F320"/>
    <mergeCell ref="B385:F385"/>
    <mergeCell ref="B386:F386"/>
    <mergeCell ref="B321:F321"/>
    <mergeCell ref="B322:F322"/>
    <mergeCell ref="B384:F384"/>
    <mergeCell ref="B635:F635"/>
    <mergeCell ref="B636:F636"/>
    <mergeCell ref="B699:F699"/>
    <mergeCell ref="B700:F700"/>
    <mergeCell ref="B764:F764"/>
    <mergeCell ref="B637:F637"/>
    <mergeCell ref="B638:F638"/>
    <mergeCell ref="B765:F765"/>
    <mergeCell ref="B701:F701"/>
    <mergeCell ref="B702:F702"/>
    <mergeCell ref="B762:F762"/>
    <mergeCell ref="B763:F763"/>
    <mergeCell ref="B572:F572"/>
    <mergeCell ref="B573:F573"/>
    <mergeCell ref="B449:F449"/>
    <mergeCell ref="B575:F575"/>
    <mergeCell ref="B509:F509"/>
    <mergeCell ref="B510:F510"/>
    <mergeCell ref="B511:F511"/>
    <mergeCell ref="B512:F512"/>
    <mergeCell ref="B574:F574"/>
    <mergeCell ref="B1:F1"/>
    <mergeCell ref="B2:F2"/>
    <mergeCell ref="B3:F3"/>
    <mergeCell ref="B65:F65"/>
    <mergeCell ref="B4:F4"/>
    <mergeCell ref="B64:F64"/>
    <mergeCell ref="B169:C169"/>
    <mergeCell ref="B66:F66"/>
    <mergeCell ref="B67:F67"/>
    <mergeCell ref="B131:F131"/>
    <mergeCell ref="B132:F132"/>
    <mergeCell ref="B129:F129"/>
    <mergeCell ref="B130:F130"/>
    <mergeCell ref="B104:C104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1"/>
  </cellWatches>
  <ignoredErrors>
    <ignoredError sqref="F166 F157:F161 F232 F135:F144 F164 F147:F152 F199: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6"/>
  <sheetViews>
    <sheetView workbookViewId="0">
      <selection activeCell="D30" sqref="D30:E30"/>
    </sheetView>
  </sheetViews>
  <sheetFormatPr defaultColWidth="9.1171875" defaultRowHeight="12.7" x14ac:dyDescent="0.4"/>
  <cols>
    <col min="1" max="1" width="52.87890625" bestFit="1" customWidth="1"/>
    <col min="2" max="2" width="10.5859375" bestFit="1" customWidth="1"/>
    <col min="3" max="3" width="43.1171875" bestFit="1" customWidth="1"/>
    <col min="4" max="4" width="16.703125" bestFit="1" customWidth="1"/>
    <col min="5" max="5" width="16.87890625" bestFit="1" customWidth="1"/>
  </cols>
  <sheetData>
    <row r="1" spans="1:5" x14ac:dyDescent="0.4">
      <c r="A1" t="s">
        <v>121</v>
      </c>
      <c r="B1" t="s">
        <v>122</v>
      </c>
      <c r="C1" t="s">
        <v>123</v>
      </c>
      <c r="D1" t="s">
        <v>124</v>
      </c>
      <c r="E1" t="s">
        <v>125</v>
      </c>
    </row>
    <row r="2" spans="1:5" x14ac:dyDescent="0.4">
      <c r="A2" t="str">
        <f>B2&amp;C2</f>
        <v>AbrilAmigos Compañía de Seguros, S. A.</v>
      </c>
      <c r="B2" t="s">
        <v>3</v>
      </c>
      <c r="C2" t="s">
        <v>88</v>
      </c>
      <c r="D2">
        <v>2890027.7199999997</v>
      </c>
      <c r="E2">
        <v>2070</v>
      </c>
    </row>
    <row r="3" spans="1:5" x14ac:dyDescent="0.4">
      <c r="A3" t="str">
        <f t="shared" ref="A3:A66" si="0">B3&amp;C3</f>
        <v>AbrilAngloamericana de Seguros, S. A.</v>
      </c>
      <c r="B3" t="s">
        <v>3</v>
      </c>
      <c r="C3" t="s">
        <v>79</v>
      </c>
      <c r="D3">
        <v>12616640.48</v>
      </c>
      <c r="E3">
        <v>357782.62</v>
      </c>
    </row>
    <row r="4" spans="1:5" x14ac:dyDescent="0.4">
      <c r="A4" t="str">
        <f t="shared" si="0"/>
        <v>AbrilAseguradora Agropecuaria Dominicana. S. A.</v>
      </c>
      <c r="B4" t="s">
        <v>3</v>
      </c>
      <c r="C4" t="s">
        <v>98</v>
      </c>
      <c r="D4">
        <v>840422.72</v>
      </c>
      <c r="E4">
        <v>34733495.240000002</v>
      </c>
    </row>
    <row r="5" spans="1:5" x14ac:dyDescent="0.4">
      <c r="A5" t="str">
        <f t="shared" si="0"/>
        <v>AbrilAtlantica Seguros, S. A.</v>
      </c>
      <c r="B5" t="s">
        <v>3</v>
      </c>
      <c r="C5" t="s">
        <v>107</v>
      </c>
      <c r="D5">
        <v>16752689.079999998</v>
      </c>
      <c r="E5">
        <v>0</v>
      </c>
    </row>
    <row r="6" spans="1:5" x14ac:dyDescent="0.4">
      <c r="A6" t="str">
        <f t="shared" si="0"/>
        <v>AbrilAtrio Seguros, S. A.</v>
      </c>
      <c r="B6" t="s">
        <v>3</v>
      </c>
      <c r="C6" t="s">
        <v>110</v>
      </c>
      <c r="D6">
        <v>9899024.6500000022</v>
      </c>
      <c r="E6">
        <v>10323791.59</v>
      </c>
    </row>
    <row r="7" spans="1:5" x14ac:dyDescent="0.4">
      <c r="A7" t="str">
        <f t="shared" si="0"/>
        <v>AbrilAutoseguro, S. A.</v>
      </c>
      <c r="B7" t="s">
        <v>3</v>
      </c>
      <c r="C7" t="s">
        <v>81</v>
      </c>
      <c r="D7">
        <v>552020.59</v>
      </c>
      <c r="E7">
        <v>0</v>
      </c>
    </row>
    <row r="8" spans="1:5" x14ac:dyDescent="0.4">
      <c r="A8" t="str">
        <f t="shared" si="0"/>
        <v>AbrilBanesco Seguros, S.A.</v>
      </c>
      <c r="B8" t="s">
        <v>3</v>
      </c>
      <c r="C8" t="s">
        <v>106</v>
      </c>
      <c r="D8">
        <v>35130432.519999996</v>
      </c>
      <c r="E8">
        <v>2848358.69</v>
      </c>
    </row>
    <row r="9" spans="1:5" x14ac:dyDescent="0.4">
      <c r="A9" t="str">
        <f t="shared" si="0"/>
        <v>AbrilBMI Compañía de Seguros, S. A.</v>
      </c>
      <c r="B9" t="s">
        <v>3</v>
      </c>
      <c r="C9" t="s">
        <v>95</v>
      </c>
      <c r="D9">
        <v>1346568.58</v>
      </c>
      <c r="E9">
        <v>23445420.219999999</v>
      </c>
    </row>
    <row r="10" spans="1:5" x14ac:dyDescent="0.4">
      <c r="A10" t="str">
        <f t="shared" si="0"/>
        <v>AbrilBupa Dominicana, S.A.</v>
      </c>
      <c r="B10" t="s">
        <v>3</v>
      </c>
      <c r="C10" t="s">
        <v>101</v>
      </c>
      <c r="D10">
        <v>0</v>
      </c>
      <c r="E10">
        <v>19761358.09</v>
      </c>
    </row>
    <row r="11" spans="1:5" x14ac:dyDescent="0.4">
      <c r="A11" t="str">
        <f t="shared" si="0"/>
        <v>AbrilCompañía Dominicana de Seguros, S.R.L.</v>
      </c>
      <c r="B11" t="s">
        <v>3</v>
      </c>
      <c r="C11" t="s">
        <v>96</v>
      </c>
      <c r="D11">
        <v>23364525.280000001</v>
      </c>
      <c r="E11">
        <v>14820</v>
      </c>
    </row>
    <row r="12" spans="1:5" x14ac:dyDescent="0.4">
      <c r="A12" t="str">
        <f t="shared" si="0"/>
        <v>AbrilConfederación del Canada Dominicana. S. A.</v>
      </c>
      <c r="B12" t="s">
        <v>3</v>
      </c>
      <c r="C12" t="s">
        <v>93</v>
      </c>
      <c r="D12">
        <v>3645519.5600000005</v>
      </c>
      <c r="E12">
        <v>0</v>
      </c>
    </row>
    <row r="13" spans="1:5" x14ac:dyDescent="0.4">
      <c r="A13" t="str">
        <f t="shared" si="0"/>
        <v>AbrilCooperativa Nacional de Seguros, Inc.</v>
      </c>
      <c r="B13" t="s">
        <v>3</v>
      </c>
      <c r="C13" t="s">
        <v>80</v>
      </c>
      <c r="D13">
        <v>28902448.100000001</v>
      </c>
      <c r="E13">
        <v>44607.89</v>
      </c>
    </row>
    <row r="14" spans="1:5" x14ac:dyDescent="0.4">
      <c r="A14" t="str">
        <f t="shared" si="0"/>
        <v>AbrilCuna Mutual Insurance Society Dominicana, S.A.</v>
      </c>
      <c r="B14" t="s">
        <v>3</v>
      </c>
      <c r="C14" t="s">
        <v>102</v>
      </c>
      <c r="D14">
        <v>36333106.590000004</v>
      </c>
      <c r="E14">
        <v>0</v>
      </c>
    </row>
    <row r="15" spans="1:5" x14ac:dyDescent="0.4">
      <c r="A15" t="str">
        <f t="shared" si="0"/>
        <v>AbrilGeneral de Seguros, S. A.</v>
      </c>
      <c r="B15" t="s">
        <v>3</v>
      </c>
      <c r="C15" t="s">
        <v>78</v>
      </c>
      <c r="D15">
        <v>20888184.140000001</v>
      </c>
      <c r="E15">
        <v>91313045.149999991</v>
      </c>
    </row>
    <row r="16" spans="1:5" x14ac:dyDescent="0.4">
      <c r="A16" t="str">
        <f t="shared" si="0"/>
        <v>AbrilHumano Seguros, S. A.</v>
      </c>
      <c r="B16" t="s">
        <v>3</v>
      </c>
      <c r="C16" t="s">
        <v>108</v>
      </c>
      <c r="D16">
        <v>69334797.120000005</v>
      </c>
      <c r="E16">
        <v>731492702.82999992</v>
      </c>
    </row>
    <row r="17" spans="1:5" x14ac:dyDescent="0.4">
      <c r="A17" t="str">
        <f t="shared" si="0"/>
        <v>AbrilHylseg Seguros, S.A.</v>
      </c>
      <c r="B17" t="s">
        <v>3</v>
      </c>
      <c r="C17" t="s">
        <v>117</v>
      </c>
      <c r="D17">
        <v>1171998.43</v>
      </c>
      <c r="E17">
        <v>0</v>
      </c>
    </row>
    <row r="18" spans="1:5" x14ac:dyDescent="0.4">
      <c r="A18" t="str">
        <f t="shared" si="0"/>
        <v>AbrilLa Colonial de Seguros, S. A.</v>
      </c>
      <c r="B18" t="s">
        <v>3</v>
      </c>
      <c r="C18" t="s">
        <v>87</v>
      </c>
      <c r="D18">
        <v>329279952.86000001</v>
      </c>
      <c r="E18">
        <v>29208945.910000004</v>
      </c>
    </row>
    <row r="19" spans="1:5" x14ac:dyDescent="0.4">
      <c r="A19" t="str">
        <f t="shared" si="0"/>
        <v>AbrilLa Monumental de Seguros, S. A.</v>
      </c>
      <c r="B19" t="s">
        <v>3</v>
      </c>
      <c r="C19" t="s">
        <v>89</v>
      </c>
      <c r="D19">
        <v>54716590.379999995</v>
      </c>
      <c r="E19">
        <v>12750.83</v>
      </c>
    </row>
    <row r="20" spans="1:5" x14ac:dyDescent="0.4">
      <c r="A20" t="str">
        <f t="shared" si="0"/>
        <v>AbrilMAPFRE BHD Cía de Seguros, S. A.</v>
      </c>
      <c r="B20" t="s">
        <v>3</v>
      </c>
      <c r="C20" t="s">
        <v>94</v>
      </c>
      <c r="D20">
        <v>720790874.40999997</v>
      </c>
      <c r="E20">
        <v>96912985.5</v>
      </c>
    </row>
    <row r="21" spans="1:5" x14ac:dyDescent="0.4">
      <c r="A21" t="str">
        <f t="shared" si="0"/>
        <v>AbrilMidas Seguros, S. A.</v>
      </c>
      <c r="B21" t="s">
        <v>3</v>
      </c>
      <c r="C21" t="s">
        <v>115</v>
      </c>
      <c r="D21">
        <v>435246.29000000004</v>
      </c>
      <c r="E21">
        <v>0</v>
      </c>
    </row>
    <row r="22" spans="1:5" x14ac:dyDescent="0.4">
      <c r="A22" t="str">
        <f t="shared" si="0"/>
        <v>AbrilMultiseguros S.U, S. A.</v>
      </c>
      <c r="B22" t="s">
        <v>3</v>
      </c>
      <c r="C22" t="s">
        <v>113</v>
      </c>
      <c r="D22">
        <v>2157721.2799999998</v>
      </c>
      <c r="E22">
        <v>0</v>
      </c>
    </row>
    <row r="23" spans="1:5" x14ac:dyDescent="0.4">
      <c r="A23" t="str">
        <f t="shared" si="0"/>
        <v>AbrilPatria, S. A. Compañía de Seguros</v>
      </c>
      <c r="B23" t="s">
        <v>3</v>
      </c>
      <c r="C23" t="s">
        <v>99</v>
      </c>
      <c r="D23">
        <v>27654286.789999999</v>
      </c>
      <c r="E23">
        <v>0</v>
      </c>
    </row>
    <row r="24" spans="1:5" x14ac:dyDescent="0.4">
      <c r="A24" t="str">
        <f t="shared" si="0"/>
        <v>AbrilREHSA Cía. de Seguros y Reaseguros, S.A.</v>
      </c>
      <c r="B24" t="s">
        <v>3</v>
      </c>
      <c r="C24" t="s">
        <v>111</v>
      </c>
      <c r="D24">
        <v>0</v>
      </c>
      <c r="E24">
        <v>0</v>
      </c>
    </row>
    <row r="25" spans="1:5" x14ac:dyDescent="0.4">
      <c r="A25" t="str">
        <f t="shared" si="0"/>
        <v>AbrilSegna, Compañía de Seguros, S.A.</v>
      </c>
      <c r="B25" t="s">
        <v>3</v>
      </c>
      <c r="C25" t="s">
        <v>97</v>
      </c>
      <c r="D25">
        <v>0</v>
      </c>
      <c r="E25">
        <v>0</v>
      </c>
    </row>
    <row r="26" spans="1:5" x14ac:dyDescent="0.4">
      <c r="A26" t="str">
        <f t="shared" si="0"/>
        <v>AbrilSeguros ADEMI, S. A.</v>
      </c>
      <c r="B26" t="s">
        <v>3</v>
      </c>
      <c r="C26" t="s">
        <v>109</v>
      </c>
      <c r="D26">
        <v>13725139.370000001</v>
      </c>
      <c r="E26">
        <v>636658.19999999995</v>
      </c>
    </row>
    <row r="27" spans="1:5" x14ac:dyDescent="0.4">
      <c r="A27" t="str">
        <f t="shared" si="0"/>
        <v>AbrilSeguros APS, S.A</v>
      </c>
      <c r="B27" t="s">
        <v>3</v>
      </c>
      <c r="C27" t="s">
        <v>114</v>
      </c>
      <c r="D27">
        <v>7073511.580000001</v>
      </c>
      <c r="E27">
        <v>121745</v>
      </c>
    </row>
    <row r="28" spans="1:5" x14ac:dyDescent="0.4">
      <c r="A28" t="str">
        <f t="shared" si="0"/>
        <v>AbrilSeguros Crecer, S. A.</v>
      </c>
      <c r="B28" t="s">
        <v>3</v>
      </c>
      <c r="C28" t="s">
        <v>116</v>
      </c>
      <c r="D28">
        <v>38241579.32</v>
      </c>
      <c r="E28">
        <v>75720521.25</v>
      </c>
    </row>
    <row r="29" spans="1:5" x14ac:dyDescent="0.4">
      <c r="A29" t="str">
        <f t="shared" si="0"/>
        <v>AbrilSeguros La Internacional, S. A.</v>
      </c>
      <c r="B29" t="s">
        <v>3</v>
      </c>
      <c r="C29" t="s">
        <v>82</v>
      </c>
      <c r="D29">
        <v>10306394.859999999</v>
      </c>
      <c r="E29">
        <v>0</v>
      </c>
    </row>
    <row r="30" spans="1:5" x14ac:dyDescent="0.4">
      <c r="A30" t="str">
        <f t="shared" si="0"/>
        <v>AbrilSeguros Pepin, S. A.</v>
      </c>
      <c r="B30" t="s">
        <v>3</v>
      </c>
      <c r="C30" t="s">
        <v>77</v>
      </c>
      <c r="D30">
        <v>49169180.559999995</v>
      </c>
      <c r="E30">
        <v>2127.83</v>
      </c>
    </row>
    <row r="31" spans="1:5" x14ac:dyDescent="0.4">
      <c r="A31" t="str">
        <f t="shared" si="0"/>
        <v>AbrilSeguros Reservas, S. A.</v>
      </c>
      <c r="B31" t="s">
        <v>3</v>
      </c>
      <c r="C31" t="s">
        <v>112</v>
      </c>
      <c r="D31">
        <v>496884796.80999994</v>
      </c>
      <c r="E31">
        <v>84804326.729999989</v>
      </c>
    </row>
    <row r="32" spans="1:5" x14ac:dyDescent="0.4">
      <c r="A32" t="str">
        <f t="shared" si="0"/>
        <v>AbrilSeguros Sura, S. A.</v>
      </c>
      <c r="B32" t="s">
        <v>3</v>
      </c>
      <c r="C32" t="s">
        <v>92</v>
      </c>
      <c r="D32">
        <v>336838442.27999991</v>
      </c>
      <c r="E32">
        <v>6341341.4299999997</v>
      </c>
    </row>
    <row r="33" spans="1:5" x14ac:dyDescent="0.4">
      <c r="A33" t="str">
        <f t="shared" si="0"/>
        <v>AbrilSeguros Universal, S. A.</v>
      </c>
      <c r="B33" t="s">
        <v>3</v>
      </c>
      <c r="C33" t="s">
        <v>86</v>
      </c>
      <c r="D33">
        <v>544368341.26999998</v>
      </c>
      <c r="E33">
        <v>450542651.21000004</v>
      </c>
    </row>
    <row r="34" spans="1:5" x14ac:dyDescent="0.4">
      <c r="A34" t="str">
        <f t="shared" si="0"/>
        <v>AbrilSeguros Worldwide, S. A.</v>
      </c>
      <c r="B34" t="s">
        <v>3</v>
      </c>
      <c r="C34" t="s">
        <v>91</v>
      </c>
      <c r="D34">
        <v>7825009.7199999997</v>
      </c>
      <c r="E34">
        <v>148951070.14999998</v>
      </c>
    </row>
    <row r="35" spans="1:5" x14ac:dyDescent="0.4">
      <c r="A35" t="str">
        <f t="shared" si="0"/>
        <v>AbrilSeguros Yunen, S. A.</v>
      </c>
      <c r="B35" t="s">
        <v>3</v>
      </c>
      <c r="C35" t="s">
        <v>119</v>
      </c>
      <c r="D35">
        <v>0</v>
      </c>
      <c r="E35">
        <v>9082500.75</v>
      </c>
    </row>
    <row r="36" spans="1:5" x14ac:dyDescent="0.4">
      <c r="A36" t="str">
        <f t="shared" si="0"/>
        <v>AbrilUnit, S.A</v>
      </c>
      <c r="B36" t="s">
        <v>3</v>
      </c>
      <c r="C36" t="s">
        <v>118</v>
      </c>
      <c r="D36">
        <v>73423.320000000007</v>
      </c>
      <c r="E36">
        <v>14617</v>
      </c>
    </row>
    <row r="37" spans="1:5" x14ac:dyDescent="0.4">
      <c r="A37" t="str">
        <f t="shared" si="0"/>
        <v>AgostoAmigos Compañía de Seguros, S. A.</v>
      </c>
      <c r="B37" t="s">
        <v>7</v>
      </c>
      <c r="C37" t="s">
        <v>88</v>
      </c>
      <c r="D37">
        <v>5160708.0999999996</v>
      </c>
      <c r="E37">
        <v>58180</v>
      </c>
    </row>
    <row r="38" spans="1:5" x14ac:dyDescent="0.4">
      <c r="A38" t="str">
        <f t="shared" si="0"/>
        <v>AgostoAngloamericana de Seguros, S. A.</v>
      </c>
      <c r="B38" t="s">
        <v>7</v>
      </c>
      <c r="C38" t="s">
        <v>79</v>
      </c>
      <c r="D38">
        <v>32324500.899999999</v>
      </c>
      <c r="E38">
        <v>448600.82</v>
      </c>
    </row>
    <row r="39" spans="1:5" x14ac:dyDescent="0.4">
      <c r="A39" t="str">
        <f t="shared" si="0"/>
        <v>AgostoAseguradora Agropecuaria Dominicana. S. A.</v>
      </c>
      <c r="B39" t="s">
        <v>7</v>
      </c>
      <c r="C39" t="s">
        <v>98</v>
      </c>
      <c r="D39">
        <v>2600987.9500000002</v>
      </c>
      <c r="E39">
        <v>43323591.5</v>
      </c>
    </row>
    <row r="40" spans="1:5" x14ac:dyDescent="0.4">
      <c r="A40" t="str">
        <f t="shared" si="0"/>
        <v>AgostoAtlantica Seguros, S. A.</v>
      </c>
      <c r="B40" t="s">
        <v>7</v>
      </c>
      <c r="C40" t="s">
        <v>107</v>
      </c>
      <c r="D40">
        <v>41264815.469999999</v>
      </c>
      <c r="E40">
        <v>0</v>
      </c>
    </row>
    <row r="41" spans="1:5" x14ac:dyDescent="0.4">
      <c r="A41" t="str">
        <f t="shared" si="0"/>
        <v>AgostoAtrio Seguros, S. A.</v>
      </c>
      <c r="B41" t="s">
        <v>7</v>
      </c>
      <c r="C41" t="s">
        <v>110</v>
      </c>
      <c r="D41">
        <v>18573589.259999998</v>
      </c>
      <c r="E41">
        <v>12009718.02</v>
      </c>
    </row>
    <row r="42" spans="1:5" x14ac:dyDescent="0.4">
      <c r="A42" t="str">
        <f t="shared" si="0"/>
        <v>AgostoAutoseguro, S. A.</v>
      </c>
      <c r="B42" t="s">
        <v>7</v>
      </c>
      <c r="C42" t="s">
        <v>81</v>
      </c>
      <c r="D42">
        <v>5365979.47</v>
      </c>
      <c r="E42">
        <v>0</v>
      </c>
    </row>
    <row r="43" spans="1:5" x14ac:dyDescent="0.4">
      <c r="A43" t="str">
        <f t="shared" si="0"/>
        <v>AgostoBanesco Seguros, S.A.</v>
      </c>
      <c r="B43" t="s">
        <v>7</v>
      </c>
      <c r="C43" t="s">
        <v>106</v>
      </c>
      <c r="D43">
        <v>48237894.599999994</v>
      </c>
      <c r="E43">
        <v>18312.07</v>
      </c>
    </row>
    <row r="44" spans="1:5" x14ac:dyDescent="0.4">
      <c r="A44" t="str">
        <f t="shared" si="0"/>
        <v>AgostoBMI Compañía de Seguros, S. A.</v>
      </c>
      <c r="B44" t="s">
        <v>7</v>
      </c>
      <c r="C44" t="s">
        <v>95</v>
      </c>
      <c r="D44">
        <v>2305990.0299999998</v>
      </c>
      <c r="E44">
        <v>22961195.09</v>
      </c>
    </row>
    <row r="45" spans="1:5" x14ac:dyDescent="0.4">
      <c r="A45" t="str">
        <f t="shared" si="0"/>
        <v>AgostoBupa Dominicana, S.A.</v>
      </c>
      <c r="B45" t="s">
        <v>7</v>
      </c>
      <c r="C45" t="s">
        <v>101</v>
      </c>
      <c r="D45">
        <v>0</v>
      </c>
      <c r="E45">
        <v>32333954.57</v>
      </c>
    </row>
    <row r="46" spans="1:5" x14ac:dyDescent="0.4">
      <c r="A46" t="str">
        <f t="shared" si="0"/>
        <v>AgostoCompañía Dominicana de Seguros, S.R.L.</v>
      </c>
      <c r="B46" t="s">
        <v>7</v>
      </c>
      <c r="C46" t="s">
        <v>96</v>
      </c>
      <c r="D46">
        <v>65477316.799999997</v>
      </c>
      <c r="E46">
        <v>279124.45</v>
      </c>
    </row>
    <row r="47" spans="1:5" x14ac:dyDescent="0.4">
      <c r="A47" t="str">
        <f t="shared" si="0"/>
        <v>AgostoConfederación del Canada Dominicana. S. A.</v>
      </c>
      <c r="B47" t="s">
        <v>7</v>
      </c>
      <c r="C47" t="s">
        <v>93</v>
      </c>
      <c r="D47">
        <v>10569046.83</v>
      </c>
      <c r="E47">
        <v>0</v>
      </c>
    </row>
    <row r="48" spans="1:5" x14ac:dyDescent="0.4">
      <c r="A48" t="str">
        <f t="shared" si="0"/>
        <v>AgostoCooperativa Nacional de Seguros, Inc.</v>
      </c>
      <c r="B48" t="s">
        <v>7</v>
      </c>
      <c r="C48" t="s">
        <v>80</v>
      </c>
      <c r="D48">
        <v>35152641.579999998</v>
      </c>
      <c r="E48">
        <v>140741.54999999999</v>
      </c>
    </row>
    <row r="49" spans="1:5" x14ac:dyDescent="0.4">
      <c r="A49" t="str">
        <f t="shared" si="0"/>
        <v>AgostoCuna Mutual Insurance Society Dominicana, S.A.</v>
      </c>
      <c r="B49" t="s">
        <v>7</v>
      </c>
      <c r="C49" t="s">
        <v>102</v>
      </c>
      <c r="D49">
        <v>31907649.830000002</v>
      </c>
      <c r="E49">
        <v>0</v>
      </c>
    </row>
    <row r="50" spans="1:5" x14ac:dyDescent="0.4">
      <c r="A50" t="str">
        <f t="shared" si="0"/>
        <v>AgostoGeneral de Seguros, S. A.</v>
      </c>
      <c r="B50" t="s">
        <v>7</v>
      </c>
      <c r="C50" t="s">
        <v>78</v>
      </c>
      <c r="D50">
        <v>34209565.719999999</v>
      </c>
      <c r="E50">
        <v>87126092.409999996</v>
      </c>
    </row>
    <row r="51" spans="1:5" x14ac:dyDescent="0.4">
      <c r="A51" t="str">
        <f t="shared" si="0"/>
        <v>AgostoHumano Seguros, S. A.</v>
      </c>
      <c r="B51" t="s">
        <v>7</v>
      </c>
      <c r="C51" t="s">
        <v>108</v>
      </c>
      <c r="D51">
        <v>85633392.219999999</v>
      </c>
      <c r="E51">
        <v>859112642.97000003</v>
      </c>
    </row>
    <row r="52" spans="1:5" x14ac:dyDescent="0.4">
      <c r="A52" t="str">
        <f t="shared" si="0"/>
        <v>AgostoHylseg Seguros, S.A.</v>
      </c>
      <c r="B52" t="s">
        <v>7</v>
      </c>
      <c r="C52" t="s">
        <v>117</v>
      </c>
      <c r="D52">
        <v>848907.78</v>
      </c>
      <c r="E52">
        <v>0</v>
      </c>
    </row>
    <row r="53" spans="1:5" x14ac:dyDescent="0.4">
      <c r="A53" t="str">
        <f t="shared" si="0"/>
        <v>AgostoLa Colonial de Seguros, S. A.</v>
      </c>
      <c r="B53" t="s">
        <v>7</v>
      </c>
      <c r="C53" t="s">
        <v>87</v>
      </c>
      <c r="D53">
        <v>386482586.33000004</v>
      </c>
      <c r="E53">
        <v>192650243.28999999</v>
      </c>
    </row>
    <row r="54" spans="1:5" x14ac:dyDescent="0.4">
      <c r="A54" t="str">
        <f t="shared" si="0"/>
        <v>AgostoLa Monumental de Seguros, S. A.</v>
      </c>
      <c r="B54" t="s">
        <v>7</v>
      </c>
      <c r="C54" t="s">
        <v>89</v>
      </c>
      <c r="D54">
        <v>102144870.09</v>
      </c>
      <c r="E54">
        <v>346254.49</v>
      </c>
    </row>
    <row r="55" spans="1:5" x14ac:dyDescent="0.4">
      <c r="A55" t="str">
        <f t="shared" si="0"/>
        <v>AgostoMAPFRE BHD Cía de Seguros, S. A.</v>
      </c>
      <c r="B55" t="s">
        <v>7</v>
      </c>
      <c r="C55" t="s">
        <v>94</v>
      </c>
      <c r="D55">
        <v>661894569.49000001</v>
      </c>
      <c r="E55">
        <v>124815784.97</v>
      </c>
    </row>
    <row r="56" spans="1:5" x14ac:dyDescent="0.4">
      <c r="A56" t="str">
        <f t="shared" si="0"/>
        <v>AgostoMidas Seguros, S. A.</v>
      </c>
      <c r="B56" t="s">
        <v>7</v>
      </c>
      <c r="C56" t="s">
        <v>115</v>
      </c>
      <c r="D56">
        <v>482263.62</v>
      </c>
      <c r="E56">
        <v>0</v>
      </c>
    </row>
    <row r="57" spans="1:5" x14ac:dyDescent="0.4">
      <c r="A57" t="str">
        <f t="shared" si="0"/>
        <v>AgostoMultiseguros S.U, S. A.</v>
      </c>
      <c r="B57" t="s">
        <v>7</v>
      </c>
      <c r="C57" t="s">
        <v>113</v>
      </c>
      <c r="D57">
        <v>12435278.9</v>
      </c>
      <c r="E57">
        <v>0</v>
      </c>
    </row>
    <row r="58" spans="1:5" x14ac:dyDescent="0.4">
      <c r="A58" t="str">
        <f t="shared" si="0"/>
        <v>AgostoPatria, S. A. Compañía de Seguros</v>
      </c>
      <c r="B58" t="s">
        <v>7</v>
      </c>
      <c r="C58" t="s">
        <v>99</v>
      </c>
      <c r="D58">
        <v>61426502.719999991</v>
      </c>
      <c r="E58">
        <v>0</v>
      </c>
    </row>
    <row r="59" spans="1:5" x14ac:dyDescent="0.4">
      <c r="A59" t="str">
        <f t="shared" si="0"/>
        <v>AgostoREHSA Cía. de Seguros y Reaseguros, S.A.</v>
      </c>
      <c r="B59" t="s">
        <v>7</v>
      </c>
      <c r="C59" t="s">
        <v>111</v>
      </c>
      <c r="D59">
        <v>0</v>
      </c>
      <c r="E59">
        <v>0</v>
      </c>
    </row>
    <row r="60" spans="1:5" x14ac:dyDescent="0.4">
      <c r="A60" t="str">
        <f t="shared" si="0"/>
        <v>AgostoSeguros ADEMI, S. A.</v>
      </c>
      <c r="B60" t="s">
        <v>7</v>
      </c>
      <c r="C60" t="s">
        <v>109</v>
      </c>
      <c r="D60">
        <v>13576129.789999999</v>
      </c>
      <c r="E60">
        <v>0</v>
      </c>
    </row>
    <row r="61" spans="1:5" x14ac:dyDescent="0.4">
      <c r="A61" t="str">
        <f t="shared" si="0"/>
        <v>AgostoSeguros APS, S.A</v>
      </c>
      <c r="B61" t="s">
        <v>7</v>
      </c>
      <c r="C61" t="s">
        <v>114</v>
      </c>
      <c r="D61">
        <v>19513784.050000001</v>
      </c>
      <c r="E61">
        <v>360680</v>
      </c>
    </row>
    <row r="62" spans="1:5" x14ac:dyDescent="0.4">
      <c r="A62" t="str">
        <f t="shared" si="0"/>
        <v>AgostoSeguros Crecer, S. A.</v>
      </c>
      <c r="B62" t="s">
        <v>7</v>
      </c>
      <c r="C62" t="s">
        <v>116</v>
      </c>
      <c r="D62">
        <v>53431227.870000005</v>
      </c>
      <c r="E62">
        <v>79215577.290000007</v>
      </c>
    </row>
    <row r="63" spans="1:5" x14ac:dyDescent="0.4">
      <c r="A63" t="str">
        <f t="shared" si="0"/>
        <v>AgostoSeguros La Internacional, S. A.</v>
      </c>
      <c r="B63" t="s">
        <v>7</v>
      </c>
      <c r="C63" t="s">
        <v>82</v>
      </c>
      <c r="D63">
        <v>34285041.18</v>
      </c>
      <c r="E63">
        <v>0</v>
      </c>
    </row>
    <row r="64" spans="1:5" x14ac:dyDescent="0.4">
      <c r="A64" t="str">
        <f t="shared" si="0"/>
        <v>AgostoSeguros Pepin, S. A.</v>
      </c>
      <c r="B64" t="s">
        <v>7</v>
      </c>
      <c r="C64" t="s">
        <v>77</v>
      </c>
      <c r="D64">
        <v>99165802.129999995</v>
      </c>
      <c r="E64">
        <v>2536.67</v>
      </c>
    </row>
    <row r="65" spans="1:5" x14ac:dyDescent="0.4">
      <c r="A65" t="str">
        <f t="shared" si="0"/>
        <v>AgostoSeguros Reservas, S. A.</v>
      </c>
      <c r="B65" t="s">
        <v>7</v>
      </c>
      <c r="C65" t="s">
        <v>112</v>
      </c>
      <c r="D65">
        <v>881370347.57999992</v>
      </c>
      <c r="E65">
        <v>115877228.78999999</v>
      </c>
    </row>
    <row r="66" spans="1:5" x14ac:dyDescent="0.4">
      <c r="A66" t="str">
        <f t="shared" si="0"/>
        <v>AgostoSeguros Sura, S. A.</v>
      </c>
      <c r="B66" t="s">
        <v>7</v>
      </c>
      <c r="C66" t="s">
        <v>92</v>
      </c>
      <c r="D66">
        <v>384547136.65999991</v>
      </c>
      <c r="E66">
        <v>16169378.860000001</v>
      </c>
    </row>
    <row r="67" spans="1:5" x14ac:dyDescent="0.4">
      <c r="A67" t="str">
        <f t="shared" ref="A67:A130" si="1">B67&amp;C67</f>
        <v>AgostoSeguros Universal, S. A.</v>
      </c>
      <c r="B67" t="s">
        <v>7</v>
      </c>
      <c r="C67" t="s">
        <v>86</v>
      </c>
      <c r="D67">
        <v>995886598.46000004</v>
      </c>
      <c r="E67">
        <v>477254435.21999997</v>
      </c>
    </row>
    <row r="68" spans="1:5" x14ac:dyDescent="0.4">
      <c r="A68" t="str">
        <f t="shared" si="1"/>
        <v>AgostoSeguros Worldwide, S. A.</v>
      </c>
      <c r="B68" t="s">
        <v>7</v>
      </c>
      <c r="C68" t="s">
        <v>91</v>
      </c>
      <c r="D68">
        <v>10476787.24</v>
      </c>
      <c r="E68">
        <v>173668916.06999999</v>
      </c>
    </row>
    <row r="69" spans="1:5" x14ac:dyDescent="0.4">
      <c r="A69" t="str">
        <f t="shared" si="1"/>
        <v>AgostoSeguros Yunen, S. A.</v>
      </c>
      <c r="B69" t="s">
        <v>7</v>
      </c>
      <c r="C69" t="s">
        <v>119</v>
      </c>
      <c r="D69">
        <v>2517.7400000000002</v>
      </c>
      <c r="E69">
        <v>930366.84</v>
      </c>
    </row>
    <row r="70" spans="1:5" x14ac:dyDescent="0.4">
      <c r="A70" t="str">
        <f t="shared" si="1"/>
        <v>AgostoUnit, S.A</v>
      </c>
      <c r="B70" t="s">
        <v>7</v>
      </c>
      <c r="C70" t="s">
        <v>118</v>
      </c>
      <c r="D70">
        <v>140219.88</v>
      </c>
      <c r="E70">
        <v>16422</v>
      </c>
    </row>
    <row r="71" spans="1:5" x14ac:dyDescent="0.4">
      <c r="A71" t="str">
        <f t="shared" si="1"/>
        <v>DiciembreAmigos Compañía de Seguros, S. A.</v>
      </c>
      <c r="B71" t="s">
        <v>11</v>
      </c>
      <c r="C71" t="s">
        <v>88</v>
      </c>
      <c r="D71">
        <v>7360853</v>
      </c>
      <c r="E71">
        <v>51830</v>
      </c>
    </row>
    <row r="72" spans="1:5" x14ac:dyDescent="0.4">
      <c r="A72" t="str">
        <f t="shared" si="1"/>
        <v>DiciembreAngloamericana de Seguros, S. A.</v>
      </c>
      <c r="B72" t="s">
        <v>11</v>
      </c>
      <c r="C72" t="s">
        <v>79</v>
      </c>
      <c r="D72">
        <v>73699271.609999999</v>
      </c>
      <c r="E72">
        <v>347665.94</v>
      </c>
    </row>
    <row r="73" spans="1:5" x14ac:dyDescent="0.4">
      <c r="A73" t="str">
        <f t="shared" si="1"/>
        <v>DiciembreAseguradora Agropecuaria Dominicana. S. A.</v>
      </c>
      <c r="B73" t="s">
        <v>11</v>
      </c>
      <c r="C73" t="s">
        <v>98</v>
      </c>
      <c r="D73">
        <v>3726799.71</v>
      </c>
      <c r="E73">
        <v>56890954.07</v>
      </c>
    </row>
    <row r="74" spans="1:5" x14ac:dyDescent="0.4">
      <c r="A74" t="str">
        <f t="shared" si="1"/>
        <v>DiciembreAtlantica Seguros, S. A.</v>
      </c>
      <c r="B74" t="s">
        <v>11</v>
      </c>
      <c r="C74" t="s">
        <v>107</v>
      </c>
      <c r="D74">
        <v>57938953.710000001</v>
      </c>
      <c r="E74">
        <v>0</v>
      </c>
    </row>
    <row r="75" spans="1:5" x14ac:dyDescent="0.4">
      <c r="A75" t="str">
        <f t="shared" si="1"/>
        <v>DiciembreAtrio Seguros, S. A.</v>
      </c>
      <c r="B75" t="s">
        <v>11</v>
      </c>
      <c r="C75" t="s">
        <v>110</v>
      </c>
      <c r="D75">
        <v>20450456.580000002</v>
      </c>
      <c r="E75">
        <v>11972551.699999999</v>
      </c>
    </row>
    <row r="76" spans="1:5" x14ac:dyDescent="0.4">
      <c r="A76" t="str">
        <f t="shared" si="1"/>
        <v>DiciembreAutoseguro, S. A.</v>
      </c>
      <c r="B76" t="s">
        <v>11</v>
      </c>
      <c r="C76" t="s">
        <v>81</v>
      </c>
      <c r="D76">
        <v>6838593.0099999998</v>
      </c>
      <c r="E76">
        <v>0</v>
      </c>
    </row>
    <row r="77" spans="1:5" x14ac:dyDescent="0.4">
      <c r="A77" t="str">
        <f t="shared" si="1"/>
        <v>DiciembreBanesco Seguros, S.A.</v>
      </c>
      <c r="B77" t="s">
        <v>11</v>
      </c>
      <c r="C77" t="s">
        <v>106</v>
      </c>
      <c r="D77">
        <v>53698924.359999999</v>
      </c>
      <c r="E77">
        <v>346979.74</v>
      </c>
    </row>
    <row r="78" spans="1:5" x14ac:dyDescent="0.4">
      <c r="A78" t="str">
        <f t="shared" si="1"/>
        <v>DiciembreBMI Compañía de Seguros, S. A.</v>
      </c>
      <c r="B78" t="s">
        <v>11</v>
      </c>
      <c r="C78" t="s">
        <v>95</v>
      </c>
      <c r="D78">
        <v>2134155.15</v>
      </c>
      <c r="E78">
        <v>41668991.030000001</v>
      </c>
    </row>
    <row r="79" spans="1:5" x14ac:dyDescent="0.4">
      <c r="A79" t="str">
        <f t="shared" si="1"/>
        <v>DiciembreBupa Dominicana, S.A.</v>
      </c>
      <c r="B79" t="s">
        <v>11</v>
      </c>
      <c r="C79" t="s">
        <v>101</v>
      </c>
      <c r="D79">
        <v>0</v>
      </c>
      <c r="E79">
        <v>39076829.090000004</v>
      </c>
    </row>
    <row r="80" spans="1:5" x14ac:dyDescent="0.4">
      <c r="A80" t="str">
        <f t="shared" si="1"/>
        <v>DiciembreCompañía Dominicana de Seguros, S.R.L.</v>
      </c>
      <c r="B80" t="s">
        <v>11</v>
      </c>
      <c r="C80" t="s">
        <v>96</v>
      </c>
      <c r="D80">
        <v>99197727.769999996</v>
      </c>
      <c r="E80">
        <v>85428.84</v>
      </c>
    </row>
    <row r="81" spans="1:5" x14ac:dyDescent="0.4">
      <c r="A81" t="str">
        <f t="shared" si="1"/>
        <v>DiciembreConfederación del Canada Dominicana. S. A.</v>
      </c>
      <c r="B81" t="s">
        <v>11</v>
      </c>
      <c r="C81" t="s">
        <v>93</v>
      </c>
      <c r="D81">
        <v>7047930.3300000001</v>
      </c>
      <c r="E81">
        <v>0</v>
      </c>
    </row>
    <row r="82" spans="1:5" x14ac:dyDescent="0.4">
      <c r="A82" t="str">
        <f t="shared" si="1"/>
        <v>DiciembreCooperativa Nacional de Seguros, Inc.</v>
      </c>
      <c r="B82" t="s">
        <v>11</v>
      </c>
      <c r="C82" t="s">
        <v>80</v>
      </c>
      <c r="D82">
        <v>62716094.329999998</v>
      </c>
      <c r="E82">
        <v>180466.99</v>
      </c>
    </row>
    <row r="83" spans="1:5" x14ac:dyDescent="0.4">
      <c r="A83" t="str">
        <f t="shared" si="1"/>
        <v>DiciembreCuna Mutual Insurance Society Dominicana, S.A.</v>
      </c>
      <c r="B83" t="s">
        <v>11</v>
      </c>
      <c r="C83" t="s">
        <v>102</v>
      </c>
      <c r="D83">
        <v>38362681.409999996</v>
      </c>
      <c r="E83">
        <v>0</v>
      </c>
    </row>
    <row r="84" spans="1:5" x14ac:dyDescent="0.4">
      <c r="A84" t="str">
        <f t="shared" si="1"/>
        <v>DiciembreGeneral de Seguros, S. A.</v>
      </c>
      <c r="B84" t="s">
        <v>11</v>
      </c>
      <c r="C84" t="s">
        <v>78</v>
      </c>
      <c r="D84">
        <v>63608114.250000007</v>
      </c>
      <c r="E84">
        <v>89345693.060000002</v>
      </c>
    </row>
    <row r="85" spans="1:5" x14ac:dyDescent="0.4">
      <c r="A85" t="str">
        <f t="shared" si="1"/>
        <v>DiciembreHumano Seguros, S. A.</v>
      </c>
      <c r="B85" t="s">
        <v>11</v>
      </c>
      <c r="C85" t="s">
        <v>108</v>
      </c>
      <c r="D85">
        <v>116532046.56000002</v>
      </c>
      <c r="E85">
        <v>724770210.21000004</v>
      </c>
    </row>
    <row r="86" spans="1:5" x14ac:dyDescent="0.4">
      <c r="A86" t="str">
        <f t="shared" si="1"/>
        <v>DiciembreHylseg Seguros, S.A.</v>
      </c>
      <c r="B86" t="s">
        <v>11</v>
      </c>
      <c r="C86" t="s">
        <v>117</v>
      </c>
      <c r="D86">
        <v>620302.16</v>
      </c>
      <c r="E86">
        <v>0</v>
      </c>
    </row>
    <row r="87" spans="1:5" x14ac:dyDescent="0.4">
      <c r="A87" t="str">
        <f t="shared" si="1"/>
        <v>DiciembreLa Colonial de Seguros, S. A.</v>
      </c>
      <c r="B87" t="s">
        <v>11</v>
      </c>
      <c r="C87" t="s">
        <v>87</v>
      </c>
      <c r="D87">
        <v>420315088.09999996</v>
      </c>
      <c r="E87">
        <v>139875428.84</v>
      </c>
    </row>
    <row r="88" spans="1:5" x14ac:dyDescent="0.4">
      <c r="A88" t="str">
        <f t="shared" si="1"/>
        <v>DiciembreLa Monumental de Seguros, S. A.</v>
      </c>
      <c r="B88" t="s">
        <v>11</v>
      </c>
      <c r="C88" t="s">
        <v>89</v>
      </c>
      <c r="D88">
        <v>107149789.10000001</v>
      </c>
      <c r="E88">
        <v>28367.08</v>
      </c>
    </row>
    <row r="89" spans="1:5" x14ac:dyDescent="0.4">
      <c r="A89" t="str">
        <f t="shared" si="1"/>
        <v>DiciembreMAPFRE BHD Cía de Seguros, S. A.</v>
      </c>
      <c r="B89" t="s">
        <v>11</v>
      </c>
      <c r="C89" t="s">
        <v>94</v>
      </c>
      <c r="D89">
        <v>628065144.78999996</v>
      </c>
      <c r="E89">
        <v>128444961.88</v>
      </c>
    </row>
    <row r="90" spans="1:5" x14ac:dyDescent="0.4">
      <c r="A90" t="str">
        <f t="shared" si="1"/>
        <v>DiciembreMidas Seguros, S. A.</v>
      </c>
      <c r="B90" t="s">
        <v>11</v>
      </c>
      <c r="C90" t="s">
        <v>115</v>
      </c>
      <c r="D90">
        <v>940945.55999999994</v>
      </c>
      <c r="E90">
        <v>0</v>
      </c>
    </row>
    <row r="91" spans="1:5" x14ac:dyDescent="0.4">
      <c r="A91" t="str">
        <f t="shared" si="1"/>
        <v>DiciembreMultiseguros S.U, S. A.</v>
      </c>
      <c r="B91" t="s">
        <v>11</v>
      </c>
      <c r="C91" t="s">
        <v>113</v>
      </c>
      <c r="D91">
        <v>13394038.300000001</v>
      </c>
      <c r="E91">
        <v>422403.35000000003</v>
      </c>
    </row>
    <row r="92" spans="1:5" x14ac:dyDescent="0.4">
      <c r="A92" t="str">
        <f t="shared" si="1"/>
        <v>DiciembrePatria, S. A. Compañía de Seguros</v>
      </c>
      <c r="B92" t="s">
        <v>11</v>
      </c>
      <c r="C92" t="s">
        <v>99</v>
      </c>
      <c r="D92">
        <v>76055545.950000003</v>
      </c>
      <c r="E92">
        <v>8008</v>
      </c>
    </row>
    <row r="93" spans="1:5" x14ac:dyDescent="0.4">
      <c r="A93" t="str">
        <f t="shared" si="1"/>
        <v>DiciembreREHSA Cía. de Seguros y Reaseguros, S.A.</v>
      </c>
      <c r="B93" t="s">
        <v>11</v>
      </c>
      <c r="C93" t="s">
        <v>111</v>
      </c>
      <c r="D93">
        <v>0</v>
      </c>
      <c r="E93">
        <v>0</v>
      </c>
    </row>
    <row r="94" spans="1:5" x14ac:dyDescent="0.4">
      <c r="A94" t="str">
        <f t="shared" si="1"/>
        <v>DiciembreSeguros ADEMI, S. A.</v>
      </c>
      <c r="B94" t="s">
        <v>11</v>
      </c>
      <c r="C94" t="s">
        <v>109</v>
      </c>
      <c r="D94">
        <v>14787070.120000001</v>
      </c>
      <c r="E94">
        <v>0</v>
      </c>
    </row>
    <row r="95" spans="1:5" x14ac:dyDescent="0.4">
      <c r="A95" t="str">
        <f t="shared" si="1"/>
        <v>DiciembreSeguros APS, S.A</v>
      </c>
      <c r="B95" t="s">
        <v>11</v>
      </c>
      <c r="C95" t="s">
        <v>114</v>
      </c>
      <c r="D95">
        <v>30162888.010000002</v>
      </c>
      <c r="E95">
        <v>430050</v>
      </c>
    </row>
    <row r="96" spans="1:5" x14ac:dyDescent="0.4">
      <c r="A96" t="str">
        <f t="shared" si="1"/>
        <v>DiciembreSeguros Crecer, S. A.</v>
      </c>
      <c r="B96" t="s">
        <v>11</v>
      </c>
      <c r="C96" t="s">
        <v>116</v>
      </c>
      <c r="D96">
        <v>50040200.840000004</v>
      </c>
      <c r="E96">
        <v>89198410.25</v>
      </c>
    </row>
    <row r="97" spans="1:5" x14ac:dyDescent="0.4">
      <c r="A97" t="str">
        <f t="shared" si="1"/>
        <v>DiciembreSeguros La Internacional, S. A.</v>
      </c>
      <c r="B97" t="s">
        <v>11</v>
      </c>
      <c r="C97" t="s">
        <v>82</v>
      </c>
      <c r="D97">
        <v>45234309.729999997</v>
      </c>
      <c r="E97">
        <v>0</v>
      </c>
    </row>
    <row r="98" spans="1:5" x14ac:dyDescent="0.4">
      <c r="A98" t="str">
        <f t="shared" si="1"/>
        <v>DiciembreSeguros Pepin, S. A.</v>
      </c>
      <c r="B98" t="s">
        <v>11</v>
      </c>
      <c r="C98" t="s">
        <v>77</v>
      </c>
      <c r="D98">
        <v>131209969.73999999</v>
      </c>
      <c r="E98">
        <v>10315.450000000001</v>
      </c>
    </row>
    <row r="99" spans="1:5" x14ac:dyDescent="0.4">
      <c r="A99" t="str">
        <f t="shared" si="1"/>
        <v>DiciembreSeguros Reservas, S. A.</v>
      </c>
      <c r="B99" t="s">
        <v>11</v>
      </c>
      <c r="C99" t="s">
        <v>112</v>
      </c>
      <c r="D99">
        <v>1061769756.5</v>
      </c>
      <c r="E99">
        <v>183211265.65999997</v>
      </c>
    </row>
    <row r="100" spans="1:5" x14ac:dyDescent="0.4">
      <c r="A100" t="str">
        <f t="shared" si="1"/>
        <v>DiciembreSeguros Sura, S. A.</v>
      </c>
      <c r="B100" t="s">
        <v>11</v>
      </c>
      <c r="C100" t="s">
        <v>92</v>
      </c>
      <c r="D100">
        <v>442873749.62</v>
      </c>
      <c r="E100">
        <v>66469898.890000008</v>
      </c>
    </row>
    <row r="101" spans="1:5" x14ac:dyDescent="0.4">
      <c r="A101" t="str">
        <f t="shared" si="1"/>
        <v>DiciembreSeguros Universal, S. A.</v>
      </c>
      <c r="B101" t="s">
        <v>11</v>
      </c>
      <c r="C101" t="s">
        <v>86</v>
      </c>
      <c r="D101">
        <v>745803450.55999994</v>
      </c>
      <c r="E101">
        <v>510965772.86000001</v>
      </c>
    </row>
    <row r="102" spans="1:5" x14ac:dyDescent="0.4">
      <c r="A102" t="str">
        <f t="shared" si="1"/>
        <v>DiciembreSeguros Worldwide, S. A.</v>
      </c>
      <c r="B102" t="s">
        <v>11</v>
      </c>
      <c r="C102" t="s">
        <v>91</v>
      </c>
      <c r="D102">
        <v>9999311.3699999992</v>
      </c>
      <c r="E102">
        <v>281105640.33000004</v>
      </c>
    </row>
    <row r="103" spans="1:5" x14ac:dyDescent="0.4">
      <c r="A103" t="str">
        <f t="shared" si="1"/>
        <v>DiciembreSeguros Yunen, S. A.</v>
      </c>
      <c r="B103" t="s">
        <v>11</v>
      </c>
      <c r="C103" t="s">
        <v>119</v>
      </c>
      <c r="D103">
        <v>1180.78</v>
      </c>
      <c r="E103">
        <v>2610215.94</v>
      </c>
    </row>
    <row r="104" spans="1:5" x14ac:dyDescent="0.4">
      <c r="A104" t="str">
        <f t="shared" si="1"/>
        <v>DiciembreUnit, S.A</v>
      </c>
      <c r="B104" t="s">
        <v>11</v>
      </c>
      <c r="C104" t="s">
        <v>118</v>
      </c>
      <c r="D104">
        <v>430735.4</v>
      </c>
      <c r="E104">
        <v>25864</v>
      </c>
    </row>
    <row r="105" spans="1:5" x14ac:dyDescent="0.4">
      <c r="A105" t="str">
        <f t="shared" si="1"/>
        <v>EneroAmigos Compañía de Seguros, S. A.</v>
      </c>
      <c r="B105" t="s">
        <v>23</v>
      </c>
      <c r="C105" t="s">
        <v>88</v>
      </c>
      <c r="D105">
        <v>5879421.7829999998</v>
      </c>
      <c r="E105">
        <v>96260</v>
      </c>
    </row>
    <row r="106" spans="1:5" x14ac:dyDescent="0.4">
      <c r="A106" t="str">
        <f t="shared" si="1"/>
        <v>EneroAngloamericana de Seguros, S. A.</v>
      </c>
      <c r="B106" t="s">
        <v>23</v>
      </c>
      <c r="C106" t="s">
        <v>79</v>
      </c>
      <c r="D106">
        <v>36640624.960000001</v>
      </c>
      <c r="E106">
        <v>648015.67999999993</v>
      </c>
    </row>
    <row r="107" spans="1:5" x14ac:dyDescent="0.4">
      <c r="A107" t="str">
        <f t="shared" si="1"/>
        <v>EneroAseguradora Agropecuaria Dominicana. S. A.</v>
      </c>
      <c r="B107" t="s">
        <v>23</v>
      </c>
      <c r="C107" t="s">
        <v>98</v>
      </c>
      <c r="D107">
        <v>2756330.04</v>
      </c>
      <c r="E107">
        <v>53707780.229999997</v>
      </c>
    </row>
    <row r="108" spans="1:5" x14ac:dyDescent="0.4">
      <c r="A108" t="str">
        <f t="shared" si="1"/>
        <v>EneroAtlantica Seguros, S. A.</v>
      </c>
      <c r="B108" t="s">
        <v>23</v>
      </c>
      <c r="C108" t="s">
        <v>107</v>
      </c>
      <c r="D108">
        <v>46171756.880000003</v>
      </c>
      <c r="E108">
        <v>0</v>
      </c>
    </row>
    <row r="109" spans="1:5" x14ac:dyDescent="0.4">
      <c r="A109" t="str">
        <f t="shared" si="1"/>
        <v>EneroAtrio Seguros, S. A.</v>
      </c>
      <c r="B109" t="s">
        <v>23</v>
      </c>
      <c r="C109" t="s">
        <v>110</v>
      </c>
      <c r="D109">
        <v>16520495.109999999</v>
      </c>
      <c r="E109">
        <v>152594.68</v>
      </c>
    </row>
    <row r="110" spans="1:5" x14ac:dyDescent="0.4">
      <c r="A110" t="str">
        <f t="shared" si="1"/>
        <v>EneroAutoseguro, S. A.</v>
      </c>
      <c r="B110" t="s">
        <v>23</v>
      </c>
      <c r="C110" t="s">
        <v>81</v>
      </c>
      <c r="D110">
        <v>7296078.9699999997</v>
      </c>
      <c r="E110">
        <v>0</v>
      </c>
    </row>
    <row r="111" spans="1:5" x14ac:dyDescent="0.4">
      <c r="A111" t="str">
        <f t="shared" si="1"/>
        <v>EneroBanesco Seguros, S.A.</v>
      </c>
      <c r="B111" t="s">
        <v>23</v>
      </c>
      <c r="C111" t="s">
        <v>106</v>
      </c>
      <c r="D111">
        <v>48934987.159999996</v>
      </c>
      <c r="E111">
        <v>134439.87</v>
      </c>
    </row>
    <row r="112" spans="1:5" x14ac:dyDescent="0.4">
      <c r="A112" t="str">
        <f t="shared" si="1"/>
        <v>EneroBMI Compañía de Seguros, S. A.</v>
      </c>
      <c r="B112" t="s">
        <v>23</v>
      </c>
      <c r="C112" t="s">
        <v>95</v>
      </c>
      <c r="D112">
        <v>388799.34</v>
      </c>
      <c r="E112">
        <v>29956306.050000001</v>
      </c>
    </row>
    <row r="113" spans="1:5" x14ac:dyDescent="0.4">
      <c r="A113" t="str">
        <f t="shared" si="1"/>
        <v>EneroBupa Dominicana, S.A.</v>
      </c>
      <c r="B113" t="s">
        <v>23</v>
      </c>
      <c r="C113" t="s">
        <v>101</v>
      </c>
      <c r="D113">
        <v>0</v>
      </c>
      <c r="E113">
        <v>30727095.120000001</v>
      </c>
    </row>
    <row r="114" spans="1:5" x14ac:dyDescent="0.4">
      <c r="A114" t="str">
        <f t="shared" si="1"/>
        <v>EneroCompañía Dominicana de Seguros, S.R.L.</v>
      </c>
      <c r="B114" t="s">
        <v>23</v>
      </c>
      <c r="C114" t="s">
        <v>96</v>
      </c>
      <c r="D114">
        <v>66146684.950000003</v>
      </c>
      <c r="E114">
        <v>0</v>
      </c>
    </row>
    <row r="115" spans="1:5" x14ac:dyDescent="0.4">
      <c r="A115" t="str">
        <f t="shared" si="1"/>
        <v>EneroConfederación del Canada Dominicana. S. A.</v>
      </c>
      <c r="B115" t="s">
        <v>23</v>
      </c>
      <c r="C115" t="s">
        <v>93</v>
      </c>
      <c r="D115">
        <v>7422804.6500000004</v>
      </c>
      <c r="E115">
        <v>0</v>
      </c>
    </row>
    <row r="116" spans="1:5" x14ac:dyDescent="0.4">
      <c r="A116" t="str">
        <f t="shared" si="1"/>
        <v>EneroCooperativa Nacional de Seguros, Inc.</v>
      </c>
      <c r="B116" t="s">
        <v>23</v>
      </c>
      <c r="C116" t="s">
        <v>80</v>
      </c>
      <c r="D116">
        <v>37496697.600000001</v>
      </c>
      <c r="E116">
        <v>127414.37</v>
      </c>
    </row>
    <row r="117" spans="1:5" x14ac:dyDescent="0.4">
      <c r="A117" t="str">
        <f t="shared" si="1"/>
        <v>EneroCuna Mutual Insurance Society Dominicana, S.A.</v>
      </c>
      <c r="B117" t="s">
        <v>23</v>
      </c>
      <c r="C117" t="s">
        <v>102</v>
      </c>
      <c r="D117">
        <v>32049426.489999998</v>
      </c>
      <c r="E117">
        <v>0</v>
      </c>
    </row>
    <row r="118" spans="1:5" x14ac:dyDescent="0.4">
      <c r="A118" t="str">
        <f t="shared" si="1"/>
        <v>EneroGeneral de Seguros, S. A.</v>
      </c>
      <c r="B118" t="s">
        <v>23</v>
      </c>
      <c r="C118" t="s">
        <v>78</v>
      </c>
      <c r="D118">
        <v>48301997.079999998</v>
      </c>
      <c r="E118">
        <v>87380609.24000001</v>
      </c>
    </row>
    <row r="119" spans="1:5" x14ac:dyDescent="0.4">
      <c r="A119" t="str">
        <f t="shared" si="1"/>
        <v>EneroHumano Seguros, S. A.</v>
      </c>
      <c r="B119" t="s">
        <v>23</v>
      </c>
      <c r="C119" t="s">
        <v>108</v>
      </c>
      <c r="D119">
        <v>90144584.909999996</v>
      </c>
      <c r="E119">
        <v>891148984.38</v>
      </c>
    </row>
    <row r="120" spans="1:5" x14ac:dyDescent="0.4">
      <c r="A120" t="str">
        <f t="shared" si="1"/>
        <v>EneroHylseg Seguros, S.A.</v>
      </c>
      <c r="B120" t="s">
        <v>23</v>
      </c>
      <c r="C120" t="s">
        <v>117</v>
      </c>
      <c r="D120">
        <v>173363.79</v>
      </c>
      <c r="E120">
        <v>0</v>
      </c>
    </row>
    <row r="121" spans="1:5" x14ac:dyDescent="0.4">
      <c r="A121" t="str">
        <f t="shared" si="1"/>
        <v>EneroLa Colonial de Seguros, S. A.</v>
      </c>
      <c r="B121" t="s">
        <v>23</v>
      </c>
      <c r="C121" t="s">
        <v>87</v>
      </c>
      <c r="D121">
        <v>370483049.5</v>
      </c>
      <c r="E121">
        <v>62911815.640000001</v>
      </c>
    </row>
    <row r="122" spans="1:5" x14ac:dyDescent="0.4">
      <c r="A122" t="str">
        <f t="shared" si="1"/>
        <v>EneroLa Monumental de Seguros, S. A.</v>
      </c>
      <c r="B122" t="s">
        <v>23</v>
      </c>
      <c r="C122" t="s">
        <v>89</v>
      </c>
      <c r="D122">
        <v>99837774.739999995</v>
      </c>
      <c r="E122">
        <v>295235.17000000004</v>
      </c>
    </row>
    <row r="123" spans="1:5" x14ac:dyDescent="0.4">
      <c r="A123" t="str">
        <f t="shared" si="1"/>
        <v>EneroMAPFRE BHD Cía de Seguros, S. A.</v>
      </c>
      <c r="B123" t="s">
        <v>23</v>
      </c>
      <c r="C123" t="s">
        <v>94</v>
      </c>
      <c r="D123">
        <v>514750804.62</v>
      </c>
      <c r="E123">
        <v>107000547.92999999</v>
      </c>
    </row>
    <row r="124" spans="1:5" x14ac:dyDescent="0.4">
      <c r="A124" t="str">
        <f t="shared" si="1"/>
        <v>EneroMidas Seguros, S. A.</v>
      </c>
      <c r="B124" t="s">
        <v>23</v>
      </c>
      <c r="C124" t="s">
        <v>115</v>
      </c>
      <c r="D124">
        <v>1600701.31</v>
      </c>
      <c r="E124">
        <v>0</v>
      </c>
    </row>
    <row r="125" spans="1:5" x14ac:dyDescent="0.4">
      <c r="A125" t="str">
        <f t="shared" si="1"/>
        <v>EneroMultiseguros S.U, S. A.</v>
      </c>
      <c r="B125" t="s">
        <v>23</v>
      </c>
      <c r="C125" t="s">
        <v>113</v>
      </c>
      <c r="D125">
        <v>7297730.9700000007</v>
      </c>
      <c r="E125">
        <v>0</v>
      </c>
    </row>
    <row r="126" spans="1:5" x14ac:dyDescent="0.4">
      <c r="A126" t="str">
        <f t="shared" si="1"/>
        <v>EneroPatria, S. A. Compañía de Seguros</v>
      </c>
      <c r="B126" t="s">
        <v>23</v>
      </c>
      <c r="C126" t="s">
        <v>99</v>
      </c>
      <c r="D126">
        <v>65628393.749999993</v>
      </c>
      <c r="E126">
        <v>0</v>
      </c>
    </row>
    <row r="127" spans="1:5" x14ac:dyDescent="0.4">
      <c r="A127" t="str">
        <f t="shared" si="1"/>
        <v>EneroREHSA Cía. de Seguros y Reaseguros, S.A.</v>
      </c>
      <c r="B127" t="s">
        <v>23</v>
      </c>
      <c r="C127" t="s">
        <v>111</v>
      </c>
      <c r="D127">
        <v>0</v>
      </c>
      <c r="E127">
        <v>0</v>
      </c>
    </row>
    <row r="128" spans="1:5" x14ac:dyDescent="0.4">
      <c r="A128" t="str">
        <f t="shared" si="1"/>
        <v>EneroSegna, Compañía de Seguros, S.A.</v>
      </c>
      <c r="B128" t="s">
        <v>23</v>
      </c>
      <c r="C128" t="s">
        <v>97</v>
      </c>
      <c r="D128">
        <v>0</v>
      </c>
      <c r="E128">
        <v>0</v>
      </c>
    </row>
    <row r="129" spans="1:5" x14ac:dyDescent="0.4">
      <c r="A129" t="str">
        <f t="shared" si="1"/>
        <v>EneroSeguros ADEMI, S. A.</v>
      </c>
      <c r="B129" t="s">
        <v>23</v>
      </c>
      <c r="C129" t="s">
        <v>109</v>
      </c>
      <c r="D129">
        <v>12777788.23</v>
      </c>
      <c r="E129">
        <v>0</v>
      </c>
    </row>
    <row r="130" spans="1:5" x14ac:dyDescent="0.4">
      <c r="A130" t="str">
        <f t="shared" si="1"/>
        <v>EneroSeguros APS, S.A</v>
      </c>
      <c r="B130" t="s">
        <v>23</v>
      </c>
      <c r="C130" t="s">
        <v>114</v>
      </c>
      <c r="D130">
        <v>23060720.320000004</v>
      </c>
      <c r="E130">
        <v>348820</v>
      </c>
    </row>
    <row r="131" spans="1:5" x14ac:dyDescent="0.4">
      <c r="A131" t="str">
        <f t="shared" ref="A131:A194" si="2">B131&amp;C131</f>
        <v>EneroSeguros Crecer, S. A.</v>
      </c>
      <c r="B131" t="s">
        <v>23</v>
      </c>
      <c r="C131" t="s">
        <v>116</v>
      </c>
      <c r="D131">
        <v>37298049.130000003</v>
      </c>
      <c r="E131">
        <v>98507721.030000001</v>
      </c>
    </row>
    <row r="132" spans="1:5" x14ac:dyDescent="0.4">
      <c r="A132" t="str">
        <f t="shared" si="2"/>
        <v>EneroSeguros La Internacional, S. A.</v>
      </c>
      <c r="B132" t="s">
        <v>23</v>
      </c>
      <c r="C132" t="s">
        <v>82</v>
      </c>
      <c r="D132">
        <v>31264180.059999999</v>
      </c>
      <c r="E132">
        <v>0</v>
      </c>
    </row>
    <row r="133" spans="1:5" x14ac:dyDescent="0.4">
      <c r="A133" t="str">
        <f t="shared" si="2"/>
        <v>EneroSeguros Pepin, S. A.</v>
      </c>
      <c r="B133" t="s">
        <v>23</v>
      </c>
      <c r="C133" t="s">
        <v>77</v>
      </c>
      <c r="D133">
        <v>102819636.06999999</v>
      </c>
      <c r="E133">
        <v>9634.0400000000009</v>
      </c>
    </row>
    <row r="134" spans="1:5" x14ac:dyDescent="0.4">
      <c r="A134" t="str">
        <f t="shared" si="2"/>
        <v>EneroSeguros Reservas, S. A.</v>
      </c>
      <c r="B134" t="s">
        <v>23</v>
      </c>
      <c r="C134" t="s">
        <v>112</v>
      </c>
      <c r="D134">
        <v>992074740.57999992</v>
      </c>
      <c r="E134">
        <v>88326695.280000001</v>
      </c>
    </row>
    <row r="135" spans="1:5" x14ac:dyDescent="0.4">
      <c r="A135" t="str">
        <f t="shared" si="2"/>
        <v>EneroSeguros Sura, S. A.</v>
      </c>
      <c r="B135" t="s">
        <v>23</v>
      </c>
      <c r="C135" t="s">
        <v>92</v>
      </c>
      <c r="D135">
        <v>370688015.80000001</v>
      </c>
      <c r="E135">
        <v>31907280.110000003</v>
      </c>
    </row>
    <row r="136" spans="1:5" x14ac:dyDescent="0.4">
      <c r="A136" t="str">
        <f t="shared" si="2"/>
        <v>EneroSeguros Universal, S. A.</v>
      </c>
      <c r="B136" t="s">
        <v>23</v>
      </c>
      <c r="C136" t="s">
        <v>86</v>
      </c>
      <c r="D136">
        <v>1178846852.95</v>
      </c>
      <c r="E136">
        <v>460786870.35000002</v>
      </c>
    </row>
    <row r="137" spans="1:5" x14ac:dyDescent="0.4">
      <c r="A137" t="str">
        <f t="shared" si="2"/>
        <v>EneroSeguros Worldwide, S. A.</v>
      </c>
      <c r="B137" t="s">
        <v>23</v>
      </c>
      <c r="C137" t="s">
        <v>91</v>
      </c>
      <c r="D137">
        <v>6682756.6399999997</v>
      </c>
      <c r="E137">
        <v>169556355.41</v>
      </c>
    </row>
    <row r="138" spans="1:5" x14ac:dyDescent="0.4">
      <c r="A138" t="str">
        <f t="shared" si="2"/>
        <v>EneroSeguros Yunen, S. A.</v>
      </c>
      <c r="B138" t="s">
        <v>23</v>
      </c>
      <c r="C138" t="s">
        <v>119</v>
      </c>
      <c r="D138">
        <v>0</v>
      </c>
      <c r="E138">
        <v>0</v>
      </c>
    </row>
    <row r="139" spans="1:5" x14ac:dyDescent="0.4">
      <c r="A139" t="str">
        <f t="shared" si="2"/>
        <v>EneroUnit, S.A</v>
      </c>
      <c r="B139" t="s">
        <v>23</v>
      </c>
      <c r="C139" t="s">
        <v>118</v>
      </c>
      <c r="D139">
        <v>31957.730000000003</v>
      </c>
      <c r="E139">
        <v>9296</v>
      </c>
    </row>
    <row r="140" spans="1:5" x14ac:dyDescent="0.4">
      <c r="A140" t="str">
        <f t="shared" si="2"/>
        <v>FebreroAmigos Compañía de Seguros, S. A.</v>
      </c>
      <c r="B140" t="s">
        <v>1</v>
      </c>
      <c r="C140" t="s">
        <v>88</v>
      </c>
      <c r="D140">
        <v>5070227.7</v>
      </c>
      <c r="E140">
        <v>121785</v>
      </c>
    </row>
    <row r="141" spans="1:5" x14ac:dyDescent="0.4">
      <c r="A141" t="str">
        <f t="shared" si="2"/>
        <v>FebreroAngloamericana de Seguros, S. A.</v>
      </c>
      <c r="B141" t="s">
        <v>1</v>
      </c>
      <c r="C141" t="s">
        <v>79</v>
      </c>
      <c r="D141">
        <v>30682937.049999997</v>
      </c>
      <c r="E141">
        <v>646544.94999999995</v>
      </c>
    </row>
    <row r="142" spans="1:5" x14ac:dyDescent="0.4">
      <c r="A142" t="str">
        <f t="shared" si="2"/>
        <v>FebreroAseguradora Agropecuaria Dominicana. S. A.</v>
      </c>
      <c r="B142" t="s">
        <v>1</v>
      </c>
      <c r="C142" t="s">
        <v>98</v>
      </c>
      <c r="D142">
        <v>2153552</v>
      </c>
      <c r="E142">
        <v>45887037.539999999</v>
      </c>
    </row>
    <row r="143" spans="1:5" x14ac:dyDescent="0.4">
      <c r="A143" t="str">
        <f t="shared" si="2"/>
        <v>FebreroAtlantica Seguros, S. A.</v>
      </c>
      <c r="B143" t="s">
        <v>1</v>
      </c>
      <c r="C143" t="s">
        <v>107</v>
      </c>
      <c r="D143">
        <v>41383821.57</v>
      </c>
      <c r="E143">
        <v>0</v>
      </c>
    </row>
    <row r="144" spans="1:5" x14ac:dyDescent="0.4">
      <c r="A144" t="str">
        <f t="shared" si="2"/>
        <v>FebreroAtrio Seguros, S. A.</v>
      </c>
      <c r="B144" t="s">
        <v>1</v>
      </c>
      <c r="C144" t="s">
        <v>110</v>
      </c>
      <c r="D144">
        <v>19008710.589999996</v>
      </c>
      <c r="E144">
        <v>10363283.26</v>
      </c>
    </row>
    <row r="145" spans="1:5" x14ac:dyDescent="0.4">
      <c r="A145" t="str">
        <f t="shared" si="2"/>
        <v>FebreroAutoseguro, S. A.</v>
      </c>
      <c r="B145" t="s">
        <v>1</v>
      </c>
      <c r="C145" t="s">
        <v>81</v>
      </c>
      <c r="D145">
        <v>4891074.26</v>
      </c>
      <c r="E145">
        <v>0</v>
      </c>
    </row>
    <row r="146" spans="1:5" x14ac:dyDescent="0.4">
      <c r="A146" t="str">
        <f t="shared" si="2"/>
        <v>FebreroBanesco Seguros, S.A.</v>
      </c>
      <c r="B146" t="s">
        <v>1</v>
      </c>
      <c r="C146" t="s">
        <v>106</v>
      </c>
      <c r="D146">
        <v>49899881.960000008</v>
      </c>
      <c r="E146">
        <v>2859.68</v>
      </c>
    </row>
    <row r="147" spans="1:5" x14ac:dyDescent="0.4">
      <c r="A147" t="str">
        <f t="shared" si="2"/>
        <v>FebreroBMI Compañía de Seguros, S. A.</v>
      </c>
      <c r="B147" t="s">
        <v>1</v>
      </c>
      <c r="C147" t="s">
        <v>95</v>
      </c>
      <c r="D147">
        <v>1920449.09</v>
      </c>
      <c r="E147">
        <v>23405537.899999999</v>
      </c>
    </row>
    <row r="148" spans="1:5" x14ac:dyDescent="0.4">
      <c r="A148" t="str">
        <f t="shared" si="2"/>
        <v>FebreroBupa Dominicana, S.A.</v>
      </c>
      <c r="B148" t="s">
        <v>1</v>
      </c>
      <c r="C148" t="s">
        <v>101</v>
      </c>
      <c r="D148">
        <v>0</v>
      </c>
      <c r="E148">
        <v>31587723.879999999</v>
      </c>
    </row>
    <row r="149" spans="1:5" x14ac:dyDescent="0.4">
      <c r="A149" t="str">
        <f t="shared" si="2"/>
        <v>FebreroCompañía Dominicana de Seguros, S.R.L.</v>
      </c>
      <c r="B149" t="s">
        <v>1</v>
      </c>
      <c r="C149" t="s">
        <v>96</v>
      </c>
      <c r="D149">
        <v>65385603.689999998</v>
      </c>
      <c r="E149">
        <v>50400</v>
      </c>
    </row>
    <row r="150" spans="1:5" x14ac:dyDescent="0.4">
      <c r="A150" t="str">
        <f t="shared" si="2"/>
        <v>FebreroConfederación del Canada Dominicana. S. A.</v>
      </c>
      <c r="B150" t="s">
        <v>1</v>
      </c>
      <c r="C150" t="s">
        <v>93</v>
      </c>
      <c r="D150">
        <v>9682324.0099999979</v>
      </c>
      <c r="E150">
        <v>0</v>
      </c>
    </row>
    <row r="151" spans="1:5" x14ac:dyDescent="0.4">
      <c r="A151" t="str">
        <f t="shared" si="2"/>
        <v>FebreroCooperativa Nacional de Seguros, Inc.</v>
      </c>
      <c r="B151" t="s">
        <v>1</v>
      </c>
      <c r="C151" t="s">
        <v>80</v>
      </c>
      <c r="D151">
        <v>37223215.57</v>
      </c>
      <c r="E151">
        <v>79385.51999999999</v>
      </c>
    </row>
    <row r="152" spans="1:5" x14ac:dyDescent="0.4">
      <c r="A152" t="str">
        <f t="shared" si="2"/>
        <v>FebreroCuna Mutual Insurance Society Dominicana, S.A.</v>
      </c>
      <c r="B152" t="s">
        <v>1</v>
      </c>
      <c r="C152" t="s">
        <v>102</v>
      </c>
      <c r="D152">
        <v>28281822.289999999</v>
      </c>
      <c r="E152">
        <v>0</v>
      </c>
    </row>
    <row r="153" spans="1:5" x14ac:dyDescent="0.4">
      <c r="A153" t="str">
        <f t="shared" si="2"/>
        <v>FebreroGeneral de Seguros, S. A.</v>
      </c>
      <c r="B153" t="s">
        <v>1</v>
      </c>
      <c r="C153" t="s">
        <v>78</v>
      </c>
      <c r="D153">
        <v>37273027.04999999</v>
      </c>
      <c r="E153">
        <v>86387627.069999993</v>
      </c>
    </row>
    <row r="154" spans="1:5" x14ac:dyDescent="0.4">
      <c r="A154" t="str">
        <f t="shared" si="2"/>
        <v>FebreroHumano Seguros, S. A.</v>
      </c>
      <c r="B154" t="s">
        <v>1</v>
      </c>
      <c r="C154" t="s">
        <v>108</v>
      </c>
      <c r="D154">
        <v>82430227.219999999</v>
      </c>
      <c r="E154">
        <v>767695115.08000004</v>
      </c>
    </row>
    <row r="155" spans="1:5" x14ac:dyDescent="0.4">
      <c r="A155" t="str">
        <f t="shared" si="2"/>
        <v>FebreroHylseg Seguros, S.A.</v>
      </c>
      <c r="B155" t="s">
        <v>1</v>
      </c>
      <c r="C155" t="s">
        <v>117</v>
      </c>
      <c r="D155">
        <v>49772.12</v>
      </c>
      <c r="E155">
        <v>0</v>
      </c>
    </row>
    <row r="156" spans="1:5" x14ac:dyDescent="0.4">
      <c r="A156" t="str">
        <f t="shared" si="2"/>
        <v>FebreroLa Colonial de Seguros, S. A.</v>
      </c>
      <c r="B156" t="s">
        <v>1</v>
      </c>
      <c r="C156" t="s">
        <v>87</v>
      </c>
      <c r="D156">
        <v>307913009.60000002</v>
      </c>
      <c r="E156">
        <v>45576258.350000001</v>
      </c>
    </row>
    <row r="157" spans="1:5" x14ac:dyDescent="0.4">
      <c r="A157" t="str">
        <f t="shared" si="2"/>
        <v>FebreroLa Monumental de Seguros, S. A.</v>
      </c>
      <c r="B157" t="s">
        <v>1</v>
      </c>
      <c r="C157" t="s">
        <v>89</v>
      </c>
      <c r="D157">
        <v>88697350.000000015</v>
      </c>
      <c r="E157">
        <v>1477291.46</v>
      </c>
    </row>
    <row r="158" spans="1:5" x14ac:dyDescent="0.4">
      <c r="A158" t="str">
        <f t="shared" si="2"/>
        <v>FebreroMAPFRE BHD Cía de Seguros, S. A.</v>
      </c>
      <c r="B158" t="s">
        <v>1</v>
      </c>
      <c r="C158" t="s">
        <v>94</v>
      </c>
      <c r="D158">
        <v>506329626.75</v>
      </c>
      <c r="E158">
        <v>130217077.97</v>
      </c>
    </row>
    <row r="159" spans="1:5" x14ac:dyDescent="0.4">
      <c r="A159" t="str">
        <f t="shared" si="2"/>
        <v>FebreroMidas Seguros, S. A.</v>
      </c>
      <c r="B159" t="s">
        <v>1</v>
      </c>
      <c r="C159" t="s">
        <v>115</v>
      </c>
      <c r="D159">
        <v>622143.59</v>
      </c>
      <c r="E159">
        <v>0</v>
      </c>
    </row>
    <row r="160" spans="1:5" x14ac:dyDescent="0.4">
      <c r="A160" t="str">
        <f t="shared" si="2"/>
        <v>FebreroMultiseguros S.U, S. A.</v>
      </c>
      <c r="B160" t="s">
        <v>1</v>
      </c>
      <c r="C160" t="s">
        <v>113</v>
      </c>
      <c r="D160">
        <v>7022894.1099999994</v>
      </c>
      <c r="E160">
        <v>0</v>
      </c>
    </row>
    <row r="161" spans="1:5" x14ac:dyDescent="0.4">
      <c r="A161" t="str">
        <f t="shared" si="2"/>
        <v>FebreroPatria, S. A. Compañía de Seguros</v>
      </c>
      <c r="B161" t="s">
        <v>1</v>
      </c>
      <c r="C161" t="s">
        <v>99</v>
      </c>
      <c r="D161">
        <v>58901128.920000002</v>
      </c>
      <c r="E161">
        <v>0</v>
      </c>
    </row>
    <row r="162" spans="1:5" x14ac:dyDescent="0.4">
      <c r="A162" t="str">
        <f t="shared" si="2"/>
        <v>FebreroREHSA Cía. de Seguros y Reaseguros, S.A.</v>
      </c>
      <c r="B162" t="s">
        <v>1</v>
      </c>
      <c r="C162" t="s">
        <v>111</v>
      </c>
      <c r="D162">
        <v>0</v>
      </c>
      <c r="E162">
        <v>0</v>
      </c>
    </row>
    <row r="163" spans="1:5" x14ac:dyDescent="0.4">
      <c r="A163" t="str">
        <f t="shared" si="2"/>
        <v>FebreroSegna, Compañía de Seguros, S.A.</v>
      </c>
      <c r="B163" t="s">
        <v>1</v>
      </c>
      <c r="C163" t="s">
        <v>97</v>
      </c>
      <c r="D163">
        <v>0</v>
      </c>
      <c r="E163">
        <v>0</v>
      </c>
    </row>
    <row r="164" spans="1:5" x14ac:dyDescent="0.4">
      <c r="A164" t="str">
        <f t="shared" si="2"/>
        <v>FebreroSeguros ADEMI, S. A.</v>
      </c>
      <c r="B164" t="s">
        <v>1</v>
      </c>
      <c r="C164" t="s">
        <v>109</v>
      </c>
      <c r="D164">
        <v>16520599.800000001</v>
      </c>
      <c r="E164">
        <v>410467.38</v>
      </c>
    </row>
    <row r="165" spans="1:5" x14ac:dyDescent="0.4">
      <c r="A165" t="str">
        <f t="shared" si="2"/>
        <v>FebreroSeguros APS, S.A</v>
      </c>
      <c r="B165" t="s">
        <v>1</v>
      </c>
      <c r="C165" t="s">
        <v>114</v>
      </c>
      <c r="D165">
        <v>18607439.609999999</v>
      </c>
      <c r="E165">
        <v>856135</v>
      </c>
    </row>
    <row r="166" spans="1:5" x14ac:dyDescent="0.4">
      <c r="A166" t="str">
        <f t="shared" si="2"/>
        <v>FebreroSeguros Crecer, S. A.</v>
      </c>
      <c r="B166" t="s">
        <v>1</v>
      </c>
      <c r="C166" t="s">
        <v>116</v>
      </c>
      <c r="D166">
        <v>15505792.41</v>
      </c>
      <c r="E166">
        <v>97658401.459999993</v>
      </c>
    </row>
    <row r="167" spans="1:5" x14ac:dyDescent="0.4">
      <c r="A167" t="str">
        <f t="shared" si="2"/>
        <v>FebreroSeguros La Internacional, S. A.</v>
      </c>
      <c r="B167" t="s">
        <v>1</v>
      </c>
      <c r="C167" t="s">
        <v>82</v>
      </c>
      <c r="D167">
        <v>28490655.879999999</v>
      </c>
      <c r="E167">
        <v>0</v>
      </c>
    </row>
    <row r="168" spans="1:5" x14ac:dyDescent="0.4">
      <c r="A168" t="str">
        <f t="shared" si="2"/>
        <v>FebreroSeguros Pepin, S. A.</v>
      </c>
      <c r="B168" t="s">
        <v>1</v>
      </c>
      <c r="C168" t="s">
        <v>77</v>
      </c>
      <c r="D168">
        <v>90054920.229999989</v>
      </c>
      <c r="E168">
        <v>269498.87</v>
      </c>
    </row>
    <row r="169" spans="1:5" x14ac:dyDescent="0.4">
      <c r="A169" t="str">
        <f t="shared" si="2"/>
        <v>FebreroSeguros Reservas, S. A.</v>
      </c>
      <c r="B169" t="s">
        <v>1</v>
      </c>
      <c r="C169" t="s">
        <v>112</v>
      </c>
      <c r="D169">
        <v>752880876.69000006</v>
      </c>
      <c r="E169">
        <v>98260906.939999998</v>
      </c>
    </row>
    <row r="170" spans="1:5" x14ac:dyDescent="0.4">
      <c r="A170" t="str">
        <f t="shared" si="2"/>
        <v>FebreroSeguros Sura, S. A.</v>
      </c>
      <c r="B170" t="s">
        <v>1</v>
      </c>
      <c r="C170" t="s">
        <v>92</v>
      </c>
      <c r="D170">
        <v>437522155.47000003</v>
      </c>
      <c r="E170">
        <v>19795509.899999999</v>
      </c>
    </row>
    <row r="171" spans="1:5" x14ac:dyDescent="0.4">
      <c r="A171" t="str">
        <f t="shared" si="2"/>
        <v>FebreroSeguros Universal, S. A.</v>
      </c>
      <c r="B171" t="s">
        <v>1</v>
      </c>
      <c r="C171" t="s">
        <v>86</v>
      </c>
      <c r="D171">
        <v>1133194583.1399999</v>
      </c>
      <c r="E171">
        <v>558353022.11000001</v>
      </c>
    </row>
    <row r="172" spans="1:5" x14ac:dyDescent="0.4">
      <c r="A172" t="str">
        <f t="shared" si="2"/>
        <v>FebreroSeguros Worldwide, S. A.</v>
      </c>
      <c r="B172" t="s">
        <v>1</v>
      </c>
      <c r="C172" t="s">
        <v>91</v>
      </c>
      <c r="D172">
        <v>12367745.389999999</v>
      </c>
      <c r="E172">
        <v>209818577.53</v>
      </c>
    </row>
    <row r="173" spans="1:5" x14ac:dyDescent="0.4">
      <c r="A173" t="str">
        <f t="shared" si="2"/>
        <v>FebreroSeguros Yunen, S. A.</v>
      </c>
      <c r="B173" t="s">
        <v>1</v>
      </c>
      <c r="C173" t="s">
        <v>119</v>
      </c>
      <c r="D173">
        <v>0</v>
      </c>
      <c r="E173">
        <v>0</v>
      </c>
    </row>
    <row r="174" spans="1:5" x14ac:dyDescent="0.4">
      <c r="A174" t="str">
        <f t="shared" si="2"/>
        <v>FebreroUnit, S.A</v>
      </c>
      <c r="B174" t="s">
        <v>1</v>
      </c>
      <c r="C174" t="s">
        <v>118</v>
      </c>
      <c r="D174">
        <v>29971.53</v>
      </c>
      <c r="E174">
        <v>14822</v>
      </c>
    </row>
    <row r="175" spans="1:5" x14ac:dyDescent="0.4">
      <c r="A175" t="str">
        <f t="shared" si="2"/>
        <v>JulioAmigos Compañía de Seguros, S. A.</v>
      </c>
      <c r="B175" t="s">
        <v>6</v>
      </c>
      <c r="C175" t="s">
        <v>88</v>
      </c>
      <c r="D175">
        <v>4519181.9700000007</v>
      </c>
      <c r="E175">
        <v>116580</v>
      </c>
    </row>
    <row r="176" spans="1:5" x14ac:dyDescent="0.4">
      <c r="A176" t="str">
        <f t="shared" si="2"/>
        <v>JulioAngloamericana de Seguros, S. A.</v>
      </c>
      <c r="B176" t="s">
        <v>6</v>
      </c>
      <c r="C176" t="s">
        <v>79</v>
      </c>
      <c r="D176">
        <v>27202163.489999998</v>
      </c>
      <c r="E176">
        <v>356183.56</v>
      </c>
    </row>
    <row r="177" spans="1:5" x14ac:dyDescent="0.4">
      <c r="A177" t="str">
        <f t="shared" si="2"/>
        <v>JulioAseguradora Agropecuaria Dominicana. S. A.</v>
      </c>
      <c r="B177" t="s">
        <v>6</v>
      </c>
      <c r="C177" t="s">
        <v>98</v>
      </c>
      <c r="D177">
        <v>1576757.27</v>
      </c>
      <c r="E177">
        <v>176437407.06999999</v>
      </c>
    </row>
    <row r="178" spans="1:5" x14ac:dyDescent="0.4">
      <c r="A178" t="str">
        <f t="shared" si="2"/>
        <v>JulioAtlantica Seguros, S. A.</v>
      </c>
      <c r="B178" t="s">
        <v>6</v>
      </c>
      <c r="C178" t="s">
        <v>107</v>
      </c>
      <c r="D178">
        <v>44430975.719999999</v>
      </c>
      <c r="E178">
        <v>0</v>
      </c>
    </row>
    <row r="179" spans="1:5" x14ac:dyDescent="0.4">
      <c r="A179" t="str">
        <f t="shared" si="2"/>
        <v>JulioAtrio Seguros, S. A.</v>
      </c>
      <c r="B179" t="s">
        <v>6</v>
      </c>
      <c r="C179" t="s">
        <v>110</v>
      </c>
      <c r="D179">
        <v>21416608.639999997</v>
      </c>
      <c r="E179">
        <v>11363656.369999999</v>
      </c>
    </row>
    <row r="180" spans="1:5" x14ac:dyDescent="0.4">
      <c r="A180" t="str">
        <f t="shared" si="2"/>
        <v>JulioAutoseguro, S. A.</v>
      </c>
      <c r="B180" t="s">
        <v>6</v>
      </c>
      <c r="C180" t="s">
        <v>81</v>
      </c>
      <c r="D180">
        <v>5881017.1900000004</v>
      </c>
      <c r="E180">
        <v>0</v>
      </c>
    </row>
    <row r="181" spans="1:5" x14ac:dyDescent="0.4">
      <c r="A181" t="str">
        <f t="shared" si="2"/>
        <v>JulioBanesco Seguros, S.A.</v>
      </c>
      <c r="B181" t="s">
        <v>6</v>
      </c>
      <c r="C181" t="s">
        <v>106</v>
      </c>
      <c r="D181">
        <v>44730607.719999999</v>
      </c>
      <c r="E181">
        <v>373339.42000000004</v>
      </c>
    </row>
    <row r="182" spans="1:5" x14ac:dyDescent="0.4">
      <c r="A182" t="str">
        <f t="shared" si="2"/>
        <v>JulioBMI Compañía de Seguros, S. A.</v>
      </c>
      <c r="B182" t="s">
        <v>6</v>
      </c>
      <c r="C182" t="s">
        <v>95</v>
      </c>
      <c r="D182">
        <v>1984999.63</v>
      </c>
      <c r="E182">
        <v>36669843.880000003</v>
      </c>
    </row>
    <row r="183" spans="1:5" x14ac:dyDescent="0.4">
      <c r="A183" t="str">
        <f t="shared" si="2"/>
        <v>JulioBupa Dominicana, S.A.</v>
      </c>
      <c r="B183" t="s">
        <v>6</v>
      </c>
      <c r="C183" t="s">
        <v>101</v>
      </c>
      <c r="D183">
        <v>0</v>
      </c>
      <c r="E183">
        <v>38828778</v>
      </c>
    </row>
    <row r="184" spans="1:5" x14ac:dyDescent="0.4">
      <c r="A184" t="str">
        <f t="shared" si="2"/>
        <v>JulioCompañía Dominicana de Seguros, S.R.L.</v>
      </c>
      <c r="B184" t="s">
        <v>6</v>
      </c>
      <c r="C184" t="s">
        <v>96</v>
      </c>
      <c r="D184">
        <v>86224561.479999989</v>
      </c>
      <c r="E184">
        <v>68452.36</v>
      </c>
    </row>
    <row r="185" spans="1:5" x14ac:dyDescent="0.4">
      <c r="A185" t="str">
        <f t="shared" si="2"/>
        <v>JulioConfederación del Canada Dominicana. S. A.</v>
      </c>
      <c r="B185" t="s">
        <v>6</v>
      </c>
      <c r="C185" t="s">
        <v>93</v>
      </c>
      <c r="D185">
        <v>11271860.130000001</v>
      </c>
      <c r="E185">
        <v>0</v>
      </c>
    </row>
    <row r="186" spans="1:5" x14ac:dyDescent="0.4">
      <c r="A186" t="str">
        <f t="shared" si="2"/>
        <v>JulioCooperativa Nacional de Seguros, Inc.</v>
      </c>
      <c r="B186" t="s">
        <v>6</v>
      </c>
      <c r="C186" t="s">
        <v>80</v>
      </c>
      <c r="D186">
        <v>40985530.689999998</v>
      </c>
      <c r="E186">
        <v>4907667.6500000004</v>
      </c>
    </row>
    <row r="187" spans="1:5" x14ac:dyDescent="0.4">
      <c r="A187" t="str">
        <f t="shared" si="2"/>
        <v>JulioCuna Mutual Insurance Society Dominicana, S.A.</v>
      </c>
      <c r="B187" t="s">
        <v>6</v>
      </c>
      <c r="C187" t="s">
        <v>102</v>
      </c>
      <c r="D187">
        <v>29848077.280000001</v>
      </c>
      <c r="E187">
        <v>0</v>
      </c>
    </row>
    <row r="188" spans="1:5" x14ac:dyDescent="0.4">
      <c r="A188" t="str">
        <f t="shared" si="2"/>
        <v>JulioGeneral de Seguros, S. A.</v>
      </c>
      <c r="B188" t="s">
        <v>6</v>
      </c>
      <c r="C188" t="s">
        <v>78</v>
      </c>
      <c r="D188">
        <v>39275024.030000001</v>
      </c>
      <c r="E188">
        <v>87225150.329999998</v>
      </c>
    </row>
    <row r="189" spans="1:5" x14ac:dyDescent="0.4">
      <c r="A189" t="str">
        <f t="shared" si="2"/>
        <v>JulioHumano Seguros, S. A.</v>
      </c>
      <c r="B189" t="s">
        <v>6</v>
      </c>
      <c r="C189" t="s">
        <v>108</v>
      </c>
      <c r="D189">
        <v>92329565.069999993</v>
      </c>
      <c r="E189">
        <v>994308210.00999987</v>
      </c>
    </row>
    <row r="190" spans="1:5" x14ac:dyDescent="0.4">
      <c r="A190" t="str">
        <f t="shared" si="2"/>
        <v>JulioHylseg Seguros, S.A.</v>
      </c>
      <c r="B190" t="s">
        <v>6</v>
      </c>
      <c r="C190" t="s">
        <v>117</v>
      </c>
      <c r="D190">
        <v>722426.19</v>
      </c>
      <c r="E190">
        <v>0</v>
      </c>
    </row>
    <row r="191" spans="1:5" x14ac:dyDescent="0.4">
      <c r="A191" t="str">
        <f t="shared" si="2"/>
        <v>JulioLa Colonial de Seguros, S. A.</v>
      </c>
      <c r="B191" t="s">
        <v>6</v>
      </c>
      <c r="C191" t="s">
        <v>87</v>
      </c>
      <c r="D191">
        <v>693415758.49000001</v>
      </c>
      <c r="E191">
        <v>72132584.780000001</v>
      </c>
    </row>
    <row r="192" spans="1:5" x14ac:dyDescent="0.4">
      <c r="A192" t="str">
        <f t="shared" si="2"/>
        <v>JulioLa Monumental de Seguros, S. A.</v>
      </c>
      <c r="B192" t="s">
        <v>6</v>
      </c>
      <c r="C192" t="s">
        <v>89</v>
      </c>
      <c r="D192">
        <v>100210634.45999999</v>
      </c>
      <c r="E192">
        <v>87336.89</v>
      </c>
    </row>
    <row r="193" spans="1:5" x14ac:dyDescent="0.4">
      <c r="A193" t="str">
        <f t="shared" si="2"/>
        <v>JulioMAPFRE BHD Cía de Seguros, S. A.</v>
      </c>
      <c r="B193" t="s">
        <v>6</v>
      </c>
      <c r="C193" t="s">
        <v>94</v>
      </c>
      <c r="D193">
        <v>461120364.98000008</v>
      </c>
      <c r="E193">
        <v>107515743.97</v>
      </c>
    </row>
    <row r="194" spans="1:5" x14ac:dyDescent="0.4">
      <c r="A194" t="str">
        <f t="shared" si="2"/>
        <v>JulioMidas Seguros, S. A.</v>
      </c>
      <c r="B194" t="s">
        <v>6</v>
      </c>
      <c r="C194" t="s">
        <v>115</v>
      </c>
      <c r="D194">
        <v>1181999.6500000001</v>
      </c>
      <c r="E194">
        <v>0</v>
      </c>
    </row>
    <row r="195" spans="1:5" x14ac:dyDescent="0.4">
      <c r="A195" t="str">
        <f t="shared" ref="A195:A258" si="3">B195&amp;C195</f>
        <v>JulioMultiseguros S.U, S. A.</v>
      </c>
      <c r="B195" t="s">
        <v>6</v>
      </c>
      <c r="C195" t="s">
        <v>113</v>
      </c>
      <c r="D195">
        <v>7977159.1699999999</v>
      </c>
      <c r="E195">
        <v>105504.9</v>
      </c>
    </row>
    <row r="196" spans="1:5" x14ac:dyDescent="0.4">
      <c r="A196" t="str">
        <f t="shared" si="3"/>
        <v>JulioPatria, S. A. Compañía de Seguros</v>
      </c>
      <c r="B196" t="s">
        <v>6</v>
      </c>
      <c r="C196" t="s">
        <v>99</v>
      </c>
      <c r="D196">
        <v>66519990.82</v>
      </c>
      <c r="E196">
        <v>0</v>
      </c>
    </row>
    <row r="197" spans="1:5" x14ac:dyDescent="0.4">
      <c r="A197" t="str">
        <f t="shared" si="3"/>
        <v>JulioREHSA Cía. de Seguros y Reaseguros, S.A.</v>
      </c>
      <c r="B197" t="s">
        <v>6</v>
      </c>
      <c r="C197" t="s">
        <v>111</v>
      </c>
      <c r="D197">
        <v>0</v>
      </c>
      <c r="E197">
        <v>0</v>
      </c>
    </row>
    <row r="198" spans="1:5" x14ac:dyDescent="0.4">
      <c r="A198" t="str">
        <f t="shared" si="3"/>
        <v>JulioSegna, Compañía de Seguros, S.A.</v>
      </c>
      <c r="B198" t="s">
        <v>6</v>
      </c>
      <c r="C198" t="s">
        <v>97</v>
      </c>
      <c r="D198">
        <v>0</v>
      </c>
      <c r="E198">
        <v>0</v>
      </c>
    </row>
    <row r="199" spans="1:5" x14ac:dyDescent="0.4">
      <c r="A199" t="str">
        <f t="shared" si="3"/>
        <v>JulioSeguros ADEMI, S. A.</v>
      </c>
      <c r="B199" t="s">
        <v>6</v>
      </c>
      <c r="C199" t="s">
        <v>109</v>
      </c>
      <c r="D199">
        <v>22601047.32</v>
      </c>
      <c r="E199">
        <v>0</v>
      </c>
    </row>
    <row r="200" spans="1:5" x14ac:dyDescent="0.4">
      <c r="A200" t="str">
        <f t="shared" si="3"/>
        <v>JulioSeguros APS, S.A</v>
      </c>
      <c r="B200" t="s">
        <v>6</v>
      </c>
      <c r="C200" t="s">
        <v>114</v>
      </c>
      <c r="D200">
        <v>26004278.670000002</v>
      </c>
      <c r="E200">
        <v>839340</v>
      </c>
    </row>
    <row r="201" spans="1:5" x14ac:dyDescent="0.4">
      <c r="A201" t="str">
        <f t="shared" si="3"/>
        <v>JulioSeguros Crecer, S. A.</v>
      </c>
      <c r="B201" t="s">
        <v>6</v>
      </c>
      <c r="C201" t="s">
        <v>116</v>
      </c>
      <c r="D201">
        <v>40756167.539999999</v>
      </c>
      <c r="E201">
        <v>77145744.459999993</v>
      </c>
    </row>
    <row r="202" spans="1:5" x14ac:dyDescent="0.4">
      <c r="A202" t="str">
        <f t="shared" si="3"/>
        <v>JulioSeguros La Internacional, S. A.</v>
      </c>
      <c r="B202" t="s">
        <v>6</v>
      </c>
      <c r="C202" t="s">
        <v>82</v>
      </c>
      <c r="D202">
        <v>33838398.93</v>
      </c>
      <c r="E202">
        <v>0</v>
      </c>
    </row>
    <row r="203" spans="1:5" x14ac:dyDescent="0.4">
      <c r="A203" t="str">
        <f t="shared" si="3"/>
        <v>JulioSeguros Pepin, S. A.</v>
      </c>
      <c r="B203" t="s">
        <v>6</v>
      </c>
      <c r="C203" t="s">
        <v>77</v>
      </c>
      <c r="D203">
        <v>105892677.79000001</v>
      </c>
      <c r="E203">
        <v>0</v>
      </c>
    </row>
    <row r="204" spans="1:5" x14ac:dyDescent="0.4">
      <c r="A204" t="str">
        <f t="shared" si="3"/>
        <v>JulioSeguros Reservas, S. A.</v>
      </c>
      <c r="B204" t="s">
        <v>6</v>
      </c>
      <c r="C204" t="s">
        <v>112</v>
      </c>
      <c r="D204">
        <v>785741690.13</v>
      </c>
      <c r="E204">
        <v>181877901.97</v>
      </c>
    </row>
    <row r="205" spans="1:5" x14ac:dyDescent="0.4">
      <c r="A205" t="str">
        <f t="shared" si="3"/>
        <v>JulioSeguros Sura, S. A.</v>
      </c>
      <c r="B205" t="s">
        <v>6</v>
      </c>
      <c r="C205" t="s">
        <v>92</v>
      </c>
      <c r="D205">
        <v>520959739.10000002</v>
      </c>
      <c r="E205">
        <v>27013753.120000001</v>
      </c>
    </row>
    <row r="206" spans="1:5" x14ac:dyDescent="0.4">
      <c r="A206" t="str">
        <f t="shared" si="3"/>
        <v>JulioSeguros Universal, S. A.</v>
      </c>
      <c r="B206" t="s">
        <v>6</v>
      </c>
      <c r="C206" t="s">
        <v>86</v>
      </c>
      <c r="D206">
        <v>1151013655.97</v>
      </c>
      <c r="E206">
        <v>586504810.09000003</v>
      </c>
    </row>
    <row r="207" spans="1:5" x14ac:dyDescent="0.4">
      <c r="A207" t="str">
        <f t="shared" si="3"/>
        <v>JulioSeguros Worldwide, S. A.</v>
      </c>
      <c r="B207" t="s">
        <v>6</v>
      </c>
      <c r="C207" t="s">
        <v>91</v>
      </c>
      <c r="D207">
        <v>9999672.8599999994</v>
      </c>
      <c r="E207">
        <v>230263168.13999999</v>
      </c>
    </row>
    <row r="208" spans="1:5" x14ac:dyDescent="0.4">
      <c r="A208" t="str">
        <f t="shared" si="3"/>
        <v>JulioSeguros Yunen, S. A.</v>
      </c>
      <c r="B208" t="s">
        <v>6</v>
      </c>
      <c r="C208" t="s">
        <v>119</v>
      </c>
      <c r="D208">
        <v>45419.22</v>
      </c>
      <c r="E208">
        <v>571726.05000000005</v>
      </c>
    </row>
    <row r="209" spans="1:5" x14ac:dyDescent="0.4">
      <c r="A209" t="str">
        <f t="shared" si="3"/>
        <v>JulioUnit, S.A</v>
      </c>
      <c r="B209" t="s">
        <v>6</v>
      </c>
      <c r="C209" t="s">
        <v>118</v>
      </c>
      <c r="D209">
        <v>100297.45</v>
      </c>
      <c r="E209">
        <v>16106</v>
      </c>
    </row>
    <row r="210" spans="1:5" x14ac:dyDescent="0.4">
      <c r="A210" t="str">
        <f t="shared" si="3"/>
        <v>JunioAmigos Compañía de Seguros, S. A.</v>
      </c>
      <c r="B210" t="s">
        <v>5</v>
      </c>
      <c r="C210" t="s">
        <v>88</v>
      </c>
      <c r="D210">
        <v>4336951.37</v>
      </c>
      <c r="E210">
        <v>79230</v>
      </c>
    </row>
    <row r="211" spans="1:5" x14ac:dyDescent="0.4">
      <c r="A211" t="str">
        <f t="shared" si="3"/>
        <v>JunioAngloamericana de Seguros, S. A.</v>
      </c>
      <c r="B211" t="s">
        <v>5</v>
      </c>
      <c r="C211" t="s">
        <v>79</v>
      </c>
      <c r="D211">
        <v>25551166.75</v>
      </c>
      <c r="E211">
        <v>0</v>
      </c>
    </row>
    <row r="212" spans="1:5" x14ac:dyDescent="0.4">
      <c r="A212" t="str">
        <f t="shared" si="3"/>
        <v>JunioAseguradora Agropecuaria Dominicana. S. A.</v>
      </c>
      <c r="B212" t="s">
        <v>5</v>
      </c>
      <c r="C212" t="s">
        <v>98</v>
      </c>
      <c r="D212">
        <v>1384841.6099999999</v>
      </c>
      <c r="E212">
        <v>31682172.280000001</v>
      </c>
    </row>
    <row r="213" spans="1:5" x14ac:dyDescent="0.4">
      <c r="A213" t="str">
        <f t="shared" si="3"/>
        <v>JunioAtlantica Seguros, S. A.</v>
      </c>
      <c r="B213" t="s">
        <v>5</v>
      </c>
      <c r="C213" t="s">
        <v>107</v>
      </c>
      <c r="D213">
        <v>39529761.710000001</v>
      </c>
      <c r="E213">
        <v>0</v>
      </c>
    </row>
    <row r="214" spans="1:5" x14ac:dyDescent="0.4">
      <c r="A214" t="str">
        <f t="shared" si="3"/>
        <v>JunioAtrio Seguros, S. A.</v>
      </c>
      <c r="B214" t="s">
        <v>5</v>
      </c>
      <c r="C214" t="s">
        <v>110</v>
      </c>
      <c r="D214">
        <v>21023930.640000004</v>
      </c>
      <c r="E214">
        <v>14662285.030000001</v>
      </c>
    </row>
    <row r="215" spans="1:5" x14ac:dyDescent="0.4">
      <c r="A215" t="str">
        <f t="shared" si="3"/>
        <v>JunioAutoseguro, S. A.</v>
      </c>
      <c r="B215" t="s">
        <v>5</v>
      </c>
      <c r="C215" t="s">
        <v>81</v>
      </c>
      <c r="D215">
        <v>6966892.9800000004</v>
      </c>
      <c r="E215">
        <v>0</v>
      </c>
    </row>
    <row r="216" spans="1:5" x14ac:dyDescent="0.4">
      <c r="A216" t="str">
        <f t="shared" si="3"/>
        <v>JunioBanesco Seguros, S.A.</v>
      </c>
      <c r="B216" t="s">
        <v>5</v>
      </c>
      <c r="C216" t="s">
        <v>106</v>
      </c>
      <c r="D216">
        <v>43049854.549999997</v>
      </c>
      <c r="E216">
        <v>1094925.7</v>
      </c>
    </row>
    <row r="217" spans="1:5" x14ac:dyDescent="0.4">
      <c r="A217" t="str">
        <f t="shared" si="3"/>
        <v>JunioBMI Compañía de Seguros, S. A.</v>
      </c>
      <c r="B217" t="s">
        <v>5</v>
      </c>
      <c r="C217" t="s">
        <v>95</v>
      </c>
      <c r="D217">
        <v>81030.149999999994</v>
      </c>
      <c r="E217">
        <v>32608747.710000001</v>
      </c>
    </row>
    <row r="218" spans="1:5" x14ac:dyDescent="0.4">
      <c r="A218" t="str">
        <f t="shared" si="3"/>
        <v>JunioBupa Dominicana, S.A.</v>
      </c>
      <c r="B218" t="s">
        <v>5</v>
      </c>
      <c r="C218" t="s">
        <v>101</v>
      </c>
      <c r="D218">
        <v>0</v>
      </c>
      <c r="E218">
        <v>21445884.379999999</v>
      </c>
    </row>
    <row r="219" spans="1:5" x14ac:dyDescent="0.4">
      <c r="A219" t="str">
        <f t="shared" si="3"/>
        <v>JunioCompañía Dominicana de Seguros, S.R.L.</v>
      </c>
      <c r="B219" t="s">
        <v>5</v>
      </c>
      <c r="C219" t="s">
        <v>96</v>
      </c>
      <c r="D219">
        <v>60633342.630000003</v>
      </c>
      <c r="E219">
        <v>157160.1</v>
      </c>
    </row>
    <row r="220" spans="1:5" x14ac:dyDescent="0.4">
      <c r="A220" t="str">
        <f t="shared" si="3"/>
        <v>JunioConfederación del Canada Dominicana. S. A.</v>
      </c>
      <c r="B220" t="s">
        <v>5</v>
      </c>
      <c r="C220" t="s">
        <v>93</v>
      </c>
      <c r="D220">
        <v>8314014.1099999994</v>
      </c>
      <c r="E220">
        <v>0</v>
      </c>
    </row>
    <row r="221" spans="1:5" x14ac:dyDescent="0.4">
      <c r="A221" t="str">
        <f t="shared" si="3"/>
        <v>JunioCooperativa Nacional de Seguros, Inc.</v>
      </c>
      <c r="B221" t="s">
        <v>5</v>
      </c>
      <c r="C221" t="s">
        <v>80</v>
      </c>
      <c r="D221">
        <v>36934093.030000001</v>
      </c>
      <c r="E221">
        <v>160558.62</v>
      </c>
    </row>
    <row r="222" spans="1:5" x14ac:dyDescent="0.4">
      <c r="A222" t="str">
        <f t="shared" si="3"/>
        <v>JunioCuna Mutual Insurance Society Dominicana, S.A.</v>
      </c>
      <c r="B222" t="s">
        <v>5</v>
      </c>
      <c r="C222" t="s">
        <v>102</v>
      </c>
      <c r="D222">
        <v>32655017.140000001</v>
      </c>
      <c r="E222">
        <v>0</v>
      </c>
    </row>
    <row r="223" spans="1:5" x14ac:dyDescent="0.4">
      <c r="A223" t="str">
        <f t="shared" si="3"/>
        <v>JunioGeneral de Seguros, S. A.</v>
      </c>
      <c r="B223" t="s">
        <v>5</v>
      </c>
      <c r="C223" t="s">
        <v>78</v>
      </c>
      <c r="D223">
        <v>40224959.279999994</v>
      </c>
      <c r="E223">
        <v>86823621.209999993</v>
      </c>
    </row>
    <row r="224" spans="1:5" x14ac:dyDescent="0.4">
      <c r="A224" t="str">
        <f t="shared" si="3"/>
        <v>JunioHumano Seguros, S. A.</v>
      </c>
      <c r="B224" t="s">
        <v>5</v>
      </c>
      <c r="C224" t="s">
        <v>108</v>
      </c>
      <c r="D224">
        <v>89900811.820000008</v>
      </c>
      <c r="E224">
        <v>942670149.1500001</v>
      </c>
    </row>
    <row r="225" spans="1:5" x14ac:dyDescent="0.4">
      <c r="A225" t="str">
        <f t="shared" si="3"/>
        <v>JunioHylseg Seguros, S.A.</v>
      </c>
      <c r="B225" t="s">
        <v>5</v>
      </c>
      <c r="C225" t="s">
        <v>117</v>
      </c>
      <c r="D225">
        <v>390317.16</v>
      </c>
      <c r="E225">
        <v>0</v>
      </c>
    </row>
    <row r="226" spans="1:5" x14ac:dyDescent="0.4">
      <c r="A226" t="str">
        <f t="shared" si="3"/>
        <v>JunioLa Colonial de Seguros, S. A.</v>
      </c>
      <c r="B226" t="s">
        <v>5</v>
      </c>
      <c r="C226" t="s">
        <v>87</v>
      </c>
      <c r="D226">
        <v>504834201.38999999</v>
      </c>
      <c r="E226">
        <v>45631991.030000001</v>
      </c>
    </row>
    <row r="227" spans="1:5" x14ac:dyDescent="0.4">
      <c r="A227" t="str">
        <f t="shared" si="3"/>
        <v>JunioLa Monumental de Seguros, S. A.</v>
      </c>
      <c r="B227" t="s">
        <v>5</v>
      </c>
      <c r="C227" t="s">
        <v>89</v>
      </c>
      <c r="D227">
        <v>93881836.200000018</v>
      </c>
      <c r="E227">
        <v>354984.05000000005</v>
      </c>
    </row>
    <row r="228" spans="1:5" x14ac:dyDescent="0.4">
      <c r="A228" t="str">
        <f t="shared" si="3"/>
        <v>JunioMAPFRE BHD Cía de Seguros, S. A.</v>
      </c>
      <c r="B228" t="s">
        <v>5</v>
      </c>
      <c r="C228" t="s">
        <v>94</v>
      </c>
      <c r="D228">
        <v>547851341.45999992</v>
      </c>
      <c r="E228">
        <v>93948163.640000001</v>
      </c>
    </row>
    <row r="229" spans="1:5" x14ac:dyDescent="0.4">
      <c r="A229" t="str">
        <f t="shared" si="3"/>
        <v>JunioMidas Seguros, S. A.</v>
      </c>
      <c r="B229" t="s">
        <v>5</v>
      </c>
      <c r="C229" t="s">
        <v>115</v>
      </c>
      <c r="D229">
        <v>612922.35</v>
      </c>
      <c r="E229">
        <v>0</v>
      </c>
    </row>
    <row r="230" spans="1:5" x14ac:dyDescent="0.4">
      <c r="A230" t="str">
        <f t="shared" si="3"/>
        <v>JunioMultiseguros S.U, S. A.</v>
      </c>
      <c r="B230" t="s">
        <v>5</v>
      </c>
      <c r="C230" t="s">
        <v>113</v>
      </c>
      <c r="D230">
        <v>7626982.8799999999</v>
      </c>
      <c r="E230">
        <v>0</v>
      </c>
    </row>
    <row r="231" spans="1:5" x14ac:dyDescent="0.4">
      <c r="A231" t="str">
        <f t="shared" si="3"/>
        <v>JunioPatria, S. A. Compañía de Seguros</v>
      </c>
      <c r="B231" t="s">
        <v>5</v>
      </c>
      <c r="C231" t="s">
        <v>99</v>
      </c>
      <c r="D231">
        <v>62268915.959999993</v>
      </c>
      <c r="E231">
        <v>0</v>
      </c>
    </row>
    <row r="232" spans="1:5" x14ac:dyDescent="0.4">
      <c r="A232" t="str">
        <f t="shared" si="3"/>
        <v>JunioREHSA Cía. de Seguros y Reaseguros, S.A.</v>
      </c>
      <c r="B232" t="s">
        <v>5</v>
      </c>
      <c r="C232" t="s">
        <v>111</v>
      </c>
      <c r="D232">
        <v>0</v>
      </c>
      <c r="E232">
        <v>0</v>
      </c>
    </row>
    <row r="233" spans="1:5" x14ac:dyDescent="0.4">
      <c r="A233" t="str">
        <f t="shared" si="3"/>
        <v>JunioSegna, Compañía de Seguros, S.A.</v>
      </c>
      <c r="B233" t="s">
        <v>5</v>
      </c>
      <c r="C233" t="s">
        <v>97</v>
      </c>
      <c r="D233">
        <v>0</v>
      </c>
      <c r="E233">
        <v>0</v>
      </c>
    </row>
    <row r="234" spans="1:5" x14ac:dyDescent="0.4">
      <c r="A234" t="str">
        <f t="shared" si="3"/>
        <v>JunioSeguros ADEMI, S. A.</v>
      </c>
      <c r="B234" t="s">
        <v>5</v>
      </c>
      <c r="C234" t="s">
        <v>109</v>
      </c>
      <c r="D234">
        <v>5975954.6600000001</v>
      </c>
      <c r="E234">
        <v>699324.28</v>
      </c>
    </row>
    <row r="235" spans="1:5" x14ac:dyDescent="0.4">
      <c r="A235" t="str">
        <f t="shared" si="3"/>
        <v>JunioSeguros APS, S.A</v>
      </c>
      <c r="B235" t="s">
        <v>5</v>
      </c>
      <c r="C235" t="s">
        <v>114</v>
      </c>
      <c r="D235">
        <v>15128789.33</v>
      </c>
      <c r="E235">
        <v>471260</v>
      </c>
    </row>
    <row r="236" spans="1:5" x14ac:dyDescent="0.4">
      <c r="A236" t="str">
        <f t="shared" si="3"/>
        <v>JunioSeguros Crecer, S. A.</v>
      </c>
      <c r="B236" t="s">
        <v>5</v>
      </c>
      <c r="C236" t="s">
        <v>116</v>
      </c>
      <c r="D236">
        <v>46108230.120000005</v>
      </c>
      <c r="E236">
        <v>69328313.150000006</v>
      </c>
    </row>
    <row r="237" spans="1:5" x14ac:dyDescent="0.4">
      <c r="A237" t="str">
        <f t="shared" si="3"/>
        <v>JunioSeguros La Internacional, S. A.</v>
      </c>
      <c r="B237" t="s">
        <v>5</v>
      </c>
      <c r="C237" t="s">
        <v>82</v>
      </c>
      <c r="D237">
        <v>28506638.329999998</v>
      </c>
      <c r="E237">
        <v>0</v>
      </c>
    </row>
    <row r="238" spans="1:5" x14ac:dyDescent="0.4">
      <c r="A238" t="str">
        <f t="shared" si="3"/>
        <v>JunioSeguros Pepin, S. A.</v>
      </c>
      <c r="B238" t="s">
        <v>5</v>
      </c>
      <c r="C238" t="s">
        <v>77</v>
      </c>
      <c r="D238">
        <v>107513787.61</v>
      </c>
      <c r="E238">
        <v>35096.57</v>
      </c>
    </row>
    <row r="239" spans="1:5" x14ac:dyDescent="0.4">
      <c r="A239" t="str">
        <f t="shared" si="3"/>
        <v>JunioSeguros Reservas, S. A.</v>
      </c>
      <c r="B239" t="s">
        <v>5</v>
      </c>
      <c r="C239" t="s">
        <v>112</v>
      </c>
      <c r="D239">
        <v>769454049.42000008</v>
      </c>
      <c r="E239">
        <v>132415631.44000003</v>
      </c>
    </row>
    <row r="240" spans="1:5" x14ac:dyDescent="0.4">
      <c r="A240" t="str">
        <f t="shared" si="3"/>
        <v>JunioSeguros Sura, S. A.</v>
      </c>
      <c r="B240" t="s">
        <v>5</v>
      </c>
      <c r="C240" t="s">
        <v>92</v>
      </c>
      <c r="D240">
        <v>348964837.09999996</v>
      </c>
      <c r="E240">
        <v>22964642.990000002</v>
      </c>
    </row>
    <row r="241" spans="1:5" x14ac:dyDescent="0.4">
      <c r="A241" t="str">
        <f t="shared" si="3"/>
        <v>JunioSeguros Universal, S. A.</v>
      </c>
      <c r="B241" t="s">
        <v>5</v>
      </c>
      <c r="C241" t="s">
        <v>86</v>
      </c>
      <c r="D241">
        <v>836586334.40999997</v>
      </c>
      <c r="E241">
        <v>525344724.02999997</v>
      </c>
    </row>
    <row r="242" spans="1:5" x14ac:dyDescent="0.4">
      <c r="A242" t="str">
        <f t="shared" si="3"/>
        <v>JunioSeguros Worldwide, S. A.</v>
      </c>
      <c r="B242" t="s">
        <v>5</v>
      </c>
      <c r="C242" t="s">
        <v>91</v>
      </c>
      <c r="D242">
        <v>12969052.25</v>
      </c>
      <c r="E242">
        <v>197417177.02000001</v>
      </c>
    </row>
    <row r="243" spans="1:5" x14ac:dyDescent="0.4">
      <c r="A243" t="str">
        <f t="shared" si="3"/>
        <v>JunioSeguros Yunen, S. A.</v>
      </c>
      <c r="B243" t="s">
        <v>5</v>
      </c>
      <c r="C243" t="s">
        <v>119</v>
      </c>
      <c r="D243">
        <v>0</v>
      </c>
      <c r="E243">
        <v>2384308.41</v>
      </c>
    </row>
    <row r="244" spans="1:5" x14ac:dyDescent="0.4">
      <c r="A244" t="str">
        <f t="shared" si="3"/>
        <v>JunioUnit, S.A</v>
      </c>
      <c r="B244" t="s">
        <v>5</v>
      </c>
      <c r="C244" t="s">
        <v>118</v>
      </c>
      <c r="D244">
        <v>85837.959999999992</v>
      </c>
      <c r="E244">
        <v>18007</v>
      </c>
    </row>
    <row r="245" spans="1:5" x14ac:dyDescent="0.4">
      <c r="A245" t="str">
        <f t="shared" si="3"/>
        <v>MarzoAmigos Compañía de Seguros, S. A.</v>
      </c>
      <c r="B245" t="s">
        <v>2</v>
      </c>
      <c r="C245" t="s">
        <v>88</v>
      </c>
      <c r="D245">
        <v>4360722.0599999996</v>
      </c>
      <c r="E245">
        <v>109860</v>
      </c>
    </row>
    <row r="246" spans="1:5" x14ac:dyDescent="0.4">
      <c r="A246" t="str">
        <f t="shared" si="3"/>
        <v>MarzoAngloamericana de Seguros, S. A.</v>
      </c>
      <c r="B246" t="s">
        <v>2</v>
      </c>
      <c r="C246" t="s">
        <v>79</v>
      </c>
      <c r="D246">
        <v>22736385.969999999</v>
      </c>
      <c r="E246">
        <v>361491.72</v>
      </c>
    </row>
    <row r="247" spans="1:5" x14ac:dyDescent="0.4">
      <c r="A247" t="str">
        <f t="shared" si="3"/>
        <v>MarzoAseguradora Agropecuaria Dominicana. S. A.</v>
      </c>
      <c r="B247" t="s">
        <v>2</v>
      </c>
      <c r="C247" t="s">
        <v>98</v>
      </c>
      <c r="D247">
        <v>895196.47</v>
      </c>
      <c r="E247">
        <v>35823317.960000001</v>
      </c>
    </row>
    <row r="248" spans="1:5" x14ac:dyDescent="0.4">
      <c r="A248" t="str">
        <f t="shared" si="3"/>
        <v>MarzoAtlantica Seguros, S. A.</v>
      </c>
      <c r="B248" t="s">
        <v>2</v>
      </c>
      <c r="C248" t="s">
        <v>107</v>
      </c>
      <c r="D248">
        <v>34555463.240000002</v>
      </c>
      <c r="E248">
        <v>0</v>
      </c>
    </row>
    <row r="249" spans="1:5" x14ac:dyDescent="0.4">
      <c r="A249" t="str">
        <f t="shared" si="3"/>
        <v>MarzoAtrio Seguros, S. A.</v>
      </c>
      <c r="B249" t="s">
        <v>2</v>
      </c>
      <c r="C249" t="s">
        <v>110</v>
      </c>
      <c r="D249">
        <v>13232118.829999998</v>
      </c>
      <c r="E249">
        <v>10384738.52</v>
      </c>
    </row>
    <row r="250" spans="1:5" x14ac:dyDescent="0.4">
      <c r="A250" t="str">
        <f t="shared" si="3"/>
        <v>MarzoAutoseguro, S. A.</v>
      </c>
      <c r="B250" t="s">
        <v>2</v>
      </c>
      <c r="C250" t="s">
        <v>81</v>
      </c>
      <c r="D250">
        <v>3445898.67</v>
      </c>
      <c r="E250">
        <v>0</v>
      </c>
    </row>
    <row r="251" spans="1:5" x14ac:dyDescent="0.4">
      <c r="A251" t="str">
        <f t="shared" si="3"/>
        <v>MarzoBanesco Seguros, S.A.</v>
      </c>
      <c r="B251" t="s">
        <v>2</v>
      </c>
      <c r="C251" t="s">
        <v>106</v>
      </c>
      <c r="D251">
        <v>35412866.200000003</v>
      </c>
      <c r="E251">
        <v>2859.68</v>
      </c>
    </row>
    <row r="252" spans="1:5" x14ac:dyDescent="0.4">
      <c r="A252" t="str">
        <f t="shared" si="3"/>
        <v>MarzoBMI Compañía de Seguros, S. A.</v>
      </c>
      <c r="B252" t="s">
        <v>2</v>
      </c>
      <c r="C252" t="s">
        <v>95</v>
      </c>
      <c r="D252">
        <v>1289729.1100000001</v>
      </c>
      <c r="E252">
        <v>33546348.489999998</v>
      </c>
    </row>
    <row r="253" spans="1:5" x14ac:dyDescent="0.4">
      <c r="A253" t="str">
        <f t="shared" si="3"/>
        <v>MarzoBupa Dominicana, S.A.</v>
      </c>
      <c r="B253" t="s">
        <v>2</v>
      </c>
      <c r="C253" t="s">
        <v>101</v>
      </c>
      <c r="D253">
        <v>0</v>
      </c>
      <c r="E253">
        <v>25590868.48</v>
      </c>
    </row>
    <row r="254" spans="1:5" x14ac:dyDescent="0.4">
      <c r="A254" t="str">
        <f t="shared" si="3"/>
        <v>MarzoCompañía Dominicana de Seguros, S.R.L.</v>
      </c>
      <c r="B254" t="s">
        <v>2</v>
      </c>
      <c r="C254" t="s">
        <v>96</v>
      </c>
      <c r="D254">
        <v>42897100.769999996</v>
      </c>
      <c r="E254">
        <v>0</v>
      </c>
    </row>
    <row r="255" spans="1:5" x14ac:dyDescent="0.4">
      <c r="A255" t="str">
        <f t="shared" si="3"/>
        <v>MarzoConfederación del Canada Dominicana. S. A.</v>
      </c>
      <c r="B255" t="s">
        <v>2</v>
      </c>
      <c r="C255" t="s">
        <v>93</v>
      </c>
      <c r="D255">
        <v>6030235.8399999999</v>
      </c>
      <c r="E255">
        <v>0</v>
      </c>
    </row>
    <row r="256" spans="1:5" x14ac:dyDescent="0.4">
      <c r="A256" t="str">
        <f t="shared" si="3"/>
        <v>MarzoCooperativa Nacional de Seguros, Inc.</v>
      </c>
      <c r="B256" t="s">
        <v>2</v>
      </c>
      <c r="C256" t="s">
        <v>80</v>
      </c>
      <c r="D256">
        <v>30560686.259999998</v>
      </c>
      <c r="E256">
        <v>74953.03</v>
      </c>
    </row>
    <row r="257" spans="1:5" x14ac:dyDescent="0.4">
      <c r="A257" t="str">
        <f t="shared" si="3"/>
        <v>MarzoCuna Mutual Insurance Society Dominicana, S.A.</v>
      </c>
      <c r="B257" t="s">
        <v>2</v>
      </c>
      <c r="C257" t="s">
        <v>102</v>
      </c>
      <c r="D257">
        <v>24127104.710000001</v>
      </c>
      <c r="E257">
        <v>0</v>
      </c>
    </row>
    <row r="258" spans="1:5" x14ac:dyDescent="0.4">
      <c r="A258" t="str">
        <f t="shared" si="3"/>
        <v>MarzoGeneral de Seguros, S. A.</v>
      </c>
      <c r="B258" t="s">
        <v>2</v>
      </c>
      <c r="C258" t="s">
        <v>78</v>
      </c>
      <c r="D258">
        <v>41685626.5</v>
      </c>
      <c r="E258">
        <v>84119800.530000001</v>
      </c>
    </row>
    <row r="259" spans="1:5" x14ac:dyDescent="0.4">
      <c r="A259" t="str">
        <f t="shared" ref="A259:A322" si="4">B259&amp;C259</f>
        <v>MarzoHumano Seguros, S. A.</v>
      </c>
      <c r="B259" t="s">
        <v>2</v>
      </c>
      <c r="C259" t="s">
        <v>108</v>
      </c>
      <c r="D259">
        <v>76792588.560000002</v>
      </c>
      <c r="E259">
        <v>971623945.25</v>
      </c>
    </row>
    <row r="260" spans="1:5" x14ac:dyDescent="0.4">
      <c r="A260" t="str">
        <f t="shared" si="4"/>
        <v>MarzoHylseg Seguros, S.A.</v>
      </c>
      <c r="B260" t="s">
        <v>2</v>
      </c>
      <c r="C260" t="s">
        <v>117</v>
      </c>
      <c r="D260">
        <v>149772.45000000001</v>
      </c>
      <c r="E260">
        <v>0</v>
      </c>
    </row>
    <row r="261" spans="1:5" x14ac:dyDescent="0.4">
      <c r="A261" t="str">
        <f t="shared" si="4"/>
        <v>MarzoLa Colonial de Seguros, S. A.</v>
      </c>
      <c r="B261" t="s">
        <v>2</v>
      </c>
      <c r="C261" t="s">
        <v>87</v>
      </c>
      <c r="D261">
        <v>298199512.19</v>
      </c>
      <c r="E261">
        <v>44716701.520000003</v>
      </c>
    </row>
    <row r="262" spans="1:5" x14ac:dyDescent="0.4">
      <c r="A262" t="str">
        <f t="shared" si="4"/>
        <v>MarzoLa Monumental de Seguros, S. A.</v>
      </c>
      <c r="B262" t="s">
        <v>2</v>
      </c>
      <c r="C262" t="s">
        <v>89</v>
      </c>
      <c r="D262">
        <v>72743431.950000003</v>
      </c>
      <c r="E262">
        <v>1497493.7000000002</v>
      </c>
    </row>
    <row r="263" spans="1:5" x14ac:dyDescent="0.4">
      <c r="A263" t="str">
        <f t="shared" si="4"/>
        <v>MarzoMAPFRE BHD Cía de Seguros, S. A.</v>
      </c>
      <c r="B263" t="s">
        <v>2</v>
      </c>
      <c r="C263" t="s">
        <v>94</v>
      </c>
      <c r="D263">
        <v>504718137.48000002</v>
      </c>
      <c r="E263">
        <v>130647673.69</v>
      </c>
    </row>
    <row r="264" spans="1:5" x14ac:dyDescent="0.4">
      <c r="A264" t="str">
        <f t="shared" si="4"/>
        <v>MarzoMidas Seguros, S. A.</v>
      </c>
      <c r="B264" t="s">
        <v>2</v>
      </c>
      <c r="C264" t="s">
        <v>115</v>
      </c>
      <c r="D264">
        <v>1241765.1600000001</v>
      </c>
      <c r="E264">
        <v>0</v>
      </c>
    </row>
    <row r="265" spans="1:5" x14ac:dyDescent="0.4">
      <c r="A265" t="str">
        <f t="shared" si="4"/>
        <v>MarzoMultiseguros S.U, S. A.</v>
      </c>
      <c r="B265" t="s">
        <v>2</v>
      </c>
      <c r="C265" t="s">
        <v>113</v>
      </c>
      <c r="D265">
        <v>4942576.2400000012</v>
      </c>
      <c r="E265">
        <v>0</v>
      </c>
    </row>
    <row r="266" spans="1:5" x14ac:dyDescent="0.4">
      <c r="A266" t="str">
        <f t="shared" si="4"/>
        <v>MarzoPatria, S. A. Compañía de Seguros</v>
      </c>
      <c r="B266" t="s">
        <v>2</v>
      </c>
      <c r="C266" t="s">
        <v>99</v>
      </c>
      <c r="D266">
        <v>40333820.510000005</v>
      </c>
      <c r="E266">
        <v>0</v>
      </c>
    </row>
    <row r="267" spans="1:5" x14ac:dyDescent="0.4">
      <c r="A267" t="str">
        <f t="shared" si="4"/>
        <v>MarzoREHSA Cía. de Seguros y Reaseguros, S.A.</v>
      </c>
      <c r="B267" t="s">
        <v>2</v>
      </c>
      <c r="C267" t="s">
        <v>111</v>
      </c>
      <c r="D267">
        <v>0</v>
      </c>
      <c r="E267">
        <v>0</v>
      </c>
    </row>
    <row r="268" spans="1:5" x14ac:dyDescent="0.4">
      <c r="A268" t="str">
        <f t="shared" si="4"/>
        <v>MarzoSegna, Compañía de Seguros, S.A.</v>
      </c>
      <c r="B268" t="s">
        <v>2</v>
      </c>
      <c r="C268" t="s">
        <v>97</v>
      </c>
      <c r="D268">
        <v>0</v>
      </c>
      <c r="E268">
        <v>0</v>
      </c>
    </row>
    <row r="269" spans="1:5" x14ac:dyDescent="0.4">
      <c r="A269" t="str">
        <f t="shared" si="4"/>
        <v>MarzoSeguros ADEMI, S. A.</v>
      </c>
      <c r="B269" t="s">
        <v>2</v>
      </c>
      <c r="C269" t="s">
        <v>109</v>
      </c>
      <c r="D269">
        <v>16618536.48</v>
      </c>
      <c r="E269">
        <v>0</v>
      </c>
    </row>
    <row r="270" spans="1:5" x14ac:dyDescent="0.4">
      <c r="A270" t="str">
        <f t="shared" si="4"/>
        <v>MarzoSeguros APS, S.A</v>
      </c>
      <c r="B270" t="s">
        <v>2</v>
      </c>
      <c r="C270" t="s">
        <v>114</v>
      </c>
      <c r="D270">
        <v>17242767.340000004</v>
      </c>
      <c r="E270">
        <v>11700</v>
      </c>
    </row>
    <row r="271" spans="1:5" x14ac:dyDescent="0.4">
      <c r="A271" t="str">
        <f t="shared" si="4"/>
        <v>MarzoSeguros Crecer, S. A.</v>
      </c>
      <c r="B271" t="s">
        <v>2</v>
      </c>
      <c r="C271" t="s">
        <v>116</v>
      </c>
      <c r="D271">
        <v>39281314.130000003</v>
      </c>
      <c r="E271">
        <v>97600500.200000003</v>
      </c>
    </row>
    <row r="272" spans="1:5" x14ac:dyDescent="0.4">
      <c r="A272" t="str">
        <f t="shared" si="4"/>
        <v>MarzoSeguros La Internacional, S. A.</v>
      </c>
      <c r="B272" t="s">
        <v>2</v>
      </c>
      <c r="C272" t="s">
        <v>82</v>
      </c>
      <c r="D272">
        <v>15725959.109999999</v>
      </c>
      <c r="E272">
        <v>0</v>
      </c>
    </row>
    <row r="273" spans="1:5" x14ac:dyDescent="0.4">
      <c r="A273" t="str">
        <f t="shared" si="4"/>
        <v>MarzoSeguros Pepin, S. A.</v>
      </c>
      <c r="B273" t="s">
        <v>2</v>
      </c>
      <c r="C273" t="s">
        <v>77</v>
      </c>
      <c r="D273">
        <v>62513477.539999992</v>
      </c>
      <c r="E273">
        <v>243856.99</v>
      </c>
    </row>
    <row r="274" spans="1:5" x14ac:dyDescent="0.4">
      <c r="A274" t="str">
        <f t="shared" si="4"/>
        <v>MarzoSeguros Reservas, S. A.</v>
      </c>
      <c r="B274" t="s">
        <v>2</v>
      </c>
      <c r="C274" t="s">
        <v>112</v>
      </c>
      <c r="D274">
        <v>638026258.47000003</v>
      </c>
      <c r="E274">
        <v>84709964.659999996</v>
      </c>
    </row>
    <row r="275" spans="1:5" x14ac:dyDescent="0.4">
      <c r="A275" t="str">
        <f t="shared" si="4"/>
        <v>MarzoSeguros Sura, S. A.</v>
      </c>
      <c r="B275" t="s">
        <v>2</v>
      </c>
      <c r="C275" t="s">
        <v>92</v>
      </c>
      <c r="D275">
        <v>452905776.94999999</v>
      </c>
      <c r="E275">
        <v>21611855.400000002</v>
      </c>
    </row>
    <row r="276" spans="1:5" x14ac:dyDescent="0.4">
      <c r="A276" t="str">
        <f t="shared" si="4"/>
        <v>MarzoSeguros Universal, S. A.</v>
      </c>
      <c r="B276" t="s">
        <v>2</v>
      </c>
      <c r="C276" t="s">
        <v>86</v>
      </c>
      <c r="D276">
        <v>734114311.91999996</v>
      </c>
      <c r="E276">
        <v>546146193.97000003</v>
      </c>
    </row>
    <row r="277" spans="1:5" x14ac:dyDescent="0.4">
      <c r="A277" t="str">
        <f t="shared" si="4"/>
        <v>MarzoSeguros Worldwide, S. A.</v>
      </c>
      <c r="B277" t="s">
        <v>2</v>
      </c>
      <c r="C277" t="s">
        <v>91</v>
      </c>
      <c r="D277">
        <v>7240299.9699999997</v>
      </c>
      <c r="E277">
        <v>177358208.81</v>
      </c>
    </row>
    <row r="278" spans="1:5" x14ac:dyDescent="0.4">
      <c r="A278" t="str">
        <f t="shared" si="4"/>
        <v>MarzoSeguros Yunen, S. A.</v>
      </c>
      <c r="B278" t="s">
        <v>2</v>
      </c>
      <c r="C278" t="s">
        <v>119</v>
      </c>
      <c r="D278">
        <v>0</v>
      </c>
      <c r="E278">
        <v>0</v>
      </c>
    </row>
    <row r="279" spans="1:5" x14ac:dyDescent="0.4">
      <c r="A279" t="str">
        <f t="shared" si="4"/>
        <v>MarzoUnit, S.A</v>
      </c>
      <c r="B279" t="s">
        <v>2</v>
      </c>
      <c r="C279" t="s">
        <v>118</v>
      </c>
      <c r="D279">
        <v>45252.610000000008</v>
      </c>
      <c r="E279">
        <v>13981</v>
      </c>
    </row>
    <row r="280" spans="1:5" x14ac:dyDescent="0.4">
      <c r="A280" t="str">
        <f t="shared" si="4"/>
        <v>MayoAmigos Compañía de Seguros, S. A.</v>
      </c>
      <c r="B280" t="s">
        <v>4</v>
      </c>
      <c r="C280" t="s">
        <v>88</v>
      </c>
      <c r="D280">
        <v>4165881.2199999997</v>
      </c>
      <c r="E280">
        <v>750</v>
      </c>
    </row>
    <row r="281" spans="1:5" x14ac:dyDescent="0.4">
      <c r="A281" t="str">
        <f t="shared" si="4"/>
        <v>MayoAngloamericana de Seguros, S. A.</v>
      </c>
      <c r="B281" t="s">
        <v>4</v>
      </c>
      <c r="C281" t="s">
        <v>79</v>
      </c>
      <c r="D281">
        <v>13791867.770000001</v>
      </c>
      <c r="E281">
        <v>357380.31</v>
      </c>
    </row>
    <row r="282" spans="1:5" x14ac:dyDescent="0.4">
      <c r="A282" t="str">
        <f t="shared" si="4"/>
        <v>MayoAseguradora Agropecuaria Dominicana. S. A.</v>
      </c>
      <c r="B282" t="s">
        <v>4</v>
      </c>
      <c r="C282" t="s">
        <v>98</v>
      </c>
      <c r="D282">
        <v>1858645.69</v>
      </c>
      <c r="E282">
        <v>34612755.359999999</v>
      </c>
    </row>
    <row r="283" spans="1:5" x14ac:dyDescent="0.4">
      <c r="A283" t="str">
        <f t="shared" si="4"/>
        <v>MayoAtlantica Seguros, S. A.</v>
      </c>
      <c r="B283" t="s">
        <v>4</v>
      </c>
      <c r="C283" t="s">
        <v>107</v>
      </c>
      <c r="D283">
        <v>22451792.119999997</v>
      </c>
      <c r="E283">
        <v>0</v>
      </c>
    </row>
    <row r="284" spans="1:5" x14ac:dyDescent="0.4">
      <c r="A284" t="str">
        <f t="shared" si="4"/>
        <v>MayoAtrio Seguros, S. A.</v>
      </c>
      <c r="B284" t="s">
        <v>4</v>
      </c>
      <c r="C284" t="s">
        <v>110</v>
      </c>
      <c r="D284">
        <v>10682411.6</v>
      </c>
      <c r="E284">
        <v>10796221.58</v>
      </c>
    </row>
    <row r="285" spans="1:5" x14ac:dyDescent="0.4">
      <c r="A285" t="str">
        <f t="shared" si="4"/>
        <v>MayoAutoseguro, S. A.</v>
      </c>
      <c r="B285" t="s">
        <v>4</v>
      </c>
      <c r="C285" t="s">
        <v>81</v>
      </c>
      <c r="D285">
        <v>2235149.38</v>
      </c>
      <c r="E285">
        <v>0</v>
      </c>
    </row>
    <row r="286" spans="1:5" x14ac:dyDescent="0.4">
      <c r="A286" t="str">
        <f t="shared" si="4"/>
        <v>MayoBanesco Seguros, S.A.</v>
      </c>
      <c r="B286" t="s">
        <v>4</v>
      </c>
      <c r="C286" t="s">
        <v>106</v>
      </c>
      <c r="D286">
        <v>36868127.18</v>
      </c>
      <c r="E286">
        <v>2254860.08</v>
      </c>
    </row>
    <row r="287" spans="1:5" x14ac:dyDescent="0.4">
      <c r="A287" t="str">
        <f t="shared" si="4"/>
        <v>MayoBMI Compañía de Seguros, S. A.</v>
      </c>
      <c r="B287" t="s">
        <v>4</v>
      </c>
      <c r="C287" t="s">
        <v>95</v>
      </c>
      <c r="D287">
        <v>822975.06</v>
      </c>
      <c r="E287">
        <v>32271365.57</v>
      </c>
    </row>
    <row r="288" spans="1:5" x14ac:dyDescent="0.4">
      <c r="A288" t="str">
        <f t="shared" si="4"/>
        <v>MayoBupa Dominicana, S.A.</v>
      </c>
      <c r="B288" t="s">
        <v>4</v>
      </c>
      <c r="C288" t="s">
        <v>101</v>
      </c>
      <c r="D288">
        <v>0</v>
      </c>
      <c r="E288">
        <v>23403082.190000001</v>
      </c>
    </row>
    <row r="289" spans="1:5" x14ac:dyDescent="0.4">
      <c r="A289" t="str">
        <f t="shared" si="4"/>
        <v>MayoCompañía Dominicana de Seguros, S.R.L.</v>
      </c>
      <c r="B289" t="s">
        <v>4</v>
      </c>
      <c r="C289" t="s">
        <v>96</v>
      </c>
      <c r="D289">
        <v>48149413.970000006</v>
      </c>
      <c r="E289">
        <v>116000</v>
      </c>
    </row>
    <row r="290" spans="1:5" x14ac:dyDescent="0.4">
      <c r="A290" t="str">
        <f t="shared" si="4"/>
        <v>MayoConfederación del Canada Dominicana. S. A.</v>
      </c>
      <c r="B290" t="s">
        <v>4</v>
      </c>
      <c r="C290" t="s">
        <v>93</v>
      </c>
      <c r="D290">
        <v>6407668.7599999998</v>
      </c>
      <c r="E290">
        <v>0</v>
      </c>
    </row>
    <row r="291" spans="1:5" x14ac:dyDescent="0.4">
      <c r="A291" t="str">
        <f t="shared" si="4"/>
        <v>MayoCooperativa Nacional de Seguros, Inc.</v>
      </c>
      <c r="B291" t="s">
        <v>4</v>
      </c>
      <c r="C291" t="s">
        <v>80</v>
      </c>
      <c r="D291">
        <v>31122773.23</v>
      </c>
      <c r="E291">
        <v>41181.629999999997</v>
      </c>
    </row>
    <row r="292" spans="1:5" x14ac:dyDescent="0.4">
      <c r="A292" t="str">
        <f t="shared" si="4"/>
        <v>MayoCuna Mutual Insurance Society Dominicana, S.A.</v>
      </c>
      <c r="B292" t="s">
        <v>4</v>
      </c>
      <c r="C292" t="s">
        <v>102</v>
      </c>
      <c r="D292">
        <v>13104190.58</v>
      </c>
      <c r="E292">
        <v>0</v>
      </c>
    </row>
    <row r="293" spans="1:5" x14ac:dyDescent="0.4">
      <c r="A293" t="str">
        <f t="shared" si="4"/>
        <v>MayoGeneral de Seguros, S. A.</v>
      </c>
      <c r="B293" t="s">
        <v>4</v>
      </c>
      <c r="C293" t="s">
        <v>78</v>
      </c>
      <c r="D293">
        <v>24924002.340000004</v>
      </c>
      <c r="E293">
        <v>86966018.709999993</v>
      </c>
    </row>
    <row r="294" spans="1:5" x14ac:dyDescent="0.4">
      <c r="A294" t="str">
        <f t="shared" si="4"/>
        <v>MayoHumano Seguros, S. A.</v>
      </c>
      <c r="B294" t="s">
        <v>4</v>
      </c>
      <c r="C294" t="s">
        <v>108</v>
      </c>
      <c r="D294">
        <v>104767294.11</v>
      </c>
      <c r="E294">
        <v>896662625.48000014</v>
      </c>
    </row>
    <row r="295" spans="1:5" x14ac:dyDescent="0.4">
      <c r="A295" t="str">
        <f t="shared" si="4"/>
        <v>MayoHylseg Seguros, S.A.</v>
      </c>
      <c r="B295" t="s">
        <v>4</v>
      </c>
      <c r="C295" t="s">
        <v>117</v>
      </c>
      <c r="D295">
        <v>53932.95</v>
      </c>
      <c r="E295">
        <v>0</v>
      </c>
    </row>
    <row r="296" spans="1:5" x14ac:dyDescent="0.4">
      <c r="A296" t="str">
        <f t="shared" si="4"/>
        <v>MayoLa Colonial de Seguros, S. A.</v>
      </c>
      <c r="B296" t="s">
        <v>4</v>
      </c>
      <c r="C296" t="s">
        <v>87</v>
      </c>
      <c r="D296">
        <v>391599512.44000006</v>
      </c>
      <c r="E296">
        <v>59268768.5</v>
      </c>
    </row>
    <row r="297" spans="1:5" x14ac:dyDescent="0.4">
      <c r="A297" t="str">
        <f t="shared" si="4"/>
        <v>MayoLa Monumental de Seguros, S. A.</v>
      </c>
      <c r="B297" t="s">
        <v>4</v>
      </c>
      <c r="C297" t="s">
        <v>89</v>
      </c>
      <c r="D297">
        <v>73072757.170000002</v>
      </c>
      <c r="E297">
        <v>71300.88</v>
      </c>
    </row>
    <row r="298" spans="1:5" x14ac:dyDescent="0.4">
      <c r="A298" t="str">
        <f t="shared" si="4"/>
        <v>MayoMAPFRE BHD Cía de Seguros, S. A.</v>
      </c>
      <c r="B298" t="s">
        <v>4</v>
      </c>
      <c r="C298" t="s">
        <v>94</v>
      </c>
      <c r="D298">
        <v>455655326.08000004</v>
      </c>
      <c r="E298">
        <v>108240001.50999999</v>
      </c>
    </row>
    <row r="299" spans="1:5" x14ac:dyDescent="0.4">
      <c r="A299" t="str">
        <f t="shared" si="4"/>
        <v>MayoMidas Seguros, S. A.</v>
      </c>
      <c r="B299" t="s">
        <v>4</v>
      </c>
      <c r="C299" t="s">
        <v>115</v>
      </c>
      <c r="D299">
        <v>456812.36000000004</v>
      </c>
      <c r="E299">
        <v>0</v>
      </c>
    </row>
    <row r="300" spans="1:5" x14ac:dyDescent="0.4">
      <c r="A300" t="str">
        <f t="shared" si="4"/>
        <v>MayoMultiseguros S.U, S. A.</v>
      </c>
      <c r="B300" t="s">
        <v>4</v>
      </c>
      <c r="C300" t="s">
        <v>113</v>
      </c>
      <c r="D300">
        <v>5463348.7300000004</v>
      </c>
      <c r="E300">
        <v>0</v>
      </c>
    </row>
    <row r="301" spans="1:5" x14ac:dyDescent="0.4">
      <c r="A301" t="str">
        <f t="shared" si="4"/>
        <v>MayoPatria, S. A. Compañía de Seguros</v>
      </c>
      <c r="B301" t="s">
        <v>4</v>
      </c>
      <c r="C301" t="s">
        <v>99</v>
      </c>
      <c r="D301">
        <v>43892352.889999993</v>
      </c>
      <c r="E301">
        <v>0</v>
      </c>
    </row>
    <row r="302" spans="1:5" x14ac:dyDescent="0.4">
      <c r="A302" t="str">
        <f t="shared" si="4"/>
        <v>MayoREHSA Cía. de Seguros y Reaseguros, S.A.</v>
      </c>
      <c r="B302" t="s">
        <v>4</v>
      </c>
      <c r="C302" t="s">
        <v>111</v>
      </c>
      <c r="D302">
        <v>0</v>
      </c>
      <c r="E302">
        <v>0</v>
      </c>
    </row>
    <row r="303" spans="1:5" x14ac:dyDescent="0.4">
      <c r="A303" t="str">
        <f t="shared" si="4"/>
        <v>MayoSegna, Compañía de Seguros, S.A.</v>
      </c>
      <c r="B303" t="s">
        <v>4</v>
      </c>
      <c r="C303" t="s">
        <v>97</v>
      </c>
      <c r="D303">
        <v>0</v>
      </c>
      <c r="E303">
        <v>0</v>
      </c>
    </row>
    <row r="304" spans="1:5" x14ac:dyDescent="0.4">
      <c r="A304" t="str">
        <f t="shared" si="4"/>
        <v>MayoSeguros ADEMI, S. A.</v>
      </c>
      <c r="B304" t="s">
        <v>4</v>
      </c>
      <c r="C304" t="s">
        <v>109</v>
      </c>
      <c r="D304">
        <v>14563353.710000001</v>
      </c>
      <c r="E304">
        <v>0</v>
      </c>
    </row>
    <row r="305" spans="1:5" x14ac:dyDescent="0.4">
      <c r="A305" t="str">
        <f t="shared" si="4"/>
        <v>MayoSeguros APS, S.A</v>
      </c>
      <c r="B305" t="s">
        <v>4</v>
      </c>
      <c r="C305" t="s">
        <v>114</v>
      </c>
      <c r="D305">
        <v>12377173.949999999</v>
      </c>
      <c r="E305">
        <v>812505</v>
      </c>
    </row>
    <row r="306" spans="1:5" x14ac:dyDescent="0.4">
      <c r="A306" t="str">
        <f t="shared" si="4"/>
        <v>MayoSeguros Crecer, S. A.</v>
      </c>
      <c r="B306" t="s">
        <v>4</v>
      </c>
      <c r="C306" t="s">
        <v>116</v>
      </c>
      <c r="D306">
        <v>13836957.380000001</v>
      </c>
      <c r="E306">
        <v>76475695.260000005</v>
      </c>
    </row>
    <row r="307" spans="1:5" x14ac:dyDescent="0.4">
      <c r="A307" t="str">
        <f t="shared" si="4"/>
        <v>MayoSeguros La Internacional, S. A.</v>
      </c>
      <c r="B307" t="s">
        <v>4</v>
      </c>
      <c r="C307" t="s">
        <v>82</v>
      </c>
      <c r="D307">
        <v>21121497.75</v>
      </c>
      <c r="E307">
        <v>0</v>
      </c>
    </row>
    <row r="308" spans="1:5" x14ac:dyDescent="0.4">
      <c r="A308" t="str">
        <f t="shared" si="4"/>
        <v>MayoSeguros Pepin, S. A.</v>
      </c>
      <c r="B308" t="s">
        <v>4</v>
      </c>
      <c r="C308" t="s">
        <v>77</v>
      </c>
      <c r="D308">
        <v>82236780.75999999</v>
      </c>
      <c r="E308">
        <v>62159.95</v>
      </c>
    </row>
    <row r="309" spans="1:5" x14ac:dyDescent="0.4">
      <c r="A309" t="str">
        <f t="shared" si="4"/>
        <v>MayoSeguros Reservas, S. A.</v>
      </c>
      <c r="B309" t="s">
        <v>4</v>
      </c>
      <c r="C309" t="s">
        <v>112</v>
      </c>
      <c r="D309">
        <v>529822472.93999994</v>
      </c>
      <c r="E309">
        <v>85764215.829999998</v>
      </c>
    </row>
    <row r="310" spans="1:5" x14ac:dyDescent="0.4">
      <c r="A310" t="str">
        <f t="shared" si="4"/>
        <v>MayoSeguros Sura, S. A.</v>
      </c>
      <c r="B310" t="s">
        <v>4</v>
      </c>
      <c r="C310" t="s">
        <v>92</v>
      </c>
      <c r="D310">
        <v>406543968.84000003</v>
      </c>
      <c r="E310">
        <v>20309528.020000003</v>
      </c>
    </row>
    <row r="311" spans="1:5" x14ac:dyDescent="0.4">
      <c r="A311" t="str">
        <f t="shared" si="4"/>
        <v>MayoSeguros Universal, S. A.</v>
      </c>
      <c r="B311" t="s">
        <v>4</v>
      </c>
      <c r="C311" t="s">
        <v>86</v>
      </c>
      <c r="D311">
        <v>553532233.05999994</v>
      </c>
      <c r="E311">
        <v>500164729.5</v>
      </c>
    </row>
    <row r="312" spans="1:5" x14ac:dyDescent="0.4">
      <c r="A312" t="str">
        <f t="shared" si="4"/>
        <v>MayoSeguros Worldwide, S. A.</v>
      </c>
      <c r="B312" t="s">
        <v>4</v>
      </c>
      <c r="C312" t="s">
        <v>91</v>
      </c>
      <c r="D312">
        <v>6566739.1899999995</v>
      </c>
      <c r="E312">
        <v>228966265.98999998</v>
      </c>
    </row>
    <row r="313" spans="1:5" x14ac:dyDescent="0.4">
      <c r="A313" t="str">
        <f t="shared" si="4"/>
        <v>MayoSeguros Yunen, S. A.</v>
      </c>
      <c r="B313" t="s">
        <v>4</v>
      </c>
      <c r="C313" t="s">
        <v>119</v>
      </c>
      <c r="D313">
        <v>0</v>
      </c>
      <c r="E313">
        <v>5454680.2800000003</v>
      </c>
    </row>
    <row r="314" spans="1:5" x14ac:dyDescent="0.4">
      <c r="A314" t="str">
        <f t="shared" si="4"/>
        <v>MayoUnit, S.A</v>
      </c>
      <c r="B314" t="s">
        <v>4</v>
      </c>
      <c r="C314" t="s">
        <v>118</v>
      </c>
      <c r="D314">
        <v>51575.029999999992</v>
      </c>
      <c r="E314">
        <v>16362</v>
      </c>
    </row>
    <row r="315" spans="1:5" x14ac:dyDescent="0.4">
      <c r="A315" t="str">
        <f t="shared" si="4"/>
        <v>NoviembreAmigos Compañía de Seguros, S. A.</v>
      </c>
      <c r="B315" t="s">
        <v>10</v>
      </c>
      <c r="C315" t="s">
        <v>88</v>
      </c>
      <c r="D315">
        <v>5215071.32</v>
      </c>
      <c r="E315">
        <v>24510</v>
      </c>
    </row>
    <row r="316" spans="1:5" x14ac:dyDescent="0.4">
      <c r="A316" t="str">
        <f t="shared" si="4"/>
        <v>NoviembreAngloamericana de Seguros, S. A.</v>
      </c>
      <c r="B316" t="s">
        <v>10</v>
      </c>
      <c r="C316" t="s">
        <v>79</v>
      </c>
      <c r="D316">
        <v>29403703.019999996</v>
      </c>
      <c r="E316">
        <v>0</v>
      </c>
    </row>
    <row r="317" spans="1:5" x14ac:dyDescent="0.4">
      <c r="A317" t="str">
        <f t="shared" si="4"/>
        <v>NoviembreAseguradora Agropecuaria Dominicana. S. A.</v>
      </c>
      <c r="B317" t="s">
        <v>10</v>
      </c>
      <c r="C317" t="s">
        <v>98</v>
      </c>
      <c r="D317">
        <v>1512632.63</v>
      </c>
      <c r="E317">
        <v>8042325.1900000004</v>
      </c>
    </row>
    <row r="318" spans="1:5" x14ac:dyDescent="0.4">
      <c r="A318" t="str">
        <f t="shared" si="4"/>
        <v>NoviembreAtlantica Seguros, S. A.</v>
      </c>
      <c r="B318" t="s">
        <v>10</v>
      </c>
      <c r="C318" t="s">
        <v>107</v>
      </c>
      <c r="D318">
        <v>40554367.860000007</v>
      </c>
      <c r="E318">
        <v>0</v>
      </c>
    </row>
    <row r="319" spans="1:5" x14ac:dyDescent="0.4">
      <c r="A319" t="str">
        <f t="shared" si="4"/>
        <v>NoviembreAtrio Seguros, S. A.</v>
      </c>
      <c r="B319" t="s">
        <v>10</v>
      </c>
      <c r="C319" t="s">
        <v>110</v>
      </c>
      <c r="D319">
        <v>17979866.100000001</v>
      </c>
      <c r="E319">
        <v>12032799.359999999</v>
      </c>
    </row>
    <row r="320" spans="1:5" x14ac:dyDescent="0.4">
      <c r="A320" t="str">
        <f t="shared" si="4"/>
        <v>NoviembreAutoseguro, S. A.</v>
      </c>
      <c r="B320" t="s">
        <v>10</v>
      </c>
      <c r="C320" t="s">
        <v>81</v>
      </c>
      <c r="D320">
        <v>5692781.7199999997</v>
      </c>
      <c r="E320">
        <v>0</v>
      </c>
    </row>
    <row r="321" spans="1:5" x14ac:dyDescent="0.4">
      <c r="A321" t="str">
        <f t="shared" si="4"/>
        <v>NoviembreBanesco Seguros, S.A.</v>
      </c>
      <c r="B321" t="s">
        <v>10</v>
      </c>
      <c r="C321" t="s">
        <v>106</v>
      </c>
      <c r="D321">
        <v>47958297.510000005</v>
      </c>
      <c r="E321">
        <v>356178.48</v>
      </c>
    </row>
    <row r="322" spans="1:5" x14ac:dyDescent="0.4">
      <c r="A322" t="str">
        <f t="shared" si="4"/>
        <v>NoviembreBMI Compañía de Seguros, S. A.</v>
      </c>
      <c r="B322" t="s">
        <v>10</v>
      </c>
      <c r="C322" t="s">
        <v>95</v>
      </c>
      <c r="D322">
        <v>1476400.53</v>
      </c>
      <c r="E322">
        <v>32418602.77</v>
      </c>
    </row>
    <row r="323" spans="1:5" x14ac:dyDescent="0.4">
      <c r="A323" t="str">
        <f t="shared" ref="A323:A386" si="5">B323&amp;C323</f>
        <v>NoviembreBupa Dominicana, S.A.</v>
      </c>
      <c r="B323" t="s">
        <v>10</v>
      </c>
      <c r="C323" t="s">
        <v>101</v>
      </c>
      <c r="D323">
        <v>0</v>
      </c>
      <c r="E323">
        <v>41794879.490000002</v>
      </c>
    </row>
    <row r="324" spans="1:5" x14ac:dyDescent="0.4">
      <c r="A324" t="str">
        <f t="shared" si="5"/>
        <v>NoviembreCompañía Dominicana de Seguros, S.R.L.</v>
      </c>
      <c r="B324" t="s">
        <v>10</v>
      </c>
      <c r="C324" t="s">
        <v>96</v>
      </c>
      <c r="D324">
        <v>72224476.73999998</v>
      </c>
      <c r="E324">
        <v>584476.66</v>
      </c>
    </row>
    <row r="325" spans="1:5" x14ac:dyDescent="0.4">
      <c r="A325" t="str">
        <f t="shared" si="5"/>
        <v>NoviembreConfederación del Canada Dominicana. S. A.</v>
      </c>
      <c r="B325" t="s">
        <v>10</v>
      </c>
      <c r="C325" t="s">
        <v>93</v>
      </c>
      <c r="D325">
        <v>6412183.1600000001</v>
      </c>
      <c r="E325">
        <v>0</v>
      </c>
    </row>
    <row r="326" spans="1:5" x14ac:dyDescent="0.4">
      <c r="A326" t="str">
        <f t="shared" si="5"/>
        <v>NoviembreCooperativa Nacional de Seguros, Inc.</v>
      </c>
      <c r="B326" t="s">
        <v>10</v>
      </c>
      <c r="C326" t="s">
        <v>80</v>
      </c>
      <c r="D326">
        <v>38685043.850000001</v>
      </c>
      <c r="E326">
        <v>29200</v>
      </c>
    </row>
    <row r="327" spans="1:5" x14ac:dyDescent="0.4">
      <c r="A327" t="str">
        <f t="shared" si="5"/>
        <v>NoviembreCuna Mutual Insurance Society Dominicana, S.A.</v>
      </c>
      <c r="B327" t="s">
        <v>10</v>
      </c>
      <c r="C327" t="s">
        <v>102</v>
      </c>
      <c r="D327">
        <v>25697539.100000001</v>
      </c>
      <c r="E327">
        <v>0</v>
      </c>
    </row>
    <row r="328" spans="1:5" x14ac:dyDescent="0.4">
      <c r="A328" t="str">
        <f t="shared" si="5"/>
        <v>NoviembreGeneral de Seguros, S. A.</v>
      </c>
      <c r="B328" t="s">
        <v>10</v>
      </c>
      <c r="C328" t="s">
        <v>78</v>
      </c>
      <c r="D328">
        <v>37904278.339999996</v>
      </c>
      <c r="E328">
        <v>88391122.340000004</v>
      </c>
    </row>
    <row r="329" spans="1:5" x14ac:dyDescent="0.4">
      <c r="A329" t="str">
        <f t="shared" si="5"/>
        <v>NoviembreHumano Seguros, S. A.</v>
      </c>
      <c r="B329" t="s">
        <v>10</v>
      </c>
      <c r="C329" t="s">
        <v>108</v>
      </c>
      <c r="D329">
        <v>103422927.31</v>
      </c>
      <c r="E329">
        <v>854244842.26000011</v>
      </c>
    </row>
    <row r="330" spans="1:5" x14ac:dyDescent="0.4">
      <c r="A330" t="str">
        <f t="shared" si="5"/>
        <v>NoviembreHylseg Seguros, S.A.</v>
      </c>
      <c r="B330" t="s">
        <v>10</v>
      </c>
      <c r="C330" t="s">
        <v>117</v>
      </c>
      <c r="D330">
        <v>720692.39</v>
      </c>
      <c r="E330">
        <v>0</v>
      </c>
    </row>
    <row r="331" spans="1:5" x14ac:dyDescent="0.4">
      <c r="A331" t="str">
        <f t="shared" si="5"/>
        <v>NoviembreLa Colonial de Seguros, S. A.</v>
      </c>
      <c r="B331" t="s">
        <v>10</v>
      </c>
      <c r="C331" t="s">
        <v>87</v>
      </c>
      <c r="D331">
        <v>357943911.71000004</v>
      </c>
      <c r="E331">
        <v>154970249.49000001</v>
      </c>
    </row>
    <row r="332" spans="1:5" x14ac:dyDescent="0.4">
      <c r="A332" t="str">
        <f t="shared" si="5"/>
        <v>NoviembreLa Monumental de Seguros, S. A.</v>
      </c>
      <c r="B332" t="s">
        <v>10</v>
      </c>
      <c r="C332" t="s">
        <v>89</v>
      </c>
      <c r="D332">
        <v>125867666.61000001</v>
      </c>
      <c r="E332">
        <v>1503.03</v>
      </c>
    </row>
    <row r="333" spans="1:5" x14ac:dyDescent="0.4">
      <c r="A333" t="str">
        <f t="shared" si="5"/>
        <v>NoviembreMAPFRE BHD Cía de Seguros, S. A.</v>
      </c>
      <c r="B333" t="s">
        <v>10</v>
      </c>
      <c r="C333" t="s">
        <v>94</v>
      </c>
      <c r="D333">
        <v>617535853.44000006</v>
      </c>
      <c r="E333">
        <v>103437470.10999998</v>
      </c>
    </row>
    <row r="334" spans="1:5" x14ac:dyDescent="0.4">
      <c r="A334" t="str">
        <f t="shared" si="5"/>
        <v>NoviembreMidas Seguros, S. A.</v>
      </c>
      <c r="B334" t="s">
        <v>10</v>
      </c>
      <c r="C334" t="s">
        <v>115</v>
      </c>
      <c r="D334">
        <v>684596.05</v>
      </c>
      <c r="E334">
        <v>0</v>
      </c>
    </row>
    <row r="335" spans="1:5" x14ac:dyDescent="0.4">
      <c r="A335" t="str">
        <f t="shared" si="5"/>
        <v>NoviembreMultiseguros S.U, S. A.</v>
      </c>
      <c r="B335" t="s">
        <v>10</v>
      </c>
      <c r="C335" t="s">
        <v>113</v>
      </c>
      <c r="D335">
        <v>13767186.119999999</v>
      </c>
      <c r="E335">
        <v>426868.7</v>
      </c>
    </row>
    <row r="336" spans="1:5" x14ac:dyDescent="0.4">
      <c r="A336" t="str">
        <f t="shared" si="5"/>
        <v>NoviembrePatria, S. A. Compañía de Seguros</v>
      </c>
      <c r="B336" t="s">
        <v>10</v>
      </c>
      <c r="C336" t="s">
        <v>99</v>
      </c>
      <c r="D336">
        <v>60297364.039999992</v>
      </c>
      <c r="E336">
        <v>0</v>
      </c>
    </row>
    <row r="337" spans="1:5" x14ac:dyDescent="0.4">
      <c r="A337" t="str">
        <f t="shared" si="5"/>
        <v>NoviembreREHSA Cía. de Seguros y Reaseguros, S.A.</v>
      </c>
      <c r="B337" t="s">
        <v>10</v>
      </c>
      <c r="C337" t="s">
        <v>111</v>
      </c>
      <c r="D337">
        <v>0</v>
      </c>
      <c r="E337">
        <v>0</v>
      </c>
    </row>
    <row r="338" spans="1:5" x14ac:dyDescent="0.4">
      <c r="A338" t="str">
        <f t="shared" si="5"/>
        <v>NoviembreSeguros ADEMI, S. A.</v>
      </c>
      <c r="B338" t="s">
        <v>10</v>
      </c>
      <c r="C338" t="s">
        <v>109</v>
      </c>
      <c r="D338">
        <v>13063893.49</v>
      </c>
      <c r="E338">
        <v>0</v>
      </c>
    </row>
    <row r="339" spans="1:5" x14ac:dyDescent="0.4">
      <c r="A339" t="str">
        <f t="shared" si="5"/>
        <v>NoviembreSeguros APS, S.A</v>
      </c>
      <c r="B339" t="s">
        <v>10</v>
      </c>
      <c r="C339" t="s">
        <v>114</v>
      </c>
      <c r="D339">
        <v>27462846.509999998</v>
      </c>
      <c r="E339">
        <v>301910</v>
      </c>
    </row>
    <row r="340" spans="1:5" x14ac:dyDescent="0.4">
      <c r="A340" t="str">
        <f t="shared" si="5"/>
        <v>NoviembreSeguros Crecer, S. A.</v>
      </c>
      <c r="B340" t="s">
        <v>10</v>
      </c>
      <c r="C340" t="s">
        <v>116</v>
      </c>
      <c r="D340">
        <v>40217922.780000001</v>
      </c>
      <c r="E340">
        <v>82764580.599999994</v>
      </c>
    </row>
    <row r="341" spans="1:5" x14ac:dyDescent="0.4">
      <c r="A341" t="str">
        <f t="shared" si="5"/>
        <v>NoviembreSeguros La Internacional, S. A.</v>
      </c>
      <c r="B341" t="s">
        <v>10</v>
      </c>
      <c r="C341" t="s">
        <v>82</v>
      </c>
      <c r="D341">
        <v>35455656.329999998</v>
      </c>
      <c r="E341">
        <v>0</v>
      </c>
    </row>
    <row r="342" spans="1:5" x14ac:dyDescent="0.4">
      <c r="A342" t="str">
        <f t="shared" si="5"/>
        <v>NoviembreSeguros Pepin, S. A.</v>
      </c>
      <c r="B342" t="s">
        <v>10</v>
      </c>
      <c r="C342" t="s">
        <v>77</v>
      </c>
      <c r="D342">
        <v>99465927.559999987</v>
      </c>
      <c r="E342">
        <v>195247.71</v>
      </c>
    </row>
    <row r="343" spans="1:5" x14ac:dyDescent="0.4">
      <c r="A343" t="str">
        <f t="shared" si="5"/>
        <v>NoviembreSeguros Reservas, S. A.</v>
      </c>
      <c r="B343" t="s">
        <v>10</v>
      </c>
      <c r="C343" t="s">
        <v>112</v>
      </c>
      <c r="D343">
        <v>695036900.65999997</v>
      </c>
      <c r="E343">
        <v>96015713.460000008</v>
      </c>
    </row>
    <row r="344" spans="1:5" x14ac:dyDescent="0.4">
      <c r="A344" t="str">
        <f t="shared" si="5"/>
        <v>NoviembreSeguros Sura, S. A.</v>
      </c>
      <c r="B344" t="s">
        <v>10</v>
      </c>
      <c r="C344" t="s">
        <v>92</v>
      </c>
      <c r="D344">
        <v>349110141.33000004</v>
      </c>
      <c r="E344">
        <v>34440751.560000002</v>
      </c>
    </row>
    <row r="345" spans="1:5" x14ac:dyDescent="0.4">
      <c r="A345" t="str">
        <f t="shared" si="5"/>
        <v>NoviembreSeguros Universal, S. A.</v>
      </c>
      <c r="B345" t="s">
        <v>10</v>
      </c>
      <c r="C345" t="s">
        <v>86</v>
      </c>
      <c r="D345">
        <v>986316233.63000011</v>
      </c>
      <c r="E345">
        <v>486196952.04000002</v>
      </c>
    </row>
    <row r="346" spans="1:5" x14ac:dyDescent="0.4">
      <c r="A346" t="str">
        <f t="shared" si="5"/>
        <v>NoviembreSeguros Worldwide, S. A.</v>
      </c>
      <c r="B346" t="s">
        <v>10</v>
      </c>
      <c r="C346" t="s">
        <v>91</v>
      </c>
      <c r="D346">
        <v>9736644.4299999997</v>
      </c>
      <c r="E346">
        <v>200060980.59</v>
      </c>
    </row>
    <row r="347" spans="1:5" x14ac:dyDescent="0.4">
      <c r="A347" t="str">
        <f t="shared" si="5"/>
        <v>NoviembreSeguros Yunen, S. A.</v>
      </c>
      <c r="B347" t="s">
        <v>10</v>
      </c>
      <c r="C347" t="s">
        <v>119</v>
      </c>
      <c r="D347">
        <v>34594.699999999997</v>
      </c>
      <c r="E347">
        <v>1790451.3</v>
      </c>
    </row>
    <row r="348" spans="1:5" x14ac:dyDescent="0.4">
      <c r="A348" t="str">
        <f t="shared" si="5"/>
        <v>NoviembreUnit, S.A</v>
      </c>
      <c r="B348" t="s">
        <v>10</v>
      </c>
      <c r="C348" t="s">
        <v>118</v>
      </c>
      <c r="D348">
        <v>292067.70999999996</v>
      </c>
      <c r="E348">
        <v>28382</v>
      </c>
    </row>
    <row r="349" spans="1:5" x14ac:dyDescent="0.4">
      <c r="A349" t="str">
        <f t="shared" si="5"/>
        <v>OctubreAmigos Compañía de Seguros, S. A.</v>
      </c>
      <c r="B349" t="s">
        <v>9</v>
      </c>
      <c r="C349" t="s">
        <v>88</v>
      </c>
      <c r="D349">
        <v>6924641.919999999</v>
      </c>
      <c r="E349">
        <v>1820</v>
      </c>
    </row>
    <row r="350" spans="1:5" x14ac:dyDescent="0.4">
      <c r="A350" t="str">
        <f t="shared" si="5"/>
        <v>OctubreAngloamericana de Seguros, S. A.</v>
      </c>
      <c r="B350" t="s">
        <v>9</v>
      </c>
      <c r="C350" t="s">
        <v>79</v>
      </c>
      <c r="D350">
        <v>32558733.359999999</v>
      </c>
      <c r="E350">
        <v>702750.59</v>
      </c>
    </row>
    <row r="351" spans="1:5" x14ac:dyDescent="0.4">
      <c r="A351" t="str">
        <f t="shared" si="5"/>
        <v>OctubreAseguradora Agropecuaria Dominicana. S. A.</v>
      </c>
      <c r="B351" t="s">
        <v>9</v>
      </c>
      <c r="C351" t="s">
        <v>98</v>
      </c>
      <c r="D351">
        <v>1711471.83</v>
      </c>
      <c r="E351">
        <v>11484990.720000001</v>
      </c>
    </row>
    <row r="352" spans="1:5" x14ac:dyDescent="0.4">
      <c r="A352" t="str">
        <f t="shared" si="5"/>
        <v>OctubreAtlantica Seguros, S. A.</v>
      </c>
      <c r="B352" t="s">
        <v>9</v>
      </c>
      <c r="C352" t="s">
        <v>107</v>
      </c>
      <c r="D352">
        <v>44430872.449999996</v>
      </c>
      <c r="E352">
        <v>0</v>
      </c>
    </row>
    <row r="353" spans="1:5" x14ac:dyDescent="0.4">
      <c r="A353" t="str">
        <f t="shared" si="5"/>
        <v>OctubreAtrio Seguros, S. A.</v>
      </c>
      <c r="B353" t="s">
        <v>9</v>
      </c>
      <c r="C353" t="s">
        <v>110</v>
      </c>
      <c r="D353">
        <v>20421825.41</v>
      </c>
      <c r="E353">
        <v>12028695.15</v>
      </c>
    </row>
    <row r="354" spans="1:5" x14ac:dyDescent="0.4">
      <c r="A354" t="str">
        <f t="shared" si="5"/>
        <v>OctubreAutoseguro, S. A.</v>
      </c>
      <c r="B354" t="s">
        <v>9</v>
      </c>
      <c r="C354" t="s">
        <v>81</v>
      </c>
      <c r="D354">
        <v>5846521.0199999996</v>
      </c>
      <c r="E354">
        <v>0</v>
      </c>
    </row>
    <row r="355" spans="1:5" x14ac:dyDescent="0.4">
      <c r="A355" t="str">
        <f t="shared" si="5"/>
        <v>OctubreBanesco Seguros, S.A.</v>
      </c>
      <c r="B355" t="s">
        <v>9</v>
      </c>
      <c r="C355" t="s">
        <v>106</v>
      </c>
      <c r="D355">
        <v>54417890.349999994</v>
      </c>
      <c r="E355">
        <v>356177.86</v>
      </c>
    </row>
    <row r="356" spans="1:5" x14ac:dyDescent="0.4">
      <c r="A356" t="str">
        <f t="shared" si="5"/>
        <v>OctubreBMI Compañía de Seguros, S. A.</v>
      </c>
      <c r="B356" t="s">
        <v>9</v>
      </c>
      <c r="C356" t="s">
        <v>95</v>
      </c>
      <c r="D356">
        <v>1128529.42</v>
      </c>
      <c r="E356">
        <v>22044208.77</v>
      </c>
    </row>
    <row r="357" spans="1:5" x14ac:dyDescent="0.4">
      <c r="A357" t="str">
        <f t="shared" si="5"/>
        <v>OctubreBupa Dominicana, S.A.</v>
      </c>
      <c r="B357" t="s">
        <v>9</v>
      </c>
      <c r="C357" t="s">
        <v>101</v>
      </c>
      <c r="D357">
        <v>0</v>
      </c>
      <c r="E357">
        <v>28513055.100000001</v>
      </c>
    </row>
    <row r="358" spans="1:5" x14ac:dyDescent="0.4">
      <c r="A358" t="str">
        <f t="shared" si="5"/>
        <v>OctubreCompañía Dominicana de Seguros, S.R.L.</v>
      </c>
      <c r="B358" t="s">
        <v>9</v>
      </c>
      <c r="C358" t="s">
        <v>96</v>
      </c>
      <c r="D358">
        <v>60104335.260000005</v>
      </c>
      <c r="E358">
        <v>36345.81</v>
      </c>
    </row>
    <row r="359" spans="1:5" x14ac:dyDescent="0.4">
      <c r="A359" t="str">
        <f t="shared" si="5"/>
        <v>OctubreConfederación del Canada Dominicana. S. A.</v>
      </c>
      <c r="B359" t="s">
        <v>9</v>
      </c>
      <c r="C359" t="s">
        <v>93</v>
      </c>
      <c r="D359">
        <v>9634112.9399999995</v>
      </c>
      <c r="E359">
        <v>0</v>
      </c>
    </row>
    <row r="360" spans="1:5" x14ac:dyDescent="0.4">
      <c r="A360" t="str">
        <f t="shared" si="5"/>
        <v>OctubreCooperativa Nacional de Seguros, Inc.</v>
      </c>
      <c r="B360" t="s">
        <v>9</v>
      </c>
      <c r="C360" t="s">
        <v>80</v>
      </c>
      <c r="D360">
        <v>38042575.090000004</v>
      </c>
      <c r="E360">
        <v>85174.41</v>
      </c>
    </row>
    <row r="361" spans="1:5" x14ac:dyDescent="0.4">
      <c r="A361" t="str">
        <f t="shared" si="5"/>
        <v>OctubreCuna Mutual Insurance Society Dominicana, S.A.</v>
      </c>
      <c r="B361" t="s">
        <v>9</v>
      </c>
      <c r="C361" t="s">
        <v>102</v>
      </c>
      <c r="D361">
        <v>33464759.48</v>
      </c>
      <c r="E361">
        <v>0</v>
      </c>
    </row>
    <row r="362" spans="1:5" x14ac:dyDescent="0.4">
      <c r="A362" t="str">
        <f t="shared" si="5"/>
        <v>OctubreGeneral de Seguros, S. A.</v>
      </c>
      <c r="B362" t="s">
        <v>9</v>
      </c>
      <c r="C362" t="s">
        <v>78</v>
      </c>
      <c r="D362">
        <v>48492352.63000001</v>
      </c>
      <c r="E362">
        <v>88418844.829999998</v>
      </c>
    </row>
    <row r="363" spans="1:5" x14ac:dyDescent="0.4">
      <c r="A363" t="str">
        <f t="shared" si="5"/>
        <v>OctubreHumano Seguros, S. A.</v>
      </c>
      <c r="B363" t="s">
        <v>9</v>
      </c>
      <c r="C363" t="s">
        <v>108</v>
      </c>
      <c r="D363">
        <v>122535558.55999999</v>
      </c>
      <c r="E363">
        <v>1058693580.98</v>
      </c>
    </row>
    <row r="364" spans="1:5" x14ac:dyDescent="0.4">
      <c r="A364" t="str">
        <f t="shared" si="5"/>
        <v>OctubreHylseg Seguros, S.A.</v>
      </c>
      <c r="B364" t="s">
        <v>9</v>
      </c>
      <c r="C364" t="s">
        <v>117</v>
      </c>
      <c r="D364">
        <v>218434.11</v>
      </c>
      <c r="E364">
        <v>0</v>
      </c>
    </row>
    <row r="365" spans="1:5" x14ac:dyDescent="0.4">
      <c r="A365" t="str">
        <f t="shared" si="5"/>
        <v>OctubreLa Colonial de Seguros, S. A.</v>
      </c>
      <c r="B365" t="s">
        <v>9</v>
      </c>
      <c r="C365" t="s">
        <v>87</v>
      </c>
      <c r="D365">
        <v>505684832.73000002</v>
      </c>
      <c r="E365">
        <v>176770708.80000001</v>
      </c>
    </row>
    <row r="366" spans="1:5" x14ac:dyDescent="0.4">
      <c r="A366" t="str">
        <f t="shared" si="5"/>
        <v>OctubreLa Monumental de Seguros, S. A.</v>
      </c>
      <c r="B366" t="s">
        <v>9</v>
      </c>
      <c r="C366" t="s">
        <v>89</v>
      </c>
      <c r="D366">
        <v>109282054.61000001</v>
      </c>
      <c r="E366">
        <v>311843.20999999996</v>
      </c>
    </row>
    <row r="367" spans="1:5" x14ac:dyDescent="0.4">
      <c r="A367" t="str">
        <f t="shared" si="5"/>
        <v>OctubreMAPFRE BHD Cía de Seguros, S. A.</v>
      </c>
      <c r="B367" t="s">
        <v>9</v>
      </c>
      <c r="C367" t="s">
        <v>94</v>
      </c>
      <c r="D367">
        <v>530509078.43999994</v>
      </c>
      <c r="E367">
        <v>141325422.51999998</v>
      </c>
    </row>
    <row r="368" spans="1:5" x14ac:dyDescent="0.4">
      <c r="A368" t="str">
        <f t="shared" si="5"/>
        <v>OctubreMidas Seguros, S. A.</v>
      </c>
      <c r="B368" t="s">
        <v>9</v>
      </c>
      <c r="C368" t="s">
        <v>115</v>
      </c>
      <c r="D368">
        <v>1116519.83</v>
      </c>
      <c r="E368">
        <v>0</v>
      </c>
    </row>
    <row r="369" spans="1:5" x14ac:dyDescent="0.4">
      <c r="A369" t="str">
        <f t="shared" si="5"/>
        <v>OctubreMultiseguros S.U, S. A.</v>
      </c>
      <c r="B369" t="s">
        <v>9</v>
      </c>
      <c r="C369" t="s">
        <v>113</v>
      </c>
      <c r="D369">
        <v>13277340</v>
      </c>
      <c r="E369">
        <v>61488</v>
      </c>
    </row>
    <row r="370" spans="1:5" x14ac:dyDescent="0.4">
      <c r="A370" t="str">
        <f t="shared" si="5"/>
        <v>OctubrePatria, S. A. Compañía de Seguros</v>
      </c>
      <c r="B370" t="s">
        <v>9</v>
      </c>
      <c r="C370" t="s">
        <v>99</v>
      </c>
      <c r="D370">
        <v>67263885.849999994</v>
      </c>
      <c r="E370">
        <v>0</v>
      </c>
    </row>
    <row r="371" spans="1:5" x14ac:dyDescent="0.4">
      <c r="A371" t="str">
        <f t="shared" si="5"/>
        <v>OctubreREHSA Cía. de Seguros y Reaseguros, S.A.</v>
      </c>
      <c r="B371" t="s">
        <v>9</v>
      </c>
      <c r="C371" t="s">
        <v>111</v>
      </c>
      <c r="D371">
        <v>0</v>
      </c>
      <c r="E371">
        <v>0</v>
      </c>
    </row>
    <row r="372" spans="1:5" x14ac:dyDescent="0.4">
      <c r="A372" t="str">
        <f t="shared" si="5"/>
        <v>OctubreSeguros ADEMI, S. A.</v>
      </c>
      <c r="B372" t="s">
        <v>9</v>
      </c>
      <c r="C372" t="s">
        <v>109</v>
      </c>
      <c r="D372">
        <v>12162304.629999999</v>
      </c>
      <c r="E372">
        <v>915976.96</v>
      </c>
    </row>
    <row r="373" spans="1:5" x14ac:dyDescent="0.4">
      <c r="A373" t="str">
        <f t="shared" si="5"/>
        <v>OctubreSeguros APS, S.A</v>
      </c>
      <c r="B373" t="s">
        <v>9</v>
      </c>
      <c r="C373" t="s">
        <v>114</v>
      </c>
      <c r="D373">
        <v>23901318.200000003</v>
      </c>
      <c r="E373">
        <v>868404</v>
      </c>
    </row>
    <row r="374" spans="1:5" x14ac:dyDescent="0.4">
      <c r="A374" t="str">
        <f t="shared" si="5"/>
        <v>OctubreSeguros Crecer, S. A.</v>
      </c>
      <c r="B374" t="s">
        <v>9</v>
      </c>
      <c r="C374" t="s">
        <v>116</v>
      </c>
      <c r="D374">
        <v>60265760.259999998</v>
      </c>
      <c r="E374">
        <v>82061525.890000001</v>
      </c>
    </row>
    <row r="375" spans="1:5" x14ac:dyDescent="0.4">
      <c r="A375" t="str">
        <f t="shared" si="5"/>
        <v>OctubreSeguros La Internacional, S. A.</v>
      </c>
      <c r="B375" t="s">
        <v>9</v>
      </c>
      <c r="C375" t="s">
        <v>82</v>
      </c>
      <c r="D375">
        <v>36354250.469999999</v>
      </c>
      <c r="E375">
        <v>0</v>
      </c>
    </row>
    <row r="376" spans="1:5" x14ac:dyDescent="0.4">
      <c r="A376" t="str">
        <f t="shared" si="5"/>
        <v>OctubreSeguros Pepin, S. A.</v>
      </c>
      <c r="B376" t="s">
        <v>9</v>
      </c>
      <c r="C376" t="s">
        <v>77</v>
      </c>
      <c r="D376">
        <v>106074722.11999999</v>
      </c>
      <c r="E376">
        <v>7652.03</v>
      </c>
    </row>
    <row r="377" spans="1:5" x14ac:dyDescent="0.4">
      <c r="A377" t="str">
        <f t="shared" si="5"/>
        <v>OctubreSeguros Reservas, S. A.</v>
      </c>
      <c r="B377" t="s">
        <v>9</v>
      </c>
      <c r="C377" t="s">
        <v>112</v>
      </c>
      <c r="D377">
        <v>703247753.43999994</v>
      </c>
      <c r="E377">
        <v>99560932.419999987</v>
      </c>
    </row>
    <row r="378" spans="1:5" x14ac:dyDescent="0.4">
      <c r="A378" t="str">
        <f t="shared" si="5"/>
        <v>OctubreSeguros Sura, S. A.</v>
      </c>
      <c r="B378" t="s">
        <v>9</v>
      </c>
      <c r="C378" t="s">
        <v>92</v>
      </c>
      <c r="D378">
        <v>414851601.26999998</v>
      </c>
      <c r="E378">
        <v>70894265.309999987</v>
      </c>
    </row>
    <row r="379" spans="1:5" x14ac:dyDescent="0.4">
      <c r="A379" t="str">
        <f t="shared" si="5"/>
        <v>OctubreSeguros Universal, S. A.</v>
      </c>
      <c r="B379" t="s">
        <v>9</v>
      </c>
      <c r="C379" t="s">
        <v>86</v>
      </c>
      <c r="D379">
        <v>682055646.01999998</v>
      </c>
      <c r="E379">
        <v>518989900.63</v>
      </c>
    </row>
    <row r="380" spans="1:5" x14ac:dyDescent="0.4">
      <c r="A380" t="str">
        <f t="shared" si="5"/>
        <v>OctubreSeguros Worldwide, S. A.</v>
      </c>
      <c r="B380" t="s">
        <v>9</v>
      </c>
      <c r="C380" t="s">
        <v>91</v>
      </c>
      <c r="D380">
        <v>14163497.100000001</v>
      </c>
      <c r="E380">
        <v>215253961.25999999</v>
      </c>
    </row>
    <row r="381" spans="1:5" x14ac:dyDescent="0.4">
      <c r="A381" t="str">
        <f t="shared" si="5"/>
        <v>OctubreSeguros Yunen, S. A.</v>
      </c>
      <c r="B381" t="s">
        <v>9</v>
      </c>
      <c r="C381" t="s">
        <v>119</v>
      </c>
      <c r="D381">
        <v>38563.729999999996</v>
      </c>
      <c r="E381">
        <v>2453182.06</v>
      </c>
    </row>
    <row r="382" spans="1:5" x14ac:dyDescent="0.4">
      <c r="A382" t="str">
        <f t="shared" si="5"/>
        <v>OctubreUnit, S.A</v>
      </c>
      <c r="B382" t="s">
        <v>9</v>
      </c>
      <c r="C382" t="s">
        <v>118</v>
      </c>
      <c r="D382">
        <v>249453.93999999997</v>
      </c>
      <c r="E382">
        <v>24350</v>
      </c>
    </row>
    <row r="383" spans="1:5" x14ac:dyDescent="0.4">
      <c r="A383" t="str">
        <f t="shared" si="5"/>
        <v>SeptiembreAmigos Compañía de Seguros, S. A.</v>
      </c>
      <c r="B383" t="s">
        <v>8</v>
      </c>
      <c r="C383" t="s">
        <v>88</v>
      </c>
      <c r="D383">
        <v>5109905.9000000004</v>
      </c>
      <c r="E383">
        <v>61250</v>
      </c>
    </row>
    <row r="384" spans="1:5" x14ac:dyDescent="0.4">
      <c r="A384" t="str">
        <f t="shared" si="5"/>
        <v>SeptiembreAngloamericana de Seguros, S. A.</v>
      </c>
      <c r="B384" t="s">
        <v>8</v>
      </c>
      <c r="C384" t="s">
        <v>79</v>
      </c>
      <c r="D384">
        <v>35403357.879999995</v>
      </c>
      <c r="E384">
        <v>0</v>
      </c>
    </row>
    <row r="385" spans="1:5" x14ac:dyDescent="0.4">
      <c r="A385" t="str">
        <f t="shared" si="5"/>
        <v>SeptiembreAseguradora Agropecuaria Dominicana. S. A.</v>
      </c>
      <c r="B385" t="s">
        <v>8</v>
      </c>
      <c r="C385" t="s">
        <v>98</v>
      </c>
      <c r="D385">
        <v>1868840.04</v>
      </c>
      <c r="E385">
        <v>32971337.469999999</v>
      </c>
    </row>
    <row r="386" spans="1:5" x14ac:dyDescent="0.4">
      <c r="A386" t="str">
        <f t="shared" si="5"/>
        <v>SeptiembreAtlantica Seguros, S. A.</v>
      </c>
      <c r="B386" t="s">
        <v>8</v>
      </c>
      <c r="C386" t="s">
        <v>107</v>
      </c>
      <c r="D386">
        <v>41070703.009999998</v>
      </c>
      <c r="E386">
        <v>0</v>
      </c>
    </row>
    <row r="387" spans="1:5" x14ac:dyDescent="0.4">
      <c r="A387" t="str">
        <f t="shared" ref="A387:A416" si="6">B387&amp;C387</f>
        <v>SeptiembreAtrio Seguros, S. A.</v>
      </c>
      <c r="B387" t="s">
        <v>8</v>
      </c>
      <c r="C387" t="s">
        <v>110</v>
      </c>
      <c r="D387">
        <v>18668375.16</v>
      </c>
      <c r="E387">
        <v>12591409.41</v>
      </c>
    </row>
    <row r="388" spans="1:5" x14ac:dyDescent="0.4">
      <c r="A388" t="str">
        <f t="shared" si="6"/>
        <v>SeptiembreAutoseguro, S. A.</v>
      </c>
      <c r="B388" t="s">
        <v>8</v>
      </c>
      <c r="C388" t="s">
        <v>81</v>
      </c>
      <c r="D388">
        <v>5364194.0999999996</v>
      </c>
      <c r="E388">
        <v>0</v>
      </c>
    </row>
    <row r="389" spans="1:5" x14ac:dyDescent="0.4">
      <c r="A389" t="str">
        <f t="shared" si="6"/>
        <v>SeptiembreBanesco Seguros, S.A.</v>
      </c>
      <c r="B389" t="s">
        <v>8</v>
      </c>
      <c r="C389" t="s">
        <v>106</v>
      </c>
      <c r="D389">
        <v>51780943.009999998</v>
      </c>
      <c r="E389">
        <v>844672.49</v>
      </c>
    </row>
    <row r="390" spans="1:5" x14ac:dyDescent="0.4">
      <c r="A390" t="str">
        <f t="shared" si="6"/>
        <v>SeptiembreBMI Compañía de Seguros, S. A.</v>
      </c>
      <c r="B390" t="s">
        <v>8</v>
      </c>
      <c r="C390" t="s">
        <v>95</v>
      </c>
      <c r="D390">
        <v>1669150.36</v>
      </c>
      <c r="E390">
        <v>51810411.960000001</v>
      </c>
    </row>
    <row r="391" spans="1:5" x14ac:dyDescent="0.4">
      <c r="A391" t="str">
        <f t="shared" si="6"/>
        <v>SeptiembreBupa Dominicana, S.A.</v>
      </c>
      <c r="B391" t="s">
        <v>8</v>
      </c>
      <c r="C391" t="s">
        <v>101</v>
      </c>
      <c r="D391">
        <v>0</v>
      </c>
      <c r="E391">
        <v>31079718.57</v>
      </c>
    </row>
    <row r="392" spans="1:5" x14ac:dyDescent="0.4">
      <c r="A392" t="str">
        <f t="shared" si="6"/>
        <v>SeptiembreCompañía Dominicana de Seguros, S.R.L.</v>
      </c>
      <c r="B392" t="s">
        <v>8</v>
      </c>
      <c r="C392" t="s">
        <v>96</v>
      </c>
      <c r="D392">
        <v>55752558.039999999</v>
      </c>
      <c r="E392">
        <v>9586.64</v>
      </c>
    </row>
    <row r="393" spans="1:5" x14ac:dyDescent="0.4">
      <c r="A393" t="str">
        <f t="shared" si="6"/>
        <v>SeptiembreConfederación del Canada Dominicana. S. A.</v>
      </c>
      <c r="B393" t="s">
        <v>8</v>
      </c>
      <c r="C393" t="s">
        <v>93</v>
      </c>
      <c r="D393">
        <v>8155321.25</v>
      </c>
      <c r="E393">
        <v>0</v>
      </c>
    </row>
    <row r="394" spans="1:5" x14ac:dyDescent="0.4">
      <c r="A394" t="str">
        <f t="shared" si="6"/>
        <v>SeptiembreCooperativa Nacional de Seguros, Inc.</v>
      </c>
      <c r="B394" t="s">
        <v>8</v>
      </c>
      <c r="C394" t="s">
        <v>80</v>
      </c>
      <c r="D394">
        <v>37222168.909999996</v>
      </c>
      <c r="E394">
        <v>23500</v>
      </c>
    </row>
    <row r="395" spans="1:5" x14ac:dyDescent="0.4">
      <c r="A395" t="str">
        <f t="shared" si="6"/>
        <v>SeptiembreCuna Mutual Insurance Society Dominicana, S.A.</v>
      </c>
      <c r="B395" t="s">
        <v>8</v>
      </c>
      <c r="C395" t="s">
        <v>102</v>
      </c>
      <c r="D395">
        <v>29108133.829999998</v>
      </c>
      <c r="E395">
        <v>0</v>
      </c>
    </row>
    <row r="396" spans="1:5" x14ac:dyDescent="0.4">
      <c r="A396" t="str">
        <f t="shared" si="6"/>
        <v>SeptiembreGeneral de Seguros, S. A.</v>
      </c>
      <c r="B396" t="s">
        <v>8</v>
      </c>
      <c r="C396" t="s">
        <v>78</v>
      </c>
      <c r="D396">
        <v>43450182.010000005</v>
      </c>
      <c r="E396">
        <v>87538131.739999995</v>
      </c>
    </row>
    <row r="397" spans="1:5" x14ac:dyDescent="0.4">
      <c r="A397" t="str">
        <f t="shared" si="6"/>
        <v>SeptiembreHumano Seguros, S. A.</v>
      </c>
      <c r="B397" t="s">
        <v>8</v>
      </c>
      <c r="C397" t="s">
        <v>108</v>
      </c>
      <c r="D397">
        <v>94777140.129999995</v>
      </c>
      <c r="E397">
        <v>893802454.9000001</v>
      </c>
    </row>
    <row r="398" spans="1:5" x14ac:dyDescent="0.4">
      <c r="A398" t="str">
        <f t="shared" si="6"/>
        <v>SeptiembreHylseg Seguros, S.A.</v>
      </c>
      <c r="B398" t="s">
        <v>8</v>
      </c>
      <c r="C398" t="s">
        <v>117</v>
      </c>
      <c r="D398">
        <v>360807.71</v>
      </c>
      <c r="E398">
        <v>0</v>
      </c>
    </row>
    <row r="399" spans="1:5" x14ac:dyDescent="0.4">
      <c r="A399" t="str">
        <f t="shared" si="6"/>
        <v>SeptiembreLa Colonial de Seguros, S. A.</v>
      </c>
      <c r="B399" t="s">
        <v>8</v>
      </c>
      <c r="C399" t="s">
        <v>87</v>
      </c>
      <c r="D399">
        <v>392292597.37000006</v>
      </c>
      <c r="E399">
        <v>178289334.09</v>
      </c>
    </row>
    <row r="400" spans="1:5" x14ac:dyDescent="0.4">
      <c r="A400" t="str">
        <f t="shared" si="6"/>
        <v>SeptiembreLa Monumental de Seguros, S. A.</v>
      </c>
      <c r="B400" t="s">
        <v>8</v>
      </c>
      <c r="C400" t="s">
        <v>89</v>
      </c>
      <c r="D400">
        <v>92926140.699999988</v>
      </c>
      <c r="E400">
        <v>74450.939999999988</v>
      </c>
    </row>
    <row r="401" spans="1:5" x14ac:dyDescent="0.4">
      <c r="A401" t="str">
        <f t="shared" si="6"/>
        <v>SeptiembreMAPFRE BHD Cía de Seguros, S. A.</v>
      </c>
      <c r="B401" t="s">
        <v>8</v>
      </c>
      <c r="C401" t="s">
        <v>94</v>
      </c>
      <c r="D401">
        <v>673318224.20999992</v>
      </c>
      <c r="E401">
        <v>174918300.38999999</v>
      </c>
    </row>
    <row r="402" spans="1:5" x14ac:dyDescent="0.4">
      <c r="A402" t="str">
        <f t="shared" si="6"/>
        <v>SeptiembreMidas Seguros, S. A.</v>
      </c>
      <c r="B402" t="s">
        <v>8</v>
      </c>
      <c r="C402" t="s">
        <v>115</v>
      </c>
      <c r="D402">
        <v>2220276.61</v>
      </c>
      <c r="E402">
        <v>0</v>
      </c>
    </row>
    <row r="403" spans="1:5" x14ac:dyDescent="0.4">
      <c r="A403" t="str">
        <f t="shared" si="6"/>
        <v>SeptiembreMultiseguros S.U, S. A.</v>
      </c>
      <c r="B403" t="s">
        <v>8</v>
      </c>
      <c r="C403" t="s">
        <v>113</v>
      </c>
      <c r="D403">
        <v>10312188.770000001</v>
      </c>
      <c r="E403">
        <v>0</v>
      </c>
    </row>
    <row r="404" spans="1:5" x14ac:dyDescent="0.4">
      <c r="A404" t="str">
        <f t="shared" si="6"/>
        <v>SeptiembrePatria, S. A. Compañía de Seguros</v>
      </c>
      <c r="B404" t="s">
        <v>8</v>
      </c>
      <c r="C404" t="s">
        <v>99</v>
      </c>
      <c r="D404">
        <v>62267579.909999996</v>
      </c>
      <c r="E404">
        <v>0</v>
      </c>
    </row>
    <row r="405" spans="1:5" x14ac:dyDescent="0.4">
      <c r="A405" t="str">
        <f t="shared" si="6"/>
        <v>SeptiembreREHSA Cía. de Seguros y Reaseguros, S.A.</v>
      </c>
      <c r="B405" t="s">
        <v>8</v>
      </c>
      <c r="C405" t="s">
        <v>111</v>
      </c>
      <c r="D405">
        <v>0</v>
      </c>
      <c r="E405">
        <v>0</v>
      </c>
    </row>
    <row r="406" spans="1:5" x14ac:dyDescent="0.4">
      <c r="A406" t="str">
        <f t="shared" si="6"/>
        <v>SeptiembreSeguros ADEMI, S. A.</v>
      </c>
      <c r="B406" t="s">
        <v>8</v>
      </c>
      <c r="C406" t="s">
        <v>109</v>
      </c>
      <c r="D406">
        <v>14760047.379999999</v>
      </c>
      <c r="E406">
        <v>96521.96</v>
      </c>
    </row>
    <row r="407" spans="1:5" x14ac:dyDescent="0.4">
      <c r="A407" t="str">
        <f t="shared" si="6"/>
        <v>SeptiembreSeguros APS, S.A</v>
      </c>
      <c r="B407" t="s">
        <v>8</v>
      </c>
      <c r="C407" t="s">
        <v>114</v>
      </c>
      <c r="D407">
        <v>23924562.010000002</v>
      </c>
      <c r="E407">
        <v>395056</v>
      </c>
    </row>
    <row r="408" spans="1:5" x14ac:dyDescent="0.4">
      <c r="A408" t="str">
        <f t="shared" si="6"/>
        <v>SeptiembreSeguros Crecer, S. A.</v>
      </c>
      <c r="B408" t="s">
        <v>8</v>
      </c>
      <c r="C408" t="s">
        <v>116</v>
      </c>
      <c r="D408">
        <v>25700524.759999998</v>
      </c>
      <c r="E408">
        <v>80052462.560000002</v>
      </c>
    </row>
    <row r="409" spans="1:5" x14ac:dyDescent="0.4">
      <c r="A409" t="str">
        <f t="shared" si="6"/>
        <v>SeptiembreSeguros La Internacional, S. A.</v>
      </c>
      <c r="B409" t="s">
        <v>8</v>
      </c>
      <c r="C409" t="s">
        <v>82</v>
      </c>
      <c r="D409">
        <v>34446372.909999996</v>
      </c>
      <c r="E409">
        <v>0</v>
      </c>
    </row>
    <row r="410" spans="1:5" x14ac:dyDescent="0.4">
      <c r="A410" t="str">
        <f t="shared" si="6"/>
        <v>SeptiembreSeguros Pepin, S. A.</v>
      </c>
      <c r="B410" t="s">
        <v>8</v>
      </c>
      <c r="C410" t="s">
        <v>77</v>
      </c>
      <c r="D410">
        <v>96628111.700000003</v>
      </c>
      <c r="E410">
        <v>8761.01</v>
      </c>
    </row>
    <row r="411" spans="1:5" x14ac:dyDescent="0.4">
      <c r="A411" t="str">
        <f t="shared" si="6"/>
        <v>SeptiembreSeguros Reservas, S. A.</v>
      </c>
      <c r="B411" t="s">
        <v>8</v>
      </c>
      <c r="C411" t="s">
        <v>112</v>
      </c>
      <c r="D411">
        <v>598105396.97000003</v>
      </c>
      <c r="E411">
        <v>80015095.710000008</v>
      </c>
    </row>
    <row r="412" spans="1:5" x14ac:dyDescent="0.4">
      <c r="A412" t="str">
        <f t="shared" si="6"/>
        <v>SeptiembreSeguros Sura, S. A.</v>
      </c>
      <c r="B412" t="s">
        <v>8</v>
      </c>
      <c r="C412" t="s">
        <v>92</v>
      </c>
      <c r="D412">
        <v>432115829.92000002</v>
      </c>
      <c r="E412">
        <v>16077601.439999999</v>
      </c>
    </row>
    <row r="413" spans="1:5" x14ac:dyDescent="0.4">
      <c r="A413" t="str">
        <f t="shared" si="6"/>
        <v>SeptiembreSeguros Universal, S. A.</v>
      </c>
      <c r="B413" t="s">
        <v>8</v>
      </c>
      <c r="C413" t="s">
        <v>86</v>
      </c>
      <c r="D413">
        <v>756162320.18000007</v>
      </c>
      <c r="E413">
        <v>419439655.27999997</v>
      </c>
    </row>
    <row r="414" spans="1:5" x14ac:dyDescent="0.4">
      <c r="A414" t="str">
        <f t="shared" si="6"/>
        <v>SeptiembreSeguros Worldwide, S. A.</v>
      </c>
      <c r="B414" t="s">
        <v>8</v>
      </c>
      <c r="C414" t="s">
        <v>91</v>
      </c>
      <c r="D414">
        <v>8109046.9600000009</v>
      </c>
      <c r="E414">
        <v>167444495.07999998</v>
      </c>
    </row>
    <row r="415" spans="1:5" x14ac:dyDescent="0.4">
      <c r="A415" t="str">
        <f t="shared" si="6"/>
        <v>SeptiembreSeguros Yunen, S. A.</v>
      </c>
      <c r="B415" t="s">
        <v>8</v>
      </c>
      <c r="C415" t="s">
        <v>119</v>
      </c>
      <c r="D415">
        <v>327.97</v>
      </c>
      <c r="E415">
        <v>256696.34</v>
      </c>
    </row>
    <row r="416" spans="1:5" x14ac:dyDescent="0.4">
      <c r="A416" t="str">
        <f t="shared" si="6"/>
        <v>SeptiembreUnit, S.A</v>
      </c>
      <c r="B416" t="s">
        <v>8</v>
      </c>
      <c r="C416" t="s">
        <v>118</v>
      </c>
      <c r="D416">
        <v>183786.23</v>
      </c>
      <c r="E416">
        <v>16395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topLeftCell="B3" zoomScale="90" zoomScaleNormal="90" workbookViewId="0">
      <selection activeCell="K21" sqref="K21"/>
    </sheetView>
  </sheetViews>
  <sheetFormatPr defaultColWidth="11.41015625" defaultRowHeight="12.7" x14ac:dyDescent="0.4"/>
  <cols>
    <col min="1" max="1" width="10.87890625" style="131" hidden="1" customWidth="1"/>
    <col min="2" max="2" width="55.41015625" style="30" bestFit="1" customWidth="1"/>
    <col min="3" max="6" width="15.703125" style="30" customWidth="1"/>
    <col min="7" max="7" width="15.703125" style="30" hidden="1" customWidth="1"/>
    <col min="8" max="9" width="15.703125" style="30" customWidth="1"/>
    <col min="10" max="10" width="15.703125" style="30" hidden="1" customWidth="1"/>
    <col min="11" max="12" width="15.703125" style="30" customWidth="1"/>
    <col min="13" max="13" width="15.703125" style="30" hidden="1" customWidth="1"/>
    <col min="14" max="15" width="15.703125" style="30" customWidth="1"/>
    <col min="16" max="16" width="15.703125" style="30" hidden="1" customWidth="1"/>
    <col min="17" max="18" width="15.703125" style="30" customWidth="1"/>
    <col min="19" max="19" width="15.703125" style="30" hidden="1" customWidth="1"/>
    <col min="20" max="21" width="15.703125" style="30" customWidth="1"/>
    <col min="22" max="22" width="15.703125" style="30" hidden="1" customWidth="1"/>
    <col min="23" max="24" width="15.703125" style="30" customWidth="1"/>
    <col min="25" max="25" width="15.703125" style="30" hidden="1" customWidth="1"/>
    <col min="26" max="27" width="15.703125" style="30" customWidth="1"/>
    <col min="28" max="28" width="15.703125" style="30" hidden="1" customWidth="1"/>
    <col min="29" max="30" width="15.703125" style="30" customWidth="1"/>
    <col min="31" max="31" width="15.703125" style="30" hidden="1" customWidth="1"/>
    <col min="32" max="33" width="15.703125" style="30" customWidth="1"/>
    <col min="34" max="34" width="15.703125" style="30" hidden="1" customWidth="1"/>
    <col min="35" max="36" width="15.703125" style="30" customWidth="1"/>
    <col min="37" max="37" width="15.703125" style="30" hidden="1" customWidth="1"/>
    <col min="38" max="38" width="13.5859375" style="30" hidden="1" customWidth="1"/>
    <col min="39" max="39" width="10.87890625" style="131" bestFit="1" customWidth="1"/>
    <col min="40" max="40" width="14.87890625" style="30" bestFit="1" customWidth="1"/>
    <col min="41" max="41" width="19.87890625" style="30" bestFit="1" customWidth="1"/>
    <col min="42" max="42" width="21.41015625" style="30" bestFit="1" customWidth="1"/>
    <col min="43" max="43" width="21.5859375" style="30" bestFit="1" customWidth="1"/>
    <col min="44" max="44" width="19.87890625" style="30" bestFit="1" customWidth="1"/>
    <col min="45" max="45" width="24.41015625" style="30" bestFit="1" customWidth="1"/>
    <col min="46" max="46" width="19.41015625" style="30" bestFit="1" customWidth="1"/>
    <col min="47" max="47" width="18.1171875" style="30" bestFit="1" customWidth="1"/>
    <col min="48" max="48" width="18.29296875" style="30" bestFit="1" customWidth="1"/>
    <col min="49" max="49" width="15.87890625" style="30" bestFit="1" customWidth="1"/>
    <col min="50" max="50" width="17.703125" style="30" bestFit="1" customWidth="1"/>
    <col min="51" max="16384" width="11.41015625" style="30"/>
  </cols>
  <sheetData>
    <row r="1" spans="2:38" ht="20" x14ac:dyDescent="0.6">
      <c r="B1" s="181" t="s">
        <v>42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</row>
    <row r="2" spans="2:38" x14ac:dyDescent="0.4">
      <c r="B2" s="182" t="s">
        <v>56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</row>
    <row r="3" spans="2:38" x14ac:dyDescent="0.4">
      <c r="B3" s="183" t="str">
        <f>"Enero"&amp;'P.N.C. x Comp. x Ramos'!A1&amp;", 2021"</f>
        <v>Enero - Septiembre, 2021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</row>
    <row r="4" spans="2:38" x14ac:dyDescent="0.4">
      <c r="B4" s="182" t="s">
        <v>105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</row>
    <row r="5" spans="2:38" x14ac:dyDescent="0.4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" thickBot="1" x14ac:dyDescent="0.45"/>
    <row r="7" spans="2:38" ht="13.35" thickTop="1" thickBot="1" x14ac:dyDescent="0.45">
      <c r="B7" s="176" t="s">
        <v>33</v>
      </c>
      <c r="C7" s="189" t="s">
        <v>0</v>
      </c>
      <c r="D7" s="189"/>
      <c r="E7" s="189" t="s">
        <v>12</v>
      </c>
      <c r="F7" s="189"/>
      <c r="G7" s="89"/>
      <c r="H7" s="189" t="s">
        <v>13</v>
      </c>
      <c r="I7" s="189"/>
      <c r="J7" s="89"/>
      <c r="K7" s="189" t="s">
        <v>14</v>
      </c>
      <c r="L7" s="189"/>
      <c r="M7" s="89"/>
      <c r="N7" s="189" t="s">
        <v>15</v>
      </c>
      <c r="O7" s="189"/>
      <c r="P7" s="89"/>
      <c r="Q7" s="189" t="s">
        <v>27</v>
      </c>
      <c r="R7" s="189"/>
      <c r="S7" s="89"/>
      <c r="T7" s="189" t="s">
        <v>35</v>
      </c>
      <c r="U7" s="189"/>
      <c r="V7" s="89"/>
      <c r="W7" s="189" t="s">
        <v>16</v>
      </c>
      <c r="X7" s="189"/>
      <c r="Y7" s="89"/>
      <c r="Z7" s="189" t="s">
        <v>67</v>
      </c>
      <c r="AA7" s="189"/>
      <c r="AB7" s="89"/>
      <c r="AC7" s="189" t="s">
        <v>34</v>
      </c>
      <c r="AD7" s="189"/>
      <c r="AE7" s="89"/>
      <c r="AF7" s="189" t="s">
        <v>17</v>
      </c>
      <c r="AG7" s="189"/>
      <c r="AH7" s="89"/>
      <c r="AI7" s="189" t="s">
        <v>18</v>
      </c>
      <c r="AJ7" s="189"/>
      <c r="AK7" s="64"/>
      <c r="AL7" s="30" t="s">
        <v>172</v>
      </c>
    </row>
    <row r="8" spans="2:38" ht="23.25" customHeight="1" thickTop="1" thickBot="1" x14ac:dyDescent="0.45">
      <c r="B8" s="188"/>
      <c r="C8" s="89" t="s">
        <v>28</v>
      </c>
      <c r="D8" s="89" t="s">
        <v>25</v>
      </c>
      <c r="E8" s="89" t="s">
        <v>28</v>
      </c>
      <c r="F8" s="89" t="s">
        <v>25</v>
      </c>
      <c r="G8" s="89"/>
      <c r="H8" s="89" t="s">
        <v>28</v>
      </c>
      <c r="I8" s="89" t="s">
        <v>25</v>
      </c>
      <c r="J8" s="89"/>
      <c r="K8" s="89" t="s">
        <v>28</v>
      </c>
      <c r="L8" s="89" t="s">
        <v>25</v>
      </c>
      <c r="M8" s="89"/>
      <c r="N8" s="89" t="s">
        <v>28</v>
      </c>
      <c r="O8" s="89" t="s">
        <v>25</v>
      </c>
      <c r="P8" s="89"/>
      <c r="Q8" s="89" t="s">
        <v>28</v>
      </c>
      <c r="R8" s="89" t="s">
        <v>25</v>
      </c>
      <c r="S8" s="89"/>
      <c r="T8" s="89" t="s">
        <v>28</v>
      </c>
      <c r="U8" s="89" t="s">
        <v>25</v>
      </c>
      <c r="V8" s="89"/>
      <c r="W8" s="89" t="s">
        <v>28</v>
      </c>
      <c r="X8" s="89" t="s">
        <v>25</v>
      </c>
      <c r="Y8" s="89"/>
      <c r="Z8" s="89" t="s">
        <v>28</v>
      </c>
      <c r="AA8" s="89" t="s">
        <v>25</v>
      </c>
      <c r="AB8" s="89"/>
      <c r="AC8" s="89" t="s">
        <v>28</v>
      </c>
      <c r="AD8" s="89" t="s">
        <v>25</v>
      </c>
      <c r="AE8" s="89"/>
      <c r="AF8" s="89" t="s">
        <v>28</v>
      </c>
      <c r="AG8" s="89" t="s">
        <v>25</v>
      </c>
      <c r="AH8" s="89"/>
      <c r="AI8" s="89" t="s">
        <v>28</v>
      </c>
      <c r="AJ8" s="89" t="s">
        <v>25</v>
      </c>
      <c r="AK8" s="64"/>
      <c r="AL8" s="30" t="s">
        <v>172</v>
      </c>
    </row>
    <row r="9" spans="2:38" ht="13.35" thickTop="1" thickBot="1" x14ac:dyDescent="0.45">
      <c r="B9" s="86" t="s">
        <v>86</v>
      </c>
      <c r="C9" s="66">
        <f t="shared" ref="C9:D28" si="0">SUMIF($E$8:$AJ$8,C$8,$E9:$AJ9)</f>
        <v>9603035871.3300018</v>
      </c>
      <c r="D9" s="66">
        <f t="shared" si="0"/>
        <v>4995916997.1399984</v>
      </c>
      <c r="E9" s="86">
        <f t="shared" ref="E9:F28" si="1">SUMIF($B$63:$B$1436,$B9,E$63:E$1436)</f>
        <v>50949620.030000001</v>
      </c>
      <c r="F9" s="86">
        <f t="shared" si="1"/>
        <v>33629.86</v>
      </c>
      <c r="G9" s="86">
        <f t="shared" ref="G9:G41" si="2">SUM(E9:F9)</f>
        <v>50983249.890000001</v>
      </c>
      <c r="H9" s="86">
        <f t="shared" ref="H9:I28" si="3">SUMIF($B$63:$B$1436,$B9,H$63:H$1436)</f>
        <v>784402260</v>
      </c>
      <c r="I9" s="86">
        <f t="shared" si="3"/>
        <v>1272359980.8799999</v>
      </c>
      <c r="J9" s="86">
        <f t="shared" ref="J9:J41" si="4">SUM(H9:I9)</f>
        <v>2056762240.8799999</v>
      </c>
      <c r="K9" s="86">
        <f t="shared" ref="K9:L28" si="5">SUMIF($B$63:$B$1436,$B9,K$63:K$1436)</f>
        <v>2637.9900000000002</v>
      </c>
      <c r="L9" s="86">
        <f t="shared" si="5"/>
        <v>3030848436.7399998</v>
      </c>
      <c r="M9" s="86">
        <f t="shared" ref="M9:M41" si="6">SUM(K9:L9)</f>
        <v>3030851074.7299995</v>
      </c>
      <c r="N9" s="86">
        <f t="shared" ref="N9:O28" si="7">SUMIF($B$63:$B$1436,$B9,N$63:N$1436)</f>
        <v>214536857.47000003</v>
      </c>
      <c r="O9" s="86">
        <f t="shared" si="7"/>
        <v>314.05</v>
      </c>
      <c r="P9" s="86">
        <f t="shared" ref="P9:P41" si="8">SUM(N9:O9)</f>
        <v>214537171.52000004</v>
      </c>
      <c r="Q9" s="86">
        <f t="shared" ref="Q9:R28" si="9">SUMIF($B$63:$B$1436,$B9,Q$63:Q$1436)</f>
        <v>5528608498.210001</v>
      </c>
      <c r="R9" s="86">
        <f t="shared" si="9"/>
        <v>595302347.18999994</v>
      </c>
      <c r="S9" s="86">
        <f t="shared" ref="S9:S41" si="10">SUM(Q9:R9)</f>
        <v>6123910845.4000006</v>
      </c>
      <c r="T9" s="86">
        <f t="shared" ref="T9:U28" si="11">SUMIF($B$63:$B$1436,$B9,T$63:T$1436)</f>
        <v>34139598.810000002</v>
      </c>
      <c r="U9" s="86">
        <f t="shared" si="11"/>
        <v>0</v>
      </c>
      <c r="V9" s="86">
        <f t="shared" ref="V9:V41" si="12">SUM(T9:U9)</f>
        <v>34139598.810000002</v>
      </c>
      <c r="W9" s="86">
        <f t="shared" ref="W9:X28" si="13">SUMIF($B$63:$B$1436,$B9,W$63:W$1436)</f>
        <v>279292197.72000003</v>
      </c>
      <c r="X9" s="86">
        <f t="shared" si="13"/>
        <v>8273599.7299999995</v>
      </c>
      <c r="Y9" s="86">
        <f t="shared" ref="Y9:Y41" si="14">SUM(W9:X9)</f>
        <v>287565797.45000005</v>
      </c>
      <c r="Z9" s="86">
        <f t="shared" ref="Z9:AA28" si="15">SUMIF($B$63:$B$1436,$B9,Z$63:Z$1436)</f>
        <v>1719387295.4300001</v>
      </c>
      <c r="AA9" s="86">
        <f t="shared" si="15"/>
        <v>17847828.039999999</v>
      </c>
      <c r="AB9" s="86">
        <f t="shared" ref="AB9:AB41" si="16">SUM(Z9:AA9)</f>
        <v>1737235123.47</v>
      </c>
      <c r="AC9" s="86">
        <f t="shared" ref="AC9:AD28" si="17">SUMIF($B$63:$B$1436,$B9,AC$63:AC$1436)</f>
        <v>0</v>
      </c>
      <c r="AD9" s="86">
        <f t="shared" si="17"/>
        <v>0</v>
      </c>
      <c r="AE9" s="91">
        <f t="shared" ref="AE9:AE41" si="18">SUM(AC9:AD9)</f>
        <v>0</v>
      </c>
      <c r="AF9" s="86">
        <f t="shared" ref="AF9:AG28" si="19">SUMIF($B$63:$B$1436,$B9,AF$63:AF$1436)</f>
        <v>156868551.17000002</v>
      </c>
      <c r="AG9" s="86">
        <f t="shared" si="19"/>
        <v>32000821.290000003</v>
      </c>
      <c r="AH9" s="86">
        <f t="shared" ref="AH9:AH41" si="20">SUM(AF9:AG9)</f>
        <v>188869372.46000001</v>
      </c>
      <c r="AI9" s="86">
        <f t="shared" ref="AI9:AJ28" si="21">SUMIF($B$63:$B$1436,$B9,AI$63:AI$1436)</f>
        <v>834848354.50000012</v>
      </c>
      <c r="AJ9" s="86">
        <f t="shared" si="21"/>
        <v>39250039.359999999</v>
      </c>
      <c r="AK9" s="90">
        <f t="shared" ref="AK9:AK42" si="22">SUM(AI9:AJ9)</f>
        <v>874098393.86000013</v>
      </c>
      <c r="AL9" s="41">
        <f t="shared" ref="AL9:AL41" si="23">SUM(C9:D9)</f>
        <v>14598952868.470001</v>
      </c>
    </row>
    <row r="10" spans="2:38" ht="13.35" thickTop="1" thickBot="1" x14ac:dyDescent="0.45">
      <c r="B10" s="50" t="s">
        <v>108</v>
      </c>
      <c r="C10" s="66">
        <f t="shared" si="0"/>
        <v>1130049667.1399999</v>
      </c>
      <c r="D10" s="66">
        <f t="shared" si="0"/>
        <v>8688167456.7099972</v>
      </c>
      <c r="E10" s="86">
        <f t="shared" si="1"/>
        <v>34203850.560000002</v>
      </c>
      <c r="F10" s="86">
        <f t="shared" si="1"/>
        <v>0.16999999999999998</v>
      </c>
      <c r="G10" s="86">
        <f t="shared" si="2"/>
        <v>34203850.730000004</v>
      </c>
      <c r="H10" s="86">
        <f t="shared" si="3"/>
        <v>206591008.34999999</v>
      </c>
      <c r="I10" s="86">
        <f t="shared" si="3"/>
        <v>21574710.190000001</v>
      </c>
      <c r="J10" s="86">
        <f t="shared" si="4"/>
        <v>228165718.53999999</v>
      </c>
      <c r="K10" s="86">
        <f t="shared" si="5"/>
        <v>0</v>
      </c>
      <c r="L10" s="86">
        <f t="shared" si="5"/>
        <v>8636296064.9099998</v>
      </c>
      <c r="M10" s="86">
        <f t="shared" si="6"/>
        <v>8636296064.9099998</v>
      </c>
      <c r="N10" s="86">
        <f t="shared" si="7"/>
        <v>9094992.5099999998</v>
      </c>
      <c r="O10" s="86">
        <f t="shared" si="7"/>
        <v>4526.57</v>
      </c>
      <c r="P10" s="86">
        <f t="shared" si="8"/>
        <v>9099519.0800000001</v>
      </c>
      <c r="Q10" s="86">
        <f t="shared" si="9"/>
        <v>282679090.86000001</v>
      </c>
      <c r="R10" s="86">
        <f t="shared" si="9"/>
        <v>3694441.3</v>
      </c>
      <c r="S10" s="86">
        <f t="shared" si="10"/>
        <v>286373532.16000003</v>
      </c>
      <c r="T10" s="86">
        <f t="shared" si="11"/>
        <v>1927911.4899999998</v>
      </c>
      <c r="U10" s="86">
        <f t="shared" si="11"/>
        <v>1.1399999999999999</v>
      </c>
      <c r="V10" s="86">
        <f t="shared" si="12"/>
        <v>1927912.6299999997</v>
      </c>
      <c r="W10" s="86">
        <f t="shared" si="13"/>
        <v>8374481.629999999</v>
      </c>
      <c r="X10" s="86">
        <f t="shared" si="13"/>
        <v>1658661.21</v>
      </c>
      <c r="Y10" s="86">
        <f t="shared" si="14"/>
        <v>10033142.84</v>
      </c>
      <c r="Z10" s="86">
        <f t="shared" si="15"/>
        <v>517660098.48000002</v>
      </c>
      <c r="AA10" s="86">
        <f t="shared" si="15"/>
        <v>4777499.75</v>
      </c>
      <c r="AB10" s="86">
        <f t="shared" si="16"/>
        <v>522437598.23000002</v>
      </c>
      <c r="AC10" s="86">
        <f t="shared" si="17"/>
        <v>0</v>
      </c>
      <c r="AD10" s="86">
        <f t="shared" si="17"/>
        <v>0</v>
      </c>
      <c r="AE10" s="91">
        <f t="shared" si="18"/>
        <v>0</v>
      </c>
      <c r="AF10" s="86">
        <f t="shared" si="19"/>
        <v>17816827.649999999</v>
      </c>
      <c r="AG10" s="86">
        <f t="shared" si="19"/>
        <v>54668.159999999996</v>
      </c>
      <c r="AH10" s="86">
        <f t="shared" si="20"/>
        <v>17871495.809999999</v>
      </c>
      <c r="AI10" s="86">
        <f t="shared" si="21"/>
        <v>51701405.609999999</v>
      </c>
      <c r="AJ10" s="86">
        <f t="shared" si="21"/>
        <v>20106883.310000002</v>
      </c>
      <c r="AK10" s="90">
        <f t="shared" si="22"/>
        <v>71808288.920000002</v>
      </c>
      <c r="AL10" s="41">
        <f t="shared" si="23"/>
        <v>9818217123.8499966</v>
      </c>
    </row>
    <row r="11" spans="2:38" ht="13.35" thickTop="1" thickBot="1" x14ac:dyDescent="0.45">
      <c r="B11" s="50" t="s">
        <v>112</v>
      </c>
      <c r="C11" s="66">
        <f t="shared" si="0"/>
        <v>7903520660.0500002</v>
      </c>
      <c r="D11" s="66">
        <f t="shared" si="0"/>
        <v>913124659.85000002</v>
      </c>
      <c r="E11" s="86">
        <f t="shared" si="1"/>
        <v>38948116.719999999</v>
      </c>
      <c r="F11" s="86">
        <f t="shared" si="1"/>
        <v>27922.95</v>
      </c>
      <c r="G11" s="86">
        <f t="shared" si="2"/>
        <v>38976039.670000002</v>
      </c>
      <c r="H11" s="86">
        <f t="shared" si="3"/>
        <v>1225419001.0299997</v>
      </c>
      <c r="I11" s="86">
        <f t="shared" si="3"/>
        <v>595873505.33000004</v>
      </c>
      <c r="J11" s="86">
        <f t="shared" si="4"/>
        <v>1821292506.3599997</v>
      </c>
      <c r="K11" s="86">
        <f t="shared" si="5"/>
        <v>314.56</v>
      </c>
      <c r="L11" s="86">
        <f t="shared" si="5"/>
        <v>205434998.18000001</v>
      </c>
      <c r="M11" s="86">
        <f t="shared" si="6"/>
        <v>205435312.74000001</v>
      </c>
      <c r="N11" s="86">
        <f t="shared" si="7"/>
        <v>16030816.99</v>
      </c>
      <c r="O11" s="86">
        <f t="shared" si="7"/>
        <v>8252101.2300000014</v>
      </c>
      <c r="P11" s="86">
        <f t="shared" si="8"/>
        <v>24282918.220000003</v>
      </c>
      <c r="Q11" s="86">
        <f t="shared" si="9"/>
        <v>3349893930.6800003</v>
      </c>
      <c r="R11" s="86">
        <f t="shared" si="9"/>
        <v>82930970.030000001</v>
      </c>
      <c r="S11" s="86">
        <f t="shared" si="10"/>
        <v>3432824900.7100005</v>
      </c>
      <c r="T11" s="86">
        <f t="shared" si="11"/>
        <v>219568223.78999996</v>
      </c>
      <c r="U11" s="86">
        <f t="shared" si="11"/>
        <v>0</v>
      </c>
      <c r="V11" s="86">
        <f t="shared" si="12"/>
        <v>219568223.78999996</v>
      </c>
      <c r="W11" s="86">
        <f t="shared" si="13"/>
        <v>69372209.340000004</v>
      </c>
      <c r="X11" s="86">
        <f t="shared" si="13"/>
        <v>253136.13</v>
      </c>
      <c r="Y11" s="86">
        <f t="shared" si="14"/>
        <v>69625345.469999999</v>
      </c>
      <c r="Z11" s="86">
        <f t="shared" si="15"/>
        <v>2370868310.4700003</v>
      </c>
      <c r="AA11" s="86">
        <f t="shared" si="15"/>
        <v>14940829</v>
      </c>
      <c r="AB11" s="86">
        <f t="shared" si="16"/>
        <v>2385809139.4700003</v>
      </c>
      <c r="AC11" s="86">
        <f t="shared" si="17"/>
        <v>0</v>
      </c>
      <c r="AD11" s="86">
        <f t="shared" si="17"/>
        <v>0</v>
      </c>
      <c r="AE11" s="91">
        <f t="shared" si="18"/>
        <v>0</v>
      </c>
      <c r="AF11" s="86">
        <f t="shared" si="19"/>
        <v>81909074.220000014</v>
      </c>
      <c r="AG11" s="86">
        <f t="shared" si="19"/>
        <v>2850</v>
      </c>
      <c r="AH11" s="86">
        <f t="shared" si="20"/>
        <v>81911924.220000014</v>
      </c>
      <c r="AI11" s="86">
        <f t="shared" si="21"/>
        <v>531510662.25</v>
      </c>
      <c r="AJ11" s="86">
        <f t="shared" si="21"/>
        <v>5408347</v>
      </c>
      <c r="AK11" s="90">
        <f t="shared" si="22"/>
        <v>536919009.25</v>
      </c>
      <c r="AL11" s="41">
        <f t="shared" si="23"/>
        <v>8816645319.8999996</v>
      </c>
    </row>
    <row r="12" spans="2:38" ht="13.35" thickTop="1" thickBot="1" x14ac:dyDescent="0.45">
      <c r="B12" s="50" t="s">
        <v>94</v>
      </c>
      <c r="C12" s="66">
        <f t="shared" si="0"/>
        <v>5870204292.1800013</v>
      </c>
      <c r="D12" s="66">
        <f t="shared" si="0"/>
        <v>1344332088.6099999</v>
      </c>
      <c r="E12" s="86">
        <f t="shared" si="1"/>
        <v>22059743.98</v>
      </c>
      <c r="F12" s="86">
        <f t="shared" si="1"/>
        <v>-0.01</v>
      </c>
      <c r="G12" s="86">
        <f t="shared" si="2"/>
        <v>22059743.969999999</v>
      </c>
      <c r="H12" s="86">
        <f t="shared" si="3"/>
        <v>719570080.80000007</v>
      </c>
      <c r="I12" s="86">
        <f t="shared" si="3"/>
        <v>677800688.94000006</v>
      </c>
      <c r="J12" s="86">
        <f t="shared" si="4"/>
        <v>1397370769.7400002</v>
      </c>
      <c r="K12" s="86">
        <f t="shared" si="5"/>
        <v>0</v>
      </c>
      <c r="L12" s="86">
        <f t="shared" si="5"/>
        <v>200452092.88</v>
      </c>
      <c r="M12" s="86">
        <f t="shared" si="6"/>
        <v>200452092.88</v>
      </c>
      <c r="N12" s="86">
        <f t="shared" si="7"/>
        <v>100770582.61</v>
      </c>
      <c r="O12" s="86">
        <f t="shared" si="7"/>
        <v>82676289.109999999</v>
      </c>
      <c r="P12" s="86">
        <f t="shared" si="8"/>
        <v>183446871.72</v>
      </c>
      <c r="Q12" s="86">
        <f t="shared" si="9"/>
        <v>2614347407.3100004</v>
      </c>
      <c r="R12" s="86">
        <f t="shared" si="9"/>
        <v>352904456.98999995</v>
      </c>
      <c r="S12" s="86">
        <f t="shared" si="10"/>
        <v>2967251864.3000002</v>
      </c>
      <c r="T12" s="86">
        <f t="shared" si="11"/>
        <v>9767259.6800000016</v>
      </c>
      <c r="U12" s="86">
        <f t="shared" si="11"/>
        <v>0</v>
      </c>
      <c r="V12" s="86">
        <f t="shared" si="12"/>
        <v>9767259.6800000016</v>
      </c>
      <c r="W12" s="86">
        <f t="shared" si="13"/>
        <v>68071903.24000001</v>
      </c>
      <c r="X12" s="86">
        <f t="shared" si="13"/>
        <v>5033374.58</v>
      </c>
      <c r="Y12" s="86">
        <f t="shared" si="14"/>
        <v>73105277.820000008</v>
      </c>
      <c r="Z12" s="86">
        <f t="shared" si="15"/>
        <v>1922544865.78</v>
      </c>
      <c r="AA12" s="86">
        <f t="shared" si="15"/>
        <v>7164068.1100000003</v>
      </c>
      <c r="AB12" s="86">
        <f t="shared" si="16"/>
        <v>1929708933.8899999</v>
      </c>
      <c r="AC12" s="86">
        <f t="shared" si="17"/>
        <v>0</v>
      </c>
      <c r="AD12" s="86">
        <f t="shared" si="17"/>
        <v>0</v>
      </c>
      <c r="AE12" s="91">
        <f t="shared" si="18"/>
        <v>0</v>
      </c>
      <c r="AF12" s="86">
        <f t="shared" si="19"/>
        <v>79365317.100000009</v>
      </c>
      <c r="AG12" s="86">
        <f t="shared" si="19"/>
        <v>3847343.04</v>
      </c>
      <c r="AH12" s="86">
        <f t="shared" si="20"/>
        <v>83212660.140000015</v>
      </c>
      <c r="AI12" s="86">
        <f t="shared" si="21"/>
        <v>333707131.68000001</v>
      </c>
      <c r="AJ12" s="86">
        <f t="shared" si="21"/>
        <v>14453774.970000001</v>
      </c>
      <c r="AK12" s="90">
        <f t="shared" si="22"/>
        <v>348160906.65000004</v>
      </c>
      <c r="AL12" s="41">
        <f t="shared" si="23"/>
        <v>7214536380.7900009</v>
      </c>
    </row>
    <row r="13" spans="2:38" ht="13.35" thickTop="1" thickBot="1" x14ac:dyDescent="0.45">
      <c r="B13" s="50" t="s">
        <v>87</v>
      </c>
      <c r="C13" s="66">
        <f t="shared" si="0"/>
        <v>4687015248.7399998</v>
      </c>
      <c r="D13" s="66">
        <f t="shared" si="0"/>
        <v>1043609206.25</v>
      </c>
      <c r="E13" s="86">
        <f t="shared" si="1"/>
        <v>1389059.4400000002</v>
      </c>
      <c r="F13" s="86">
        <f t="shared" si="1"/>
        <v>0</v>
      </c>
      <c r="G13" s="86">
        <f t="shared" si="2"/>
        <v>1389059.4400000002</v>
      </c>
      <c r="H13" s="86">
        <f t="shared" si="3"/>
        <v>150831079.60999998</v>
      </c>
      <c r="I13" s="86">
        <f t="shared" si="3"/>
        <v>475.84</v>
      </c>
      <c r="J13" s="86">
        <f t="shared" si="4"/>
        <v>150831555.44999999</v>
      </c>
      <c r="K13" s="86">
        <f t="shared" si="5"/>
        <v>9544876.0899999999</v>
      </c>
      <c r="L13" s="86">
        <f t="shared" si="5"/>
        <v>805562304.93999994</v>
      </c>
      <c r="M13" s="86">
        <f t="shared" si="6"/>
        <v>815107181.02999997</v>
      </c>
      <c r="N13" s="86">
        <f t="shared" si="7"/>
        <v>20103211.23</v>
      </c>
      <c r="O13" s="86">
        <f t="shared" si="7"/>
        <v>0</v>
      </c>
      <c r="P13" s="86">
        <f t="shared" si="8"/>
        <v>20103211.23</v>
      </c>
      <c r="Q13" s="86">
        <f t="shared" si="9"/>
        <v>2222029327.3600001</v>
      </c>
      <c r="R13" s="86">
        <f t="shared" si="9"/>
        <v>196794476.97999999</v>
      </c>
      <c r="S13" s="86">
        <f t="shared" si="10"/>
        <v>2418823804.3400002</v>
      </c>
      <c r="T13" s="86">
        <f t="shared" si="11"/>
        <v>59934547.730000004</v>
      </c>
      <c r="U13" s="86">
        <f t="shared" si="11"/>
        <v>0</v>
      </c>
      <c r="V13" s="86">
        <f t="shared" si="12"/>
        <v>59934547.730000004</v>
      </c>
      <c r="W13" s="86">
        <f t="shared" si="13"/>
        <v>125876236.65000001</v>
      </c>
      <c r="X13" s="86">
        <f t="shared" si="13"/>
        <v>10115434.85</v>
      </c>
      <c r="Y13" s="86">
        <f t="shared" si="14"/>
        <v>135991671.5</v>
      </c>
      <c r="Z13" s="86">
        <f t="shared" si="15"/>
        <v>1532611496.4699998</v>
      </c>
      <c r="AA13" s="86">
        <f t="shared" si="15"/>
        <v>3857578.96</v>
      </c>
      <c r="AB13" s="86">
        <f t="shared" si="16"/>
        <v>1536469075.4299998</v>
      </c>
      <c r="AC13" s="86">
        <f t="shared" si="17"/>
        <v>0</v>
      </c>
      <c r="AD13" s="86">
        <f t="shared" si="17"/>
        <v>0</v>
      </c>
      <c r="AE13" s="91">
        <f t="shared" si="18"/>
        <v>0</v>
      </c>
      <c r="AF13" s="86">
        <f t="shared" si="19"/>
        <v>94420601.140000015</v>
      </c>
      <c r="AG13" s="86">
        <f t="shared" si="19"/>
        <v>3385540.53</v>
      </c>
      <c r="AH13" s="86">
        <f t="shared" si="20"/>
        <v>97806141.670000017</v>
      </c>
      <c r="AI13" s="86">
        <f t="shared" si="21"/>
        <v>470274813.02000004</v>
      </c>
      <c r="AJ13" s="86">
        <f t="shared" si="21"/>
        <v>23893394.150000002</v>
      </c>
      <c r="AK13" s="90">
        <f t="shared" si="22"/>
        <v>494168207.17000002</v>
      </c>
      <c r="AL13" s="41">
        <f t="shared" si="23"/>
        <v>5730624454.9899998</v>
      </c>
    </row>
    <row r="14" spans="2:38" ht="13.35" thickTop="1" thickBot="1" x14ac:dyDescent="0.45">
      <c r="B14" s="50" t="s">
        <v>92</v>
      </c>
      <c r="C14" s="66">
        <f t="shared" si="0"/>
        <v>4092160236.4099998</v>
      </c>
      <c r="D14" s="66">
        <f t="shared" si="0"/>
        <v>339187153.50999993</v>
      </c>
      <c r="E14" s="86">
        <f t="shared" si="1"/>
        <v>10617153.73</v>
      </c>
      <c r="F14" s="86">
        <f t="shared" si="1"/>
        <v>0</v>
      </c>
      <c r="G14" s="86">
        <f t="shared" si="2"/>
        <v>10617153.73</v>
      </c>
      <c r="H14" s="86">
        <f t="shared" si="3"/>
        <v>136064805.41999999</v>
      </c>
      <c r="I14" s="86">
        <f t="shared" si="3"/>
        <v>304780.75</v>
      </c>
      <c r="J14" s="86">
        <f t="shared" si="4"/>
        <v>136369586.16999999</v>
      </c>
      <c r="K14" s="86">
        <f t="shared" si="5"/>
        <v>2650237.09</v>
      </c>
      <c r="L14" s="86">
        <f t="shared" si="5"/>
        <v>147727141.30000001</v>
      </c>
      <c r="M14" s="86">
        <f t="shared" si="6"/>
        <v>150377378.39000002</v>
      </c>
      <c r="N14" s="86">
        <f t="shared" si="7"/>
        <v>16796868.469999999</v>
      </c>
      <c r="O14" s="86">
        <f t="shared" si="7"/>
        <v>1519.01</v>
      </c>
      <c r="P14" s="86">
        <f t="shared" si="8"/>
        <v>16798387.48</v>
      </c>
      <c r="Q14" s="86">
        <f t="shared" si="9"/>
        <v>1653900737.8700001</v>
      </c>
      <c r="R14" s="86">
        <f t="shared" si="9"/>
        <v>167905390.33000001</v>
      </c>
      <c r="S14" s="86">
        <f t="shared" si="10"/>
        <v>1821806128.2</v>
      </c>
      <c r="T14" s="86">
        <f t="shared" si="11"/>
        <v>62340559.579999998</v>
      </c>
      <c r="U14" s="86">
        <f t="shared" si="11"/>
        <v>0</v>
      </c>
      <c r="V14" s="86">
        <f t="shared" si="12"/>
        <v>62340559.579999998</v>
      </c>
      <c r="W14" s="86">
        <f t="shared" si="13"/>
        <v>137994017.07999998</v>
      </c>
      <c r="X14" s="86">
        <f t="shared" si="13"/>
        <v>3345079.8299999996</v>
      </c>
      <c r="Y14" s="86">
        <f t="shared" si="14"/>
        <v>141339096.91</v>
      </c>
      <c r="Z14" s="86">
        <f t="shared" si="15"/>
        <v>1320939515.04</v>
      </c>
      <c r="AA14" s="86">
        <f t="shared" si="15"/>
        <v>9700695.5200000014</v>
      </c>
      <c r="AB14" s="86">
        <f t="shared" si="16"/>
        <v>1330640210.5599999</v>
      </c>
      <c r="AC14" s="86">
        <f t="shared" si="17"/>
        <v>0</v>
      </c>
      <c r="AD14" s="86">
        <f t="shared" si="17"/>
        <v>0</v>
      </c>
      <c r="AE14" s="91">
        <f t="shared" si="18"/>
        <v>0</v>
      </c>
      <c r="AF14" s="86">
        <f t="shared" si="19"/>
        <v>123363670.55</v>
      </c>
      <c r="AG14" s="86">
        <f t="shared" si="19"/>
        <v>3905117.83</v>
      </c>
      <c r="AH14" s="86">
        <f t="shared" si="20"/>
        <v>127268788.38</v>
      </c>
      <c r="AI14" s="86">
        <f t="shared" si="21"/>
        <v>627492671.57999992</v>
      </c>
      <c r="AJ14" s="86">
        <f t="shared" si="21"/>
        <v>6297428.9400000004</v>
      </c>
      <c r="AK14" s="90">
        <f t="shared" si="22"/>
        <v>633790100.51999998</v>
      </c>
      <c r="AL14" s="41">
        <f t="shared" si="23"/>
        <v>4431347389.9200001</v>
      </c>
    </row>
    <row r="15" spans="2:38" ht="13.35" thickTop="1" thickBot="1" x14ac:dyDescent="0.45">
      <c r="B15" s="50" t="s">
        <v>91</v>
      </c>
      <c r="C15" s="66">
        <f t="shared" si="0"/>
        <v>90023235.400000006</v>
      </c>
      <c r="D15" s="66">
        <f t="shared" si="0"/>
        <v>1816056159.3400002</v>
      </c>
      <c r="E15" s="86">
        <f t="shared" si="1"/>
        <v>76171858.75</v>
      </c>
      <c r="F15" s="86">
        <f t="shared" si="1"/>
        <v>0</v>
      </c>
      <c r="G15" s="86">
        <f t="shared" si="2"/>
        <v>76171858.75</v>
      </c>
      <c r="H15" s="86">
        <f t="shared" si="3"/>
        <v>13851376.649999999</v>
      </c>
      <c r="I15" s="86">
        <f t="shared" si="3"/>
        <v>1343482.56</v>
      </c>
      <c r="J15" s="86">
        <f t="shared" si="4"/>
        <v>15194859.209999999</v>
      </c>
      <c r="K15" s="86">
        <f t="shared" si="5"/>
        <v>0</v>
      </c>
      <c r="L15" s="86">
        <f t="shared" si="5"/>
        <v>1814712676.7800002</v>
      </c>
      <c r="M15" s="86">
        <f t="shared" si="6"/>
        <v>1814712676.7800002</v>
      </c>
      <c r="N15" s="86">
        <f t="shared" si="7"/>
        <v>0</v>
      </c>
      <c r="O15" s="86">
        <f t="shared" si="7"/>
        <v>0</v>
      </c>
      <c r="P15" s="86">
        <f t="shared" si="8"/>
        <v>0</v>
      </c>
      <c r="Q15" s="86">
        <f t="shared" si="9"/>
        <v>0</v>
      </c>
      <c r="R15" s="86">
        <f t="shared" si="9"/>
        <v>0</v>
      </c>
      <c r="S15" s="86">
        <f t="shared" si="10"/>
        <v>0</v>
      </c>
      <c r="T15" s="86">
        <f t="shared" si="11"/>
        <v>0</v>
      </c>
      <c r="U15" s="86">
        <f t="shared" si="11"/>
        <v>0</v>
      </c>
      <c r="V15" s="86">
        <f t="shared" si="12"/>
        <v>0</v>
      </c>
      <c r="W15" s="86">
        <f t="shared" si="13"/>
        <v>0</v>
      </c>
      <c r="X15" s="86">
        <f t="shared" si="13"/>
        <v>0</v>
      </c>
      <c r="Y15" s="86">
        <f t="shared" si="14"/>
        <v>0</v>
      </c>
      <c r="Z15" s="86">
        <f t="shared" si="15"/>
        <v>0</v>
      </c>
      <c r="AA15" s="86">
        <f t="shared" si="15"/>
        <v>0</v>
      </c>
      <c r="AB15" s="86">
        <f t="shared" si="16"/>
        <v>0</v>
      </c>
      <c r="AC15" s="86">
        <f t="shared" si="17"/>
        <v>0</v>
      </c>
      <c r="AD15" s="86">
        <f t="shared" si="17"/>
        <v>0</v>
      </c>
      <c r="AE15" s="91">
        <f t="shared" si="18"/>
        <v>0</v>
      </c>
      <c r="AF15" s="86">
        <f t="shared" si="19"/>
        <v>0</v>
      </c>
      <c r="AG15" s="86">
        <f t="shared" si="19"/>
        <v>0</v>
      </c>
      <c r="AH15" s="86">
        <f t="shared" si="20"/>
        <v>0</v>
      </c>
      <c r="AI15" s="86">
        <f t="shared" si="21"/>
        <v>0</v>
      </c>
      <c r="AJ15" s="86">
        <f t="shared" si="21"/>
        <v>0</v>
      </c>
      <c r="AK15" s="90">
        <f t="shared" si="22"/>
        <v>0</v>
      </c>
      <c r="AL15" s="41">
        <f t="shared" si="23"/>
        <v>1906079394.7400002</v>
      </c>
    </row>
    <row r="16" spans="2:38" ht="13.35" thickTop="1" thickBot="1" x14ac:dyDescent="0.45">
      <c r="B16" s="50" t="s">
        <v>116</v>
      </c>
      <c r="C16" s="66">
        <f t="shared" si="0"/>
        <v>507912547.92999995</v>
      </c>
      <c r="D16" s="66">
        <f t="shared" si="0"/>
        <v>1590843210.8400002</v>
      </c>
      <c r="E16" s="86">
        <f t="shared" si="1"/>
        <v>0</v>
      </c>
      <c r="F16" s="86">
        <f t="shared" si="1"/>
        <v>0</v>
      </c>
      <c r="G16" s="86">
        <f t="shared" si="2"/>
        <v>0</v>
      </c>
      <c r="H16" s="86">
        <f t="shared" si="3"/>
        <v>210361958.04000002</v>
      </c>
      <c r="I16" s="86">
        <f t="shared" si="3"/>
        <v>1587789464.1000001</v>
      </c>
      <c r="J16" s="86">
        <f t="shared" si="4"/>
        <v>1798151422.1400001</v>
      </c>
      <c r="K16" s="86">
        <f t="shared" si="5"/>
        <v>0</v>
      </c>
      <c r="L16" s="86">
        <f t="shared" si="5"/>
        <v>0</v>
      </c>
      <c r="M16" s="86">
        <f t="shared" si="6"/>
        <v>0</v>
      </c>
      <c r="N16" s="86">
        <f t="shared" si="7"/>
        <v>11866696.109999999</v>
      </c>
      <c r="O16" s="86">
        <f t="shared" si="7"/>
        <v>0</v>
      </c>
      <c r="P16" s="86">
        <f t="shared" si="8"/>
        <v>11866696.109999999</v>
      </c>
      <c r="Q16" s="86">
        <f t="shared" si="9"/>
        <v>186450476.31</v>
      </c>
      <c r="R16" s="86">
        <f t="shared" si="9"/>
        <v>0</v>
      </c>
      <c r="S16" s="86">
        <f t="shared" si="10"/>
        <v>186450476.31</v>
      </c>
      <c r="T16" s="86">
        <f t="shared" si="11"/>
        <v>2593951.2999999998</v>
      </c>
      <c r="U16" s="86">
        <f t="shared" si="11"/>
        <v>0</v>
      </c>
      <c r="V16" s="86">
        <f t="shared" si="12"/>
        <v>2593951.2999999998</v>
      </c>
      <c r="W16" s="86">
        <f t="shared" si="13"/>
        <v>420314.76</v>
      </c>
      <c r="X16" s="86">
        <f t="shared" si="13"/>
        <v>0</v>
      </c>
      <c r="Y16" s="86">
        <f t="shared" si="14"/>
        <v>420314.76</v>
      </c>
      <c r="Z16" s="86">
        <f t="shared" si="15"/>
        <v>240779.53</v>
      </c>
      <c r="AA16" s="86">
        <f t="shared" si="15"/>
        <v>0</v>
      </c>
      <c r="AB16" s="86">
        <f t="shared" si="16"/>
        <v>240779.53</v>
      </c>
      <c r="AC16" s="86">
        <f t="shared" si="17"/>
        <v>0</v>
      </c>
      <c r="AD16" s="86">
        <f t="shared" si="17"/>
        <v>0</v>
      </c>
      <c r="AE16" s="91">
        <f t="shared" si="18"/>
        <v>0</v>
      </c>
      <c r="AF16" s="86">
        <f t="shared" si="19"/>
        <v>2328807.84</v>
      </c>
      <c r="AG16" s="86">
        <f t="shared" si="19"/>
        <v>0</v>
      </c>
      <c r="AH16" s="86">
        <f t="shared" si="20"/>
        <v>2328807.84</v>
      </c>
      <c r="AI16" s="86">
        <f t="shared" si="21"/>
        <v>93649564.039999992</v>
      </c>
      <c r="AJ16" s="86">
        <f t="shared" si="21"/>
        <v>3053746.74</v>
      </c>
      <c r="AK16" s="90">
        <f t="shared" si="22"/>
        <v>96703310.779999986</v>
      </c>
      <c r="AL16" s="41">
        <f t="shared" si="23"/>
        <v>2098755758.77</v>
      </c>
    </row>
    <row r="17" spans="2:38" ht="13.35" thickTop="1" thickBot="1" x14ac:dyDescent="0.45">
      <c r="B17" s="50" t="s">
        <v>78</v>
      </c>
      <c r="C17" s="66">
        <f t="shared" si="0"/>
        <v>363105784.5</v>
      </c>
      <c r="D17" s="66">
        <f t="shared" si="0"/>
        <v>833853306.32000005</v>
      </c>
      <c r="E17" s="86">
        <f t="shared" si="1"/>
        <v>2189992.79</v>
      </c>
      <c r="F17" s="86">
        <f t="shared" si="1"/>
        <v>0</v>
      </c>
      <c r="G17" s="86">
        <f t="shared" si="2"/>
        <v>2189992.79</v>
      </c>
      <c r="H17" s="86">
        <f t="shared" si="3"/>
        <v>20475022.02</v>
      </c>
      <c r="I17" s="86">
        <f t="shared" si="3"/>
        <v>803417129.78000009</v>
      </c>
      <c r="J17" s="86">
        <f t="shared" si="4"/>
        <v>823892151.80000007</v>
      </c>
      <c r="K17" s="86">
        <f t="shared" si="5"/>
        <v>0</v>
      </c>
      <c r="L17" s="86">
        <f t="shared" si="5"/>
        <v>3360992.53</v>
      </c>
      <c r="M17" s="86">
        <f t="shared" si="6"/>
        <v>3360992.53</v>
      </c>
      <c r="N17" s="86">
        <f t="shared" si="7"/>
        <v>233148.06</v>
      </c>
      <c r="O17" s="86">
        <f t="shared" si="7"/>
        <v>892906.6</v>
      </c>
      <c r="P17" s="86">
        <f t="shared" si="8"/>
        <v>1126054.6599999999</v>
      </c>
      <c r="Q17" s="86">
        <f t="shared" si="9"/>
        <v>44880795.260000005</v>
      </c>
      <c r="R17" s="86">
        <f t="shared" si="9"/>
        <v>1228447.6099999999</v>
      </c>
      <c r="S17" s="86">
        <f t="shared" si="10"/>
        <v>46109242.870000005</v>
      </c>
      <c r="T17" s="86">
        <f t="shared" si="11"/>
        <v>42146419.760000005</v>
      </c>
      <c r="U17" s="86">
        <f t="shared" si="11"/>
        <v>1118748.6399999999</v>
      </c>
      <c r="V17" s="86">
        <f t="shared" si="12"/>
        <v>43265168.400000006</v>
      </c>
      <c r="W17" s="86">
        <f t="shared" si="13"/>
        <v>1286808.79</v>
      </c>
      <c r="X17" s="86">
        <f t="shared" si="13"/>
        <v>0</v>
      </c>
      <c r="Y17" s="86">
        <f t="shared" si="14"/>
        <v>1286808.79</v>
      </c>
      <c r="Z17" s="86">
        <f t="shared" si="15"/>
        <v>179759060.78</v>
      </c>
      <c r="AA17" s="86">
        <f t="shared" si="15"/>
        <v>411983.35</v>
      </c>
      <c r="AB17" s="86">
        <f t="shared" si="16"/>
        <v>180171044.13</v>
      </c>
      <c r="AC17" s="86">
        <f t="shared" si="17"/>
        <v>0</v>
      </c>
      <c r="AD17" s="86">
        <f t="shared" si="17"/>
        <v>0</v>
      </c>
      <c r="AE17" s="91">
        <f t="shared" si="18"/>
        <v>0</v>
      </c>
      <c r="AF17" s="86">
        <f t="shared" si="19"/>
        <v>42182620.019999996</v>
      </c>
      <c r="AG17" s="86">
        <f t="shared" si="19"/>
        <v>36187.03</v>
      </c>
      <c r="AH17" s="86">
        <f t="shared" si="20"/>
        <v>42218807.049999997</v>
      </c>
      <c r="AI17" s="86">
        <f t="shared" si="21"/>
        <v>29951917.019999996</v>
      </c>
      <c r="AJ17" s="86">
        <f t="shared" si="21"/>
        <v>23386910.780000001</v>
      </c>
      <c r="AK17" s="90">
        <f t="shared" si="22"/>
        <v>53338827.799999997</v>
      </c>
      <c r="AL17" s="41">
        <f t="shared" si="23"/>
        <v>1196959090.8200002</v>
      </c>
    </row>
    <row r="18" spans="2:38" ht="13.35" thickTop="1" thickBot="1" x14ac:dyDescent="0.45">
      <c r="B18" s="50" t="s">
        <v>77</v>
      </c>
      <c r="C18" s="66">
        <f t="shared" si="0"/>
        <v>949351697.63999987</v>
      </c>
      <c r="D18" s="66">
        <f t="shared" si="0"/>
        <v>151955.64000000001</v>
      </c>
      <c r="E18" s="86">
        <f t="shared" si="1"/>
        <v>0</v>
      </c>
      <c r="F18" s="86">
        <f t="shared" si="1"/>
        <v>0</v>
      </c>
      <c r="G18" s="86">
        <f t="shared" si="2"/>
        <v>0</v>
      </c>
      <c r="H18" s="86">
        <f t="shared" si="3"/>
        <v>313491.99999999994</v>
      </c>
      <c r="I18" s="86">
        <f t="shared" si="3"/>
        <v>0</v>
      </c>
      <c r="J18" s="86">
        <f t="shared" si="4"/>
        <v>313491.99999999994</v>
      </c>
      <c r="K18" s="86">
        <f t="shared" si="5"/>
        <v>0</v>
      </c>
      <c r="L18" s="86">
        <f t="shared" si="5"/>
        <v>0</v>
      </c>
      <c r="M18" s="86">
        <f t="shared" si="6"/>
        <v>0</v>
      </c>
      <c r="N18" s="86">
        <f t="shared" si="7"/>
        <v>1388.49</v>
      </c>
      <c r="O18" s="86">
        <f t="shared" si="7"/>
        <v>0</v>
      </c>
      <c r="P18" s="86">
        <f t="shared" si="8"/>
        <v>1388.49</v>
      </c>
      <c r="Q18" s="86">
        <f t="shared" si="9"/>
        <v>2024591.61</v>
      </c>
      <c r="R18" s="86">
        <f t="shared" si="9"/>
        <v>0</v>
      </c>
      <c r="S18" s="86">
        <f t="shared" si="10"/>
        <v>2024591.61</v>
      </c>
      <c r="T18" s="86">
        <f t="shared" si="11"/>
        <v>651349.56999999995</v>
      </c>
      <c r="U18" s="86">
        <f t="shared" si="11"/>
        <v>0</v>
      </c>
      <c r="V18" s="86">
        <f t="shared" si="12"/>
        <v>651349.56999999995</v>
      </c>
      <c r="W18" s="86">
        <f t="shared" si="13"/>
        <v>20103165.82</v>
      </c>
      <c r="X18" s="86">
        <f t="shared" si="13"/>
        <v>0</v>
      </c>
      <c r="Y18" s="86">
        <f t="shared" si="14"/>
        <v>20103165.82</v>
      </c>
      <c r="Z18" s="86">
        <f t="shared" si="15"/>
        <v>920746282.50999987</v>
      </c>
      <c r="AA18" s="86">
        <f t="shared" si="15"/>
        <v>151955.64000000001</v>
      </c>
      <c r="AB18" s="86">
        <f t="shared" si="16"/>
        <v>920898238.14999986</v>
      </c>
      <c r="AC18" s="86">
        <f t="shared" si="17"/>
        <v>0</v>
      </c>
      <c r="AD18" s="86">
        <f t="shared" si="17"/>
        <v>0</v>
      </c>
      <c r="AE18" s="91">
        <f t="shared" si="18"/>
        <v>0</v>
      </c>
      <c r="AF18" s="86">
        <f t="shared" si="19"/>
        <v>4448615.78</v>
      </c>
      <c r="AG18" s="86">
        <f t="shared" si="19"/>
        <v>0</v>
      </c>
      <c r="AH18" s="86">
        <f t="shared" si="20"/>
        <v>4448615.78</v>
      </c>
      <c r="AI18" s="86">
        <f t="shared" si="21"/>
        <v>1062811.8600000001</v>
      </c>
      <c r="AJ18" s="86">
        <f t="shared" si="21"/>
        <v>0</v>
      </c>
      <c r="AK18" s="90">
        <f t="shared" si="22"/>
        <v>1062811.8600000001</v>
      </c>
      <c r="AL18" s="41">
        <f t="shared" si="23"/>
        <v>949503653.27999985</v>
      </c>
    </row>
    <row r="19" spans="2:38" ht="13.35" thickTop="1" thickBot="1" x14ac:dyDescent="0.45">
      <c r="B19" s="50" t="s">
        <v>89</v>
      </c>
      <c r="C19" s="66">
        <f t="shared" si="0"/>
        <v>891879062.48000002</v>
      </c>
      <c r="D19" s="66">
        <f t="shared" si="0"/>
        <v>5938280.7199999997</v>
      </c>
      <c r="E19" s="86">
        <f t="shared" si="1"/>
        <v>0</v>
      </c>
      <c r="F19" s="86">
        <f t="shared" si="1"/>
        <v>0</v>
      </c>
      <c r="G19" s="86">
        <f t="shared" si="2"/>
        <v>0</v>
      </c>
      <c r="H19" s="86">
        <f t="shared" si="3"/>
        <v>1425582.8000000003</v>
      </c>
      <c r="I19" s="86">
        <f t="shared" si="3"/>
        <v>0</v>
      </c>
      <c r="J19" s="86">
        <f t="shared" si="4"/>
        <v>1425582.8000000003</v>
      </c>
      <c r="K19" s="86">
        <f t="shared" si="5"/>
        <v>0</v>
      </c>
      <c r="L19" s="86">
        <f t="shared" si="5"/>
        <v>0</v>
      </c>
      <c r="M19" s="86">
        <f t="shared" si="6"/>
        <v>0</v>
      </c>
      <c r="N19" s="86">
        <f t="shared" si="7"/>
        <v>143645.56</v>
      </c>
      <c r="O19" s="86">
        <f t="shared" si="7"/>
        <v>0</v>
      </c>
      <c r="P19" s="86">
        <f t="shared" si="8"/>
        <v>143645.56</v>
      </c>
      <c r="Q19" s="86">
        <f t="shared" si="9"/>
        <v>84093668.469999999</v>
      </c>
      <c r="R19" s="86">
        <f t="shared" si="9"/>
        <v>5578565.1099999994</v>
      </c>
      <c r="S19" s="86">
        <f t="shared" si="10"/>
        <v>89672233.579999998</v>
      </c>
      <c r="T19" s="86">
        <f t="shared" si="11"/>
        <v>1757226.94</v>
      </c>
      <c r="U19" s="86">
        <f t="shared" si="11"/>
        <v>0</v>
      </c>
      <c r="V19" s="86">
        <f t="shared" si="12"/>
        <v>1757226.94</v>
      </c>
      <c r="W19" s="86">
        <f t="shared" si="13"/>
        <v>570389.03999999992</v>
      </c>
      <c r="X19" s="86">
        <f t="shared" si="13"/>
        <v>2690.36</v>
      </c>
      <c r="Y19" s="86">
        <f t="shared" si="14"/>
        <v>573079.39999999991</v>
      </c>
      <c r="Z19" s="86">
        <f t="shared" si="15"/>
        <v>751934720.07000005</v>
      </c>
      <c r="AA19" s="86">
        <f t="shared" si="15"/>
        <v>183189.87000000002</v>
      </c>
      <c r="AB19" s="86">
        <f t="shared" si="16"/>
        <v>752117909.94000006</v>
      </c>
      <c r="AC19" s="86">
        <f t="shared" si="17"/>
        <v>0</v>
      </c>
      <c r="AD19" s="86">
        <f t="shared" si="17"/>
        <v>0</v>
      </c>
      <c r="AE19" s="91">
        <f t="shared" si="18"/>
        <v>0</v>
      </c>
      <c r="AF19" s="86">
        <f t="shared" si="19"/>
        <v>9887049.9100000001</v>
      </c>
      <c r="AG19" s="86">
        <f t="shared" si="19"/>
        <v>6305.2699999999995</v>
      </c>
      <c r="AH19" s="86">
        <f t="shared" si="20"/>
        <v>9893355.1799999997</v>
      </c>
      <c r="AI19" s="86">
        <f t="shared" si="21"/>
        <v>42066779.689999998</v>
      </c>
      <c r="AJ19" s="86">
        <f t="shared" si="21"/>
        <v>167530.10999999999</v>
      </c>
      <c r="AK19" s="90">
        <f t="shared" si="22"/>
        <v>42234309.799999997</v>
      </c>
      <c r="AL19" s="41">
        <f t="shared" si="23"/>
        <v>897817343.20000005</v>
      </c>
    </row>
    <row r="20" spans="2:38" ht="13.35" thickTop="1" thickBot="1" x14ac:dyDescent="0.45">
      <c r="B20" s="50" t="s">
        <v>96</v>
      </c>
      <c r="C20" s="66">
        <f t="shared" si="0"/>
        <v>657900330.66999996</v>
      </c>
      <c r="D20" s="66">
        <f t="shared" si="0"/>
        <v>2493485.3600000003</v>
      </c>
      <c r="E20" s="86">
        <f t="shared" si="1"/>
        <v>4837988.04</v>
      </c>
      <c r="F20" s="86">
        <f t="shared" si="1"/>
        <v>0</v>
      </c>
      <c r="G20" s="86">
        <f t="shared" si="2"/>
        <v>4837988.04</v>
      </c>
      <c r="H20" s="86">
        <f t="shared" si="3"/>
        <v>114355.52999999998</v>
      </c>
      <c r="I20" s="86">
        <f t="shared" si="3"/>
        <v>0</v>
      </c>
      <c r="J20" s="86">
        <f t="shared" si="4"/>
        <v>114355.52999999998</v>
      </c>
      <c r="K20" s="86">
        <f t="shared" si="5"/>
        <v>0</v>
      </c>
      <c r="L20" s="86">
        <f t="shared" si="5"/>
        <v>0</v>
      </c>
      <c r="M20" s="86">
        <f t="shared" si="6"/>
        <v>0</v>
      </c>
      <c r="N20" s="86">
        <f t="shared" si="7"/>
        <v>170646.78</v>
      </c>
      <c r="O20" s="86">
        <f t="shared" si="7"/>
        <v>0</v>
      </c>
      <c r="P20" s="86">
        <f t="shared" si="8"/>
        <v>170646.78</v>
      </c>
      <c r="Q20" s="86">
        <f t="shared" si="9"/>
        <v>9110106.1799999997</v>
      </c>
      <c r="R20" s="86">
        <f t="shared" si="9"/>
        <v>0</v>
      </c>
      <c r="S20" s="86">
        <f t="shared" si="10"/>
        <v>9110106.1799999997</v>
      </c>
      <c r="T20" s="86">
        <f t="shared" si="11"/>
        <v>1806279.38</v>
      </c>
      <c r="U20" s="86">
        <f t="shared" si="11"/>
        <v>0</v>
      </c>
      <c r="V20" s="86">
        <f t="shared" si="12"/>
        <v>1806279.38</v>
      </c>
      <c r="W20" s="86">
        <f t="shared" si="13"/>
        <v>77835.959999999992</v>
      </c>
      <c r="X20" s="86">
        <f t="shared" si="13"/>
        <v>0</v>
      </c>
      <c r="Y20" s="86">
        <f t="shared" si="14"/>
        <v>77835.959999999992</v>
      </c>
      <c r="Z20" s="86">
        <f t="shared" si="15"/>
        <v>452069556.77999997</v>
      </c>
      <c r="AA20" s="86">
        <f t="shared" si="15"/>
        <v>412857.9</v>
      </c>
      <c r="AB20" s="86">
        <f t="shared" si="16"/>
        <v>452482414.67999995</v>
      </c>
      <c r="AC20" s="86">
        <f t="shared" si="17"/>
        <v>0</v>
      </c>
      <c r="AD20" s="86">
        <f t="shared" si="17"/>
        <v>0</v>
      </c>
      <c r="AE20" s="91">
        <f t="shared" si="18"/>
        <v>0</v>
      </c>
      <c r="AF20" s="86">
        <f t="shared" si="19"/>
        <v>181526344.01999998</v>
      </c>
      <c r="AG20" s="86">
        <f t="shared" si="19"/>
        <v>2044629.07</v>
      </c>
      <c r="AH20" s="86">
        <f t="shared" si="20"/>
        <v>183570973.08999997</v>
      </c>
      <c r="AI20" s="86">
        <f t="shared" si="21"/>
        <v>8187218</v>
      </c>
      <c r="AJ20" s="86">
        <f t="shared" si="21"/>
        <v>35998.39</v>
      </c>
      <c r="AK20" s="90">
        <f t="shared" si="22"/>
        <v>8223216.3899999997</v>
      </c>
      <c r="AL20" s="41">
        <f t="shared" si="23"/>
        <v>660393816.02999997</v>
      </c>
    </row>
    <row r="21" spans="2:38" ht="13.35" thickTop="1" thickBot="1" x14ac:dyDescent="0.45">
      <c r="B21" s="50" t="s">
        <v>79</v>
      </c>
      <c r="C21" s="66">
        <f t="shared" si="0"/>
        <v>353077316.01999998</v>
      </c>
      <c r="D21" s="66">
        <f t="shared" si="0"/>
        <v>3527616.45</v>
      </c>
      <c r="E21" s="86">
        <f t="shared" si="1"/>
        <v>15853.369999999999</v>
      </c>
      <c r="F21" s="86">
        <f t="shared" si="1"/>
        <v>0</v>
      </c>
      <c r="G21" s="86">
        <f t="shared" si="2"/>
        <v>15853.369999999999</v>
      </c>
      <c r="H21" s="86">
        <f t="shared" si="3"/>
        <v>22789197.879999995</v>
      </c>
      <c r="I21" s="86">
        <f t="shared" si="3"/>
        <v>2371631.7200000002</v>
      </c>
      <c r="J21" s="86">
        <f t="shared" si="4"/>
        <v>25160829.599999994</v>
      </c>
      <c r="K21" s="86">
        <f t="shared" si="5"/>
        <v>0</v>
      </c>
      <c r="L21" s="86">
        <f t="shared" si="5"/>
        <v>0</v>
      </c>
      <c r="M21" s="86">
        <f t="shared" si="6"/>
        <v>0</v>
      </c>
      <c r="N21" s="86">
        <f t="shared" si="7"/>
        <v>0</v>
      </c>
      <c r="O21" s="86">
        <f t="shared" si="7"/>
        <v>0</v>
      </c>
      <c r="P21" s="86">
        <f t="shared" si="8"/>
        <v>0</v>
      </c>
      <c r="Q21" s="86">
        <f t="shared" si="9"/>
        <v>29149616.919999998</v>
      </c>
      <c r="R21" s="86">
        <f t="shared" si="9"/>
        <v>991436.73</v>
      </c>
      <c r="S21" s="86">
        <f t="shared" si="10"/>
        <v>30141053.649999999</v>
      </c>
      <c r="T21" s="86">
        <f t="shared" si="11"/>
        <v>1224409.99</v>
      </c>
      <c r="U21" s="86">
        <f t="shared" si="11"/>
        <v>0</v>
      </c>
      <c r="V21" s="86">
        <f t="shared" si="12"/>
        <v>1224409.99</v>
      </c>
      <c r="W21" s="86">
        <f t="shared" si="13"/>
        <v>381185.06000000006</v>
      </c>
      <c r="X21" s="86">
        <f t="shared" si="13"/>
        <v>0</v>
      </c>
      <c r="Y21" s="86">
        <f t="shared" si="14"/>
        <v>381185.06000000006</v>
      </c>
      <c r="Z21" s="86">
        <f t="shared" si="15"/>
        <v>167888359.62</v>
      </c>
      <c r="AA21" s="86">
        <f t="shared" si="15"/>
        <v>0</v>
      </c>
      <c r="AB21" s="86">
        <f t="shared" si="16"/>
        <v>167888359.62</v>
      </c>
      <c r="AC21" s="86">
        <f t="shared" si="17"/>
        <v>0</v>
      </c>
      <c r="AD21" s="86">
        <f t="shared" si="17"/>
        <v>0</v>
      </c>
      <c r="AE21" s="91">
        <f t="shared" si="18"/>
        <v>0</v>
      </c>
      <c r="AF21" s="86">
        <f t="shared" si="19"/>
        <v>93634399.090000004</v>
      </c>
      <c r="AG21" s="86">
        <f t="shared" si="19"/>
        <v>87464</v>
      </c>
      <c r="AH21" s="86">
        <f t="shared" si="20"/>
        <v>93721863.090000004</v>
      </c>
      <c r="AI21" s="86">
        <f t="shared" si="21"/>
        <v>37994294.090000004</v>
      </c>
      <c r="AJ21" s="86">
        <f t="shared" si="21"/>
        <v>77084</v>
      </c>
      <c r="AK21" s="90">
        <f t="shared" si="22"/>
        <v>38071378.090000004</v>
      </c>
      <c r="AL21" s="41">
        <f t="shared" si="23"/>
        <v>356604932.46999997</v>
      </c>
    </row>
    <row r="22" spans="2:38" ht="13.35" thickTop="1" thickBot="1" x14ac:dyDescent="0.45">
      <c r="B22" s="50" t="s">
        <v>99</v>
      </c>
      <c r="C22" s="66">
        <f t="shared" si="0"/>
        <v>548259380.47000003</v>
      </c>
      <c r="D22" s="66">
        <f t="shared" si="0"/>
        <v>0</v>
      </c>
      <c r="E22" s="86">
        <f t="shared" si="1"/>
        <v>0</v>
      </c>
      <c r="F22" s="86">
        <f t="shared" si="1"/>
        <v>0</v>
      </c>
      <c r="G22" s="86">
        <f t="shared" si="2"/>
        <v>0</v>
      </c>
      <c r="H22" s="86">
        <f t="shared" si="3"/>
        <v>252351.52</v>
      </c>
      <c r="I22" s="86">
        <f t="shared" si="3"/>
        <v>0</v>
      </c>
      <c r="J22" s="86">
        <f t="shared" si="4"/>
        <v>252351.52</v>
      </c>
      <c r="K22" s="86">
        <f t="shared" si="5"/>
        <v>0</v>
      </c>
      <c r="L22" s="86">
        <f t="shared" si="5"/>
        <v>0</v>
      </c>
      <c r="M22" s="86">
        <f t="shared" si="6"/>
        <v>0</v>
      </c>
      <c r="N22" s="86">
        <f t="shared" si="7"/>
        <v>0</v>
      </c>
      <c r="O22" s="86">
        <f t="shared" si="7"/>
        <v>0</v>
      </c>
      <c r="P22" s="86">
        <f t="shared" si="8"/>
        <v>0</v>
      </c>
      <c r="Q22" s="86">
        <f t="shared" si="9"/>
        <v>1130648.8900000001</v>
      </c>
      <c r="R22" s="86">
        <f t="shared" si="9"/>
        <v>0</v>
      </c>
      <c r="S22" s="86">
        <f t="shared" si="10"/>
        <v>1130648.8900000001</v>
      </c>
      <c r="T22" s="86">
        <f t="shared" si="11"/>
        <v>40937.040000000001</v>
      </c>
      <c r="U22" s="86">
        <f t="shared" si="11"/>
        <v>0</v>
      </c>
      <c r="V22" s="86">
        <f t="shared" si="12"/>
        <v>40937.040000000001</v>
      </c>
      <c r="W22" s="86">
        <f t="shared" si="13"/>
        <v>4043837.6399999997</v>
      </c>
      <c r="X22" s="86">
        <f t="shared" si="13"/>
        <v>0</v>
      </c>
      <c r="Y22" s="86">
        <f t="shared" si="14"/>
        <v>4043837.6399999997</v>
      </c>
      <c r="Z22" s="86">
        <f t="shared" si="15"/>
        <v>523668342.89000005</v>
      </c>
      <c r="AA22" s="86">
        <f t="shared" si="15"/>
        <v>0</v>
      </c>
      <c r="AB22" s="86">
        <f t="shared" si="16"/>
        <v>523668342.89000005</v>
      </c>
      <c r="AC22" s="86">
        <f t="shared" si="17"/>
        <v>0</v>
      </c>
      <c r="AD22" s="86">
        <f t="shared" si="17"/>
        <v>0</v>
      </c>
      <c r="AE22" s="91">
        <f t="shared" si="18"/>
        <v>0</v>
      </c>
      <c r="AF22" s="86">
        <f t="shared" si="19"/>
        <v>17469835.169999998</v>
      </c>
      <c r="AG22" s="86">
        <f t="shared" si="19"/>
        <v>0</v>
      </c>
      <c r="AH22" s="86">
        <f t="shared" si="20"/>
        <v>17469835.169999998</v>
      </c>
      <c r="AI22" s="86">
        <f t="shared" si="21"/>
        <v>1653427.32</v>
      </c>
      <c r="AJ22" s="86">
        <f t="shared" si="21"/>
        <v>0</v>
      </c>
      <c r="AK22" s="90">
        <f t="shared" si="22"/>
        <v>1653427.32</v>
      </c>
      <c r="AL22" s="41">
        <f t="shared" si="23"/>
        <v>548259380.47000003</v>
      </c>
    </row>
    <row r="23" spans="2:38" ht="13.35" thickTop="1" thickBot="1" x14ac:dyDescent="0.45">
      <c r="B23" s="50" t="s">
        <v>106</v>
      </c>
      <c r="C23" s="66">
        <f t="shared" si="0"/>
        <v>498094988.00999999</v>
      </c>
      <c r="D23" s="66">
        <f t="shared" si="0"/>
        <v>5825589.8899999997</v>
      </c>
      <c r="E23" s="86">
        <f t="shared" si="1"/>
        <v>1198431.94</v>
      </c>
      <c r="F23" s="86">
        <f t="shared" si="1"/>
        <v>0</v>
      </c>
      <c r="G23" s="86">
        <f t="shared" si="2"/>
        <v>1198431.94</v>
      </c>
      <c r="H23" s="86">
        <f t="shared" si="3"/>
        <v>31134440.469999999</v>
      </c>
      <c r="I23" s="86">
        <f t="shared" si="3"/>
        <v>0</v>
      </c>
      <c r="J23" s="86">
        <f t="shared" si="4"/>
        <v>31134440.469999999</v>
      </c>
      <c r="K23" s="86">
        <f t="shared" si="5"/>
        <v>0</v>
      </c>
      <c r="L23" s="86">
        <f t="shared" si="5"/>
        <v>0</v>
      </c>
      <c r="M23" s="86">
        <f t="shared" si="6"/>
        <v>0</v>
      </c>
      <c r="N23" s="86">
        <f t="shared" si="7"/>
        <v>13988447.959999997</v>
      </c>
      <c r="O23" s="86">
        <f t="shared" si="7"/>
        <v>0.08</v>
      </c>
      <c r="P23" s="86">
        <f t="shared" si="8"/>
        <v>13988448.039999997</v>
      </c>
      <c r="Q23" s="86">
        <f t="shared" si="9"/>
        <v>158324012.94</v>
      </c>
      <c r="R23" s="86">
        <f t="shared" si="9"/>
        <v>5544652.5999999996</v>
      </c>
      <c r="S23" s="86">
        <f t="shared" si="10"/>
        <v>163868665.53999999</v>
      </c>
      <c r="T23" s="86">
        <f t="shared" si="11"/>
        <v>3138859.07</v>
      </c>
      <c r="U23" s="86">
        <f t="shared" si="11"/>
        <v>0</v>
      </c>
      <c r="V23" s="86">
        <f t="shared" si="12"/>
        <v>3138859.07</v>
      </c>
      <c r="W23" s="86">
        <f t="shared" si="13"/>
        <v>6067326.3600000013</v>
      </c>
      <c r="X23" s="86">
        <f t="shared" si="13"/>
        <v>0</v>
      </c>
      <c r="Y23" s="86">
        <f t="shared" si="14"/>
        <v>6067326.3600000013</v>
      </c>
      <c r="Z23" s="86">
        <f t="shared" si="15"/>
        <v>246968940.35000002</v>
      </c>
      <c r="AA23" s="86">
        <f t="shared" si="15"/>
        <v>67125.8</v>
      </c>
      <c r="AB23" s="86">
        <f t="shared" si="16"/>
        <v>247036066.15000004</v>
      </c>
      <c r="AC23" s="86">
        <f t="shared" si="17"/>
        <v>0</v>
      </c>
      <c r="AD23" s="86">
        <f t="shared" si="17"/>
        <v>0</v>
      </c>
      <c r="AE23" s="91">
        <f t="shared" si="18"/>
        <v>0</v>
      </c>
      <c r="AF23" s="86">
        <f t="shared" si="19"/>
        <v>7812785.71</v>
      </c>
      <c r="AG23" s="86">
        <f t="shared" si="19"/>
        <v>75804.86</v>
      </c>
      <c r="AH23" s="86">
        <f t="shared" si="20"/>
        <v>7888590.5700000003</v>
      </c>
      <c r="AI23" s="86">
        <f t="shared" si="21"/>
        <v>29461743.209999997</v>
      </c>
      <c r="AJ23" s="86">
        <f t="shared" si="21"/>
        <v>138006.55000000002</v>
      </c>
      <c r="AK23" s="90">
        <f t="shared" si="22"/>
        <v>29599749.759999998</v>
      </c>
      <c r="AL23" s="41">
        <f t="shared" si="23"/>
        <v>503920577.89999998</v>
      </c>
    </row>
    <row r="24" spans="2:38" ht="13.35" thickTop="1" thickBot="1" x14ac:dyDescent="0.45">
      <c r="B24" s="50" t="s">
        <v>107</v>
      </c>
      <c r="C24" s="66">
        <f t="shared" si="0"/>
        <v>469401950.12</v>
      </c>
      <c r="D24" s="66">
        <f t="shared" si="0"/>
        <v>0</v>
      </c>
      <c r="E24" s="86">
        <f t="shared" si="1"/>
        <v>653118.95000000007</v>
      </c>
      <c r="F24" s="86">
        <f t="shared" si="1"/>
        <v>0</v>
      </c>
      <c r="G24" s="86">
        <f t="shared" si="2"/>
        <v>653118.95000000007</v>
      </c>
      <c r="H24" s="86">
        <f t="shared" si="3"/>
        <v>3369078.5700000003</v>
      </c>
      <c r="I24" s="86">
        <f t="shared" si="3"/>
        <v>0</v>
      </c>
      <c r="J24" s="86">
        <f t="shared" si="4"/>
        <v>3369078.5700000003</v>
      </c>
      <c r="K24" s="86">
        <f t="shared" si="5"/>
        <v>0</v>
      </c>
      <c r="L24" s="86">
        <f t="shared" si="5"/>
        <v>0</v>
      </c>
      <c r="M24" s="86">
        <f t="shared" si="6"/>
        <v>0</v>
      </c>
      <c r="N24" s="86">
        <f t="shared" si="7"/>
        <v>713717.22</v>
      </c>
      <c r="O24" s="86">
        <f t="shared" si="7"/>
        <v>0</v>
      </c>
      <c r="P24" s="86">
        <f t="shared" si="8"/>
        <v>713717.22</v>
      </c>
      <c r="Q24" s="86">
        <f t="shared" si="9"/>
        <v>6445229.5700000003</v>
      </c>
      <c r="R24" s="86">
        <f t="shared" si="9"/>
        <v>0</v>
      </c>
      <c r="S24" s="86">
        <f t="shared" si="10"/>
        <v>6445229.5700000003</v>
      </c>
      <c r="T24" s="86">
        <f t="shared" si="11"/>
        <v>309798.71999999997</v>
      </c>
      <c r="U24" s="86">
        <f t="shared" si="11"/>
        <v>0</v>
      </c>
      <c r="V24" s="86">
        <f t="shared" si="12"/>
        <v>309798.71999999997</v>
      </c>
      <c r="W24" s="86">
        <f t="shared" si="13"/>
        <v>51620.68</v>
      </c>
      <c r="X24" s="86">
        <f t="shared" si="13"/>
        <v>0</v>
      </c>
      <c r="Y24" s="86">
        <f t="shared" si="14"/>
        <v>51620.68</v>
      </c>
      <c r="Z24" s="86">
        <f t="shared" si="15"/>
        <v>456057056.12</v>
      </c>
      <c r="AA24" s="86">
        <f t="shared" si="15"/>
        <v>0</v>
      </c>
      <c r="AB24" s="86">
        <f t="shared" si="16"/>
        <v>456057056.12</v>
      </c>
      <c r="AC24" s="86">
        <f t="shared" si="17"/>
        <v>0</v>
      </c>
      <c r="AD24" s="86">
        <f t="shared" si="17"/>
        <v>0</v>
      </c>
      <c r="AE24" s="91">
        <f t="shared" si="18"/>
        <v>0</v>
      </c>
      <c r="AF24" s="86">
        <f t="shared" si="19"/>
        <v>229328</v>
      </c>
      <c r="AG24" s="86">
        <f t="shared" si="19"/>
        <v>0</v>
      </c>
      <c r="AH24" s="86">
        <f t="shared" si="20"/>
        <v>229328</v>
      </c>
      <c r="AI24" s="86">
        <f t="shared" si="21"/>
        <v>1573002.29</v>
      </c>
      <c r="AJ24" s="86">
        <f t="shared" si="21"/>
        <v>0</v>
      </c>
      <c r="AK24" s="90">
        <f t="shared" si="22"/>
        <v>1573002.29</v>
      </c>
      <c r="AL24" s="41">
        <f t="shared" si="23"/>
        <v>469401950.12</v>
      </c>
    </row>
    <row r="25" spans="2:38" ht="13.35" thickTop="1" thickBot="1" x14ac:dyDescent="0.45">
      <c r="B25" s="50" t="s">
        <v>80</v>
      </c>
      <c r="C25" s="66">
        <f t="shared" si="0"/>
        <v>349335766.75000006</v>
      </c>
      <c r="D25" s="66">
        <f t="shared" si="0"/>
        <v>5413187.4199999999</v>
      </c>
      <c r="E25" s="86">
        <f t="shared" si="1"/>
        <v>0</v>
      </c>
      <c r="F25" s="86">
        <f t="shared" si="1"/>
        <v>0</v>
      </c>
      <c r="G25" s="86">
        <f t="shared" si="2"/>
        <v>0</v>
      </c>
      <c r="H25" s="86">
        <f t="shared" si="3"/>
        <v>127585755.35000001</v>
      </c>
      <c r="I25" s="86">
        <f t="shared" si="3"/>
        <v>316972.91000000003</v>
      </c>
      <c r="J25" s="86">
        <f t="shared" si="4"/>
        <v>127902728.26000001</v>
      </c>
      <c r="K25" s="86">
        <f t="shared" si="5"/>
        <v>0</v>
      </c>
      <c r="L25" s="86">
        <f t="shared" si="5"/>
        <v>0</v>
      </c>
      <c r="M25" s="86">
        <f t="shared" si="6"/>
        <v>0</v>
      </c>
      <c r="N25" s="86">
        <f t="shared" si="7"/>
        <v>0</v>
      </c>
      <c r="O25" s="86">
        <f t="shared" si="7"/>
        <v>0</v>
      </c>
      <c r="P25" s="86">
        <f t="shared" si="8"/>
        <v>0</v>
      </c>
      <c r="Q25" s="86">
        <f t="shared" si="9"/>
        <v>46494316.910000004</v>
      </c>
      <c r="R25" s="86">
        <f t="shared" si="9"/>
        <v>4047068.47</v>
      </c>
      <c r="S25" s="86">
        <f t="shared" si="10"/>
        <v>50541385.380000003</v>
      </c>
      <c r="T25" s="86">
        <f t="shared" si="11"/>
        <v>0</v>
      </c>
      <c r="U25" s="86">
        <f t="shared" si="11"/>
        <v>0</v>
      </c>
      <c r="V25" s="86">
        <f t="shared" si="12"/>
        <v>0</v>
      </c>
      <c r="W25" s="86">
        <f t="shared" si="13"/>
        <v>252949.03</v>
      </c>
      <c r="X25" s="86">
        <f t="shared" si="13"/>
        <v>144000</v>
      </c>
      <c r="Y25" s="86">
        <f t="shared" si="14"/>
        <v>396949.03</v>
      </c>
      <c r="Z25" s="86">
        <f t="shared" si="15"/>
        <v>159963928.37</v>
      </c>
      <c r="AA25" s="86">
        <f t="shared" si="15"/>
        <v>420583.2</v>
      </c>
      <c r="AB25" s="86">
        <f t="shared" si="16"/>
        <v>160384511.56999999</v>
      </c>
      <c r="AC25" s="86">
        <f t="shared" si="17"/>
        <v>0</v>
      </c>
      <c r="AD25" s="86">
        <f t="shared" si="17"/>
        <v>0</v>
      </c>
      <c r="AE25" s="91">
        <f t="shared" si="18"/>
        <v>0</v>
      </c>
      <c r="AF25" s="86">
        <f t="shared" si="19"/>
        <v>8031198.4299999997</v>
      </c>
      <c r="AG25" s="86">
        <f t="shared" si="19"/>
        <v>379680</v>
      </c>
      <c r="AH25" s="86">
        <f t="shared" si="20"/>
        <v>8410878.4299999997</v>
      </c>
      <c r="AI25" s="86">
        <f t="shared" si="21"/>
        <v>7007618.6600000001</v>
      </c>
      <c r="AJ25" s="86">
        <f t="shared" si="21"/>
        <v>104882.84</v>
      </c>
      <c r="AK25" s="90">
        <f t="shared" si="22"/>
        <v>7112501.5</v>
      </c>
      <c r="AL25" s="41">
        <f t="shared" si="23"/>
        <v>354748954.17000008</v>
      </c>
    </row>
    <row r="26" spans="2:38" ht="13.35" thickTop="1" thickBot="1" x14ac:dyDescent="0.45">
      <c r="B26" s="50" t="s">
        <v>82</v>
      </c>
      <c r="C26" s="66">
        <f t="shared" si="0"/>
        <v>366119423.68999994</v>
      </c>
      <c r="D26" s="66">
        <f t="shared" si="0"/>
        <v>0</v>
      </c>
      <c r="E26" s="86">
        <f t="shared" si="1"/>
        <v>0</v>
      </c>
      <c r="F26" s="86">
        <f t="shared" si="1"/>
        <v>0</v>
      </c>
      <c r="G26" s="86">
        <f t="shared" si="2"/>
        <v>0</v>
      </c>
      <c r="H26" s="86">
        <f t="shared" si="3"/>
        <v>0</v>
      </c>
      <c r="I26" s="86">
        <f t="shared" si="3"/>
        <v>0</v>
      </c>
      <c r="J26" s="86">
        <f t="shared" si="4"/>
        <v>0</v>
      </c>
      <c r="K26" s="86">
        <f t="shared" si="5"/>
        <v>0</v>
      </c>
      <c r="L26" s="86">
        <f t="shared" si="5"/>
        <v>0</v>
      </c>
      <c r="M26" s="86">
        <f t="shared" si="6"/>
        <v>0</v>
      </c>
      <c r="N26" s="86">
        <f t="shared" si="7"/>
        <v>22500</v>
      </c>
      <c r="O26" s="86">
        <f t="shared" si="7"/>
        <v>0</v>
      </c>
      <c r="P26" s="86">
        <f t="shared" si="8"/>
        <v>22500</v>
      </c>
      <c r="Q26" s="86">
        <f t="shared" si="9"/>
        <v>16948.28</v>
      </c>
      <c r="R26" s="86">
        <f t="shared" si="9"/>
        <v>0</v>
      </c>
      <c r="S26" s="86">
        <f t="shared" si="10"/>
        <v>16948.28</v>
      </c>
      <c r="T26" s="86">
        <f t="shared" si="11"/>
        <v>0</v>
      </c>
      <c r="U26" s="86">
        <f t="shared" si="11"/>
        <v>0</v>
      </c>
      <c r="V26" s="86">
        <f t="shared" si="12"/>
        <v>0</v>
      </c>
      <c r="W26" s="86">
        <f t="shared" si="13"/>
        <v>0</v>
      </c>
      <c r="X26" s="86">
        <f t="shared" si="13"/>
        <v>0</v>
      </c>
      <c r="Y26" s="86">
        <f t="shared" si="14"/>
        <v>0</v>
      </c>
      <c r="Z26" s="86">
        <f t="shared" si="15"/>
        <v>366062210.75999999</v>
      </c>
      <c r="AA26" s="86">
        <f t="shared" si="15"/>
        <v>0</v>
      </c>
      <c r="AB26" s="86">
        <f t="shared" si="16"/>
        <v>366062210.75999999</v>
      </c>
      <c r="AC26" s="86">
        <f t="shared" si="17"/>
        <v>0</v>
      </c>
      <c r="AD26" s="86">
        <f t="shared" si="17"/>
        <v>0</v>
      </c>
      <c r="AE26" s="91">
        <f t="shared" si="18"/>
        <v>0</v>
      </c>
      <c r="AF26" s="86">
        <f t="shared" si="19"/>
        <v>17764.650000000001</v>
      </c>
      <c r="AG26" s="86">
        <f t="shared" si="19"/>
        <v>0</v>
      </c>
      <c r="AH26" s="86">
        <f t="shared" si="20"/>
        <v>17764.650000000001</v>
      </c>
      <c r="AI26" s="86">
        <f t="shared" si="21"/>
        <v>0</v>
      </c>
      <c r="AJ26" s="86">
        <f t="shared" si="21"/>
        <v>0</v>
      </c>
      <c r="AK26" s="90">
        <f t="shared" si="22"/>
        <v>0</v>
      </c>
      <c r="AL26" s="41">
        <f t="shared" si="23"/>
        <v>366119423.68999994</v>
      </c>
    </row>
    <row r="27" spans="2:38" ht="13.35" thickTop="1" thickBot="1" x14ac:dyDescent="0.45">
      <c r="B27" s="50" t="s">
        <v>98</v>
      </c>
      <c r="C27" s="66">
        <f t="shared" si="0"/>
        <v>26394262.509999998</v>
      </c>
      <c r="D27" s="66">
        <f t="shared" si="0"/>
        <v>608670491.2299999</v>
      </c>
      <c r="E27" s="86">
        <f t="shared" si="1"/>
        <v>0</v>
      </c>
      <c r="F27" s="86">
        <f t="shared" si="1"/>
        <v>0</v>
      </c>
      <c r="G27" s="86">
        <f t="shared" si="2"/>
        <v>0</v>
      </c>
      <c r="H27" s="86">
        <f t="shared" si="3"/>
        <v>24374617.949999999</v>
      </c>
      <c r="I27" s="86">
        <f t="shared" si="3"/>
        <v>0</v>
      </c>
      <c r="J27" s="86">
        <f t="shared" si="4"/>
        <v>24374617.949999999</v>
      </c>
      <c r="K27" s="86">
        <f t="shared" si="5"/>
        <v>0</v>
      </c>
      <c r="L27" s="86">
        <f t="shared" si="5"/>
        <v>0</v>
      </c>
      <c r="M27" s="86">
        <f t="shared" si="6"/>
        <v>0</v>
      </c>
      <c r="N27" s="86">
        <f t="shared" si="7"/>
        <v>0</v>
      </c>
      <c r="O27" s="86">
        <f t="shared" si="7"/>
        <v>0</v>
      </c>
      <c r="P27" s="86">
        <f t="shared" si="8"/>
        <v>0</v>
      </c>
      <c r="Q27" s="86">
        <f t="shared" si="9"/>
        <v>0</v>
      </c>
      <c r="R27" s="86">
        <f t="shared" si="9"/>
        <v>0</v>
      </c>
      <c r="S27" s="86">
        <f t="shared" si="10"/>
        <v>0</v>
      </c>
      <c r="T27" s="86">
        <f t="shared" si="11"/>
        <v>0</v>
      </c>
      <c r="U27" s="86">
        <f t="shared" si="11"/>
        <v>0</v>
      </c>
      <c r="V27" s="86">
        <f t="shared" si="12"/>
        <v>0</v>
      </c>
      <c r="W27" s="86">
        <f t="shared" si="13"/>
        <v>0</v>
      </c>
      <c r="X27" s="86">
        <f t="shared" si="13"/>
        <v>0</v>
      </c>
      <c r="Y27" s="86">
        <f t="shared" si="14"/>
        <v>0</v>
      </c>
      <c r="Z27" s="86">
        <f t="shared" si="15"/>
        <v>0</v>
      </c>
      <c r="AA27" s="86">
        <f t="shared" si="15"/>
        <v>0</v>
      </c>
      <c r="AB27" s="86">
        <f t="shared" si="16"/>
        <v>0</v>
      </c>
      <c r="AC27" s="86">
        <f t="shared" si="17"/>
        <v>0</v>
      </c>
      <c r="AD27" s="86">
        <f t="shared" si="17"/>
        <v>608670491.2299999</v>
      </c>
      <c r="AE27" s="91">
        <f t="shared" si="18"/>
        <v>608670491.2299999</v>
      </c>
      <c r="AF27" s="86">
        <f t="shared" si="19"/>
        <v>0</v>
      </c>
      <c r="AG27" s="86">
        <f t="shared" si="19"/>
        <v>0</v>
      </c>
      <c r="AH27" s="86">
        <f t="shared" si="20"/>
        <v>0</v>
      </c>
      <c r="AI27" s="86">
        <f t="shared" si="21"/>
        <v>2019644.56</v>
      </c>
      <c r="AJ27" s="86">
        <f t="shared" si="21"/>
        <v>0</v>
      </c>
      <c r="AK27" s="90">
        <f t="shared" si="22"/>
        <v>2019644.56</v>
      </c>
      <c r="AL27" s="41">
        <f t="shared" si="23"/>
        <v>635064753.73999989</v>
      </c>
    </row>
    <row r="28" spans="2:38" ht="13.35" thickTop="1" thickBot="1" x14ac:dyDescent="0.45">
      <c r="B28" s="49" t="s">
        <v>102</v>
      </c>
      <c r="C28" s="66">
        <f t="shared" si="0"/>
        <v>328703832.56</v>
      </c>
      <c r="D28" s="66">
        <f t="shared" si="0"/>
        <v>0</v>
      </c>
      <c r="E28" s="86">
        <f t="shared" si="1"/>
        <v>0</v>
      </c>
      <c r="F28" s="86">
        <f t="shared" si="1"/>
        <v>0</v>
      </c>
      <c r="G28" s="86">
        <f t="shared" si="2"/>
        <v>0</v>
      </c>
      <c r="H28" s="86">
        <f t="shared" si="3"/>
        <v>321995421.36000001</v>
      </c>
      <c r="I28" s="86">
        <f t="shared" si="3"/>
        <v>0</v>
      </c>
      <c r="J28" s="86">
        <f t="shared" si="4"/>
        <v>321995421.36000001</v>
      </c>
      <c r="K28" s="86">
        <f t="shared" si="5"/>
        <v>0</v>
      </c>
      <c r="L28" s="86">
        <f t="shared" si="5"/>
        <v>0</v>
      </c>
      <c r="M28" s="86">
        <f t="shared" si="6"/>
        <v>0</v>
      </c>
      <c r="N28" s="86">
        <f t="shared" si="7"/>
        <v>0</v>
      </c>
      <c r="O28" s="86">
        <f t="shared" si="7"/>
        <v>0</v>
      </c>
      <c r="P28" s="86">
        <f t="shared" si="8"/>
        <v>0</v>
      </c>
      <c r="Q28" s="86">
        <f t="shared" si="9"/>
        <v>0</v>
      </c>
      <c r="R28" s="86">
        <f t="shared" si="9"/>
        <v>0</v>
      </c>
      <c r="S28" s="86">
        <f t="shared" si="10"/>
        <v>0</v>
      </c>
      <c r="T28" s="86">
        <f t="shared" si="11"/>
        <v>0</v>
      </c>
      <c r="U28" s="86">
        <f t="shared" si="11"/>
        <v>0</v>
      </c>
      <c r="V28" s="86">
        <f t="shared" si="12"/>
        <v>0</v>
      </c>
      <c r="W28" s="86">
        <f t="shared" si="13"/>
        <v>0</v>
      </c>
      <c r="X28" s="86">
        <f t="shared" si="13"/>
        <v>0</v>
      </c>
      <c r="Y28" s="86">
        <f t="shared" si="14"/>
        <v>0</v>
      </c>
      <c r="Z28" s="86">
        <f t="shared" si="15"/>
        <v>0</v>
      </c>
      <c r="AA28" s="86">
        <f t="shared" si="15"/>
        <v>0</v>
      </c>
      <c r="AB28" s="86">
        <f t="shared" si="16"/>
        <v>0</v>
      </c>
      <c r="AC28" s="86">
        <f t="shared" si="17"/>
        <v>0</v>
      </c>
      <c r="AD28" s="86">
        <f t="shared" si="17"/>
        <v>0</v>
      </c>
      <c r="AE28" s="91">
        <f t="shared" si="18"/>
        <v>0</v>
      </c>
      <c r="AF28" s="86">
        <f t="shared" si="19"/>
        <v>6708411.2000000011</v>
      </c>
      <c r="AG28" s="86">
        <f t="shared" si="19"/>
        <v>0</v>
      </c>
      <c r="AH28" s="86">
        <f t="shared" si="20"/>
        <v>6708411.2000000011</v>
      </c>
      <c r="AI28" s="86">
        <f t="shared" si="21"/>
        <v>0</v>
      </c>
      <c r="AJ28" s="86">
        <f t="shared" si="21"/>
        <v>0</v>
      </c>
      <c r="AK28" s="90">
        <f t="shared" si="22"/>
        <v>0</v>
      </c>
      <c r="AL28" s="41">
        <f t="shared" si="23"/>
        <v>328703832.56</v>
      </c>
    </row>
    <row r="29" spans="2:38" ht="13.35" thickTop="1" thickBot="1" x14ac:dyDescent="0.45">
      <c r="B29" s="50" t="s">
        <v>95</v>
      </c>
      <c r="C29" s="66">
        <f t="shared" ref="C29:D41" si="24">SUMIF($E$8:$AJ$8,C$8,$E29:$AJ29)</f>
        <v>14378766.129999999</v>
      </c>
      <c r="D29" s="66">
        <f t="shared" si="24"/>
        <v>284738881.10000002</v>
      </c>
      <c r="E29" s="86">
        <f t="shared" ref="E29:F41" si="25">SUMIF($B$63:$B$1436,$B29,E$63:E$1436)</f>
        <v>0</v>
      </c>
      <c r="F29" s="86">
        <f t="shared" si="25"/>
        <v>0</v>
      </c>
      <c r="G29" s="86">
        <f t="shared" si="2"/>
        <v>0</v>
      </c>
      <c r="H29" s="86">
        <f t="shared" ref="H29:I41" si="26">SUMIF($B$63:$B$1436,$B29,H$63:H$1436)</f>
        <v>14378766.129999999</v>
      </c>
      <c r="I29" s="86">
        <f t="shared" si="26"/>
        <v>0</v>
      </c>
      <c r="J29" s="86">
        <f t="shared" si="4"/>
        <v>14378766.129999999</v>
      </c>
      <c r="K29" s="86">
        <f t="shared" ref="K29:L41" si="27">SUMIF($B$63:$B$1436,$B29,K$63:K$1436)</f>
        <v>0</v>
      </c>
      <c r="L29" s="86">
        <f t="shared" si="27"/>
        <v>284738881.10000002</v>
      </c>
      <c r="M29" s="86">
        <f t="shared" si="6"/>
        <v>284738881.10000002</v>
      </c>
      <c r="N29" s="86">
        <f t="shared" ref="N29:O41" si="28">SUMIF($B$63:$B$1436,$B29,N$63:N$1436)</f>
        <v>0</v>
      </c>
      <c r="O29" s="86">
        <f t="shared" si="28"/>
        <v>0</v>
      </c>
      <c r="P29" s="86">
        <f t="shared" si="8"/>
        <v>0</v>
      </c>
      <c r="Q29" s="86">
        <f t="shared" ref="Q29:R41" si="29">SUMIF($B$63:$B$1436,$B29,Q$63:Q$1436)</f>
        <v>0</v>
      </c>
      <c r="R29" s="86">
        <f t="shared" si="29"/>
        <v>0</v>
      </c>
      <c r="S29" s="86">
        <f t="shared" si="10"/>
        <v>0</v>
      </c>
      <c r="T29" s="86">
        <f t="shared" ref="T29:U41" si="30">SUMIF($B$63:$B$1436,$B29,T$63:T$1436)</f>
        <v>0</v>
      </c>
      <c r="U29" s="86">
        <f t="shared" si="30"/>
        <v>0</v>
      </c>
      <c r="V29" s="86">
        <f t="shared" si="12"/>
        <v>0</v>
      </c>
      <c r="W29" s="86">
        <f t="shared" ref="W29:X41" si="31">SUMIF($B$63:$B$1436,$B29,W$63:W$1436)</f>
        <v>0</v>
      </c>
      <c r="X29" s="86">
        <f t="shared" si="31"/>
        <v>0</v>
      </c>
      <c r="Y29" s="86">
        <f t="shared" si="14"/>
        <v>0</v>
      </c>
      <c r="Z29" s="86">
        <f t="shared" ref="Z29:AA41" si="32">SUMIF($B$63:$B$1436,$B29,Z$63:Z$1436)</f>
        <v>0</v>
      </c>
      <c r="AA29" s="86">
        <f t="shared" si="32"/>
        <v>0</v>
      </c>
      <c r="AB29" s="86">
        <f t="shared" si="16"/>
        <v>0</v>
      </c>
      <c r="AC29" s="86">
        <f t="shared" ref="AC29:AD41" si="33">SUMIF($B$63:$B$1436,$B29,AC$63:AC$1436)</f>
        <v>0</v>
      </c>
      <c r="AD29" s="86">
        <f t="shared" si="33"/>
        <v>0</v>
      </c>
      <c r="AE29" s="91">
        <f t="shared" si="18"/>
        <v>0</v>
      </c>
      <c r="AF29" s="86">
        <f t="shared" ref="AF29:AG41" si="34">SUMIF($B$63:$B$1436,$B29,AF$63:AF$1436)</f>
        <v>0</v>
      </c>
      <c r="AG29" s="86">
        <f t="shared" si="34"/>
        <v>0</v>
      </c>
      <c r="AH29" s="86">
        <f t="shared" si="20"/>
        <v>0</v>
      </c>
      <c r="AI29" s="86">
        <f t="shared" ref="AI29:AJ41" si="35">SUMIF($B$63:$B$1436,$B29,AI$63:AI$1436)</f>
        <v>0</v>
      </c>
      <c r="AJ29" s="86">
        <f t="shared" si="35"/>
        <v>0</v>
      </c>
      <c r="AK29" s="90">
        <f t="shared" si="22"/>
        <v>0</v>
      </c>
      <c r="AL29" s="41">
        <f t="shared" si="23"/>
        <v>299117647.23000002</v>
      </c>
    </row>
    <row r="30" spans="2:38" ht="13.35" thickTop="1" thickBot="1" x14ac:dyDescent="0.45">
      <c r="B30" s="50" t="s">
        <v>110</v>
      </c>
      <c r="C30" s="66">
        <f t="shared" si="24"/>
        <v>193691010.96000001</v>
      </c>
      <c r="D30" s="66">
        <f t="shared" si="24"/>
        <v>137357749.53</v>
      </c>
      <c r="E30" s="86">
        <f t="shared" si="25"/>
        <v>6916.55</v>
      </c>
      <c r="F30" s="86">
        <f t="shared" si="25"/>
        <v>0</v>
      </c>
      <c r="G30" s="86">
        <f t="shared" si="2"/>
        <v>6916.55</v>
      </c>
      <c r="H30" s="86">
        <f t="shared" si="26"/>
        <v>2094743.8899999997</v>
      </c>
      <c r="I30" s="86">
        <f t="shared" si="26"/>
        <v>113849468.59999999</v>
      </c>
      <c r="J30" s="86">
        <f t="shared" si="4"/>
        <v>115944212.48999999</v>
      </c>
      <c r="K30" s="86">
        <f t="shared" si="27"/>
        <v>0</v>
      </c>
      <c r="L30" s="86">
        <f t="shared" si="27"/>
        <v>13068673.779999999</v>
      </c>
      <c r="M30" s="86">
        <f t="shared" si="6"/>
        <v>13068673.779999999</v>
      </c>
      <c r="N30" s="86">
        <f t="shared" si="28"/>
        <v>68094.87000000001</v>
      </c>
      <c r="O30" s="86">
        <f t="shared" si="28"/>
        <v>0.05</v>
      </c>
      <c r="P30" s="86">
        <f t="shared" si="8"/>
        <v>68094.920000000013</v>
      </c>
      <c r="Q30" s="86">
        <f t="shared" si="29"/>
        <v>14715073.389999999</v>
      </c>
      <c r="R30" s="86">
        <f t="shared" si="29"/>
        <v>67578.11</v>
      </c>
      <c r="S30" s="86">
        <f t="shared" si="10"/>
        <v>14782651.499999998</v>
      </c>
      <c r="T30" s="86">
        <f t="shared" si="30"/>
        <v>11448055.270000001</v>
      </c>
      <c r="U30" s="86">
        <f t="shared" si="30"/>
        <v>0</v>
      </c>
      <c r="V30" s="86">
        <f t="shared" si="12"/>
        <v>11448055.270000001</v>
      </c>
      <c r="W30" s="86">
        <f t="shared" si="31"/>
        <v>2320022.9900000002</v>
      </c>
      <c r="X30" s="86">
        <f t="shared" si="31"/>
        <v>0</v>
      </c>
      <c r="Y30" s="86">
        <f t="shared" si="14"/>
        <v>2320022.9900000002</v>
      </c>
      <c r="Z30" s="86">
        <f t="shared" si="32"/>
        <v>144946012.47</v>
      </c>
      <c r="AA30" s="86">
        <f t="shared" si="32"/>
        <v>286967.96999999997</v>
      </c>
      <c r="AB30" s="86">
        <f t="shared" si="16"/>
        <v>145232980.44</v>
      </c>
      <c r="AC30" s="86">
        <f t="shared" si="33"/>
        <v>0</v>
      </c>
      <c r="AD30" s="86">
        <f t="shared" si="33"/>
        <v>0</v>
      </c>
      <c r="AE30" s="91">
        <f t="shared" si="18"/>
        <v>0</v>
      </c>
      <c r="AF30" s="86">
        <f t="shared" si="34"/>
        <v>10237665.749999998</v>
      </c>
      <c r="AG30" s="86">
        <f t="shared" si="34"/>
        <v>0</v>
      </c>
      <c r="AH30" s="86">
        <f t="shared" si="20"/>
        <v>10237665.749999998</v>
      </c>
      <c r="AI30" s="86">
        <f t="shared" si="35"/>
        <v>7854425.7799999993</v>
      </c>
      <c r="AJ30" s="86">
        <f t="shared" si="35"/>
        <v>10085061.02</v>
      </c>
      <c r="AK30" s="90">
        <f t="shared" si="22"/>
        <v>17939486.799999997</v>
      </c>
      <c r="AL30" s="41">
        <f t="shared" si="23"/>
        <v>331048760.49000001</v>
      </c>
    </row>
    <row r="31" spans="2:38" ht="13.35" thickTop="1" thickBot="1" x14ac:dyDescent="0.45">
      <c r="B31" s="50" t="s">
        <v>114</v>
      </c>
      <c r="C31" s="66">
        <f t="shared" si="24"/>
        <v>204066948.17000002</v>
      </c>
      <c r="D31" s="66">
        <f t="shared" si="24"/>
        <v>5244466.8000000007</v>
      </c>
      <c r="E31" s="86">
        <f t="shared" si="25"/>
        <v>0</v>
      </c>
      <c r="F31" s="86">
        <f t="shared" si="25"/>
        <v>0</v>
      </c>
      <c r="G31" s="86">
        <f t="shared" si="2"/>
        <v>0</v>
      </c>
      <c r="H31" s="86">
        <f t="shared" si="26"/>
        <v>8941471.8200000022</v>
      </c>
      <c r="I31" s="86">
        <f t="shared" si="26"/>
        <v>0</v>
      </c>
      <c r="J31" s="86">
        <f t="shared" si="4"/>
        <v>8941471.8200000022</v>
      </c>
      <c r="K31" s="86">
        <f t="shared" si="27"/>
        <v>0</v>
      </c>
      <c r="L31" s="86">
        <f t="shared" si="27"/>
        <v>4773939.32</v>
      </c>
      <c r="M31" s="86">
        <f t="shared" si="6"/>
        <v>4773939.32</v>
      </c>
      <c r="N31" s="86">
        <f t="shared" si="28"/>
        <v>113538.39000000001</v>
      </c>
      <c r="O31" s="86">
        <f t="shared" si="28"/>
        <v>0</v>
      </c>
      <c r="P31" s="86">
        <f t="shared" si="8"/>
        <v>113538.39000000001</v>
      </c>
      <c r="Q31" s="86">
        <f t="shared" si="29"/>
        <v>7743254.5499999998</v>
      </c>
      <c r="R31" s="86">
        <f t="shared" si="29"/>
        <v>0</v>
      </c>
      <c r="S31" s="86">
        <f t="shared" si="10"/>
        <v>7743254.5499999998</v>
      </c>
      <c r="T31" s="86">
        <f t="shared" si="30"/>
        <v>3309428.4699999997</v>
      </c>
      <c r="U31" s="86">
        <f t="shared" si="30"/>
        <v>0</v>
      </c>
      <c r="V31" s="86">
        <f t="shared" si="12"/>
        <v>3309428.4699999997</v>
      </c>
      <c r="W31" s="86">
        <f t="shared" si="31"/>
        <v>1698222.6</v>
      </c>
      <c r="X31" s="86">
        <f t="shared" si="31"/>
        <v>0</v>
      </c>
      <c r="Y31" s="86">
        <f t="shared" si="14"/>
        <v>1698222.6</v>
      </c>
      <c r="Z31" s="86">
        <f t="shared" si="32"/>
        <v>102492081.76000002</v>
      </c>
      <c r="AA31" s="86">
        <f t="shared" si="32"/>
        <v>0</v>
      </c>
      <c r="AB31" s="86">
        <f t="shared" si="16"/>
        <v>102492081.76000002</v>
      </c>
      <c r="AC31" s="86">
        <f t="shared" si="33"/>
        <v>0</v>
      </c>
      <c r="AD31" s="86">
        <f t="shared" si="33"/>
        <v>0</v>
      </c>
      <c r="AE31" s="91">
        <f t="shared" si="18"/>
        <v>0</v>
      </c>
      <c r="AF31" s="86">
        <f t="shared" si="34"/>
        <v>73203492.460000008</v>
      </c>
      <c r="AG31" s="86">
        <f t="shared" si="34"/>
        <v>470527.48</v>
      </c>
      <c r="AH31" s="86">
        <f t="shared" si="20"/>
        <v>73674019.940000013</v>
      </c>
      <c r="AI31" s="86">
        <f t="shared" si="35"/>
        <v>6565458.1200000001</v>
      </c>
      <c r="AJ31" s="86">
        <f t="shared" si="35"/>
        <v>0</v>
      </c>
      <c r="AK31" s="90">
        <f t="shared" si="22"/>
        <v>6565458.1200000001</v>
      </c>
      <c r="AL31" s="41">
        <f t="shared" si="23"/>
        <v>209311414.97000003</v>
      </c>
    </row>
    <row r="32" spans="2:38" ht="13.35" thickTop="1" thickBot="1" x14ac:dyDescent="0.45">
      <c r="B32" s="50" t="s">
        <v>101</v>
      </c>
      <c r="C32" s="66">
        <f t="shared" si="24"/>
        <v>0</v>
      </c>
      <c r="D32" s="66">
        <f t="shared" si="24"/>
        <v>276407334.39999998</v>
      </c>
      <c r="E32" s="86">
        <f t="shared" si="25"/>
        <v>0</v>
      </c>
      <c r="F32" s="86">
        <f t="shared" si="25"/>
        <v>0</v>
      </c>
      <c r="G32" s="86">
        <f t="shared" si="2"/>
        <v>0</v>
      </c>
      <c r="H32" s="86">
        <f t="shared" si="26"/>
        <v>0</v>
      </c>
      <c r="I32" s="86">
        <f t="shared" si="26"/>
        <v>0</v>
      </c>
      <c r="J32" s="86">
        <f t="shared" si="4"/>
        <v>0</v>
      </c>
      <c r="K32" s="86">
        <f t="shared" si="27"/>
        <v>0</v>
      </c>
      <c r="L32" s="86">
        <f t="shared" si="27"/>
        <v>276407334.39999998</v>
      </c>
      <c r="M32" s="86">
        <f t="shared" si="6"/>
        <v>276407334.39999998</v>
      </c>
      <c r="N32" s="86">
        <f t="shared" si="28"/>
        <v>0</v>
      </c>
      <c r="O32" s="86">
        <f t="shared" si="28"/>
        <v>0</v>
      </c>
      <c r="P32" s="86">
        <f t="shared" si="8"/>
        <v>0</v>
      </c>
      <c r="Q32" s="86">
        <f t="shared" si="29"/>
        <v>0</v>
      </c>
      <c r="R32" s="86">
        <f t="shared" si="29"/>
        <v>0</v>
      </c>
      <c r="S32" s="86">
        <f t="shared" si="10"/>
        <v>0</v>
      </c>
      <c r="T32" s="86">
        <f t="shared" si="30"/>
        <v>0</v>
      </c>
      <c r="U32" s="86">
        <f t="shared" si="30"/>
        <v>0</v>
      </c>
      <c r="V32" s="86">
        <f t="shared" si="12"/>
        <v>0</v>
      </c>
      <c r="W32" s="86">
        <f t="shared" si="31"/>
        <v>0</v>
      </c>
      <c r="X32" s="86">
        <f t="shared" si="31"/>
        <v>0</v>
      </c>
      <c r="Y32" s="86">
        <f t="shared" si="14"/>
        <v>0</v>
      </c>
      <c r="Z32" s="86">
        <f t="shared" si="32"/>
        <v>0</v>
      </c>
      <c r="AA32" s="86">
        <f t="shared" si="32"/>
        <v>0</v>
      </c>
      <c r="AB32" s="86">
        <f t="shared" si="16"/>
        <v>0</v>
      </c>
      <c r="AC32" s="86">
        <f t="shared" si="33"/>
        <v>0</v>
      </c>
      <c r="AD32" s="86">
        <f t="shared" si="33"/>
        <v>0</v>
      </c>
      <c r="AE32" s="91">
        <f t="shared" si="18"/>
        <v>0</v>
      </c>
      <c r="AF32" s="86">
        <f t="shared" si="34"/>
        <v>0</v>
      </c>
      <c r="AG32" s="86">
        <f t="shared" si="34"/>
        <v>0</v>
      </c>
      <c r="AH32" s="86">
        <f t="shared" si="20"/>
        <v>0</v>
      </c>
      <c r="AI32" s="86">
        <f t="shared" si="35"/>
        <v>0</v>
      </c>
      <c r="AJ32" s="86">
        <f t="shared" si="35"/>
        <v>0</v>
      </c>
      <c r="AK32" s="90">
        <f t="shared" si="22"/>
        <v>0</v>
      </c>
      <c r="AL32" s="41">
        <f t="shared" si="23"/>
        <v>276407334.39999998</v>
      </c>
    </row>
    <row r="33" spans="2:38" ht="13.35" thickTop="1" thickBot="1" x14ac:dyDescent="0.45">
      <c r="B33" s="50" t="s">
        <v>109</v>
      </c>
      <c r="C33" s="66">
        <f t="shared" si="24"/>
        <v>132903072.36999999</v>
      </c>
      <c r="D33" s="66">
        <f t="shared" si="24"/>
        <v>3763770.5</v>
      </c>
      <c r="E33" s="86">
        <f t="shared" si="25"/>
        <v>0</v>
      </c>
      <c r="F33" s="86">
        <f t="shared" si="25"/>
        <v>0</v>
      </c>
      <c r="G33" s="86">
        <f t="shared" si="2"/>
        <v>0</v>
      </c>
      <c r="H33" s="86">
        <f t="shared" si="26"/>
        <v>78816815.600000009</v>
      </c>
      <c r="I33" s="86">
        <f t="shared" si="26"/>
        <v>0</v>
      </c>
      <c r="J33" s="86">
        <f t="shared" si="4"/>
        <v>78816815.600000009</v>
      </c>
      <c r="K33" s="86">
        <f t="shared" si="27"/>
        <v>0</v>
      </c>
      <c r="L33" s="86">
        <f t="shared" si="27"/>
        <v>1050</v>
      </c>
      <c r="M33" s="86">
        <f t="shared" si="6"/>
        <v>1050</v>
      </c>
      <c r="N33" s="86">
        <f t="shared" si="28"/>
        <v>1011</v>
      </c>
      <c r="O33" s="86">
        <f t="shared" si="28"/>
        <v>0</v>
      </c>
      <c r="P33" s="86">
        <f t="shared" si="8"/>
        <v>1011</v>
      </c>
      <c r="Q33" s="86">
        <f t="shared" si="29"/>
        <v>34351686.589999996</v>
      </c>
      <c r="R33" s="86">
        <f t="shared" si="29"/>
        <v>3424976.98</v>
      </c>
      <c r="S33" s="86">
        <f t="shared" si="10"/>
        <v>37776663.569999993</v>
      </c>
      <c r="T33" s="86">
        <f t="shared" si="30"/>
        <v>1845840.96</v>
      </c>
      <c r="U33" s="86">
        <f t="shared" si="30"/>
        <v>0</v>
      </c>
      <c r="V33" s="86">
        <f t="shared" si="12"/>
        <v>1845840.96</v>
      </c>
      <c r="W33" s="86">
        <f t="shared" si="31"/>
        <v>14276.51</v>
      </c>
      <c r="X33" s="86">
        <f t="shared" si="31"/>
        <v>0</v>
      </c>
      <c r="Y33" s="86">
        <f t="shared" si="14"/>
        <v>14276.51</v>
      </c>
      <c r="Z33" s="86">
        <f t="shared" si="32"/>
        <v>0</v>
      </c>
      <c r="AA33" s="86">
        <f t="shared" si="32"/>
        <v>259196.61</v>
      </c>
      <c r="AB33" s="86">
        <f t="shared" si="16"/>
        <v>259196.61</v>
      </c>
      <c r="AC33" s="86">
        <f t="shared" si="33"/>
        <v>0</v>
      </c>
      <c r="AD33" s="86">
        <f t="shared" si="33"/>
        <v>0</v>
      </c>
      <c r="AE33" s="91">
        <f t="shared" si="18"/>
        <v>0</v>
      </c>
      <c r="AF33" s="86">
        <f t="shared" si="34"/>
        <v>499457.70999999996</v>
      </c>
      <c r="AG33" s="86">
        <f t="shared" si="34"/>
        <v>53281.439999999995</v>
      </c>
      <c r="AH33" s="86">
        <f t="shared" si="20"/>
        <v>552739.14999999991</v>
      </c>
      <c r="AI33" s="86">
        <f t="shared" si="35"/>
        <v>17373984</v>
      </c>
      <c r="AJ33" s="86">
        <f t="shared" si="35"/>
        <v>25265.47</v>
      </c>
      <c r="AK33" s="90">
        <f t="shared" si="22"/>
        <v>17399249.469999999</v>
      </c>
      <c r="AL33" s="41">
        <f t="shared" si="23"/>
        <v>136666842.87</v>
      </c>
    </row>
    <row r="34" spans="2:38" ht="13.35" thickTop="1" thickBot="1" x14ac:dyDescent="0.45">
      <c r="B34" s="50" t="s">
        <v>113</v>
      </c>
      <c r="C34" s="66">
        <f t="shared" si="24"/>
        <v>166524272.19999999</v>
      </c>
      <c r="D34" s="66">
        <f t="shared" si="24"/>
        <v>3390135.75</v>
      </c>
      <c r="E34" s="86">
        <f t="shared" si="25"/>
        <v>19828.87</v>
      </c>
      <c r="F34" s="86">
        <f t="shared" si="25"/>
        <v>43666.770000000004</v>
      </c>
      <c r="G34" s="86">
        <f t="shared" si="2"/>
        <v>63495.64</v>
      </c>
      <c r="H34" s="86">
        <f t="shared" si="26"/>
        <v>3164891.85</v>
      </c>
      <c r="I34" s="86">
        <f t="shared" si="26"/>
        <v>1354977.88</v>
      </c>
      <c r="J34" s="86">
        <f t="shared" si="4"/>
        <v>4519869.7300000004</v>
      </c>
      <c r="K34" s="86">
        <f t="shared" si="27"/>
        <v>0</v>
      </c>
      <c r="L34" s="86">
        <f t="shared" si="27"/>
        <v>589551.43000000005</v>
      </c>
      <c r="M34" s="86">
        <f t="shared" si="6"/>
        <v>589551.43000000005</v>
      </c>
      <c r="N34" s="86">
        <f t="shared" si="28"/>
        <v>11837.96</v>
      </c>
      <c r="O34" s="86">
        <f t="shared" si="28"/>
        <v>0</v>
      </c>
      <c r="P34" s="86">
        <f t="shared" si="8"/>
        <v>11837.96</v>
      </c>
      <c r="Q34" s="86">
        <f t="shared" si="29"/>
        <v>8442166.4199999999</v>
      </c>
      <c r="R34" s="86">
        <f t="shared" si="29"/>
        <v>655274.67999999993</v>
      </c>
      <c r="S34" s="86">
        <f t="shared" si="10"/>
        <v>9097441.0999999996</v>
      </c>
      <c r="T34" s="86">
        <f t="shared" si="30"/>
        <v>2733444.7500000005</v>
      </c>
      <c r="U34" s="86">
        <f t="shared" si="30"/>
        <v>0</v>
      </c>
      <c r="V34" s="86">
        <f t="shared" si="12"/>
        <v>2733444.7500000005</v>
      </c>
      <c r="W34" s="86">
        <f t="shared" si="31"/>
        <v>347217.11</v>
      </c>
      <c r="X34" s="86">
        <f t="shared" si="31"/>
        <v>0</v>
      </c>
      <c r="Y34" s="86">
        <f t="shared" si="14"/>
        <v>347217.11</v>
      </c>
      <c r="Z34" s="86">
        <f t="shared" si="32"/>
        <v>131690510.51999998</v>
      </c>
      <c r="AA34" s="86">
        <f t="shared" si="32"/>
        <v>60479.1</v>
      </c>
      <c r="AB34" s="86">
        <f t="shared" si="16"/>
        <v>131750989.61999997</v>
      </c>
      <c r="AC34" s="86">
        <f t="shared" si="33"/>
        <v>0</v>
      </c>
      <c r="AD34" s="86">
        <f t="shared" si="33"/>
        <v>0</v>
      </c>
      <c r="AE34" s="91">
        <f t="shared" si="18"/>
        <v>0</v>
      </c>
      <c r="AF34" s="86">
        <f t="shared" si="34"/>
        <v>10603805.950000001</v>
      </c>
      <c r="AG34" s="86">
        <f t="shared" si="34"/>
        <v>686185.89</v>
      </c>
      <c r="AH34" s="86">
        <f t="shared" si="20"/>
        <v>11289991.840000002</v>
      </c>
      <c r="AI34" s="86">
        <f t="shared" si="35"/>
        <v>9510568.7699999996</v>
      </c>
      <c r="AJ34" s="86">
        <f t="shared" si="35"/>
        <v>0</v>
      </c>
      <c r="AK34" s="90">
        <f t="shared" si="22"/>
        <v>9510568.7699999996</v>
      </c>
      <c r="AL34" s="41">
        <f t="shared" si="23"/>
        <v>169914407.94999999</v>
      </c>
    </row>
    <row r="35" spans="2:38" ht="13.35" thickTop="1" thickBot="1" x14ac:dyDescent="0.45">
      <c r="B35" s="50" t="s">
        <v>88</v>
      </c>
      <c r="C35" s="66">
        <f t="shared" si="24"/>
        <v>80651070.120000005</v>
      </c>
      <c r="D35" s="66">
        <f t="shared" si="24"/>
        <v>7568570</v>
      </c>
      <c r="E35" s="86">
        <f t="shared" si="25"/>
        <v>987588.52</v>
      </c>
      <c r="F35" s="86">
        <f t="shared" si="25"/>
        <v>0</v>
      </c>
      <c r="G35" s="86">
        <f t="shared" si="2"/>
        <v>987588.52</v>
      </c>
      <c r="H35" s="86">
        <f t="shared" si="26"/>
        <v>3828416.7100000004</v>
      </c>
      <c r="I35" s="86">
        <f t="shared" si="26"/>
        <v>0</v>
      </c>
      <c r="J35" s="86">
        <f t="shared" si="4"/>
        <v>3828416.7100000004</v>
      </c>
      <c r="K35" s="86">
        <f t="shared" si="27"/>
        <v>0</v>
      </c>
      <c r="L35" s="86">
        <f t="shared" si="27"/>
        <v>7568570</v>
      </c>
      <c r="M35" s="86">
        <f t="shared" si="6"/>
        <v>7568570</v>
      </c>
      <c r="N35" s="86">
        <f t="shared" si="28"/>
        <v>0</v>
      </c>
      <c r="O35" s="86">
        <f t="shared" si="28"/>
        <v>0</v>
      </c>
      <c r="P35" s="86">
        <f t="shared" si="8"/>
        <v>0</v>
      </c>
      <c r="Q35" s="86">
        <f t="shared" si="29"/>
        <v>460601.48000000004</v>
      </c>
      <c r="R35" s="86">
        <f t="shared" si="29"/>
        <v>0</v>
      </c>
      <c r="S35" s="86">
        <f t="shared" si="10"/>
        <v>460601.48000000004</v>
      </c>
      <c r="T35" s="86">
        <f t="shared" si="30"/>
        <v>606542.75</v>
      </c>
      <c r="U35" s="86">
        <f t="shared" si="30"/>
        <v>0</v>
      </c>
      <c r="V35" s="86">
        <f t="shared" si="12"/>
        <v>606542.75</v>
      </c>
      <c r="W35" s="86">
        <f t="shared" si="31"/>
        <v>0</v>
      </c>
      <c r="X35" s="86">
        <f t="shared" si="31"/>
        <v>0</v>
      </c>
      <c r="Y35" s="86">
        <f t="shared" si="14"/>
        <v>0</v>
      </c>
      <c r="Z35" s="86">
        <f t="shared" si="32"/>
        <v>68832249.780000001</v>
      </c>
      <c r="AA35" s="86">
        <f t="shared" si="32"/>
        <v>0</v>
      </c>
      <c r="AB35" s="86">
        <f t="shared" si="16"/>
        <v>68832249.780000001</v>
      </c>
      <c r="AC35" s="86">
        <f t="shared" si="33"/>
        <v>0</v>
      </c>
      <c r="AD35" s="86">
        <f t="shared" si="33"/>
        <v>0</v>
      </c>
      <c r="AE35" s="91">
        <f t="shared" si="18"/>
        <v>0</v>
      </c>
      <c r="AF35" s="86">
        <f t="shared" si="34"/>
        <v>3866475.7199999997</v>
      </c>
      <c r="AG35" s="86">
        <f t="shared" si="34"/>
        <v>0</v>
      </c>
      <c r="AH35" s="86">
        <f t="shared" si="20"/>
        <v>3866475.7199999997</v>
      </c>
      <c r="AI35" s="86">
        <f t="shared" si="35"/>
        <v>2069195.1600000001</v>
      </c>
      <c r="AJ35" s="86">
        <f t="shared" si="35"/>
        <v>0</v>
      </c>
      <c r="AK35" s="90">
        <f t="shared" si="22"/>
        <v>2069195.1600000001</v>
      </c>
      <c r="AL35" s="41">
        <f t="shared" si="23"/>
        <v>88219640.120000005</v>
      </c>
    </row>
    <row r="36" spans="2:38" ht="13.35" thickTop="1" thickBot="1" x14ac:dyDescent="0.45">
      <c r="B36" s="50" t="s">
        <v>93</v>
      </c>
      <c r="C36" s="66">
        <f t="shared" si="24"/>
        <v>76210236.219999999</v>
      </c>
      <c r="D36" s="66">
        <f t="shared" si="24"/>
        <v>0</v>
      </c>
      <c r="E36" s="86">
        <f t="shared" si="25"/>
        <v>444072.00999999995</v>
      </c>
      <c r="F36" s="86">
        <f t="shared" si="25"/>
        <v>0</v>
      </c>
      <c r="G36" s="86">
        <f t="shared" si="2"/>
        <v>444072.00999999995</v>
      </c>
      <c r="H36" s="86">
        <f t="shared" si="26"/>
        <v>346338.7</v>
      </c>
      <c r="I36" s="86">
        <f t="shared" si="26"/>
        <v>0</v>
      </c>
      <c r="J36" s="86">
        <f t="shared" si="4"/>
        <v>346338.7</v>
      </c>
      <c r="K36" s="86">
        <f t="shared" si="27"/>
        <v>0</v>
      </c>
      <c r="L36" s="86">
        <f t="shared" si="27"/>
        <v>0</v>
      </c>
      <c r="M36" s="86">
        <f t="shared" si="6"/>
        <v>0</v>
      </c>
      <c r="N36" s="86">
        <f t="shared" si="28"/>
        <v>270280.90999999997</v>
      </c>
      <c r="O36" s="86">
        <f t="shared" si="28"/>
        <v>0</v>
      </c>
      <c r="P36" s="86">
        <f t="shared" si="8"/>
        <v>270280.90999999997</v>
      </c>
      <c r="Q36" s="86">
        <f t="shared" si="29"/>
        <v>22273630.98</v>
      </c>
      <c r="R36" s="86">
        <f t="shared" si="29"/>
        <v>0</v>
      </c>
      <c r="S36" s="86">
        <f t="shared" si="10"/>
        <v>22273630.98</v>
      </c>
      <c r="T36" s="86">
        <f t="shared" si="30"/>
        <v>1685625.96</v>
      </c>
      <c r="U36" s="86">
        <f t="shared" si="30"/>
        <v>0</v>
      </c>
      <c r="V36" s="86">
        <f t="shared" si="12"/>
        <v>1685625.96</v>
      </c>
      <c r="W36" s="86">
        <f t="shared" si="31"/>
        <v>1035820.9900000001</v>
      </c>
      <c r="X36" s="86">
        <f t="shared" si="31"/>
        <v>0</v>
      </c>
      <c r="Y36" s="86">
        <f t="shared" si="14"/>
        <v>1035820.9900000001</v>
      </c>
      <c r="Z36" s="86">
        <f t="shared" si="32"/>
        <v>37141879.869999997</v>
      </c>
      <c r="AA36" s="86">
        <f t="shared" si="32"/>
        <v>0</v>
      </c>
      <c r="AB36" s="86">
        <f t="shared" si="16"/>
        <v>37141879.869999997</v>
      </c>
      <c r="AC36" s="86">
        <f t="shared" si="33"/>
        <v>0</v>
      </c>
      <c r="AD36" s="86">
        <f t="shared" si="33"/>
        <v>0</v>
      </c>
      <c r="AE36" s="91">
        <f t="shared" si="18"/>
        <v>0</v>
      </c>
      <c r="AF36" s="86">
        <f t="shared" si="34"/>
        <v>1487077.5</v>
      </c>
      <c r="AG36" s="86">
        <f t="shared" si="34"/>
        <v>0</v>
      </c>
      <c r="AH36" s="86">
        <f t="shared" si="20"/>
        <v>1487077.5</v>
      </c>
      <c r="AI36" s="86">
        <f t="shared" si="35"/>
        <v>11525509.299999999</v>
      </c>
      <c r="AJ36" s="86">
        <f t="shared" si="35"/>
        <v>0</v>
      </c>
      <c r="AK36" s="90">
        <f t="shared" si="22"/>
        <v>11525509.299999999</v>
      </c>
      <c r="AL36" s="41">
        <f t="shared" si="23"/>
        <v>76210236.219999999</v>
      </c>
    </row>
    <row r="37" spans="2:38" ht="13.35" thickTop="1" thickBot="1" x14ac:dyDescent="0.45">
      <c r="B37" s="50" t="s">
        <v>81</v>
      </c>
      <c r="C37" s="66">
        <f t="shared" si="24"/>
        <v>39267632.850000001</v>
      </c>
      <c r="D37" s="66">
        <f t="shared" si="24"/>
        <v>0</v>
      </c>
      <c r="E37" s="86">
        <f t="shared" si="25"/>
        <v>0</v>
      </c>
      <c r="F37" s="86">
        <f t="shared" si="25"/>
        <v>0</v>
      </c>
      <c r="G37" s="86">
        <f t="shared" si="2"/>
        <v>0</v>
      </c>
      <c r="H37" s="86">
        <f t="shared" si="26"/>
        <v>0</v>
      </c>
      <c r="I37" s="86">
        <f t="shared" si="26"/>
        <v>0</v>
      </c>
      <c r="J37" s="86">
        <f t="shared" si="4"/>
        <v>0</v>
      </c>
      <c r="K37" s="86">
        <f t="shared" si="27"/>
        <v>0</v>
      </c>
      <c r="L37" s="86">
        <f t="shared" si="27"/>
        <v>0</v>
      </c>
      <c r="M37" s="86">
        <f t="shared" si="6"/>
        <v>0</v>
      </c>
      <c r="N37" s="86">
        <f t="shared" si="28"/>
        <v>0</v>
      </c>
      <c r="O37" s="86">
        <f t="shared" si="28"/>
        <v>0</v>
      </c>
      <c r="P37" s="86">
        <f t="shared" si="8"/>
        <v>0</v>
      </c>
      <c r="Q37" s="86">
        <f t="shared" si="29"/>
        <v>0</v>
      </c>
      <c r="R37" s="86">
        <f t="shared" si="29"/>
        <v>0</v>
      </c>
      <c r="S37" s="86">
        <f t="shared" si="10"/>
        <v>0</v>
      </c>
      <c r="T37" s="86">
        <f t="shared" si="30"/>
        <v>0</v>
      </c>
      <c r="U37" s="86">
        <f t="shared" si="30"/>
        <v>0</v>
      </c>
      <c r="V37" s="86">
        <f t="shared" si="12"/>
        <v>0</v>
      </c>
      <c r="W37" s="86">
        <f t="shared" si="31"/>
        <v>0</v>
      </c>
      <c r="X37" s="86">
        <f t="shared" si="31"/>
        <v>0</v>
      </c>
      <c r="Y37" s="86">
        <f t="shared" si="14"/>
        <v>0</v>
      </c>
      <c r="Z37" s="86">
        <f t="shared" si="32"/>
        <v>39267632.850000001</v>
      </c>
      <c r="AA37" s="86">
        <f t="shared" si="32"/>
        <v>0</v>
      </c>
      <c r="AB37" s="86">
        <f t="shared" si="16"/>
        <v>39267632.850000001</v>
      </c>
      <c r="AC37" s="86">
        <f t="shared" si="33"/>
        <v>0</v>
      </c>
      <c r="AD37" s="86">
        <f t="shared" si="33"/>
        <v>0</v>
      </c>
      <c r="AE37" s="91">
        <f t="shared" si="18"/>
        <v>0</v>
      </c>
      <c r="AF37" s="86">
        <f t="shared" si="34"/>
        <v>0</v>
      </c>
      <c r="AG37" s="86">
        <f t="shared" si="34"/>
        <v>0</v>
      </c>
      <c r="AH37" s="86">
        <f t="shared" si="20"/>
        <v>0</v>
      </c>
      <c r="AI37" s="86">
        <f t="shared" si="35"/>
        <v>0</v>
      </c>
      <c r="AJ37" s="86">
        <f t="shared" si="35"/>
        <v>0</v>
      </c>
      <c r="AK37" s="90">
        <f t="shared" si="22"/>
        <v>0</v>
      </c>
      <c r="AL37" s="41">
        <f t="shared" si="23"/>
        <v>39267632.850000001</v>
      </c>
    </row>
    <row r="38" spans="2:38" ht="13.35" thickTop="1" thickBot="1" x14ac:dyDescent="0.45">
      <c r="B38" s="50" t="s">
        <v>117</v>
      </c>
      <c r="C38" s="66">
        <f t="shared" si="24"/>
        <v>8036231.8399999999</v>
      </c>
      <c r="D38" s="66">
        <f t="shared" si="24"/>
        <v>0</v>
      </c>
      <c r="E38" s="86">
        <f t="shared" si="25"/>
        <v>0</v>
      </c>
      <c r="F38" s="86">
        <f t="shared" si="25"/>
        <v>0</v>
      </c>
      <c r="G38" s="86">
        <f t="shared" si="2"/>
        <v>0</v>
      </c>
      <c r="H38" s="86">
        <f t="shared" si="26"/>
        <v>0</v>
      </c>
      <c r="I38" s="86">
        <f t="shared" si="26"/>
        <v>0</v>
      </c>
      <c r="J38" s="86">
        <f t="shared" si="4"/>
        <v>0</v>
      </c>
      <c r="K38" s="86">
        <f t="shared" si="27"/>
        <v>0</v>
      </c>
      <c r="L38" s="86">
        <f t="shared" si="27"/>
        <v>0</v>
      </c>
      <c r="M38" s="86">
        <f t="shared" si="6"/>
        <v>0</v>
      </c>
      <c r="N38" s="86">
        <f t="shared" si="28"/>
        <v>0</v>
      </c>
      <c r="O38" s="86">
        <f t="shared" si="28"/>
        <v>0</v>
      </c>
      <c r="P38" s="86">
        <f t="shared" si="8"/>
        <v>0</v>
      </c>
      <c r="Q38" s="86">
        <f t="shared" si="29"/>
        <v>0</v>
      </c>
      <c r="R38" s="86">
        <f t="shared" si="29"/>
        <v>0</v>
      </c>
      <c r="S38" s="86">
        <f t="shared" si="10"/>
        <v>0</v>
      </c>
      <c r="T38" s="86">
        <f t="shared" si="30"/>
        <v>0</v>
      </c>
      <c r="U38" s="86">
        <f t="shared" si="30"/>
        <v>0</v>
      </c>
      <c r="V38" s="86">
        <f t="shared" si="12"/>
        <v>0</v>
      </c>
      <c r="W38" s="86">
        <f t="shared" si="31"/>
        <v>0</v>
      </c>
      <c r="X38" s="86">
        <f t="shared" si="31"/>
        <v>0</v>
      </c>
      <c r="Y38" s="86">
        <f t="shared" si="14"/>
        <v>0</v>
      </c>
      <c r="Z38" s="86">
        <f t="shared" si="32"/>
        <v>6989087.0099999998</v>
      </c>
      <c r="AA38" s="86">
        <f t="shared" si="32"/>
        <v>0</v>
      </c>
      <c r="AB38" s="86">
        <f t="shared" si="16"/>
        <v>6989087.0099999998</v>
      </c>
      <c r="AC38" s="86">
        <f t="shared" si="33"/>
        <v>0</v>
      </c>
      <c r="AD38" s="86">
        <f t="shared" si="33"/>
        <v>0</v>
      </c>
      <c r="AE38" s="91">
        <f t="shared" si="18"/>
        <v>0</v>
      </c>
      <c r="AF38" s="86">
        <f t="shared" si="34"/>
        <v>966231.04000000004</v>
      </c>
      <c r="AG38" s="86">
        <f t="shared" si="34"/>
        <v>0</v>
      </c>
      <c r="AH38" s="86">
        <f t="shared" si="20"/>
        <v>966231.04000000004</v>
      </c>
      <c r="AI38" s="86">
        <f t="shared" si="35"/>
        <v>80913.790000000008</v>
      </c>
      <c r="AJ38" s="86">
        <f t="shared" si="35"/>
        <v>0</v>
      </c>
      <c r="AK38" s="90">
        <f t="shared" si="22"/>
        <v>80913.790000000008</v>
      </c>
      <c r="AL38" s="41">
        <f t="shared" si="23"/>
        <v>8036231.8399999999</v>
      </c>
    </row>
    <row r="39" spans="2:38" ht="13.35" thickTop="1" thickBot="1" x14ac:dyDescent="0.45">
      <c r="B39" s="50" t="s">
        <v>119</v>
      </c>
      <c r="C39" s="66">
        <f t="shared" si="24"/>
        <v>285682.88</v>
      </c>
      <c r="D39" s="66">
        <f t="shared" si="24"/>
        <v>15317760.939999999</v>
      </c>
      <c r="E39" s="86">
        <f t="shared" si="25"/>
        <v>0</v>
      </c>
      <c r="F39" s="86">
        <f t="shared" si="25"/>
        <v>0</v>
      </c>
      <c r="G39" s="86">
        <f t="shared" si="2"/>
        <v>0</v>
      </c>
      <c r="H39" s="86">
        <f t="shared" si="26"/>
        <v>28982.739999999998</v>
      </c>
      <c r="I39" s="86">
        <f t="shared" si="26"/>
        <v>0</v>
      </c>
      <c r="J39" s="86">
        <f t="shared" si="4"/>
        <v>28982.739999999998</v>
      </c>
      <c r="K39" s="86">
        <f t="shared" si="27"/>
        <v>0</v>
      </c>
      <c r="L39" s="86">
        <f t="shared" si="27"/>
        <v>15317550.939999999</v>
      </c>
      <c r="M39" s="86">
        <f t="shared" si="6"/>
        <v>15317550.939999999</v>
      </c>
      <c r="N39" s="86">
        <f t="shared" si="28"/>
        <v>222460.65000000002</v>
      </c>
      <c r="O39" s="86">
        <f t="shared" si="28"/>
        <v>0</v>
      </c>
      <c r="P39" s="86">
        <f t="shared" si="8"/>
        <v>222460.65000000002</v>
      </c>
      <c r="Q39" s="86">
        <f t="shared" si="29"/>
        <v>0</v>
      </c>
      <c r="R39" s="86">
        <f t="shared" si="29"/>
        <v>0</v>
      </c>
      <c r="S39" s="86">
        <f t="shared" si="10"/>
        <v>0</v>
      </c>
      <c r="T39" s="86">
        <f t="shared" si="30"/>
        <v>0</v>
      </c>
      <c r="U39" s="86">
        <f t="shared" si="30"/>
        <v>0</v>
      </c>
      <c r="V39" s="86">
        <f t="shared" si="12"/>
        <v>0</v>
      </c>
      <c r="W39" s="86">
        <f t="shared" si="31"/>
        <v>0</v>
      </c>
      <c r="X39" s="86">
        <f t="shared" si="31"/>
        <v>0</v>
      </c>
      <c r="Y39" s="86">
        <f t="shared" si="14"/>
        <v>0</v>
      </c>
      <c r="Z39" s="86">
        <f t="shared" si="32"/>
        <v>0</v>
      </c>
      <c r="AA39" s="86">
        <f t="shared" si="32"/>
        <v>0</v>
      </c>
      <c r="AB39" s="86">
        <f t="shared" si="16"/>
        <v>0</v>
      </c>
      <c r="AC39" s="86">
        <f t="shared" si="33"/>
        <v>0</v>
      </c>
      <c r="AD39" s="86">
        <f t="shared" si="33"/>
        <v>0</v>
      </c>
      <c r="AE39" s="91">
        <f t="shared" si="18"/>
        <v>0</v>
      </c>
      <c r="AF39" s="86">
        <f t="shared" si="34"/>
        <v>0</v>
      </c>
      <c r="AG39" s="86">
        <f t="shared" si="34"/>
        <v>0</v>
      </c>
      <c r="AH39" s="86">
        <f t="shared" si="20"/>
        <v>0</v>
      </c>
      <c r="AI39" s="86">
        <f t="shared" si="35"/>
        <v>34239.49</v>
      </c>
      <c r="AJ39" s="86">
        <f t="shared" si="35"/>
        <v>210</v>
      </c>
      <c r="AK39" s="90">
        <f t="shared" si="22"/>
        <v>34449.49</v>
      </c>
      <c r="AL39" s="41">
        <f t="shared" si="23"/>
        <v>15603443.82</v>
      </c>
    </row>
    <row r="40" spans="2:38" ht="13.35" thickTop="1" thickBot="1" x14ac:dyDescent="0.45">
      <c r="B40" s="49" t="s">
        <v>115</v>
      </c>
      <c r="C40" s="66">
        <f t="shared" si="24"/>
        <v>7596533.9100000001</v>
      </c>
      <c r="D40" s="66">
        <f t="shared" si="24"/>
        <v>0</v>
      </c>
      <c r="E40" s="86">
        <f t="shared" si="25"/>
        <v>0</v>
      </c>
      <c r="F40" s="86">
        <f t="shared" si="25"/>
        <v>0</v>
      </c>
      <c r="G40" s="86">
        <f t="shared" si="2"/>
        <v>0</v>
      </c>
      <c r="H40" s="86">
        <f t="shared" si="26"/>
        <v>3274148.77</v>
      </c>
      <c r="I40" s="86">
        <f t="shared" si="26"/>
        <v>0</v>
      </c>
      <c r="J40" s="86">
        <f t="shared" si="4"/>
        <v>3274148.77</v>
      </c>
      <c r="K40" s="86">
        <f t="shared" si="27"/>
        <v>0</v>
      </c>
      <c r="L40" s="86">
        <f t="shared" si="27"/>
        <v>0</v>
      </c>
      <c r="M40" s="86">
        <f t="shared" si="6"/>
        <v>0</v>
      </c>
      <c r="N40" s="86">
        <f t="shared" si="28"/>
        <v>0</v>
      </c>
      <c r="O40" s="86">
        <f t="shared" si="28"/>
        <v>0</v>
      </c>
      <c r="P40" s="86">
        <f t="shared" si="8"/>
        <v>0</v>
      </c>
      <c r="Q40" s="86">
        <f t="shared" si="29"/>
        <v>1125687.8700000001</v>
      </c>
      <c r="R40" s="86">
        <f t="shared" si="29"/>
        <v>0</v>
      </c>
      <c r="S40" s="86">
        <f t="shared" si="10"/>
        <v>1125687.8700000001</v>
      </c>
      <c r="T40" s="86">
        <f t="shared" si="30"/>
        <v>0</v>
      </c>
      <c r="U40" s="86">
        <f t="shared" si="30"/>
        <v>0</v>
      </c>
      <c r="V40" s="86">
        <f t="shared" si="12"/>
        <v>0</v>
      </c>
      <c r="W40" s="86">
        <f t="shared" si="31"/>
        <v>0</v>
      </c>
      <c r="X40" s="86">
        <f t="shared" si="31"/>
        <v>0</v>
      </c>
      <c r="Y40" s="86">
        <f t="shared" si="14"/>
        <v>0</v>
      </c>
      <c r="Z40" s="86">
        <f t="shared" si="32"/>
        <v>2520092.58</v>
      </c>
      <c r="AA40" s="86">
        <f t="shared" si="32"/>
        <v>0</v>
      </c>
      <c r="AB40" s="86">
        <f t="shared" si="16"/>
        <v>2520092.58</v>
      </c>
      <c r="AC40" s="86">
        <f t="shared" si="33"/>
        <v>0</v>
      </c>
      <c r="AD40" s="86">
        <f t="shared" si="33"/>
        <v>0</v>
      </c>
      <c r="AE40" s="91">
        <f t="shared" si="18"/>
        <v>0</v>
      </c>
      <c r="AF40" s="86">
        <f t="shared" si="34"/>
        <v>536543.68999999994</v>
      </c>
      <c r="AG40" s="86">
        <f t="shared" si="34"/>
        <v>0</v>
      </c>
      <c r="AH40" s="86">
        <f t="shared" si="20"/>
        <v>536543.68999999994</v>
      </c>
      <c r="AI40" s="86">
        <f t="shared" si="35"/>
        <v>140061</v>
      </c>
      <c r="AJ40" s="86">
        <f t="shared" si="35"/>
        <v>0</v>
      </c>
      <c r="AK40" s="90">
        <f t="shared" si="22"/>
        <v>140061</v>
      </c>
      <c r="AL40" s="41">
        <f t="shared" si="23"/>
        <v>7596533.9100000001</v>
      </c>
    </row>
    <row r="41" spans="2:38" ht="13.35" thickTop="1" thickBot="1" x14ac:dyDescent="0.45">
      <c r="B41" s="50" t="s">
        <v>118</v>
      </c>
      <c r="C41" s="66">
        <f t="shared" si="24"/>
        <v>5374007.4700000007</v>
      </c>
      <c r="D41" s="66">
        <f t="shared" si="24"/>
        <v>202867</v>
      </c>
      <c r="E41" s="86">
        <f t="shared" si="25"/>
        <v>200158.69999999998</v>
      </c>
      <c r="F41" s="86">
        <f t="shared" si="25"/>
        <v>0</v>
      </c>
      <c r="G41" s="86">
        <f t="shared" si="2"/>
        <v>200158.69999999998</v>
      </c>
      <c r="H41" s="86">
        <f t="shared" si="26"/>
        <v>0</v>
      </c>
      <c r="I41" s="86">
        <f t="shared" si="26"/>
        <v>0</v>
      </c>
      <c r="J41" s="86">
        <f t="shared" si="4"/>
        <v>0</v>
      </c>
      <c r="K41" s="86">
        <f t="shared" si="27"/>
        <v>364152.76</v>
      </c>
      <c r="L41" s="86">
        <f t="shared" si="27"/>
        <v>202867</v>
      </c>
      <c r="M41" s="86">
        <f t="shared" si="6"/>
        <v>567019.76</v>
      </c>
      <c r="N41" s="86">
        <f t="shared" si="28"/>
        <v>7358.6</v>
      </c>
      <c r="O41" s="86">
        <f t="shared" si="28"/>
        <v>0</v>
      </c>
      <c r="P41" s="86">
        <f t="shared" si="8"/>
        <v>7358.6</v>
      </c>
      <c r="Q41" s="86">
        <f t="shared" si="29"/>
        <v>0</v>
      </c>
      <c r="R41" s="86">
        <f t="shared" si="29"/>
        <v>0</v>
      </c>
      <c r="S41" s="86">
        <f t="shared" si="10"/>
        <v>0</v>
      </c>
      <c r="T41" s="86">
        <f t="shared" si="30"/>
        <v>0</v>
      </c>
      <c r="U41" s="86">
        <f t="shared" si="30"/>
        <v>0</v>
      </c>
      <c r="V41" s="86">
        <f t="shared" si="12"/>
        <v>0</v>
      </c>
      <c r="W41" s="86">
        <f t="shared" si="31"/>
        <v>0</v>
      </c>
      <c r="X41" s="86">
        <f t="shared" si="31"/>
        <v>0</v>
      </c>
      <c r="Y41" s="86">
        <f t="shared" si="14"/>
        <v>0</v>
      </c>
      <c r="Z41" s="86">
        <f t="shared" si="32"/>
        <v>78033.669999999984</v>
      </c>
      <c r="AA41" s="86">
        <f t="shared" si="32"/>
        <v>0</v>
      </c>
      <c r="AB41" s="86">
        <f t="shared" si="16"/>
        <v>78033.669999999984</v>
      </c>
      <c r="AC41" s="86">
        <f t="shared" si="33"/>
        <v>0</v>
      </c>
      <c r="AD41" s="86">
        <f t="shared" si="33"/>
        <v>0</v>
      </c>
      <c r="AE41" s="91">
        <f t="shared" si="18"/>
        <v>0</v>
      </c>
      <c r="AF41" s="86">
        <f t="shared" si="34"/>
        <v>0</v>
      </c>
      <c r="AG41" s="86">
        <f t="shared" si="34"/>
        <v>0</v>
      </c>
      <c r="AH41" s="86">
        <f t="shared" si="20"/>
        <v>0</v>
      </c>
      <c r="AI41" s="86">
        <f t="shared" si="35"/>
        <v>4724303.74</v>
      </c>
      <c r="AJ41" s="86">
        <f t="shared" si="35"/>
        <v>0</v>
      </c>
      <c r="AK41" s="90">
        <f t="shared" si="22"/>
        <v>4724303.74</v>
      </c>
      <c r="AL41" s="41">
        <f t="shared" si="23"/>
        <v>5576874.4700000007</v>
      </c>
    </row>
    <row r="42" spans="2:38" ht="13" thickTop="1" x14ac:dyDescent="0.4">
      <c r="B42" s="52" t="s">
        <v>21</v>
      </c>
      <c r="C42" s="60">
        <f t="shared" ref="C42:AJ42" si="36">SUM(C9:C41)</f>
        <v>40614531019.720009</v>
      </c>
      <c r="D42" s="60">
        <f t="shared" si="36"/>
        <v>22931102381.299992</v>
      </c>
      <c r="E42" s="60">
        <f t="shared" si="36"/>
        <v>244893352.94999996</v>
      </c>
      <c r="F42" s="60">
        <f t="shared" si="36"/>
        <v>105219.73999999999</v>
      </c>
      <c r="G42" s="60">
        <f t="shared" si="36"/>
        <v>244998572.68999994</v>
      </c>
      <c r="H42" s="60">
        <f t="shared" si="36"/>
        <v>4115795461.5599999</v>
      </c>
      <c r="I42" s="60">
        <f t="shared" si="36"/>
        <v>5078357269.4800005</v>
      </c>
      <c r="J42" s="60">
        <f t="shared" si="36"/>
        <v>9194152731.0400009</v>
      </c>
      <c r="K42" s="60">
        <f t="shared" si="36"/>
        <v>12562218.49</v>
      </c>
      <c r="L42" s="60">
        <f t="shared" si="36"/>
        <v>15447063126.230001</v>
      </c>
      <c r="M42" s="60">
        <f t="shared" si="36"/>
        <v>15459625344.720001</v>
      </c>
      <c r="N42" s="60">
        <f t="shared" si="36"/>
        <v>405168101.84000009</v>
      </c>
      <c r="O42" s="60">
        <f t="shared" si="36"/>
        <v>91827656.700000003</v>
      </c>
      <c r="P42" s="60">
        <f t="shared" si="36"/>
        <v>496995758.5400002</v>
      </c>
      <c r="Q42" s="60">
        <f t="shared" si="36"/>
        <v>16308691504.910002</v>
      </c>
      <c r="R42" s="60">
        <f t="shared" si="36"/>
        <v>1421070083.1099994</v>
      </c>
      <c r="S42" s="60">
        <f t="shared" si="36"/>
        <v>17729761588.02</v>
      </c>
      <c r="T42" s="60">
        <f t="shared" si="36"/>
        <v>462976271.00999999</v>
      </c>
      <c r="U42" s="60">
        <f t="shared" si="36"/>
        <v>1118749.7799999998</v>
      </c>
      <c r="V42" s="60">
        <f t="shared" si="36"/>
        <v>464095020.78999996</v>
      </c>
      <c r="W42" s="60">
        <f t="shared" si="36"/>
        <v>727652039</v>
      </c>
      <c r="X42" s="60">
        <f t="shared" si="36"/>
        <v>28825976.689999998</v>
      </c>
      <c r="Y42" s="60">
        <f t="shared" si="36"/>
        <v>756478015.68999982</v>
      </c>
      <c r="Z42" s="60">
        <f t="shared" si="36"/>
        <v>14143328399.960005</v>
      </c>
      <c r="AA42" s="60">
        <f t="shared" si="36"/>
        <v>60542838.82</v>
      </c>
      <c r="AB42" s="60">
        <f t="shared" si="36"/>
        <v>14203871238.780005</v>
      </c>
      <c r="AC42" s="60">
        <f t="shared" si="36"/>
        <v>0</v>
      </c>
      <c r="AD42" s="60">
        <f t="shared" si="36"/>
        <v>608670491.2299999</v>
      </c>
      <c r="AE42" s="60">
        <f t="shared" si="36"/>
        <v>608670491.2299999</v>
      </c>
      <c r="AF42" s="60">
        <f t="shared" si="36"/>
        <v>1029421951.4700001</v>
      </c>
      <c r="AG42" s="60">
        <f t="shared" si="36"/>
        <v>47036405.890000001</v>
      </c>
      <c r="AH42" s="60">
        <f t="shared" si="36"/>
        <v>1076458357.3600001</v>
      </c>
      <c r="AI42" s="60">
        <f t="shared" si="36"/>
        <v>3164041718.5300002</v>
      </c>
      <c r="AJ42" s="60">
        <f t="shared" si="36"/>
        <v>146484563.63000003</v>
      </c>
      <c r="AK42" s="90">
        <f t="shared" si="22"/>
        <v>3310526282.1600003</v>
      </c>
    </row>
    <row r="43" spans="2:38" x14ac:dyDescent="0.4">
      <c r="B43" s="34"/>
      <c r="C43" s="35"/>
      <c r="D43" s="34"/>
      <c r="E43" s="35"/>
      <c r="F43" s="34"/>
      <c r="G43" s="34"/>
      <c r="H43" s="35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2:38" x14ac:dyDescent="0.4">
      <c r="B44" s="5" t="s">
        <v>38</v>
      </c>
      <c r="C44" s="187">
        <f>(D42/C45*100)</f>
        <v>36.086039518384773</v>
      </c>
      <c r="D44" s="187"/>
      <c r="E44" s="187">
        <f>(F42/E45*100)</f>
        <v>4.2947082852248269E-2</v>
      </c>
      <c r="F44" s="187"/>
      <c r="G44" s="36"/>
      <c r="H44" s="187">
        <f>(I42/H45*100)</f>
        <v>55.234641168567578</v>
      </c>
      <c r="I44" s="187"/>
      <c r="J44" s="36"/>
      <c r="K44" s="187">
        <f>(L42/K45*100)</f>
        <v>99.918741766311371</v>
      </c>
      <c r="L44" s="187"/>
      <c r="M44" s="36"/>
      <c r="N44" s="187">
        <f>(O42/N45*100)</f>
        <v>18.476547359228494</v>
      </c>
      <c r="O44" s="187"/>
      <c r="P44" s="36"/>
      <c r="Q44" s="187">
        <f>(R42/Q45*100)</f>
        <v>8.0151674688632948</v>
      </c>
      <c r="R44" s="187"/>
      <c r="S44" s="36"/>
      <c r="T44" s="187">
        <f>(U42/T45*100)</f>
        <v>0.24106050051897174</v>
      </c>
      <c r="U44" s="187"/>
      <c r="V44" s="36"/>
      <c r="W44" s="187">
        <f>(X42/W45*100)</f>
        <v>3.8105504842341249</v>
      </c>
      <c r="X44" s="187"/>
      <c r="Y44" s="36"/>
      <c r="Z44" s="187">
        <f>(AA42/Z45*100)</f>
        <v>0.42624181677107442</v>
      </c>
      <c r="AA44" s="187"/>
      <c r="AB44" s="36"/>
      <c r="AC44" s="187">
        <f>(AD42/AC45*100)</f>
        <v>100</v>
      </c>
      <c r="AD44" s="187"/>
      <c r="AE44" s="36"/>
      <c r="AF44" s="187">
        <f>(AG42/AF45*100)</f>
        <v>4.3695518334175194</v>
      </c>
      <c r="AG44" s="187"/>
      <c r="AH44" s="36"/>
      <c r="AI44" s="187">
        <f>(AJ42/AI45*100)</f>
        <v>4.4248119828979</v>
      </c>
      <c r="AJ44" s="187"/>
      <c r="AK44" s="36"/>
    </row>
    <row r="45" spans="2:38" x14ac:dyDescent="0.4">
      <c r="B45" s="5" t="s">
        <v>39</v>
      </c>
      <c r="C45" s="185">
        <f>(C42+D42)</f>
        <v>63545633401.020004</v>
      </c>
      <c r="D45" s="186"/>
      <c r="E45" s="185">
        <f>(E42+F42)</f>
        <v>244998572.68999997</v>
      </c>
      <c r="F45" s="186"/>
      <c r="G45" s="37"/>
      <c r="H45" s="185">
        <f>(H42+I42)</f>
        <v>9194152731.0400009</v>
      </c>
      <c r="I45" s="186"/>
      <c r="J45" s="37"/>
      <c r="K45" s="185">
        <f>(K42+L42)</f>
        <v>15459625344.720001</v>
      </c>
      <c r="L45" s="186"/>
      <c r="M45" s="37"/>
      <c r="N45" s="185">
        <f>(N42+O42)</f>
        <v>496995758.54000008</v>
      </c>
      <c r="O45" s="186"/>
      <c r="P45" s="37"/>
      <c r="Q45" s="185">
        <f>(Q42+R42)</f>
        <v>17729761588.02</v>
      </c>
      <c r="R45" s="186"/>
      <c r="S45" s="37"/>
      <c r="T45" s="185">
        <f>(T42+U42)</f>
        <v>464095020.78999996</v>
      </c>
      <c r="U45" s="186"/>
      <c r="V45" s="37"/>
      <c r="W45" s="185">
        <f>(W42+X42)</f>
        <v>756478015.69000006</v>
      </c>
      <c r="X45" s="186"/>
      <c r="Y45" s="37"/>
      <c r="Z45" s="185">
        <f>(Z42+AA42)</f>
        <v>14203871238.780005</v>
      </c>
      <c r="AA45" s="186"/>
      <c r="AB45" s="37"/>
      <c r="AC45" s="185">
        <f>(AC42+AD42)</f>
        <v>608670491.2299999</v>
      </c>
      <c r="AD45" s="186"/>
      <c r="AE45" s="37"/>
      <c r="AF45" s="185">
        <f>(AF42+AG42)</f>
        <v>1076458357.3600001</v>
      </c>
      <c r="AG45" s="186"/>
      <c r="AH45" s="37"/>
      <c r="AI45" s="185">
        <f>(AI42+AJ42)</f>
        <v>3310526282.1600003</v>
      </c>
      <c r="AJ45" s="186"/>
      <c r="AK45" s="37"/>
    </row>
    <row r="46" spans="2:38" x14ac:dyDescent="0.4">
      <c r="B46" s="5" t="s">
        <v>40</v>
      </c>
      <c r="C46" s="187">
        <f>SUM(E46:AJ46)</f>
        <v>99.999999999999986</v>
      </c>
      <c r="D46" s="186"/>
      <c r="E46" s="187">
        <f>(E45/C45*100)</f>
        <v>0.38554745554879838</v>
      </c>
      <c r="F46" s="187"/>
      <c r="G46" s="36"/>
      <c r="H46" s="187">
        <f>(H45/C45*100)</f>
        <v>14.468583030745934</v>
      </c>
      <c r="I46" s="187"/>
      <c r="J46" s="36"/>
      <c r="K46" s="187">
        <f>(K45/C45*100)</f>
        <v>24.328383426691676</v>
      </c>
      <c r="L46" s="187"/>
      <c r="M46" s="36"/>
      <c r="N46" s="187">
        <f>(N45/C45*100)</f>
        <v>0.78210843442788403</v>
      </c>
      <c r="O46" s="187"/>
      <c r="P46" s="36"/>
      <c r="Q46" s="187">
        <f>(Q45/C45*100)</f>
        <v>27.900833840355443</v>
      </c>
      <c r="R46" s="187"/>
      <c r="S46" s="36"/>
      <c r="T46" s="187">
        <f>(T45/C45*100)</f>
        <v>0.73033345637019109</v>
      </c>
      <c r="U46" s="187"/>
      <c r="V46" s="36"/>
      <c r="W46" s="187">
        <f>(W45/C45*100)</f>
        <v>1.1904484623137888</v>
      </c>
      <c r="X46" s="187"/>
      <c r="Y46" s="36"/>
      <c r="Z46" s="187">
        <f>(Z45/C45*100)</f>
        <v>22.352238035213308</v>
      </c>
      <c r="AA46" s="187"/>
      <c r="AB46" s="36"/>
      <c r="AC46" s="187">
        <f>(AC45/C45*100)</f>
        <v>0.95784786247835219</v>
      </c>
      <c r="AD46" s="187"/>
      <c r="AE46" s="36"/>
      <c r="AF46" s="187">
        <f>(AF45/C45*100)</f>
        <v>1.6939926470899278</v>
      </c>
      <c r="AG46" s="187"/>
      <c r="AH46" s="36"/>
      <c r="AI46" s="187">
        <f>(AI45/C45*100)</f>
        <v>5.2096833487647025</v>
      </c>
      <c r="AJ46" s="187"/>
      <c r="AK46" s="36"/>
    </row>
    <row r="47" spans="2:38" x14ac:dyDescent="0.4">
      <c r="B47" s="92" t="s">
        <v>171</v>
      </c>
      <c r="C47" s="39"/>
      <c r="D47" s="31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2:38" x14ac:dyDescent="0.4">
      <c r="B48" s="28"/>
      <c r="C48" s="39"/>
      <c r="D48" s="31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9" x14ac:dyDescent="0.4">
      <c r="B49" s="28"/>
      <c r="C49" s="39"/>
      <c r="D49" s="31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9" x14ac:dyDescent="0.4">
      <c r="B50" s="28"/>
      <c r="C50" s="39"/>
      <c r="D50" s="31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9" x14ac:dyDescent="0.4">
      <c r="B51" s="28"/>
      <c r="C51" s="39"/>
      <c r="D51" s="31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9" x14ac:dyDescent="0.4">
      <c r="B52" s="28"/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9" x14ac:dyDescent="0.4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9" x14ac:dyDescent="0.4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9" ht="20.25" customHeight="1" x14ac:dyDescent="0.6">
      <c r="B55" s="181" t="s">
        <v>42</v>
      </c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</row>
    <row r="56" spans="1:39" ht="12.75" customHeight="1" x14ac:dyDescent="0.4">
      <c r="B56" s="182" t="s">
        <v>56</v>
      </c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</row>
    <row r="57" spans="1:39" ht="12.75" customHeight="1" x14ac:dyDescent="0.4">
      <c r="B57" s="183" t="s">
        <v>170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</row>
    <row r="58" spans="1:39" ht="12.75" customHeight="1" x14ac:dyDescent="0.4">
      <c r="B58" s="182" t="s">
        <v>105</v>
      </c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</row>
    <row r="59" spans="1:39" x14ac:dyDescent="0.4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9" ht="13" thickBot="1" x14ac:dyDescent="0.45">
      <c r="E60" s="131" t="str">
        <f>E61&amp;E62</f>
        <v>Vida IndividualNo Exoneradas</v>
      </c>
      <c r="F60" s="131" t="str">
        <f>E61&amp;F62</f>
        <v>Vida IndividualExoneradas</v>
      </c>
      <c r="H60" s="131" t="str">
        <f>H61&amp;H62</f>
        <v>Vida ColectivoNo Exoneradas</v>
      </c>
      <c r="I60" s="131" t="str">
        <f>H61&amp;I62</f>
        <v>Vida ColectivoExoneradas</v>
      </c>
      <c r="K60" s="131" t="str">
        <f>K61&amp;K62</f>
        <v>SaludNo Exoneradas</v>
      </c>
      <c r="L60" s="131" t="str">
        <f>K61&amp;L62</f>
        <v>SaludExoneradas</v>
      </c>
      <c r="N60" s="131" t="str">
        <f>N61&amp;N62</f>
        <v>Accidentes PersonalesNo Exoneradas</v>
      </c>
      <c r="O60" s="131" t="str">
        <f>N61&amp;O62</f>
        <v>Accidentes PersonalesExoneradas</v>
      </c>
      <c r="Q60" s="131" t="str">
        <f>Q61&amp;Q62</f>
        <v>Incendio y AliadosNo Exoneradas</v>
      </c>
      <c r="R60" s="131" t="str">
        <f>Q61&amp;R62</f>
        <v>Incendio y AliadosExoneradas</v>
      </c>
      <c r="T60" s="131" t="str">
        <f>T61&amp;T62</f>
        <v>Naves Maritimas y AéreasNo Exoneradas</v>
      </c>
      <c r="U60" s="131" t="str">
        <f>T61&amp;U62</f>
        <v>Naves Maritimas y AéreasExoneradas</v>
      </c>
      <c r="W60" s="131" t="str">
        <f>W61&amp;W62</f>
        <v>Transporte de CargaNo Exoneradas</v>
      </c>
      <c r="X60" s="131" t="str">
        <f>W61&amp;X62</f>
        <v>Transporte de CargaExoneradas</v>
      </c>
      <c r="Z60" s="131" t="str">
        <f>Z61&amp;Z62</f>
        <v>Vehículos de MotorNo Exoneradas</v>
      </c>
      <c r="AA60" s="131" t="str">
        <f>Z61&amp;AA62</f>
        <v>Vehículos de MotorExoneradas</v>
      </c>
      <c r="AC60" s="131" t="str">
        <f>AC61&amp;AC62</f>
        <v>Agrícola y PecuarioNo Exoneradas</v>
      </c>
      <c r="AD60" s="131" t="str">
        <f>AC61&amp;AD62</f>
        <v>Agrícola y PecuarioExoneradas</v>
      </c>
      <c r="AF60" s="131" t="str">
        <f>AF61&amp;AF62</f>
        <v>FianzasNo Exoneradas</v>
      </c>
      <c r="AG60" s="131" t="str">
        <f>AF61&amp;AG62</f>
        <v>FianzasExoneradas</v>
      </c>
      <c r="AI60" s="131" t="str">
        <f>AI61&amp;AI62</f>
        <v>Otros SegurosNo Exoneradas</v>
      </c>
      <c r="AJ60" s="131" t="str">
        <f>AI61&amp;AJ62</f>
        <v>Otros SegurosExoneradas</v>
      </c>
    </row>
    <row r="61" spans="1:39" ht="13.35" thickTop="1" thickBot="1" x14ac:dyDescent="0.45">
      <c r="B61" s="176" t="s">
        <v>33</v>
      </c>
      <c r="C61" s="189" t="s">
        <v>0</v>
      </c>
      <c r="D61" s="189"/>
      <c r="E61" s="189" t="s">
        <v>12</v>
      </c>
      <c r="F61" s="189"/>
      <c r="G61" s="109"/>
      <c r="H61" s="189" t="s">
        <v>13</v>
      </c>
      <c r="I61" s="189"/>
      <c r="J61" s="109"/>
      <c r="K61" s="189" t="s">
        <v>14</v>
      </c>
      <c r="L61" s="189"/>
      <c r="M61" s="109"/>
      <c r="N61" s="189" t="s">
        <v>15</v>
      </c>
      <c r="O61" s="189"/>
      <c r="P61" s="109"/>
      <c r="Q61" s="189" t="s">
        <v>27</v>
      </c>
      <c r="R61" s="189"/>
      <c r="S61" s="109"/>
      <c r="T61" s="189" t="s">
        <v>35</v>
      </c>
      <c r="U61" s="189"/>
      <c r="V61" s="109"/>
      <c r="W61" s="189" t="s">
        <v>16</v>
      </c>
      <c r="X61" s="189"/>
      <c r="Y61" s="109"/>
      <c r="Z61" s="189" t="s">
        <v>67</v>
      </c>
      <c r="AA61" s="189"/>
      <c r="AB61" s="109"/>
      <c r="AC61" s="189" t="s">
        <v>34</v>
      </c>
      <c r="AD61" s="189"/>
      <c r="AE61" s="109"/>
      <c r="AF61" s="189" t="s">
        <v>17</v>
      </c>
      <c r="AG61" s="189"/>
      <c r="AH61" s="109"/>
      <c r="AI61" s="189" t="s">
        <v>18</v>
      </c>
      <c r="AJ61" s="189"/>
      <c r="AK61" s="64"/>
      <c r="AL61" s="30" t="s">
        <v>172</v>
      </c>
    </row>
    <row r="62" spans="1:39" ht="13.35" thickTop="1" thickBot="1" x14ac:dyDescent="0.45">
      <c r="B62" s="188"/>
      <c r="C62" s="109" t="s">
        <v>28</v>
      </c>
      <c r="D62" s="109" t="s">
        <v>25</v>
      </c>
      <c r="E62" s="109" t="s">
        <v>28</v>
      </c>
      <c r="F62" s="109" t="s">
        <v>25</v>
      </c>
      <c r="G62" s="109"/>
      <c r="H62" s="109" t="s">
        <v>28</v>
      </c>
      <c r="I62" s="109" t="s">
        <v>25</v>
      </c>
      <c r="J62" s="109"/>
      <c r="K62" s="109" t="s">
        <v>28</v>
      </c>
      <c r="L62" s="109" t="s">
        <v>25</v>
      </c>
      <c r="M62" s="109"/>
      <c r="N62" s="109" t="s">
        <v>28</v>
      </c>
      <c r="O62" s="109" t="s">
        <v>25</v>
      </c>
      <c r="P62" s="109"/>
      <c r="Q62" s="109" t="s">
        <v>28</v>
      </c>
      <c r="R62" s="109" t="s">
        <v>25</v>
      </c>
      <c r="S62" s="109"/>
      <c r="T62" s="109" t="s">
        <v>28</v>
      </c>
      <c r="U62" s="109" t="s">
        <v>25</v>
      </c>
      <c r="V62" s="109"/>
      <c r="W62" s="109" t="s">
        <v>28</v>
      </c>
      <c r="X62" s="109" t="s">
        <v>25</v>
      </c>
      <c r="Y62" s="109"/>
      <c r="Z62" s="109" t="s">
        <v>28</v>
      </c>
      <c r="AA62" s="109" t="s">
        <v>25</v>
      </c>
      <c r="AB62" s="109"/>
      <c r="AC62" s="109" t="s">
        <v>28</v>
      </c>
      <c r="AD62" s="109" t="s">
        <v>25</v>
      </c>
      <c r="AE62" s="109"/>
      <c r="AF62" s="109" t="s">
        <v>28</v>
      </c>
      <c r="AG62" s="109" t="s">
        <v>25</v>
      </c>
      <c r="AH62" s="109"/>
      <c r="AI62" s="109" t="s">
        <v>28</v>
      </c>
      <c r="AJ62" s="109" t="s">
        <v>25</v>
      </c>
      <c r="AK62" s="64"/>
      <c r="AL62" s="30" t="s">
        <v>172</v>
      </c>
    </row>
    <row r="63" spans="1:39" ht="13" thickTop="1" x14ac:dyDescent="0.4">
      <c r="A63" s="131" t="str">
        <f>AM63&amp;B63</f>
        <v>EneroSeguros Universal, S. A.</v>
      </c>
      <c r="B63" s="86" t="s">
        <v>86</v>
      </c>
      <c r="C63" s="87">
        <f t="shared" ref="C63:C95" si="37">SUMIF($E$62:$AJ$62,$C$62,$E63:$AJ63)</f>
        <v>649910138.59000003</v>
      </c>
      <c r="D63" s="87">
        <f t="shared" ref="D63:D95" si="38">SUMIF($E$62:$AJ$62,$D$62,$E63:$AJ63)</f>
        <v>578102611.87</v>
      </c>
      <c r="E63" s="86">
        <v>4805958.08</v>
      </c>
      <c r="F63" s="86">
        <v>1044</v>
      </c>
      <c r="G63" s="86">
        <f t="shared" ref="G63:G95" si="39">SUBTOTAL(109,E63:F63)</f>
        <v>4807002.08</v>
      </c>
      <c r="H63" s="86">
        <v>66256696.07</v>
      </c>
      <c r="I63" s="86">
        <v>127069122.87</v>
      </c>
      <c r="J63" s="86">
        <f t="shared" ref="J63:J95" si="40">SUBTOTAL(109,H63:I63)</f>
        <v>193325818.94</v>
      </c>
      <c r="K63" s="86">
        <v>512.94000000000005</v>
      </c>
      <c r="L63" s="86">
        <v>291170649.94</v>
      </c>
      <c r="M63" s="86">
        <f t="shared" ref="M63:M95" si="41">SUBTOTAL(109,K63:L63)</f>
        <v>291171162.88</v>
      </c>
      <c r="N63" s="86">
        <v>17573970.57</v>
      </c>
      <c r="O63" s="86" t="s">
        <v>173</v>
      </c>
      <c r="P63" s="86">
        <f t="shared" ref="P63:P95" si="42">SUBTOTAL(109,N63:O63)</f>
        <v>17573970.57</v>
      </c>
      <c r="Q63" s="86">
        <v>241336651.74000001</v>
      </c>
      <c r="R63" s="86">
        <v>159334005.05000001</v>
      </c>
      <c r="S63" s="86">
        <f t="shared" ref="S63:S95" si="43">SUBTOTAL(109,Q63:R63)</f>
        <v>400670656.79000002</v>
      </c>
      <c r="T63" s="86">
        <v>1704699.53</v>
      </c>
      <c r="U63" s="86" t="s">
        <v>173</v>
      </c>
      <c r="V63" s="86">
        <f t="shared" ref="V63:V95" si="44">SUBTOTAL(109,T63:U63)</f>
        <v>1704699.53</v>
      </c>
      <c r="W63" s="86">
        <v>13746038.359999999</v>
      </c>
      <c r="X63" s="86" t="s">
        <v>173</v>
      </c>
      <c r="Y63" s="86">
        <f t="shared" ref="Y63:Y95" si="45">SUBTOTAL(109,W63:X63)</f>
        <v>13746038.359999999</v>
      </c>
      <c r="Z63" s="86">
        <v>172048469.33000001</v>
      </c>
      <c r="AA63" s="86">
        <v>228216.18</v>
      </c>
      <c r="AB63" s="86">
        <f t="shared" ref="AB63:AB95" si="46">SUBTOTAL(109,Z63:AA63)</f>
        <v>172276685.51000002</v>
      </c>
      <c r="AC63" s="86" t="s">
        <v>173</v>
      </c>
      <c r="AD63" s="86" t="s">
        <v>173</v>
      </c>
      <c r="AE63" s="86">
        <f t="shared" ref="AE63:AE95" si="47">SUBTOTAL(109,AC63:AD63)</f>
        <v>0</v>
      </c>
      <c r="AF63" s="86">
        <v>44024197.630000003</v>
      </c>
      <c r="AG63" s="86">
        <v>27008.09</v>
      </c>
      <c r="AH63" s="86">
        <f t="shared" ref="AH63:AH95" si="48">SUBTOTAL(109,AF63:AG63)</f>
        <v>44051205.720000006</v>
      </c>
      <c r="AI63" s="86">
        <v>88412944.340000004</v>
      </c>
      <c r="AJ63" s="86">
        <v>272565.74</v>
      </c>
      <c r="AK63" s="86">
        <f t="shared" ref="AK63:AK95" si="49">SUBTOTAL(109,AI63:AJ63)</f>
        <v>88685510.079999998</v>
      </c>
      <c r="AL63" s="41">
        <f t="shared" ref="AL63:AL95" si="50">SUM(C63:D63)</f>
        <v>1228012750.46</v>
      </c>
      <c r="AM63" s="131" t="s">
        <v>23</v>
      </c>
    </row>
    <row r="64" spans="1:39" x14ac:dyDescent="0.4">
      <c r="A64" s="131" t="str">
        <f t="shared" ref="A64:A123" si="51">AM64&amp;B64</f>
        <v>EneroHumano Seguros, S. A.</v>
      </c>
      <c r="B64" s="50" t="s">
        <v>108</v>
      </c>
      <c r="C64" s="87">
        <f t="shared" si="37"/>
        <v>97757403.000000015</v>
      </c>
      <c r="D64" s="87">
        <f t="shared" si="38"/>
        <v>778430909.95000005</v>
      </c>
      <c r="E64" s="86">
        <v>2786190.03</v>
      </c>
      <c r="F64" s="86">
        <v>0.01</v>
      </c>
      <c r="G64" s="86">
        <f t="shared" si="39"/>
        <v>2786190.0399999996</v>
      </c>
      <c r="H64" s="86">
        <v>17625585.289999999</v>
      </c>
      <c r="I64" s="86">
        <v>2479494.4700000002</v>
      </c>
      <c r="J64" s="86">
        <f t="shared" si="40"/>
        <v>20105079.759999998</v>
      </c>
      <c r="K64" s="86" t="s">
        <v>173</v>
      </c>
      <c r="L64" s="86">
        <v>773821584.69000006</v>
      </c>
      <c r="M64" s="86">
        <f t="shared" si="41"/>
        <v>773821584.69000006</v>
      </c>
      <c r="N64" s="86">
        <v>362047.71</v>
      </c>
      <c r="O64" s="86" t="s">
        <v>173</v>
      </c>
      <c r="P64" s="86">
        <f t="shared" si="42"/>
        <v>362047.71</v>
      </c>
      <c r="Q64" s="86">
        <v>21372460.940000001</v>
      </c>
      <c r="R64" s="86">
        <v>2.48</v>
      </c>
      <c r="S64" s="86">
        <f t="shared" si="43"/>
        <v>21372463.420000002</v>
      </c>
      <c r="T64" s="86">
        <v>36829.800000000003</v>
      </c>
      <c r="U64" s="86" t="s">
        <v>173</v>
      </c>
      <c r="V64" s="86">
        <f t="shared" si="44"/>
        <v>36829.800000000003</v>
      </c>
      <c r="W64" s="86">
        <v>296469.7</v>
      </c>
      <c r="X64" s="86" t="s">
        <v>173</v>
      </c>
      <c r="Y64" s="86">
        <f t="shared" si="45"/>
        <v>296469.7</v>
      </c>
      <c r="Z64" s="86">
        <v>51890072.240000002</v>
      </c>
      <c r="AA64" s="86">
        <v>63826.39</v>
      </c>
      <c r="AB64" s="86">
        <f t="shared" si="46"/>
        <v>51953898.630000003</v>
      </c>
      <c r="AC64" s="86" t="s">
        <v>173</v>
      </c>
      <c r="AD64" s="86" t="s">
        <v>173</v>
      </c>
      <c r="AE64" s="86">
        <f t="shared" si="47"/>
        <v>0</v>
      </c>
      <c r="AF64" s="86">
        <v>633083.79</v>
      </c>
      <c r="AG64" s="86" t="s">
        <v>173</v>
      </c>
      <c r="AH64" s="86">
        <f t="shared" si="48"/>
        <v>633083.79</v>
      </c>
      <c r="AI64" s="86">
        <v>2754663.5</v>
      </c>
      <c r="AJ64" s="86">
        <v>2066001.91</v>
      </c>
      <c r="AK64" s="86">
        <f t="shared" si="49"/>
        <v>4820665.41</v>
      </c>
      <c r="AL64" s="41">
        <f t="shared" si="50"/>
        <v>876188312.95000005</v>
      </c>
      <c r="AM64" s="131" t="s">
        <v>23</v>
      </c>
    </row>
    <row r="65" spans="1:39" x14ac:dyDescent="0.4">
      <c r="A65" s="131" t="str">
        <f t="shared" si="51"/>
        <v>EneroSeguros Reservas, S. A.</v>
      </c>
      <c r="B65" s="50" t="s">
        <v>112</v>
      </c>
      <c r="C65" s="87">
        <f t="shared" si="37"/>
        <v>586809634.32000005</v>
      </c>
      <c r="D65" s="87">
        <f t="shared" si="38"/>
        <v>75146401.589999989</v>
      </c>
      <c r="E65" s="86">
        <v>2308092.39</v>
      </c>
      <c r="F65" s="86" t="s">
        <v>173</v>
      </c>
      <c r="G65" s="86">
        <f t="shared" si="39"/>
        <v>2308092.39</v>
      </c>
      <c r="H65" s="86">
        <v>104729569.56999999</v>
      </c>
      <c r="I65" s="86">
        <v>59814501.950000003</v>
      </c>
      <c r="J65" s="86">
        <f t="shared" si="40"/>
        <v>164544071.51999998</v>
      </c>
      <c r="K65" s="86" t="s">
        <v>173</v>
      </c>
      <c r="L65" s="86">
        <v>14495054.93</v>
      </c>
      <c r="M65" s="86">
        <f t="shared" si="41"/>
        <v>14495054.93</v>
      </c>
      <c r="N65" s="86">
        <v>1893031.73</v>
      </c>
      <c r="O65" s="86">
        <v>386679</v>
      </c>
      <c r="P65" s="86">
        <f t="shared" si="42"/>
        <v>2279710.73</v>
      </c>
      <c r="Q65" s="86">
        <v>204969938.34</v>
      </c>
      <c r="R65" s="86">
        <v>299971.62</v>
      </c>
      <c r="S65" s="86">
        <f t="shared" si="43"/>
        <v>205269909.96000001</v>
      </c>
      <c r="T65" s="86">
        <v>1042870.98</v>
      </c>
      <c r="U65" s="86" t="s">
        <v>173</v>
      </c>
      <c r="V65" s="86">
        <f t="shared" si="44"/>
        <v>1042870.98</v>
      </c>
      <c r="W65" s="86">
        <v>8575489.2100000009</v>
      </c>
      <c r="X65" s="86">
        <v>20998.99</v>
      </c>
      <c r="Y65" s="86">
        <f t="shared" si="45"/>
        <v>8596488.2000000011</v>
      </c>
      <c r="Z65" s="86">
        <v>232685106.19999999</v>
      </c>
      <c r="AA65" s="86">
        <v>123200.89</v>
      </c>
      <c r="AB65" s="86">
        <f t="shared" si="46"/>
        <v>232808307.08999997</v>
      </c>
      <c r="AC65" s="86" t="s">
        <v>173</v>
      </c>
      <c r="AD65" s="86" t="s">
        <v>173</v>
      </c>
      <c r="AE65" s="86">
        <f t="shared" si="47"/>
        <v>0</v>
      </c>
      <c r="AF65" s="86">
        <v>3207959.83</v>
      </c>
      <c r="AG65" s="86" t="s">
        <v>173</v>
      </c>
      <c r="AH65" s="86">
        <f t="shared" si="48"/>
        <v>3207959.83</v>
      </c>
      <c r="AI65" s="86">
        <v>27397576.07</v>
      </c>
      <c r="AJ65" s="86">
        <v>5994.21</v>
      </c>
      <c r="AK65" s="86">
        <f t="shared" si="49"/>
        <v>27403570.280000001</v>
      </c>
      <c r="AL65" s="41">
        <f t="shared" si="50"/>
        <v>661956035.91000009</v>
      </c>
      <c r="AM65" s="131" t="s">
        <v>23</v>
      </c>
    </row>
    <row r="66" spans="1:39" x14ac:dyDescent="0.4">
      <c r="A66" s="131" t="str">
        <f t="shared" si="51"/>
        <v>EneroMAPFRE BHD Cía de Seguros, S. A.</v>
      </c>
      <c r="B66" s="50" t="s">
        <v>94</v>
      </c>
      <c r="C66" s="87">
        <f t="shared" si="37"/>
        <v>431993627.86999995</v>
      </c>
      <c r="D66" s="87">
        <f t="shared" si="38"/>
        <v>97327212.329999998</v>
      </c>
      <c r="E66" s="86">
        <v>3993760.59</v>
      </c>
      <c r="F66" s="86" t="s">
        <v>173</v>
      </c>
      <c r="G66" s="86">
        <f t="shared" si="39"/>
        <v>3993760.59</v>
      </c>
      <c r="H66" s="86">
        <v>54979001.020000003</v>
      </c>
      <c r="I66" s="86">
        <v>73994626.439999998</v>
      </c>
      <c r="J66" s="86">
        <f t="shared" si="40"/>
        <v>128973627.46000001</v>
      </c>
      <c r="K66" s="86" t="s">
        <v>173</v>
      </c>
      <c r="L66" s="86">
        <v>19736825.32</v>
      </c>
      <c r="M66" s="86">
        <f t="shared" si="41"/>
        <v>19736825.32</v>
      </c>
      <c r="N66" s="86">
        <v>8614819.75</v>
      </c>
      <c r="O66" s="86">
        <v>453220.83</v>
      </c>
      <c r="P66" s="86">
        <f t="shared" si="42"/>
        <v>9068040.5800000001</v>
      </c>
      <c r="Q66" s="86">
        <v>158289173.72</v>
      </c>
      <c r="R66" s="86">
        <v>1629410.63</v>
      </c>
      <c r="S66" s="86">
        <f t="shared" si="43"/>
        <v>159918584.34999999</v>
      </c>
      <c r="T66" s="86">
        <v>781586.72</v>
      </c>
      <c r="U66" s="86" t="s">
        <v>173</v>
      </c>
      <c r="V66" s="86">
        <f t="shared" si="44"/>
        <v>781586.72</v>
      </c>
      <c r="W66" s="86">
        <v>3292154.61</v>
      </c>
      <c r="X66" s="86">
        <v>12215.39</v>
      </c>
      <c r="Y66" s="86">
        <f t="shared" si="45"/>
        <v>3304370</v>
      </c>
      <c r="Z66" s="86">
        <v>163844743.00999999</v>
      </c>
      <c r="AA66" s="86">
        <v>616221.29</v>
      </c>
      <c r="AB66" s="86">
        <f t="shared" si="46"/>
        <v>164460964.29999998</v>
      </c>
      <c r="AC66" s="86" t="s">
        <v>173</v>
      </c>
      <c r="AD66" s="86" t="s">
        <v>173</v>
      </c>
      <c r="AE66" s="86">
        <f t="shared" si="47"/>
        <v>0</v>
      </c>
      <c r="AF66" s="86">
        <v>4917241.37</v>
      </c>
      <c r="AG66" s="86" t="s">
        <v>173</v>
      </c>
      <c r="AH66" s="86">
        <f t="shared" si="48"/>
        <v>4917241.37</v>
      </c>
      <c r="AI66" s="86">
        <v>33281147.079999998</v>
      </c>
      <c r="AJ66" s="86">
        <v>884692.43</v>
      </c>
      <c r="AK66" s="86">
        <f t="shared" si="49"/>
        <v>34165839.509999998</v>
      </c>
      <c r="AL66" s="41">
        <f t="shared" si="50"/>
        <v>529320840.19999993</v>
      </c>
      <c r="AM66" s="131" t="s">
        <v>23</v>
      </c>
    </row>
    <row r="67" spans="1:39" x14ac:dyDescent="0.4">
      <c r="A67" s="131" t="str">
        <f t="shared" si="51"/>
        <v>EneroLa Colonial de Seguros, S. A.</v>
      </c>
      <c r="B67" s="50" t="s">
        <v>87</v>
      </c>
      <c r="C67" s="87">
        <f t="shared" si="37"/>
        <v>358388608.91000003</v>
      </c>
      <c r="D67" s="87">
        <f t="shared" si="38"/>
        <v>86048322.129999995</v>
      </c>
      <c r="E67" s="86">
        <v>211377.34</v>
      </c>
      <c r="F67" s="86" t="s">
        <v>173</v>
      </c>
      <c r="G67" s="86">
        <f t="shared" si="39"/>
        <v>211377.34</v>
      </c>
      <c r="H67" s="86">
        <v>20118338.399999999</v>
      </c>
      <c r="I67" s="86" t="s">
        <v>173</v>
      </c>
      <c r="J67" s="86">
        <f t="shared" si="40"/>
        <v>20118338.399999999</v>
      </c>
      <c r="K67" s="86">
        <v>1344937.81</v>
      </c>
      <c r="L67" s="86">
        <v>60637229.009999998</v>
      </c>
      <c r="M67" s="86">
        <f t="shared" si="41"/>
        <v>61982166.82</v>
      </c>
      <c r="N67" s="86">
        <v>1983822.91</v>
      </c>
      <c r="O67" s="86" t="s">
        <v>173</v>
      </c>
      <c r="P67" s="86">
        <f t="shared" si="42"/>
        <v>1983822.91</v>
      </c>
      <c r="Q67" s="86">
        <v>164015517.33000001</v>
      </c>
      <c r="R67" s="86">
        <v>24941092.629999999</v>
      </c>
      <c r="S67" s="86">
        <f t="shared" si="43"/>
        <v>188956609.96000001</v>
      </c>
      <c r="T67" s="86">
        <v>2648433.0499999998</v>
      </c>
      <c r="U67" s="86" t="s">
        <v>173</v>
      </c>
      <c r="V67" s="86">
        <f t="shared" si="44"/>
        <v>2648433.0499999998</v>
      </c>
      <c r="W67" s="86">
        <v>6092340.3200000003</v>
      </c>
      <c r="X67" s="86">
        <v>4674.21</v>
      </c>
      <c r="Y67" s="86">
        <f t="shared" si="45"/>
        <v>6097014.5300000003</v>
      </c>
      <c r="Z67" s="86">
        <v>128632396.54000001</v>
      </c>
      <c r="AA67" s="86">
        <v>45557.83</v>
      </c>
      <c r="AB67" s="86">
        <f t="shared" si="46"/>
        <v>128677954.37</v>
      </c>
      <c r="AC67" s="86" t="s">
        <v>173</v>
      </c>
      <c r="AD67" s="86" t="s">
        <v>173</v>
      </c>
      <c r="AE67" s="86">
        <f t="shared" si="47"/>
        <v>0</v>
      </c>
      <c r="AF67" s="86">
        <v>10902175.710000001</v>
      </c>
      <c r="AG67" s="86">
        <v>132158.22</v>
      </c>
      <c r="AH67" s="86">
        <f t="shared" si="48"/>
        <v>11034333.930000002</v>
      </c>
      <c r="AI67" s="86">
        <v>22439269.5</v>
      </c>
      <c r="AJ67" s="86">
        <v>287610.23</v>
      </c>
      <c r="AK67" s="86">
        <f t="shared" si="49"/>
        <v>22726879.73</v>
      </c>
      <c r="AL67" s="41">
        <f t="shared" si="50"/>
        <v>444436931.04000002</v>
      </c>
      <c r="AM67" s="131" t="s">
        <v>23</v>
      </c>
    </row>
    <row r="68" spans="1:39" x14ac:dyDescent="0.4">
      <c r="A68" s="131" t="str">
        <f t="shared" si="51"/>
        <v>EneroSeguros Sura, S. A.</v>
      </c>
      <c r="B68" s="50" t="s">
        <v>92</v>
      </c>
      <c r="C68" s="87">
        <f t="shared" si="37"/>
        <v>359881730.32000005</v>
      </c>
      <c r="D68" s="87">
        <f t="shared" si="38"/>
        <v>29402125.66</v>
      </c>
      <c r="E68" s="86">
        <v>979832.96</v>
      </c>
      <c r="F68" s="86" t="s">
        <v>173</v>
      </c>
      <c r="G68" s="86">
        <f t="shared" si="39"/>
        <v>979832.96</v>
      </c>
      <c r="H68" s="86">
        <v>15612017.75</v>
      </c>
      <c r="I68" s="86">
        <v>8428</v>
      </c>
      <c r="J68" s="86">
        <f t="shared" si="40"/>
        <v>15620445.75</v>
      </c>
      <c r="K68" s="86">
        <v>232905.3</v>
      </c>
      <c r="L68" s="86">
        <v>12712438.65</v>
      </c>
      <c r="M68" s="86">
        <f t="shared" si="41"/>
        <v>12945343.950000001</v>
      </c>
      <c r="N68" s="86">
        <v>627630.17000000004</v>
      </c>
      <c r="O68" s="86" t="s">
        <v>173</v>
      </c>
      <c r="P68" s="86">
        <f t="shared" si="42"/>
        <v>627630.17000000004</v>
      </c>
      <c r="Q68" s="86">
        <v>135577137.81999999</v>
      </c>
      <c r="R68" s="86">
        <v>15385792.99</v>
      </c>
      <c r="S68" s="86">
        <f t="shared" si="43"/>
        <v>150962930.81</v>
      </c>
      <c r="T68" s="86">
        <v>6781184.75</v>
      </c>
      <c r="U68" s="86" t="s">
        <v>173</v>
      </c>
      <c r="V68" s="86">
        <f t="shared" si="44"/>
        <v>6781184.75</v>
      </c>
      <c r="W68" s="86">
        <v>6480028.4900000002</v>
      </c>
      <c r="X68" s="86">
        <v>36537.57</v>
      </c>
      <c r="Y68" s="86">
        <f t="shared" si="45"/>
        <v>6516566.0600000005</v>
      </c>
      <c r="Z68" s="86">
        <v>131866924.84</v>
      </c>
      <c r="AA68" s="86">
        <v>954638.43</v>
      </c>
      <c r="AB68" s="86">
        <f t="shared" si="46"/>
        <v>132821563.27000001</v>
      </c>
      <c r="AC68" s="86" t="s">
        <v>173</v>
      </c>
      <c r="AD68" s="86" t="s">
        <v>173</v>
      </c>
      <c r="AE68" s="86">
        <f t="shared" si="47"/>
        <v>0</v>
      </c>
      <c r="AF68" s="86">
        <v>12664821.92</v>
      </c>
      <c r="AG68" s="86">
        <v>86902.28</v>
      </c>
      <c r="AH68" s="86">
        <f t="shared" si="48"/>
        <v>12751724.199999999</v>
      </c>
      <c r="AI68" s="86">
        <v>49059246.32</v>
      </c>
      <c r="AJ68" s="86">
        <v>217387.74</v>
      </c>
      <c r="AK68" s="86">
        <f t="shared" si="49"/>
        <v>49276634.060000002</v>
      </c>
      <c r="AL68" s="41">
        <f t="shared" si="50"/>
        <v>389283855.98000008</v>
      </c>
      <c r="AM68" s="131" t="s">
        <v>23</v>
      </c>
    </row>
    <row r="69" spans="1:39" x14ac:dyDescent="0.4">
      <c r="A69" s="131" t="str">
        <f t="shared" si="51"/>
        <v>EneroSeguros Worldwide, S. A.</v>
      </c>
      <c r="B69" s="50" t="s">
        <v>91</v>
      </c>
      <c r="C69" s="87">
        <f t="shared" si="37"/>
        <v>12138978.560000001</v>
      </c>
      <c r="D69" s="87">
        <f t="shared" si="38"/>
        <v>225088027.88</v>
      </c>
      <c r="E69" s="86">
        <v>7222561.2400000002</v>
      </c>
      <c r="F69" s="86" t="s">
        <v>173</v>
      </c>
      <c r="G69" s="86">
        <f t="shared" si="39"/>
        <v>7222561.2400000002</v>
      </c>
      <c r="H69" s="86">
        <v>4916417.32</v>
      </c>
      <c r="I69" s="86">
        <v>295295.07</v>
      </c>
      <c r="J69" s="86">
        <f t="shared" si="40"/>
        <v>5211712.3900000006</v>
      </c>
      <c r="K69" s="86" t="s">
        <v>173</v>
      </c>
      <c r="L69" s="86">
        <v>224792732.81</v>
      </c>
      <c r="M69" s="86">
        <f t="shared" si="41"/>
        <v>224792732.81</v>
      </c>
      <c r="N69" s="86" t="s">
        <v>173</v>
      </c>
      <c r="O69" s="86" t="s">
        <v>173</v>
      </c>
      <c r="P69" s="86">
        <f t="shared" si="42"/>
        <v>0</v>
      </c>
      <c r="Q69" s="86" t="s">
        <v>173</v>
      </c>
      <c r="R69" s="86" t="s">
        <v>173</v>
      </c>
      <c r="S69" s="86">
        <f t="shared" si="43"/>
        <v>0</v>
      </c>
      <c r="T69" s="86" t="s">
        <v>173</v>
      </c>
      <c r="U69" s="86" t="s">
        <v>173</v>
      </c>
      <c r="V69" s="86">
        <f t="shared" si="44"/>
        <v>0</v>
      </c>
      <c r="W69" s="86" t="s">
        <v>173</v>
      </c>
      <c r="X69" s="86" t="s">
        <v>173</v>
      </c>
      <c r="Y69" s="86">
        <f t="shared" si="45"/>
        <v>0</v>
      </c>
      <c r="Z69" s="86" t="s">
        <v>173</v>
      </c>
      <c r="AA69" s="86" t="s">
        <v>173</v>
      </c>
      <c r="AB69" s="86">
        <f t="shared" si="46"/>
        <v>0</v>
      </c>
      <c r="AC69" s="86" t="s">
        <v>173</v>
      </c>
      <c r="AD69" s="86" t="s">
        <v>173</v>
      </c>
      <c r="AE69" s="86">
        <f t="shared" si="47"/>
        <v>0</v>
      </c>
      <c r="AF69" s="86" t="s">
        <v>173</v>
      </c>
      <c r="AG69" s="86" t="s">
        <v>173</v>
      </c>
      <c r="AH69" s="86">
        <f t="shared" si="48"/>
        <v>0</v>
      </c>
      <c r="AI69" s="86" t="s">
        <v>173</v>
      </c>
      <c r="AJ69" s="86" t="s">
        <v>173</v>
      </c>
      <c r="AK69" s="86">
        <f t="shared" si="49"/>
        <v>0</v>
      </c>
      <c r="AL69" s="41">
        <f t="shared" si="50"/>
        <v>237227006.44</v>
      </c>
      <c r="AM69" s="131" t="s">
        <v>23</v>
      </c>
    </row>
    <row r="70" spans="1:39" x14ac:dyDescent="0.4">
      <c r="A70" s="131" t="str">
        <f t="shared" si="51"/>
        <v>EneroLa Monumental de Seguros, S. A.</v>
      </c>
      <c r="B70" s="50" t="s">
        <v>89</v>
      </c>
      <c r="C70" s="87">
        <f t="shared" si="37"/>
        <v>101317079.70999999</v>
      </c>
      <c r="D70" s="87">
        <f t="shared" si="38"/>
        <v>7041.32</v>
      </c>
      <c r="E70" s="86" t="s">
        <v>173</v>
      </c>
      <c r="F70" s="86" t="s">
        <v>173</v>
      </c>
      <c r="G70" s="86">
        <f t="shared" si="39"/>
        <v>0</v>
      </c>
      <c r="H70" s="86">
        <v>51147.97</v>
      </c>
      <c r="I70" s="86" t="s">
        <v>173</v>
      </c>
      <c r="J70" s="86">
        <f t="shared" si="40"/>
        <v>51147.97</v>
      </c>
      <c r="K70" s="86" t="s">
        <v>173</v>
      </c>
      <c r="L70" s="86" t="s">
        <v>173</v>
      </c>
      <c r="M70" s="86">
        <f t="shared" si="41"/>
        <v>0</v>
      </c>
      <c r="N70" s="86" t="s">
        <v>173</v>
      </c>
      <c r="O70" s="86" t="s">
        <v>173</v>
      </c>
      <c r="P70" s="86">
        <f t="shared" si="42"/>
        <v>0</v>
      </c>
      <c r="Q70" s="86">
        <v>13977264.189999999</v>
      </c>
      <c r="R70" s="86">
        <v>0.52</v>
      </c>
      <c r="S70" s="86">
        <f t="shared" si="43"/>
        <v>13977264.709999999</v>
      </c>
      <c r="T70" s="86">
        <v>264304.09000000003</v>
      </c>
      <c r="U70" s="86" t="s">
        <v>173</v>
      </c>
      <c r="V70" s="86">
        <f t="shared" si="44"/>
        <v>264304.09000000003</v>
      </c>
      <c r="W70" s="86">
        <v>247921.9</v>
      </c>
      <c r="X70" s="86">
        <v>0.53</v>
      </c>
      <c r="Y70" s="86">
        <f t="shared" si="45"/>
        <v>247922.43</v>
      </c>
      <c r="Z70" s="86">
        <v>82515632.459999993</v>
      </c>
      <c r="AA70" s="86">
        <v>5315.82</v>
      </c>
      <c r="AB70" s="86">
        <f t="shared" si="46"/>
        <v>82520948.279999986</v>
      </c>
      <c r="AC70" s="86" t="s">
        <v>173</v>
      </c>
      <c r="AD70" s="86" t="s">
        <v>173</v>
      </c>
      <c r="AE70" s="86">
        <f t="shared" si="47"/>
        <v>0</v>
      </c>
      <c r="AF70" s="86">
        <v>490799.44</v>
      </c>
      <c r="AG70" s="86" t="s">
        <v>173</v>
      </c>
      <c r="AH70" s="86">
        <f t="shared" si="48"/>
        <v>490799.44</v>
      </c>
      <c r="AI70" s="86">
        <v>3770009.66</v>
      </c>
      <c r="AJ70" s="86">
        <v>1724.45</v>
      </c>
      <c r="AK70" s="86">
        <f t="shared" si="49"/>
        <v>3771734.1100000003</v>
      </c>
      <c r="AL70" s="41">
        <f t="shared" si="50"/>
        <v>101324121.02999999</v>
      </c>
      <c r="AM70" s="131" t="s">
        <v>23</v>
      </c>
    </row>
    <row r="71" spans="1:39" x14ac:dyDescent="0.4">
      <c r="A71" s="131" t="str">
        <f t="shared" si="51"/>
        <v>EneroGeneral de Seguros, S. A.</v>
      </c>
      <c r="B71" s="50" t="s">
        <v>78</v>
      </c>
      <c r="C71" s="87">
        <f t="shared" si="37"/>
        <v>41267364.840000004</v>
      </c>
      <c r="D71" s="87">
        <f t="shared" si="38"/>
        <v>88632560.470000014</v>
      </c>
      <c r="E71" s="86">
        <v>148562.56</v>
      </c>
      <c r="F71" s="86" t="s">
        <v>173</v>
      </c>
      <c r="G71" s="86">
        <f t="shared" si="39"/>
        <v>148562.56</v>
      </c>
      <c r="H71" s="86">
        <v>1662437.91</v>
      </c>
      <c r="I71" s="86">
        <v>88279017.859999999</v>
      </c>
      <c r="J71" s="86">
        <f t="shared" si="40"/>
        <v>89941455.769999996</v>
      </c>
      <c r="K71" s="86" t="s">
        <v>173</v>
      </c>
      <c r="L71" s="86">
        <v>224745.76</v>
      </c>
      <c r="M71" s="86">
        <f t="shared" si="41"/>
        <v>224745.76</v>
      </c>
      <c r="N71" s="86">
        <v>22602.95</v>
      </c>
      <c r="O71" s="86">
        <v>99899.4</v>
      </c>
      <c r="P71" s="86">
        <f t="shared" si="42"/>
        <v>122502.34999999999</v>
      </c>
      <c r="Q71" s="86">
        <v>6493914.3799999999</v>
      </c>
      <c r="R71" s="86">
        <v>28897.45</v>
      </c>
      <c r="S71" s="86">
        <f t="shared" si="43"/>
        <v>6522811.8300000001</v>
      </c>
      <c r="T71" s="86">
        <v>1211525.3500000001</v>
      </c>
      <c r="U71" s="86" t="s">
        <v>173</v>
      </c>
      <c r="V71" s="86">
        <f t="shared" si="44"/>
        <v>1211525.3500000001</v>
      </c>
      <c r="W71" s="86">
        <v>166909.9</v>
      </c>
      <c r="X71" s="86" t="s">
        <v>173</v>
      </c>
      <c r="Y71" s="86">
        <f t="shared" si="45"/>
        <v>166909.9</v>
      </c>
      <c r="Z71" s="86">
        <v>20137003.210000001</v>
      </c>
      <c r="AA71" s="86" t="s">
        <v>173</v>
      </c>
      <c r="AB71" s="86">
        <f t="shared" si="46"/>
        <v>20137003.210000001</v>
      </c>
      <c r="AC71" s="86" t="s">
        <v>173</v>
      </c>
      <c r="AD71" s="86" t="s">
        <v>173</v>
      </c>
      <c r="AE71" s="86">
        <f t="shared" si="47"/>
        <v>0</v>
      </c>
      <c r="AF71" s="86">
        <v>8858581.9100000001</v>
      </c>
      <c r="AG71" s="86" t="s">
        <v>173</v>
      </c>
      <c r="AH71" s="86">
        <f t="shared" si="48"/>
        <v>8858581.9100000001</v>
      </c>
      <c r="AI71" s="86">
        <v>2565826.67</v>
      </c>
      <c r="AJ71" s="86" t="s">
        <v>173</v>
      </c>
      <c r="AK71" s="86">
        <f t="shared" si="49"/>
        <v>2565826.67</v>
      </c>
      <c r="AL71" s="41">
        <f t="shared" si="50"/>
        <v>129899925.31000002</v>
      </c>
      <c r="AM71" s="131" t="s">
        <v>23</v>
      </c>
    </row>
    <row r="72" spans="1:39" x14ac:dyDescent="0.4">
      <c r="A72" s="131" t="str">
        <f t="shared" si="51"/>
        <v>EneroSeguros Crecer, S. A.</v>
      </c>
      <c r="B72" s="50" t="s">
        <v>116</v>
      </c>
      <c r="C72" s="87">
        <f t="shared" si="37"/>
        <v>34724034.710000001</v>
      </c>
      <c r="D72" s="87">
        <f t="shared" si="38"/>
        <v>142260981.09</v>
      </c>
      <c r="E72" s="86" t="s">
        <v>173</v>
      </c>
      <c r="F72" s="86" t="s">
        <v>173</v>
      </c>
      <c r="G72" s="86">
        <f t="shared" si="39"/>
        <v>0</v>
      </c>
      <c r="H72" s="86">
        <v>18982119.32</v>
      </c>
      <c r="I72" s="86">
        <v>142260981.09</v>
      </c>
      <c r="J72" s="86">
        <f t="shared" si="40"/>
        <v>161243100.41</v>
      </c>
      <c r="K72" s="86" t="s">
        <v>173</v>
      </c>
      <c r="L72" s="86" t="s">
        <v>173</v>
      </c>
      <c r="M72" s="86">
        <f t="shared" si="41"/>
        <v>0</v>
      </c>
      <c r="N72" s="86">
        <v>1365984.43</v>
      </c>
      <c r="O72" s="86" t="s">
        <v>173</v>
      </c>
      <c r="P72" s="86">
        <f t="shared" si="42"/>
        <v>1365984.43</v>
      </c>
      <c r="Q72" s="86">
        <v>10763952.84</v>
      </c>
      <c r="R72" s="86" t="s">
        <v>173</v>
      </c>
      <c r="S72" s="86">
        <f t="shared" si="43"/>
        <v>10763952.84</v>
      </c>
      <c r="T72" s="86" t="s">
        <v>173</v>
      </c>
      <c r="U72" s="86" t="s">
        <v>173</v>
      </c>
      <c r="V72" s="86">
        <f t="shared" si="44"/>
        <v>0</v>
      </c>
      <c r="W72" s="86" t="s">
        <v>173</v>
      </c>
      <c r="X72" s="86" t="s">
        <v>173</v>
      </c>
      <c r="Y72" s="86">
        <f t="shared" si="45"/>
        <v>0</v>
      </c>
      <c r="Z72" s="86" t="s">
        <v>173</v>
      </c>
      <c r="AA72" s="86" t="s">
        <v>173</v>
      </c>
      <c r="AB72" s="86">
        <f t="shared" si="46"/>
        <v>0</v>
      </c>
      <c r="AC72" s="86" t="s">
        <v>173</v>
      </c>
      <c r="AD72" s="86" t="s">
        <v>173</v>
      </c>
      <c r="AE72" s="86">
        <f t="shared" si="47"/>
        <v>0</v>
      </c>
      <c r="AF72" s="86" t="s">
        <v>173</v>
      </c>
      <c r="AG72" s="86" t="s">
        <v>173</v>
      </c>
      <c r="AH72" s="86">
        <f t="shared" si="48"/>
        <v>0</v>
      </c>
      <c r="AI72" s="86">
        <v>3611978.12</v>
      </c>
      <c r="AJ72" s="86" t="s">
        <v>173</v>
      </c>
      <c r="AK72" s="86">
        <f t="shared" si="49"/>
        <v>3611978.12</v>
      </c>
      <c r="AL72" s="41">
        <f t="shared" si="50"/>
        <v>176985015.80000001</v>
      </c>
      <c r="AM72" s="131" t="s">
        <v>23</v>
      </c>
    </row>
    <row r="73" spans="1:39" x14ac:dyDescent="0.4">
      <c r="A73" s="131" t="str">
        <f t="shared" si="51"/>
        <v>EneroSeguros Pepin, S. A.</v>
      </c>
      <c r="B73" s="50" t="s">
        <v>77</v>
      </c>
      <c r="C73" s="87">
        <f t="shared" si="37"/>
        <v>111258994.75</v>
      </c>
      <c r="D73" s="87">
        <f t="shared" si="38"/>
        <v>3407.73</v>
      </c>
      <c r="E73" s="86" t="s">
        <v>173</v>
      </c>
      <c r="F73" s="86" t="s">
        <v>173</v>
      </c>
      <c r="G73" s="86">
        <f t="shared" si="39"/>
        <v>0</v>
      </c>
      <c r="H73" s="86">
        <v>56626.28</v>
      </c>
      <c r="I73" s="86" t="s">
        <v>173</v>
      </c>
      <c r="J73" s="86">
        <f t="shared" si="40"/>
        <v>56626.28</v>
      </c>
      <c r="K73" s="86" t="s">
        <v>173</v>
      </c>
      <c r="L73" s="86" t="s">
        <v>173</v>
      </c>
      <c r="M73" s="86">
        <f t="shared" si="41"/>
        <v>0</v>
      </c>
      <c r="N73" s="86">
        <v>1044.71</v>
      </c>
      <c r="O73" s="86" t="s">
        <v>173</v>
      </c>
      <c r="P73" s="86">
        <f t="shared" si="42"/>
        <v>1044.71</v>
      </c>
      <c r="Q73" s="86">
        <v>226587.03</v>
      </c>
      <c r="R73" s="86" t="s">
        <v>173</v>
      </c>
      <c r="S73" s="86">
        <f t="shared" si="43"/>
        <v>226587.03</v>
      </c>
      <c r="T73" s="86">
        <v>43444.83</v>
      </c>
      <c r="U73" s="86" t="s">
        <v>173</v>
      </c>
      <c r="V73" s="86">
        <f t="shared" si="44"/>
        <v>43444.83</v>
      </c>
      <c r="W73" s="86">
        <v>2072290.33</v>
      </c>
      <c r="X73" s="86" t="s">
        <v>173</v>
      </c>
      <c r="Y73" s="86">
        <f t="shared" si="45"/>
        <v>2072290.33</v>
      </c>
      <c r="Z73" s="86">
        <v>108362351.77</v>
      </c>
      <c r="AA73" s="86">
        <v>3407.73</v>
      </c>
      <c r="AB73" s="86">
        <f t="shared" si="46"/>
        <v>108365759.5</v>
      </c>
      <c r="AC73" s="86" t="s">
        <v>173</v>
      </c>
      <c r="AD73" s="86" t="s">
        <v>173</v>
      </c>
      <c r="AE73" s="86">
        <f t="shared" si="47"/>
        <v>0</v>
      </c>
      <c r="AF73" s="86">
        <v>398266.72</v>
      </c>
      <c r="AG73" s="86" t="s">
        <v>173</v>
      </c>
      <c r="AH73" s="86">
        <f t="shared" si="48"/>
        <v>398266.72</v>
      </c>
      <c r="AI73" s="86">
        <v>98383.08</v>
      </c>
      <c r="AJ73" s="86" t="s">
        <v>173</v>
      </c>
      <c r="AK73" s="86">
        <f t="shared" si="49"/>
        <v>98383.08</v>
      </c>
      <c r="AL73" s="41">
        <f t="shared" si="50"/>
        <v>111262402.48</v>
      </c>
      <c r="AM73" s="131" t="s">
        <v>23</v>
      </c>
    </row>
    <row r="74" spans="1:39" x14ac:dyDescent="0.4">
      <c r="A74" s="131" t="str">
        <f t="shared" si="51"/>
        <v>EneroCompañía Dominicana de Seguros, S.R.L.</v>
      </c>
      <c r="B74" s="50" t="s">
        <v>96</v>
      </c>
      <c r="C74" s="87">
        <f t="shared" si="37"/>
        <v>84997369.060000002</v>
      </c>
      <c r="D74" s="87">
        <f t="shared" si="38"/>
        <v>1736571.8800000001</v>
      </c>
      <c r="E74" s="86">
        <v>841262.92</v>
      </c>
      <c r="F74" s="86" t="s">
        <v>173</v>
      </c>
      <c r="G74" s="86">
        <f t="shared" si="39"/>
        <v>841262.92</v>
      </c>
      <c r="H74" s="86" t="s">
        <v>173</v>
      </c>
      <c r="I74" s="86" t="s">
        <v>173</v>
      </c>
      <c r="J74" s="86">
        <f t="shared" si="40"/>
        <v>0</v>
      </c>
      <c r="K74" s="86" t="s">
        <v>173</v>
      </c>
      <c r="L74" s="86" t="s">
        <v>173</v>
      </c>
      <c r="M74" s="86">
        <f t="shared" si="41"/>
        <v>0</v>
      </c>
      <c r="N74" s="86">
        <v>4741.38</v>
      </c>
      <c r="O74" s="86" t="s">
        <v>173</v>
      </c>
      <c r="P74" s="86">
        <f t="shared" si="42"/>
        <v>4741.38</v>
      </c>
      <c r="Q74" s="86">
        <v>214935.42</v>
      </c>
      <c r="R74" s="86" t="s">
        <v>173</v>
      </c>
      <c r="S74" s="86">
        <f t="shared" si="43"/>
        <v>214935.42</v>
      </c>
      <c r="T74" s="86">
        <v>134585.32</v>
      </c>
      <c r="U74" s="86" t="s">
        <v>173</v>
      </c>
      <c r="V74" s="86">
        <f t="shared" si="44"/>
        <v>134585.32</v>
      </c>
      <c r="W74" s="86">
        <v>4300.8900000000003</v>
      </c>
      <c r="X74" s="86" t="s">
        <v>173</v>
      </c>
      <c r="Y74" s="86">
        <f t="shared" si="45"/>
        <v>4300.8900000000003</v>
      </c>
      <c r="Z74" s="86">
        <v>48502030.469999999</v>
      </c>
      <c r="AA74" s="86">
        <v>20755.060000000001</v>
      </c>
      <c r="AB74" s="86">
        <f t="shared" si="46"/>
        <v>48522785.530000001</v>
      </c>
      <c r="AC74" s="86" t="s">
        <v>173</v>
      </c>
      <c r="AD74" s="86" t="s">
        <v>173</v>
      </c>
      <c r="AE74" s="86">
        <f t="shared" si="47"/>
        <v>0</v>
      </c>
      <c r="AF74" s="86">
        <v>32724004.07</v>
      </c>
      <c r="AG74" s="86">
        <v>1715816.82</v>
      </c>
      <c r="AH74" s="86">
        <f t="shared" si="48"/>
        <v>34439820.890000001</v>
      </c>
      <c r="AI74" s="86">
        <v>2571508.59</v>
      </c>
      <c r="AJ74" s="86" t="s">
        <v>173</v>
      </c>
      <c r="AK74" s="86">
        <f t="shared" si="49"/>
        <v>2571508.59</v>
      </c>
      <c r="AL74" s="41">
        <f t="shared" si="50"/>
        <v>86733940.939999998</v>
      </c>
      <c r="AM74" s="131" t="s">
        <v>23</v>
      </c>
    </row>
    <row r="75" spans="1:39" x14ac:dyDescent="0.4">
      <c r="A75" s="131" t="str">
        <f t="shared" si="51"/>
        <v>EneroPatria, S. A. Compañía de Seguros</v>
      </c>
      <c r="B75" s="50" t="s">
        <v>99</v>
      </c>
      <c r="C75" s="87">
        <f t="shared" si="37"/>
        <v>65271610.649999991</v>
      </c>
      <c r="D75" s="87">
        <f t="shared" si="38"/>
        <v>0</v>
      </c>
      <c r="E75" s="86" t="s">
        <v>173</v>
      </c>
      <c r="F75" s="86" t="s">
        <v>173</v>
      </c>
      <c r="G75" s="86">
        <f t="shared" si="39"/>
        <v>0</v>
      </c>
      <c r="H75" s="86">
        <v>61488.14</v>
      </c>
      <c r="I75" s="86" t="s">
        <v>173</v>
      </c>
      <c r="J75" s="86">
        <f t="shared" si="40"/>
        <v>61488.14</v>
      </c>
      <c r="K75" s="86" t="s">
        <v>173</v>
      </c>
      <c r="L75" s="86" t="s">
        <v>173</v>
      </c>
      <c r="M75" s="86">
        <f t="shared" si="41"/>
        <v>0</v>
      </c>
      <c r="N75" s="86" t="s">
        <v>173</v>
      </c>
      <c r="O75" s="86" t="s">
        <v>173</v>
      </c>
      <c r="P75" s="86">
        <f t="shared" si="42"/>
        <v>0</v>
      </c>
      <c r="Q75" s="86">
        <v>169908.21</v>
      </c>
      <c r="R75" s="86" t="s">
        <v>173</v>
      </c>
      <c r="S75" s="86">
        <f t="shared" si="43"/>
        <v>169908.21</v>
      </c>
      <c r="T75" s="86" t="s">
        <v>173</v>
      </c>
      <c r="U75" s="86" t="s">
        <v>173</v>
      </c>
      <c r="V75" s="86">
        <f t="shared" si="44"/>
        <v>0</v>
      </c>
      <c r="W75" s="86">
        <v>513752.84</v>
      </c>
      <c r="X75" s="86" t="s">
        <v>173</v>
      </c>
      <c r="Y75" s="86">
        <f t="shared" si="45"/>
        <v>513752.84</v>
      </c>
      <c r="Z75" s="86">
        <v>61847874.909999996</v>
      </c>
      <c r="AA75" s="86" t="s">
        <v>173</v>
      </c>
      <c r="AB75" s="86">
        <f t="shared" si="46"/>
        <v>61847874.909999996</v>
      </c>
      <c r="AC75" s="86" t="s">
        <v>173</v>
      </c>
      <c r="AD75" s="86" t="s">
        <v>173</v>
      </c>
      <c r="AE75" s="86">
        <f t="shared" si="47"/>
        <v>0</v>
      </c>
      <c r="AF75" s="86">
        <v>2517128.08</v>
      </c>
      <c r="AG75" s="86" t="s">
        <v>173</v>
      </c>
      <c r="AH75" s="86">
        <f t="shared" si="48"/>
        <v>2517128.08</v>
      </c>
      <c r="AI75" s="86">
        <v>161458.47</v>
      </c>
      <c r="AJ75" s="86" t="s">
        <v>173</v>
      </c>
      <c r="AK75" s="86">
        <f t="shared" si="49"/>
        <v>161458.47</v>
      </c>
      <c r="AL75" s="41">
        <f t="shared" si="50"/>
        <v>65271610.649999991</v>
      </c>
      <c r="AM75" s="131" t="s">
        <v>23</v>
      </c>
    </row>
    <row r="76" spans="1:39" x14ac:dyDescent="0.4">
      <c r="A76" s="131" t="str">
        <f t="shared" si="51"/>
        <v>EneroAseguradora Agropecuaria Dominicana. S. A.</v>
      </c>
      <c r="B76" s="50" t="s">
        <v>98</v>
      </c>
      <c r="C76" s="87">
        <f t="shared" si="37"/>
        <v>3209010.18</v>
      </c>
      <c r="D76" s="87">
        <f t="shared" si="38"/>
        <v>36291248.390000001</v>
      </c>
      <c r="E76" s="86" t="s">
        <v>173</v>
      </c>
      <c r="F76" s="86" t="s">
        <v>173</v>
      </c>
      <c r="G76" s="86">
        <f t="shared" si="39"/>
        <v>0</v>
      </c>
      <c r="H76" s="86">
        <v>3148900.73</v>
      </c>
      <c r="I76" s="86" t="s">
        <v>173</v>
      </c>
      <c r="J76" s="86">
        <f t="shared" si="40"/>
        <v>3148900.73</v>
      </c>
      <c r="K76" s="86" t="s">
        <v>173</v>
      </c>
      <c r="L76" s="86" t="s">
        <v>173</v>
      </c>
      <c r="M76" s="86">
        <f t="shared" si="41"/>
        <v>0</v>
      </c>
      <c r="N76" s="86" t="s">
        <v>173</v>
      </c>
      <c r="O76" s="86" t="s">
        <v>173</v>
      </c>
      <c r="P76" s="86">
        <f t="shared" si="42"/>
        <v>0</v>
      </c>
      <c r="Q76" s="86" t="s">
        <v>173</v>
      </c>
      <c r="R76" s="86" t="s">
        <v>173</v>
      </c>
      <c r="S76" s="86">
        <f t="shared" si="43"/>
        <v>0</v>
      </c>
      <c r="T76" s="86" t="s">
        <v>173</v>
      </c>
      <c r="U76" s="86" t="s">
        <v>173</v>
      </c>
      <c r="V76" s="86">
        <f t="shared" si="44"/>
        <v>0</v>
      </c>
      <c r="W76" s="86" t="s">
        <v>173</v>
      </c>
      <c r="X76" s="86" t="s">
        <v>173</v>
      </c>
      <c r="Y76" s="86">
        <f t="shared" si="45"/>
        <v>0</v>
      </c>
      <c r="Z76" s="86" t="s">
        <v>173</v>
      </c>
      <c r="AA76" s="86" t="s">
        <v>173</v>
      </c>
      <c r="AB76" s="86">
        <f t="shared" si="46"/>
        <v>0</v>
      </c>
      <c r="AC76" s="86" t="s">
        <v>173</v>
      </c>
      <c r="AD76" s="86">
        <v>36291248.390000001</v>
      </c>
      <c r="AE76" s="86">
        <f t="shared" si="47"/>
        <v>36291248.390000001</v>
      </c>
      <c r="AF76" s="86" t="s">
        <v>173</v>
      </c>
      <c r="AG76" s="86" t="s">
        <v>173</v>
      </c>
      <c r="AH76" s="86">
        <f t="shared" si="48"/>
        <v>0</v>
      </c>
      <c r="AI76" s="86">
        <v>60109.45</v>
      </c>
      <c r="AJ76" s="86" t="s">
        <v>173</v>
      </c>
      <c r="AK76" s="86">
        <f t="shared" si="49"/>
        <v>60109.45</v>
      </c>
      <c r="AL76" s="41">
        <f t="shared" si="50"/>
        <v>39500258.57</v>
      </c>
      <c r="AM76" s="131" t="s">
        <v>23</v>
      </c>
    </row>
    <row r="77" spans="1:39" x14ac:dyDescent="0.4">
      <c r="A77" s="131" t="str">
        <f t="shared" si="51"/>
        <v>EneroBanesco Seguros, S.A.</v>
      </c>
      <c r="B77" s="50" t="s">
        <v>106</v>
      </c>
      <c r="C77" s="87">
        <f t="shared" si="37"/>
        <v>53020459.789999999</v>
      </c>
      <c r="D77" s="87">
        <f t="shared" si="38"/>
        <v>141506.13</v>
      </c>
      <c r="E77" s="86">
        <v>91991.06</v>
      </c>
      <c r="F77" s="86" t="s">
        <v>173</v>
      </c>
      <c r="G77" s="86">
        <f t="shared" si="39"/>
        <v>91991.06</v>
      </c>
      <c r="H77" s="86">
        <v>4270730.6900000004</v>
      </c>
      <c r="I77" s="86" t="s">
        <v>173</v>
      </c>
      <c r="J77" s="86">
        <f t="shared" si="40"/>
        <v>4270730.6900000004</v>
      </c>
      <c r="K77" s="86" t="s">
        <v>173</v>
      </c>
      <c r="L77" s="86" t="s">
        <v>173</v>
      </c>
      <c r="M77" s="86">
        <f t="shared" si="41"/>
        <v>0</v>
      </c>
      <c r="N77" s="86">
        <v>1897290.94</v>
      </c>
      <c r="O77" s="86" t="s">
        <v>173</v>
      </c>
      <c r="P77" s="86">
        <f t="shared" si="42"/>
        <v>1897290.94</v>
      </c>
      <c r="Q77" s="86">
        <v>18806371.329999998</v>
      </c>
      <c r="R77" s="86">
        <v>141214.54</v>
      </c>
      <c r="S77" s="86">
        <f t="shared" si="43"/>
        <v>18947585.869999997</v>
      </c>
      <c r="T77" s="86">
        <v>734824.37</v>
      </c>
      <c r="U77" s="86" t="s">
        <v>173</v>
      </c>
      <c r="V77" s="86">
        <f t="shared" si="44"/>
        <v>734824.37</v>
      </c>
      <c r="W77" s="86">
        <v>331744.5</v>
      </c>
      <c r="X77" s="86" t="s">
        <v>173</v>
      </c>
      <c r="Y77" s="86">
        <f t="shared" si="45"/>
        <v>331744.5</v>
      </c>
      <c r="Z77" s="86">
        <v>23055975.879999999</v>
      </c>
      <c r="AA77" s="86">
        <v>0.09</v>
      </c>
      <c r="AB77" s="86">
        <f t="shared" si="46"/>
        <v>23055975.969999999</v>
      </c>
      <c r="AC77" s="86" t="s">
        <v>173</v>
      </c>
      <c r="AD77" s="86" t="s">
        <v>173</v>
      </c>
      <c r="AE77" s="86">
        <f t="shared" si="47"/>
        <v>0</v>
      </c>
      <c r="AF77" s="86">
        <v>347430.06</v>
      </c>
      <c r="AG77" s="86">
        <v>291.5</v>
      </c>
      <c r="AH77" s="86">
        <f t="shared" si="48"/>
        <v>347721.56</v>
      </c>
      <c r="AI77" s="86">
        <v>3484100.96</v>
      </c>
      <c r="AJ77" s="86" t="s">
        <v>173</v>
      </c>
      <c r="AK77" s="86">
        <f t="shared" si="49"/>
        <v>3484100.96</v>
      </c>
      <c r="AL77" s="41">
        <f t="shared" si="50"/>
        <v>53161965.920000002</v>
      </c>
      <c r="AM77" s="131" t="s">
        <v>23</v>
      </c>
    </row>
    <row r="78" spans="1:39" x14ac:dyDescent="0.4">
      <c r="A78" s="131" t="str">
        <f t="shared" si="51"/>
        <v>EneroCooperativa Nacional de Seguros, Inc.</v>
      </c>
      <c r="B78" s="50" t="s">
        <v>80</v>
      </c>
      <c r="C78" s="87">
        <f t="shared" si="37"/>
        <v>41052878.259999998</v>
      </c>
      <c r="D78" s="87">
        <f t="shared" si="38"/>
        <v>19100</v>
      </c>
      <c r="E78" s="86" t="s">
        <v>173</v>
      </c>
      <c r="F78" s="86" t="s">
        <v>173</v>
      </c>
      <c r="G78" s="86">
        <f t="shared" si="39"/>
        <v>0</v>
      </c>
      <c r="H78" s="86">
        <v>15175955.51</v>
      </c>
      <c r="I78" s="86" t="s">
        <v>173</v>
      </c>
      <c r="J78" s="86">
        <f t="shared" si="40"/>
        <v>15175955.51</v>
      </c>
      <c r="K78" s="86" t="s">
        <v>173</v>
      </c>
      <c r="L78" s="86" t="s">
        <v>173</v>
      </c>
      <c r="M78" s="86">
        <f t="shared" si="41"/>
        <v>0</v>
      </c>
      <c r="N78" s="86" t="s">
        <v>173</v>
      </c>
      <c r="O78" s="86" t="s">
        <v>173</v>
      </c>
      <c r="P78" s="86">
        <f t="shared" si="42"/>
        <v>0</v>
      </c>
      <c r="Q78" s="86">
        <v>8191781.6699999999</v>
      </c>
      <c r="R78" s="86" t="s">
        <v>173</v>
      </c>
      <c r="S78" s="86">
        <f t="shared" si="43"/>
        <v>8191781.6699999999</v>
      </c>
      <c r="T78" s="86" t="s">
        <v>173</v>
      </c>
      <c r="U78" s="86" t="s">
        <v>173</v>
      </c>
      <c r="V78" s="86">
        <f t="shared" si="44"/>
        <v>0</v>
      </c>
      <c r="W78" s="86">
        <v>81000</v>
      </c>
      <c r="X78" s="86" t="s">
        <v>173</v>
      </c>
      <c r="Y78" s="86">
        <f t="shared" si="45"/>
        <v>81000</v>
      </c>
      <c r="Z78" s="86">
        <v>15272389.220000001</v>
      </c>
      <c r="AA78" s="86" t="s">
        <v>173</v>
      </c>
      <c r="AB78" s="86">
        <f t="shared" si="46"/>
        <v>15272389.220000001</v>
      </c>
      <c r="AC78" s="86" t="s">
        <v>173</v>
      </c>
      <c r="AD78" s="86" t="s">
        <v>173</v>
      </c>
      <c r="AE78" s="86">
        <f t="shared" si="47"/>
        <v>0</v>
      </c>
      <c r="AF78" s="86">
        <v>1332878.1399999999</v>
      </c>
      <c r="AG78" s="86" t="s">
        <v>173</v>
      </c>
      <c r="AH78" s="86">
        <f t="shared" si="48"/>
        <v>1332878.1399999999</v>
      </c>
      <c r="AI78" s="86">
        <v>998873.72</v>
      </c>
      <c r="AJ78" s="86">
        <v>19100</v>
      </c>
      <c r="AK78" s="86">
        <f t="shared" si="49"/>
        <v>1017973.72</v>
      </c>
      <c r="AL78" s="41">
        <f t="shared" si="50"/>
        <v>41071978.259999998</v>
      </c>
      <c r="AM78" s="131" t="s">
        <v>23</v>
      </c>
    </row>
    <row r="79" spans="1:39" x14ac:dyDescent="0.4">
      <c r="A79" s="131" t="str">
        <f t="shared" si="51"/>
        <v>EneroAtlantica Seguros, S. A.</v>
      </c>
      <c r="B79" s="50" t="s">
        <v>107</v>
      </c>
      <c r="C79" s="87">
        <f t="shared" si="37"/>
        <v>46893247.00999999</v>
      </c>
      <c r="D79" s="87">
        <f t="shared" si="38"/>
        <v>0</v>
      </c>
      <c r="E79" s="86">
        <v>2644.41</v>
      </c>
      <c r="F79" s="86" t="s">
        <v>173</v>
      </c>
      <c r="G79" s="86">
        <f t="shared" si="39"/>
        <v>2644.41</v>
      </c>
      <c r="H79" s="86">
        <v>179174.9</v>
      </c>
      <c r="I79" s="86" t="s">
        <v>173</v>
      </c>
      <c r="J79" s="86">
        <f t="shared" si="40"/>
        <v>179174.9</v>
      </c>
      <c r="K79" s="86" t="s">
        <v>173</v>
      </c>
      <c r="L79" s="86" t="s">
        <v>173</v>
      </c>
      <c r="M79" s="86">
        <f t="shared" si="41"/>
        <v>0</v>
      </c>
      <c r="N79" s="86" t="s">
        <v>173</v>
      </c>
      <c r="O79" s="86" t="s">
        <v>173</v>
      </c>
      <c r="P79" s="86">
        <f t="shared" si="42"/>
        <v>0</v>
      </c>
      <c r="Q79" s="86">
        <v>406515.11</v>
      </c>
      <c r="R79" s="86" t="s">
        <v>173</v>
      </c>
      <c r="S79" s="86">
        <f t="shared" si="43"/>
        <v>406515.11</v>
      </c>
      <c r="T79" s="86">
        <v>21310.49</v>
      </c>
      <c r="U79" s="86" t="s">
        <v>173</v>
      </c>
      <c r="V79" s="86">
        <f t="shared" si="44"/>
        <v>21310.49</v>
      </c>
      <c r="W79" s="86">
        <v>3750</v>
      </c>
      <c r="X79" s="86" t="s">
        <v>173</v>
      </c>
      <c r="Y79" s="86">
        <f t="shared" si="45"/>
        <v>3750</v>
      </c>
      <c r="Z79" s="86">
        <v>46042209.979999997</v>
      </c>
      <c r="AA79" s="86" t="s">
        <v>173</v>
      </c>
      <c r="AB79" s="86">
        <f t="shared" si="46"/>
        <v>46042209.979999997</v>
      </c>
      <c r="AC79" s="86" t="s">
        <v>173</v>
      </c>
      <c r="AD79" s="86" t="s">
        <v>173</v>
      </c>
      <c r="AE79" s="86">
        <f t="shared" si="47"/>
        <v>0</v>
      </c>
      <c r="AF79" s="86">
        <v>17058.189999999999</v>
      </c>
      <c r="AG79" s="86" t="s">
        <v>173</v>
      </c>
      <c r="AH79" s="86">
        <f t="shared" si="48"/>
        <v>17058.189999999999</v>
      </c>
      <c r="AI79" s="86">
        <v>220583.93</v>
      </c>
      <c r="AJ79" s="86" t="s">
        <v>173</v>
      </c>
      <c r="AK79" s="86">
        <f t="shared" si="49"/>
        <v>220583.93</v>
      </c>
      <c r="AL79" s="41">
        <f t="shared" si="50"/>
        <v>46893247.00999999</v>
      </c>
      <c r="AM79" s="131" t="s">
        <v>23</v>
      </c>
    </row>
    <row r="80" spans="1:39" x14ac:dyDescent="0.4">
      <c r="A80" s="131" t="str">
        <f t="shared" si="51"/>
        <v>EneroBMI Compañía de Seguros, S. A.</v>
      </c>
      <c r="B80" s="50" t="s">
        <v>95</v>
      </c>
      <c r="C80" s="87">
        <f t="shared" si="37"/>
        <v>1863666.12</v>
      </c>
      <c r="D80" s="87">
        <f t="shared" si="38"/>
        <v>31060365.109999999</v>
      </c>
      <c r="E80" s="86" t="s">
        <v>173</v>
      </c>
      <c r="F80" s="86" t="s">
        <v>173</v>
      </c>
      <c r="G80" s="86">
        <f t="shared" si="39"/>
        <v>0</v>
      </c>
      <c r="H80" s="86">
        <v>1863666.12</v>
      </c>
      <c r="I80" s="86" t="s">
        <v>173</v>
      </c>
      <c r="J80" s="86">
        <f t="shared" si="40"/>
        <v>1863666.12</v>
      </c>
      <c r="K80" s="86" t="s">
        <v>173</v>
      </c>
      <c r="L80" s="86">
        <v>31060365.109999999</v>
      </c>
      <c r="M80" s="86">
        <f t="shared" si="41"/>
        <v>31060365.109999999</v>
      </c>
      <c r="N80" s="86" t="s">
        <v>173</v>
      </c>
      <c r="O80" s="86" t="s">
        <v>173</v>
      </c>
      <c r="P80" s="86">
        <f t="shared" si="42"/>
        <v>0</v>
      </c>
      <c r="Q80" s="86" t="s">
        <v>173</v>
      </c>
      <c r="R80" s="86" t="s">
        <v>173</v>
      </c>
      <c r="S80" s="86">
        <f t="shared" si="43"/>
        <v>0</v>
      </c>
      <c r="T80" s="86" t="s">
        <v>173</v>
      </c>
      <c r="U80" s="86" t="s">
        <v>173</v>
      </c>
      <c r="V80" s="86">
        <f t="shared" si="44"/>
        <v>0</v>
      </c>
      <c r="W80" s="86" t="s">
        <v>173</v>
      </c>
      <c r="X80" s="86" t="s">
        <v>173</v>
      </c>
      <c r="Y80" s="86">
        <f t="shared" si="45"/>
        <v>0</v>
      </c>
      <c r="Z80" s="86" t="s">
        <v>173</v>
      </c>
      <c r="AA80" s="86" t="s">
        <v>173</v>
      </c>
      <c r="AB80" s="86">
        <f t="shared" si="46"/>
        <v>0</v>
      </c>
      <c r="AC80" s="86" t="s">
        <v>173</v>
      </c>
      <c r="AD80" s="86" t="s">
        <v>173</v>
      </c>
      <c r="AE80" s="86">
        <f t="shared" si="47"/>
        <v>0</v>
      </c>
      <c r="AF80" s="86" t="s">
        <v>173</v>
      </c>
      <c r="AG80" s="86" t="s">
        <v>173</v>
      </c>
      <c r="AH80" s="86">
        <f t="shared" si="48"/>
        <v>0</v>
      </c>
      <c r="AI80" s="86" t="s">
        <v>173</v>
      </c>
      <c r="AJ80" s="86" t="s">
        <v>173</v>
      </c>
      <c r="AK80" s="86">
        <f t="shared" si="49"/>
        <v>0</v>
      </c>
      <c r="AL80" s="41">
        <f t="shared" si="50"/>
        <v>32924031.23</v>
      </c>
      <c r="AM80" s="131" t="s">
        <v>23</v>
      </c>
    </row>
    <row r="81" spans="1:39" x14ac:dyDescent="0.4">
      <c r="A81" s="131" t="str">
        <f t="shared" si="51"/>
        <v>EneroBupa Dominicana, S.A.</v>
      </c>
      <c r="B81" s="50" t="s">
        <v>101</v>
      </c>
      <c r="C81" s="87">
        <f t="shared" si="37"/>
        <v>0</v>
      </c>
      <c r="D81" s="87">
        <f t="shared" si="38"/>
        <v>23554065.359999999</v>
      </c>
      <c r="E81" s="86" t="s">
        <v>173</v>
      </c>
      <c r="F81" s="86" t="s">
        <v>173</v>
      </c>
      <c r="G81" s="86">
        <f t="shared" si="39"/>
        <v>0</v>
      </c>
      <c r="H81" s="86" t="s">
        <v>173</v>
      </c>
      <c r="I81" s="86" t="s">
        <v>173</v>
      </c>
      <c r="J81" s="86">
        <f t="shared" si="40"/>
        <v>0</v>
      </c>
      <c r="K81" s="86" t="s">
        <v>173</v>
      </c>
      <c r="L81" s="86">
        <v>23554065.359999999</v>
      </c>
      <c r="M81" s="86">
        <f t="shared" si="41"/>
        <v>23554065.359999999</v>
      </c>
      <c r="N81" s="86" t="s">
        <v>173</v>
      </c>
      <c r="O81" s="86" t="s">
        <v>173</v>
      </c>
      <c r="P81" s="86">
        <f t="shared" si="42"/>
        <v>0</v>
      </c>
      <c r="Q81" s="86" t="s">
        <v>173</v>
      </c>
      <c r="R81" s="86" t="s">
        <v>173</v>
      </c>
      <c r="S81" s="86">
        <f t="shared" si="43"/>
        <v>0</v>
      </c>
      <c r="T81" s="86" t="s">
        <v>173</v>
      </c>
      <c r="U81" s="86" t="s">
        <v>173</v>
      </c>
      <c r="V81" s="86">
        <f t="shared" si="44"/>
        <v>0</v>
      </c>
      <c r="W81" s="86" t="s">
        <v>173</v>
      </c>
      <c r="X81" s="86" t="s">
        <v>173</v>
      </c>
      <c r="Y81" s="86">
        <f t="shared" si="45"/>
        <v>0</v>
      </c>
      <c r="Z81" s="86" t="s">
        <v>173</v>
      </c>
      <c r="AA81" s="86" t="s">
        <v>173</v>
      </c>
      <c r="AB81" s="86">
        <f t="shared" si="46"/>
        <v>0</v>
      </c>
      <c r="AC81" s="86" t="s">
        <v>173</v>
      </c>
      <c r="AD81" s="86" t="s">
        <v>173</v>
      </c>
      <c r="AE81" s="86">
        <f t="shared" si="47"/>
        <v>0</v>
      </c>
      <c r="AF81" s="86" t="s">
        <v>173</v>
      </c>
      <c r="AG81" s="86" t="s">
        <v>173</v>
      </c>
      <c r="AH81" s="86">
        <f t="shared" si="48"/>
        <v>0</v>
      </c>
      <c r="AI81" s="86" t="s">
        <v>173</v>
      </c>
      <c r="AJ81" s="86" t="s">
        <v>173</v>
      </c>
      <c r="AK81" s="86">
        <f t="shared" si="49"/>
        <v>0</v>
      </c>
      <c r="AL81" s="41">
        <f t="shared" si="50"/>
        <v>23554065.359999999</v>
      </c>
      <c r="AM81" s="131" t="s">
        <v>23</v>
      </c>
    </row>
    <row r="82" spans="1:39" x14ac:dyDescent="0.4">
      <c r="A82" s="131" t="str">
        <f t="shared" si="51"/>
        <v>EneroAngloamericana de Seguros, S. A.</v>
      </c>
      <c r="B82" s="50" t="s">
        <v>79</v>
      </c>
      <c r="C82" s="87">
        <f t="shared" si="37"/>
        <v>75290301.159999996</v>
      </c>
      <c r="D82" s="87">
        <f t="shared" si="38"/>
        <v>346006.15</v>
      </c>
      <c r="E82" s="86">
        <v>965.5</v>
      </c>
      <c r="F82" s="86" t="s">
        <v>173</v>
      </c>
      <c r="G82" s="86">
        <f t="shared" si="39"/>
        <v>965.5</v>
      </c>
      <c r="H82" s="86">
        <v>2974799.19</v>
      </c>
      <c r="I82" s="86">
        <v>346006.15</v>
      </c>
      <c r="J82" s="86">
        <f t="shared" si="40"/>
        <v>3320805.34</v>
      </c>
      <c r="K82" s="86" t="s">
        <v>173</v>
      </c>
      <c r="L82" s="86" t="s">
        <v>173</v>
      </c>
      <c r="M82" s="86">
        <f t="shared" si="41"/>
        <v>0</v>
      </c>
      <c r="N82" s="86" t="s">
        <v>173</v>
      </c>
      <c r="O82" s="86" t="s">
        <v>173</v>
      </c>
      <c r="P82" s="86">
        <f t="shared" si="42"/>
        <v>0</v>
      </c>
      <c r="Q82" s="86">
        <v>6333430.1699999999</v>
      </c>
      <c r="R82" s="86" t="s">
        <v>173</v>
      </c>
      <c r="S82" s="86">
        <f t="shared" si="43"/>
        <v>6333430.1699999999</v>
      </c>
      <c r="T82" s="86">
        <v>43959.360000000001</v>
      </c>
      <c r="U82" s="86" t="s">
        <v>173</v>
      </c>
      <c r="V82" s="86">
        <f t="shared" si="44"/>
        <v>43959.360000000001</v>
      </c>
      <c r="W82" s="86">
        <v>5628.84</v>
      </c>
      <c r="X82" s="86" t="s">
        <v>173</v>
      </c>
      <c r="Y82" s="86">
        <f t="shared" si="45"/>
        <v>5628.84</v>
      </c>
      <c r="Z82" s="86">
        <v>17378576.039999999</v>
      </c>
      <c r="AA82" s="86" t="s">
        <v>173</v>
      </c>
      <c r="AB82" s="86">
        <f t="shared" si="46"/>
        <v>17378576.039999999</v>
      </c>
      <c r="AC82" s="86" t="s">
        <v>173</v>
      </c>
      <c r="AD82" s="86" t="s">
        <v>173</v>
      </c>
      <c r="AE82" s="86">
        <f t="shared" si="47"/>
        <v>0</v>
      </c>
      <c r="AF82" s="86">
        <v>44830901.229999997</v>
      </c>
      <c r="AG82" s="86" t="s">
        <v>173</v>
      </c>
      <c r="AH82" s="86">
        <f t="shared" si="48"/>
        <v>44830901.229999997</v>
      </c>
      <c r="AI82" s="86">
        <v>3722040.83</v>
      </c>
      <c r="AJ82" s="86" t="s">
        <v>173</v>
      </c>
      <c r="AK82" s="86">
        <f t="shared" si="49"/>
        <v>3722040.83</v>
      </c>
      <c r="AL82" s="41">
        <f t="shared" si="50"/>
        <v>75636307.310000002</v>
      </c>
      <c r="AM82" s="131" t="s">
        <v>23</v>
      </c>
    </row>
    <row r="83" spans="1:39" x14ac:dyDescent="0.4">
      <c r="A83" s="131" t="str">
        <f t="shared" si="51"/>
        <v>EneroSeguros La Internacional, S. A.</v>
      </c>
      <c r="B83" s="50" t="s">
        <v>82</v>
      </c>
      <c r="C83" s="87">
        <f t="shared" si="37"/>
        <v>40664455.359999999</v>
      </c>
      <c r="D83" s="87">
        <f t="shared" si="38"/>
        <v>0</v>
      </c>
      <c r="E83" s="86" t="s">
        <v>173</v>
      </c>
      <c r="F83" s="86" t="s">
        <v>173</v>
      </c>
      <c r="G83" s="86">
        <f t="shared" si="39"/>
        <v>0</v>
      </c>
      <c r="H83" s="86" t="s">
        <v>173</v>
      </c>
      <c r="I83" s="86" t="s">
        <v>173</v>
      </c>
      <c r="J83" s="86">
        <f t="shared" si="40"/>
        <v>0</v>
      </c>
      <c r="K83" s="86" t="s">
        <v>173</v>
      </c>
      <c r="L83" s="86" t="s">
        <v>173</v>
      </c>
      <c r="M83" s="86">
        <f t="shared" si="41"/>
        <v>0</v>
      </c>
      <c r="N83" s="86" t="s">
        <v>173</v>
      </c>
      <c r="O83" s="86" t="s">
        <v>173</v>
      </c>
      <c r="P83" s="86">
        <f t="shared" si="42"/>
        <v>0</v>
      </c>
      <c r="Q83" s="86">
        <v>13500</v>
      </c>
      <c r="R83" s="86" t="s">
        <v>173</v>
      </c>
      <c r="S83" s="86">
        <f t="shared" si="43"/>
        <v>13500</v>
      </c>
      <c r="T83" s="86" t="s">
        <v>173</v>
      </c>
      <c r="U83" s="86" t="s">
        <v>173</v>
      </c>
      <c r="V83" s="86">
        <f t="shared" si="44"/>
        <v>0</v>
      </c>
      <c r="W83" s="86" t="s">
        <v>173</v>
      </c>
      <c r="X83" s="86" t="s">
        <v>173</v>
      </c>
      <c r="Y83" s="86">
        <f t="shared" si="45"/>
        <v>0</v>
      </c>
      <c r="Z83" s="86">
        <v>40650955.359999999</v>
      </c>
      <c r="AA83" s="86" t="s">
        <v>173</v>
      </c>
      <c r="AB83" s="86">
        <f t="shared" si="46"/>
        <v>40650955.359999999</v>
      </c>
      <c r="AC83" s="86" t="s">
        <v>173</v>
      </c>
      <c r="AD83" s="86" t="s">
        <v>173</v>
      </c>
      <c r="AE83" s="86">
        <f t="shared" si="47"/>
        <v>0</v>
      </c>
      <c r="AF83" s="86" t="s">
        <v>173</v>
      </c>
      <c r="AG83" s="86" t="s">
        <v>173</v>
      </c>
      <c r="AH83" s="86">
        <f t="shared" si="48"/>
        <v>0</v>
      </c>
      <c r="AI83" s="86" t="s">
        <v>173</v>
      </c>
      <c r="AJ83" s="86" t="s">
        <v>173</v>
      </c>
      <c r="AK83" s="86">
        <f t="shared" si="49"/>
        <v>0</v>
      </c>
      <c r="AL83" s="41">
        <f t="shared" si="50"/>
        <v>40664455.359999999</v>
      </c>
      <c r="AM83" s="131" t="s">
        <v>23</v>
      </c>
    </row>
    <row r="84" spans="1:39" x14ac:dyDescent="0.4">
      <c r="A84" s="131" t="str">
        <f t="shared" si="51"/>
        <v>EneroCuna Mutual Insurance Society Dominicana, S.A.</v>
      </c>
      <c r="B84" s="49" t="s">
        <v>102</v>
      </c>
      <c r="C84" s="87">
        <f t="shared" si="37"/>
        <v>34305431.890000001</v>
      </c>
      <c r="D84" s="87">
        <f t="shared" si="38"/>
        <v>0</v>
      </c>
      <c r="E84" s="86" t="s">
        <v>173</v>
      </c>
      <c r="F84" s="86" t="s">
        <v>173</v>
      </c>
      <c r="G84" s="86">
        <f t="shared" si="39"/>
        <v>0</v>
      </c>
      <c r="H84" s="86">
        <v>31526345.960000001</v>
      </c>
      <c r="I84" s="86" t="s">
        <v>173</v>
      </c>
      <c r="J84" s="86">
        <f t="shared" si="40"/>
        <v>31526345.960000001</v>
      </c>
      <c r="K84" s="86" t="s">
        <v>173</v>
      </c>
      <c r="L84" s="86" t="s">
        <v>173</v>
      </c>
      <c r="M84" s="86">
        <f t="shared" si="41"/>
        <v>0</v>
      </c>
      <c r="N84" s="86" t="s">
        <v>173</v>
      </c>
      <c r="O84" s="86" t="s">
        <v>173</v>
      </c>
      <c r="P84" s="86">
        <f t="shared" si="42"/>
        <v>0</v>
      </c>
      <c r="Q84" s="86" t="s">
        <v>173</v>
      </c>
      <c r="R84" s="86" t="s">
        <v>173</v>
      </c>
      <c r="S84" s="86">
        <f t="shared" si="43"/>
        <v>0</v>
      </c>
      <c r="T84" s="86" t="s">
        <v>173</v>
      </c>
      <c r="U84" s="86" t="s">
        <v>173</v>
      </c>
      <c r="V84" s="86">
        <f t="shared" si="44"/>
        <v>0</v>
      </c>
      <c r="W84" s="86" t="s">
        <v>173</v>
      </c>
      <c r="X84" s="86" t="s">
        <v>173</v>
      </c>
      <c r="Y84" s="86">
        <f t="shared" si="45"/>
        <v>0</v>
      </c>
      <c r="Z84" s="86" t="s">
        <v>173</v>
      </c>
      <c r="AA84" s="86" t="s">
        <v>173</v>
      </c>
      <c r="AB84" s="86">
        <f t="shared" si="46"/>
        <v>0</v>
      </c>
      <c r="AC84" s="86" t="s">
        <v>173</v>
      </c>
      <c r="AD84" s="86" t="s">
        <v>173</v>
      </c>
      <c r="AE84" s="86">
        <f t="shared" si="47"/>
        <v>0</v>
      </c>
      <c r="AF84" s="86">
        <v>2779085.93</v>
      </c>
      <c r="AG84" s="86" t="s">
        <v>173</v>
      </c>
      <c r="AH84" s="86">
        <f t="shared" si="48"/>
        <v>2779085.93</v>
      </c>
      <c r="AI84" s="86" t="s">
        <v>173</v>
      </c>
      <c r="AJ84" s="86" t="s">
        <v>173</v>
      </c>
      <c r="AK84" s="86">
        <f t="shared" si="49"/>
        <v>0</v>
      </c>
      <c r="AL84" s="41">
        <f t="shared" si="50"/>
        <v>34305431.890000001</v>
      </c>
      <c r="AM84" s="131" t="s">
        <v>23</v>
      </c>
    </row>
    <row r="85" spans="1:39" x14ac:dyDescent="0.4">
      <c r="A85" s="131" t="str">
        <f t="shared" si="51"/>
        <v>EneroAtrio Seguros, S. A.</v>
      </c>
      <c r="B85" s="50" t="s">
        <v>110</v>
      </c>
      <c r="C85" s="87">
        <f t="shared" si="37"/>
        <v>16575144.149999999</v>
      </c>
      <c r="D85" s="87">
        <f t="shared" si="38"/>
        <v>12055818.23</v>
      </c>
      <c r="E85" s="86" t="s">
        <v>173</v>
      </c>
      <c r="F85" s="86" t="s">
        <v>173</v>
      </c>
      <c r="G85" s="86">
        <f t="shared" si="39"/>
        <v>0</v>
      </c>
      <c r="H85" s="86">
        <v>11757.84</v>
      </c>
      <c r="I85" s="86">
        <v>11960586.35</v>
      </c>
      <c r="J85" s="86">
        <f t="shared" si="40"/>
        <v>11972344.189999999</v>
      </c>
      <c r="K85" s="86" t="s">
        <v>173</v>
      </c>
      <c r="L85" s="86">
        <v>95231.88</v>
      </c>
      <c r="M85" s="86">
        <f t="shared" si="41"/>
        <v>95231.88</v>
      </c>
      <c r="N85" s="86">
        <v>703.23</v>
      </c>
      <c r="O85" s="86" t="s">
        <v>173</v>
      </c>
      <c r="P85" s="86">
        <f t="shared" si="42"/>
        <v>703.23</v>
      </c>
      <c r="Q85" s="86">
        <v>1627655.41</v>
      </c>
      <c r="R85" s="86" t="s">
        <v>173</v>
      </c>
      <c r="S85" s="86">
        <f t="shared" si="43"/>
        <v>1627655.41</v>
      </c>
      <c r="T85" s="86">
        <v>992556.24</v>
      </c>
      <c r="U85" s="86" t="s">
        <v>173</v>
      </c>
      <c r="V85" s="86">
        <f t="shared" si="44"/>
        <v>992556.24</v>
      </c>
      <c r="W85" s="86">
        <v>86202.36</v>
      </c>
      <c r="X85" s="86" t="s">
        <v>173</v>
      </c>
      <c r="Y85" s="86">
        <f t="shared" si="45"/>
        <v>86202.36</v>
      </c>
      <c r="Z85" s="86">
        <v>12621455.859999999</v>
      </c>
      <c r="AA85" s="86" t="s">
        <v>173</v>
      </c>
      <c r="AB85" s="86">
        <f t="shared" si="46"/>
        <v>12621455.859999999</v>
      </c>
      <c r="AC85" s="86" t="s">
        <v>173</v>
      </c>
      <c r="AD85" s="86" t="s">
        <v>173</v>
      </c>
      <c r="AE85" s="86">
        <f t="shared" si="47"/>
        <v>0</v>
      </c>
      <c r="AF85" s="86">
        <v>705434.92</v>
      </c>
      <c r="AG85" s="86" t="s">
        <v>173</v>
      </c>
      <c r="AH85" s="86">
        <f t="shared" si="48"/>
        <v>705434.92</v>
      </c>
      <c r="AI85" s="86">
        <v>529378.29</v>
      </c>
      <c r="AJ85" s="86" t="s">
        <v>173</v>
      </c>
      <c r="AK85" s="86">
        <f t="shared" si="49"/>
        <v>529378.29</v>
      </c>
      <c r="AL85" s="41">
        <f t="shared" si="50"/>
        <v>28630962.379999999</v>
      </c>
      <c r="AM85" s="131" t="s">
        <v>23</v>
      </c>
    </row>
    <row r="86" spans="1:39" x14ac:dyDescent="0.4">
      <c r="A86" s="131" t="str">
        <f t="shared" si="51"/>
        <v>EneroSeguros APS, S.A</v>
      </c>
      <c r="B86" s="50" t="s">
        <v>114</v>
      </c>
      <c r="C86" s="87">
        <f t="shared" si="37"/>
        <v>24256875.25</v>
      </c>
      <c r="D86" s="87">
        <f t="shared" si="38"/>
        <v>821402.48</v>
      </c>
      <c r="E86" s="86" t="s">
        <v>173</v>
      </c>
      <c r="F86" s="86" t="s">
        <v>173</v>
      </c>
      <c r="G86" s="86">
        <f t="shared" si="39"/>
        <v>0</v>
      </c>
      <c r="H86" s="86">
        <v>683605.65</v>
      </c>
      <c r="I86" s="86" t="s">
        <v>173</v>
      </c>
      <c r="J86" s="86">
        <f t="shared" si="40"/>
        <v>683605.65</v>
      </c>
      <c r="K86" s="86" t="s">
        <v>173</v>
      </c>
      <c r="L86" s="86">
        <v>350875</v>
      </c>
      <c r="M86" s="86">
        <f t="shared" si="41"/>
        <v>350875</v>
      </c>
      <c r="N86" s="86">
        <v>1784.48</v>
      </c>
      <c r="O86" s="86" t="s">
        <v>173</v>
      </c>
      <c r="P86" s="86">
        <f t="shared" si="42"/>
        <v>1784.48</v>
      </c>
      <c r="Q86" s="86">
        <v>417786.42</v>
      </c>
      <c r="R86" s="86" t="s">
        <v>173</v>
      </c>
      <c r="S86" s="86">
        <f t="shared" si="43"/>
        <v>417786.42</v>
      </c>
      <c r="T86" s="86">
        <v>503681.09</v>
      </c>
      <c r="U86" s="86" t="s">
        <v>173</v>
      </c>
      <c r="V86" s="86">
        <f t="shared" si="44"/>
        <v>503681.09</v>
      </c>
      <c r="W86" s="86">
        <v>248774.03</v>
      </c>
      <c r="X86" s="86" t="s">
        <v>173</v>
      </c>
      <c r="Y86" s="86">
        <f t="shared" si="45"/>
        <v>248774.03</v>
      </c>
      <c r="Z86" s="86">
        <v>14082237.57</v>
      </c>
      <c r="AA86" s="86" t="s">
        <v>173</v>
      </c>
      <c r="AB86" s="86">
        <f t="shared" si="46"/>
        <v>14082237.57</v>
      </c>
      <c r="AC86" s="86" t="s">
        <v>173</v>
      </c>
      <c r="AD86" s="86" t="s">
        <v>173</v>
      </c>
      <c r="AE86" s="86">
        <f t="shared" si="47"/>
        <v>0</v>
      </c>
      <c r="AF86" s="86">
        <v>7912774.9100000001</v>
      </c>
      <c r="AG86" s="86">
        <v>470527.48</v>
      </c>
      <c r="AH86" s="86">
        <f t="shared" si="48"/>
        <v>8383302.3900000006</v>
      </c>
      <c r="AI86" s="86">
        <v>406231.1</v>
      </c>
      <c r="AJ86" s="86" t="s">
        <v>173</v>
      </c>
      <c r="AK86" s="86">
        <f t="shared" si="49"/>
        <v>406231.1</v>
      </c>
      <c r="AL86" s="41">
        <f t="shared" si="50"/>
        <v>25078277.73</v>
      </c>
      <c r="AM86" s="131" t="s">
        <v>23</v>
      </c>
    </row>
    <row r="87" spans="1:39" x14ac:dyDescent="0.4">
      <c r="A87" s="131" t="str">
        <f t="shared" si="51"/>
        <v>EneroSeguros ADEMI, S. A.</v>
      </c>
      <c r="B87" s="50" t="s">
        <v>109</v>
      </c>
      <c r="C87" s="87">
        <f t="shared" si="37"/>
        <v>13309374.07</v>
      </c>
      <c r="D87" s="87">
        <f t="shared" si="38"/>
        <v>1723744.22</v>
      </c>
      <c r="E87" s="86" t="s">
        <v>173</v>
      </c>
      <c r="F87" s="86" t="s">
        <v>173</v>
      </c>
      <c r="G87" s="86">
        <f t="shared" si="39"/>
        <v>0</v>
      </c>
      <c r="H87" s="86">
        <v>8248016.4800000004</v>
      </c>
      <c r="I87" s="86" t="s">
        <v>173</v>
      </c>
      <c r="J87" s="86">
        <f t="shared" si="40"/>
        <v>8248016.4800000004</v>
      </c>
      <c r="K87" s="86" t="s">
        <v>173</v>
      </c>
      <c r="L87" s="86" t="s">
        <v>173</v>
      </c>
      <c r="M87" s="86">
        <f t="shared" si="41"/>
        <v>0</v>
      </c>
      <c r="N87" s="86" t="s">
        <v>173</v>
      </c>
      <c r="O87" s="86" t="s">
        <v>173</v>
      </c>
      <c r="P87" s="86">
        <f t="shared" si="42"/>
        <v>0</v>
      </c>
      <c r="Q87" s="86">
        <v>3404534.32</v>
      </c>
      <c r="R87" s="86">
        <v>1553709.31</v>
      </c>
      <c r="S87" s="86">
        <f t="shared" si="43"/>
        <v>4958243.63</v>
      </c>
      <c r="T87" s="86">
        <v>72662.47</v>
      </c>
      <c r="U87" s="86" t="s">
        <v>173</v>
      </c>
      <c r="V87" s="86">
        <f t="shared" si="44"/>
        <v>72662.47</v>
      </c>
      <c r="W87" s="86">
        <v>952.62</v>
      </c>
      <c r="X87" s="86" t="s">
        <v>173</v>
      </c>
      <c r="Y87" s="86">
        <f t="shared" si="45"/>
        <v>952.62</v>
      </c>
      <c r="Z87" s="86" t="s">
        <v>173</v>
      </c>
      <c r="AA87" s="86">
        <v>123335.88</v>
      </c>
      <c r="AB87" s="86">
        <f t="shared" si="46"/>
        <v>123335.88</v>
      </c>
      <c r="AC87" s="86" t="s">
        <v>173</v>
      </c>
      <c r="AD87" s="86" t="s">
        <v>173</v>
      </c>
      <c r="AE87" s="86">
        <f t="shared" si="47"/>
        <v>0</v>
      </c>
      <c r="AF87" s="86">
        <v>30772.3</v>
      </c>
      <c r="AG87" s="86">
        <v>33382.25</v>
      </c>
      <c r="AH87" s="86">
        <f t="shared" si="48"/>
        <v>64154.55</v>
      </c>
      <c r="AI87" s="86">
        <v>1552435.88</v>
      </c>
      <c r="AJ87" s="86">
        <v>13316.78</v>
      </c>
      <c r="AK87" s="86">
        <f t="shared" si="49"/>
        <v>1565752.66</v>
      </c>
      <c r="AL87" s="41">
        <f t="shared" si="50"/>
        <v>15033118.290000001</v>
      </c>
      <c r="AM87" s="131" t="s">
        <v>23</v>
      </c>
    </row>
    <row r="88" spans="1:39" x14ac:dyDescent="0.4">
      <c r="A88" s="131" t="str">
        <f t="shared" si="51"/>
        <v>EneroMultiseguros S.U, S. A.</v>
      </c>
      <c r="B88" s="50" t="s">
        <v>113</v>
      </c>
      <c r="C88" s="87">
        <f t="shared" si="37"/>
        <v>11993106.220000001</v>
      </c>
      <c r="D88" s="87">
        <f t="shared" si="38"/>
        <v>995108.6399999999</v>
      </c>
      <c r="E88" s="86" t="s">
        <v>173</v>
      </c>
      <c r="F88" s="86" t="s">
        <v>173</v>
      </c>
      <c r="G88" s="86">
        <f t="shared" si="39"/>
        <v>0</v>
      </c>
      <c r="H88" s="86" t="s">
        <v>173</v>
      </c>
      <c r="I88" s="86">
        <v>483854.69</v>
      </c>
      <c r="J88" s="86">
        <f t="shared" si="40"/>
        <v>483854.69</v>
      </c>
      <c r="K88" s="86" t="s">
        <v>173</v>
      </c>
      <c r="L88" s="86">
        <v>7572.5</v>
      </c>
      <c r="M88" s="86">
        <f t="shared" si="41"/>
        <v>7572.5</v>
      </c>
      <c r="N88" s="86">
        <v>2068.9699999999998</v>
      </c>
      <c r="O88" s="86" t="s">
        <v>173</v>
      </c>
      <c r="P88" s="86">
        <f t="shared" si="42"/>
        <v>2068.9699999999998</v>
      </c>
      <c r="Q88" s="86">
        <v>334104.21000000002</v>
      </c>
      <c r="R88" s="86">
        <v>160588.5</v>
      </c>
      <c r="S88" s="86">
        <f t="shared" si="43"/>
        <v>494692.71</v>
      </c>
      <c r="T88" s="86">
        <v>783120.46</v>
      </c>
      <c r="U88" s="86" t="s">
        <v>173</v>
      </c>
      <c r="V88" s="86">
        <f t="shared" si="44"/>
        <v>783120.46</v>
      </c>
      <c r="W88" s="86">
        <v>18278</v>
      </c>
      <c r="X88" s="86" t="s">
        <v>173</v>
      </c>
      <c r="Y88" s="86">
        <f t="shared" si="45"/>
        <v>18278</v>
      </c>
      <c r="Z88" s="86">
        <v>10207972.630000001</v>
      </c>
      <c r="AA88" s="86" t="s">
        <v>173</v>
      </c>
      <c r="AB88" s="86">
        <f t="shared" si="46"/>
        <v>10207972.630000001</v>
      </c>
      <c r="AC88" s="86" t="s">
        <v>173</v>
      </c>
      <c r="AD88" s="86" t="s">
        <v>173</v>
      </c>
      <c r="AE88" s="86">
        <f t="shared" si="47"/>
        <v>0</v>
      </c>
      <c r="AF88" s="86">
        <v>198990.28</v>
      </c>
      <c r="AG88" s="86">
        <v>343092.95</v>
      </c>
      <c r="AH88" s="86">
        <f t="shared" si="48"/>
        <v>542083.23</v>
      </c>
      <c r="AI88" s="86">
        <v>448571.67</v>
      </c>
      <c r="AJ88" s="86" t="s">
        <v>173</v>
      </c>
      <c r="AK88" s="86">
        <f t="shared" si="49"/>
        <v>448571.67</v>
      </c>
      <c r="AL88" s="41">
        <f t="shared" si="50"/>
        <v>12988214.860000001</v>
      </c>
      <c r="AM88" s="131" t="s">
        <v>23</v>
      </c>
    </row>
    <row r="89" spans="1:39" x14ac:dyDescent="0.4">
      <c r="A89" s="131" t="str">
        <f t="shared" si="51"/>
        <v>EneroConfederación del Canada Dominicana. S. A.</v>
      </c>
      <c r="B89" s="50" t="s">
        <v>93</v>
      </c>
      <c r="C89" s="87">
        <f t="shared" si="37"/>
        <v>6613461.1399999997</v>
      </c>
      <c r="D89" s="87">
        <f t="shared" si="38"/>
        <v>0</v>
      </c>
      <c r="E89" s="86">
        <v>24465.81</v>
      </c>
      <c r="F89" s="86" t="s">
        <v>173</v>
      </c>
      <c r="G89" s="86">
        <f t="shared" si="39"/>
        <v>24465.81</v>
      </c>
      <c r="H89" s="86">
        <v>48684.35</v>
      </c>
      <c r="I89" s="86" t="s">
        <v>173</v>
      </c>
      <c r="J89" s="86">
        <f t="shared" si="40"/>
        <v>48684.35</v>
      </c>
      <c r="K89" s="86" t="s">
        <v>173</v>
      </c>
      <c r="L89" s="86" t="s">
        <v>173</v>
      </c>
      <c r="M89" s="86">
        <f t="shared" si="41"/>
        <v>0</v>
      </c>
      <c r="N89" s="86">
        <v>24506.03</v>
      </c>
      <c r="O89" s="86" t="s">
        <v>173</v>
      </c>
      <c r="P89" s="86">
        <f t="shared" si="42"/>
        <v>24506.03</v>
      </c>
      <c r="Q89" s="86">
        <v>1043440.16</v>
      </c>
      <c r="R89" s="86" t="s">
        <v>173</v>
      </c>
      <c r="S89" s="86">
        <f t="shared" si="43"/>
        <v>1043440.16</v>
      </c>
      <c r="T89" s="86">
        <v>849769.38</v>
      </c>
      <c r="U89" s="86" t="s">
        <v>173</v>
      </c>
      <c r="V89" s="86">
        <f t="shared" si="44"/>
        <v>849769.38</v>
      </c>
      <c r="W89" s="86">
        <v>134646.42000000001</v>
      </c>
      <c r="X89" s="86" t="s">
        <v>173</v>
      </c>
      <c r="Y89" s="86">
        <f t="shared" si="45"/>
        <v>134646.42000000001</v>
      </c>
      <c r="Z89" s="86">
        <v>3807520.09</v>
      </c>
      <c r="AA89" s="86" t="s">
        <v>173</v>
      </c>
      <c r="AB89" s="86">
        <f t="shared" si="46"/>
        <v>3807520.09</v>
      </c>
      <c r="AC89" s="86" t="s">
        <v>173</v>
      </c>
      <c r="AD89" s="86" t="s">
        <v>173</v>
      </c>
      <c r="AE89" s="86">
        <f t="shared" si="47"/>
        <v>0</v>
      </c>
      <c r="AF89" s="86">
        <v>172307.3</v>
      </c>
      <c r="AG89" s="86" t="s">
        <v>173</v>
      </c>
      <c r="AH89" s="86">
        <f t="shared" si="48"/>
        <v>172307.3</v>
      </c>
      <c r="AI89" s="86">
        <v>508121.59999999998</v>
      </c>
      <c r="AJ89" s="86" t="s">
        <v>173</v>
      </c>
      <c r="AK89" s="86">
        <f t="shared" si="49"/>
        <v>508121.59999999998</v>
      </c>
      <c r="AL89" s="41">
        <f t="shared" si="50"/>
        <v>6613461.1399999997</v>
      </c>
      <c r="AM89" s="131" t="s">
        <v>23</v>
      </c>
    </row>
    <row r="90" spans="1:39" x14ac:dyDescent="0.4">
      <c r="A90" s="131" t="str">
        <f t="shared" si="51"/>
        <v>EneroAmigos Compañía de Seguros, S. A.</v>
      </c>
      <c r="B90" s="50" t="s">
        <v>88</v>
      </c>
      <c r="C90" s="87">
        <f t="shared" si="37"/>
        <v>7518638.1600000001</v>
      </c>
      <c r="D90" s="87">
        <f t="shared" si="38"/>
        <v>23610</v>
      </c>
      <c r="E90" s="86">
        <v>86258.62</v>
      </c>
      <c r="F90" s="86" t="s">
        <v>173</v>
      </c>
      <c r="G90" s="86">
        <f t="shared" si="39"/>
        <v>86258.62</v>
      </c>
      <c r="H90" s="86" t="s">
        <v>173</v>
      </c>
      <c r="I90" s="86" t="s">
        <v>173</v>
      </c>
      <c r="J90" s="86">
        <f t="shared" si="40"/>
        <v>0</v>
      </c>
      <c r="K90" s="86" t="s">
        <v>173</v>
      </c>
      <c r="L90" s="86">
        <v>23610</v>
      </c>
      <c r="M90" s="86">
        <f t="shared" si="41"/>
        <v>23610</v>
      </c>
      <c r="N90" s="86" t="s">
        <v>173</v>
      </c>
      <c r="O90" s="86" t="s">
        <v>173</v>
      </c>
      <c r="P90" s="86">
        <f t="shared" si="42"/>
        <v>0</v>
      </c>
      <c r="Q90" s="86">
        <v>1741.28</v>
      </c>
      <c r="R90" s="86" t="s">
        <v>173</v>
      </c>
      <c r="S90" s="86">
        <f t="shared" si="43"/>
        <v>1741.28</v>
      </c>
      <c r="T90" s="86">
        <v>171424.72</v>
      </c>
      <c r="U90" s="86" t="s">
        <v>173</v>
      </c>
      <c r="V90" s="86">
        <f t="shared" si="44"/>
        <v>171424.72</v>
      </c>
      <c r="W90" s="86" t="s">
        <v>173</v>
      </c>
      <c r="X90" s="86" t="s">
        <v>173</v>
      </c>
      <c r="Y90" s="86">
        <f t="shared" si="45"/>
        <v>0</v>
      </c>
      <c r="Z90" s="86">
        <v>6189267.2199999997</v>
      </c>
      <c r="AA90" s="86" t="s">
        <v>173</v>
      </c>
      <c r="AB90" s="86">
        <f t="shared" si="46"/>
        <v>6189267.2199999997</v>
      </c>
      <c r="AC90" s="86" t="s">
        <v>173</v>
      </c>
      <c r="AD90" s="86" t="s">
        <v>173</v>
      </c>
      <c r="AE90" s="86">
        <f t="shared" si="47"/>
        <v>0</v>
      </c>
      <c r="AF90" s="86">
        <v>491613.92</v>
      </c>
      <c r="AG90" s="86" t="s">
        <v>173</v>
      </c>
      <c r="AH90" s="86">
        <f t="shared" si="48"/>
        <v>491613.92</v>
      </c>
      <c r="AI90" s="86">
        <v>578332.4</v>
      </c>
      <c r="AJ90" s="86" t="s">
        <v>173</v>
      </c>
      <c r="AK90" s="86">
        <f t="shared" si="49"/>
        <v>578332.4</v>
      </c>
      <c r="AL90" s="41">
        <f t="shared" si="50"/>
        <v>7542248.1600000001</v>
      </c>
      <c r="AM90" s="131" t="s">
        <v>23</v>
      </c>
    </row>
    <row r="91" spans="1:39" x14ac:dyDescent="0.4">
      <c r="A91" s="131" t="str">
        <f t="shared" si="51"/>
        <v>EneroAutoseguro, S. A.</v>
      </c>
      <c r="B91" s="50" t="s">
        <v>81</v>
      </c>
      <c r="C91" s="87">
        <f t="shared" si="37"/>
        <v>5543299.4699999997</v>
      </c>
      <c r="D91" s="87">
        <f t="shared" si="38"/>
        <v>0</v>
      </c>
      <c r="E91" s="86" t="s">
        <v>173</v>
      </c>
      <c r="F91" s="86" t="s">
        <v>173</v>
      </c>
      <c r="G91" s="86">
        <f t="shared" si="39"/>
        <v>0</v>
      </c>
      <c r="H91" s="86" t="s">
        <v>173</v>
      </c>
      <c r="I91" s="86" t="s">
        <v>173</v>
      </c>
      <c r="J91" s="86">
        <f t="shared" si="40"/>
        <v>0</v>
      </c>
      <c r="K91" s="86" t="s">
        <v>173</v>
      </c>
      <c r="L91" s="86" t="s">
        <v>173</v>
      </c>
      <c r="M91" s="86">
        <f t="shared" si="41"/>
        <v>0</v>
      </c>
      <c r="N91" s="86" t="s">
        <v>173</v>
      </c>
      <c r="O91" s="86" t="s">
        <v>173</v>
      </c>
      <c r="P91" s="86">
        <f t="shared" si="42"/>
        <v>0</v>
      </c>
      <c r="Q91" s="86" t="s">
        <v>173</v>
      </c>
      <c r="R91" s="86" t="s">
        <v>173</v>
      </c>
      <c r="S91" s="86">
        <f t="shared" si="43"/>
        <v>0</v>
      </c>
      <c r="T91" s="86" t="s">
        <v>173</v>
      </c>
      <c r="U91" s="86" t="s">
        <v>173</v>
      </c>
      <c r="V91" s="86">
        <f t="shared" si="44"/>
        <v>0</v>
      </c>
      <c r="W91" s="86" t="s">
        <v>173</v>
      </c>
      <c r="X91" s="86" t="s">
        <v>173</v>
      </c>
      <c r="Y91" s="86">
        <f t="shared" si="45"/>
        <v>0</v>
      </c>
      <c r="Z91" s="86">
        <v>5543299.4699999997</v>
      </c>
      <c r="AA91" s="86" t="s">
        <v>173</v>
      </c>
      <c r="AB91" s="86">
        <f t="shared" si="46"/>
        <v>5543299.4699999997</v>
      </c>
      <c r="AC91" s="86" t="s">
        <v>173</v>
      </c>
      <c r="AD91" s="86" t="s">
        <v>173</v>
      </c>
      <c r="AE91" s="86">
        <f t="shared" si="47"/>
        <v>0</v>
      </c>
      <c r="AF91" s="86" t="s">
        <v>173</v>
      </c>
      <c r="AG91" s="86" t="s">
        <v>173</v>
      </c>
      <c r="AH91" s="86">
        <f t="shared" si="48"/>
        <v>0</v>
      </c>
      <c r="AI91" s="86" t="s">
        <v>173</v>
      </c>
      <c r="AJ91" s="86" t="s">
        <v>173</v>
      </c>
      <c r="AK91" s="86">
        <f t="shared" si="49"/>
        <v>0</v>
      </c>
      <c r="AL91" s="41">
        <f t="shared" si="50"/>
        <v>5543299.4699999997</v>
      </c>
      <c r="AM91" s="131" t="s">
        <v>23</v>
      </c>
    </row>
    <row r="92" spans="1:39" x14ac:dyDescent="0.4">
      <c r="A92" s="131" t="str">
        <f t="shared" si="51"/>
        <v>EneroSeguros Yunen, S. A.</v>
      </c>
      <c r="B92" s="50" t="s">
        <v>119</v>
      </c>
      <c r="C92" s="87">
        <f t="shared" si="37"/>
        <v>70266.490000000005</v>
      </c>
      <c r="D92" s="87">
        <f t="shared" si="38"/>
        <v>1283481.28</v>
      </c>
      <c r="E92" s="86" t="s">
        <v>173</v>
      </c>
      <c r="F92" s="86" t="s">
        <v>173</v>
      </c>
      <c r="G92" s="86">
        <f t="shared" si="39"/>
        <v>0</v>
      </c>
      <c r="H92" s="86">
        <v>3216.41</v>
      </c>
      <c r="I92" s="86" t="s">
        <v>173</v>
      </c>
      <c r="J92" s="86">
        <f t="shared" si="40"/>
        <v>3216.41</v>
      </c>
      <c r="K92" s="86" t="s">
        <v>173</v>
      </c>
      <c r="L92" s="86">
        <v>1283481.28</v>
      </c>
      <c r="M92" s="86">
        <f t="shared" si="41"/>
        <v>1283481.28</v>
      </c>
      <c r="N92" s="86">
        <v>65501.55</v>
      </c>
      <c r="O92" s="86" t="s">
        <v>173</v>
      </c>
      <c r="P92" s="86">
        <f t="shared" si="42"/>
        <v>65501.55</v>
      </c>
      <c r="Q92" s="86" t="s">
        <v>173</v>
      </c>
      <c r="R92" s="86" t="s">
        <v>173</v>
      </c>
      <c r="S92" s="86">
        <f t="shared" si="43"/>
        <v>0</v>
      </c>
      <c r="T92" s="86" t="s">
        <v>173</v>
      </c>
      <c r="U92" s="86" t="s">
        <v>173</v>
      </c>
      <c r="V92" s="86">
        <f t="shared" si="44"/>
        <v>0</v>
      </c>
      <c r="W92" s="86" t="s">
        <v>173</v>
      </c>
      <c r="X92" s="86" t="s">
        <v>173</v>
      </c>
      <c r="Y92" s="86">
        <f t="shared" si="45"/>
        <v>0</v>
      </c>
      <c r="Z92" s="86" t="s">
        <v>173</v>
      </c>
      <c r="AA92" s="86" t="s">
        <v>173</v>
      </c>
      <c r="AB92" s="86">
        <f t="shared" si="46"/>
        <v>0</v>
      </c>
      <c r="AC92" s="86" t="s">
        <v>173</v>
      </c>
      <c r="AD92" s="86" t="s">
        <v>173</v>
      </c>
      <c r="AE92" s="86">
        <f t="shared" si="47"/>
        <v>0</v>
      </c>
      <c r="AF92" s="86" t="s">
        <v>173</v>
      </c>
      <c r="AG92" s="86" t="s">
        <v>173</v>
      </c>
      <c r="AH92" s="86">
        <f t="shared" si="48"/>
        <v>0</v>
      </c>
      <c r="AI92" s="86">
        <v>1548.53</v>
      </c>
      <c r="AJ92" s="86" t="s">
        <v>173</v>
      </c>
      <c r="AK92" s="86">
        <f t="shared" si="49"/>
        <v>1548.53</v>
      </c>
      <c r="AL92" s="41">
        <f t="shared" si="50"/>
        <v>1353747.77</v>
      </c>
      <c r="AM92" s="131" t="s">
        <v>23</v>
      </c>
    </row>
    <row r="93" spans="1:39" x14ac:dyDescent="0.4">
      <c r="A93" s="131" t="str">
        <f t="shared" si="51"/>
        <v>EneroMidas Seguros, S. A.</v>
      </c>
      <c r="B93" s="49" t="s">
        <v>115</v>
      </c>
      <c r="C93" s="87">
        <f t="shared" si="37"/>
        <v>1214200.99</v>
      </c>
      <c r="D93" s="87">
        <f t="shared" si="38"/>
        <v>0</v>
      </c>
      <c r="E93" s="86" t="s">
        <v>173</v>
      </c>
      <c r="F93" s="86" t="s">
        <v>173</v>
      </c>
      <c r="G93" s="86">
        <f t="shared" si="39"/>
        <v>0</v>
      </c>
      <c r="H93" s="86">
        <v>506250</v>
      </c>
      <c r="I93" s="86" t="s">
        <v>173</v>
      </c>
      <c r="J93" s="86">
        <f t="shared" si="40"/>
        <v>506250</v>
      </c>
      <c r="K93" s="86" t="s">
        <v>173</v>
      </c>
      <c r="L93" s="86" t="s">
        <v>173</v>
      </c>
      <c r="M93" s="86">
        <f t="shared" si="41"/>
        <v>0</v>
      </c>
      <c r="N93" s="86" t="s">
        <v>173</v>
      </c>
      <c r="O93" s="86" t="s">
        <v>173</v>
      </c>
      <c r="P93" s="86">
        <f t="shared" si="42"/>
        <v>0</v>
      </c>
      <c r="Q93" s="86">
        <v>285546.14</v>
      </c>
      <c r="R93" s="86" t="s">
        <v>173</v>
      </c>
      <c r="S93" s="86">
        <f t="shared" si="43"/>
        <v>285546.14</v>
      </c>
      <c r="T93" s="86" t="s">
        <v>173</v>
      </c>
      <c r="U93" s="86" t="s">
        <v>173</v>
      </c>
      <c r="V93" s="86">
        <f t="shared" si="44"/>
        <v>0</v>
      </c>
      <c r="W93" s="86" t="s">
        <v>173</v>
      </c>
      <c r="X93" s="86" t="s">
        <v>173</v>
      </c>
      <c r="Y93" s="86">
        <f t="shared" si="45"/>
        <v>0</v>
      </c>
      <c r="Z93" s="86">
        <v>292193.3</v>
      </c>
      <c r="AA93" s="86" t="s">
        <v>173</v>
      </c>
      <c r="AB93" s="86">
        <f t="shared" si="46"/>
        <v>292193.3</v>
      </c>
      <c r="AC93" s="86" t="s">
        <v>173</v>
      </c>
      <c r="AD93" s="86" t="s">
        <v>173</v>
      </c>
      <c r="AE93" s="86">
        <f t="shared" si="47"/>
        <v>0</v>
      </c>
      <c r="AF93" s="86">
        <v>107482.96</v>
      </c>
      <c r="AG93" s="86" t="s">
        <v>173</v>
      </c>
      <c r="AH93" s="86">
        <f t="shared" si="48"/>
        <v>107482.96</v>
      </c>
      <c r="AI93" s="86">
        <v>22728.59</v>
      </c>
      <c r="AJ93" s="86" t="s">
        <v>173</v>
      </c>
      <c r="AK93" s="86">
        <f t="shared" si="49"/>
        <v>22728.59</v>
      </c>
      <c r="AL93" s="41">
        <f t="shared" si="50"/>
        <v>1214200.99</v>
      </c>
      <c r="AM93" s="131" t="s">
        <v>23</v>
      </c>
    </row>
    <row r="94" spans="1:39" x14ac:dyDescent="0.4">
      <c r="A94" s="131" t="str">
        <f t="shared" si="51"/>
        <v>EneroHylseg Seguros, S.A.</v>
      </c>
      <c r="B94" s="50" t="s">
        <v>117</v>
      </c>
      <c r="C94" s="87">
        <f t="shared" si="37"/>
        <v>1928660.14</v>
      </c>
      <c r="D94" s="87">
        <f t="shared" si="38"/>
        <v>0</v>
      </c>
      <c r="E94" s="86" t="s">
        <v>173</v>
      </c>
      <c r="F94" s="86" t="s">
        <v>173</v>
      </c>
      <c r="G94" s="86">
        <f t="shared" si="39"/>
        <v>0</v>
      </c>
      <c r="H94" s="86" t="s">
        <v>173</v>
      </c>
      <c r="I94" s="86" t="s">
        <v>173</v>
      </c>
      <c r="J94" s="86">
        <f t="shared" si="40"/>
        <v>0</v>
      </c>
      <c r="K94" s="86" t="s">
        <v>173</v>
      </c>
      <c r="L94" s="86" t="s">
        <v>173</v>
      </c>
      <c r="M94" s="86">
        <f t="shared" si="41"/>
        <v>0</v>
      </c>
      <c r="N94" s="86" t="s">
        <v>173</v>
      </c>
      <c r="O94" s="86" t="s">
        <v>173</v>
      </c>
      <c r="P94" s="86">
        <f t="shared" si="42"/>
        <v>0</v>
      </c>
      <c r="Q94" s="86" t="s">
        <v>173</v>
      </c>
      <c r="R94" s="86" t="s">
        <v>173</v>
      </c>
      <c r="S94" s="86">
        <f t="shared" si="43"/>
        <v>0</v>
      </c>
      <c r="T94" s="86" t="s">
        <v>173</v>
      </c>
      <c r="U94" s="86" t="s">
        <v>173</v>
      </c>
      <c r="V94" s="86">
        <f t="shared" si="44"/>
        <v>0</v>
      </c>
      <c r="W94" s="86" t="s">
        <v>173</v>
      </c>
      <c r="X94" s="86" t="s">
        <v>173</v>
      </c>
      <c r="Y94" s="86">
        <f t="shared" si="45"/>
        <v>0</v>
      </c>
      <c r="Z94" s="86">
        <v>1870130.48</v>
      </c>
      <c r="AA94" s="86" t="s">
        <v>173</v>
      </c>
      <c r="AB94" s="86">
        <f t="shared" si="46"/>
        <v>1870130.48</v>
      </c>
      <c r="AC94" s="86" t="s">
        <v>173</v>
      </c>
      <c r="AD94" s="86" t="s">
        <v>173</v>
      </c>
      <c r="AE94" s="86">
        <f t="shared" si="47"/>
        <v>0</v>
      </c>
      <c r="AF94" s="86">
        <v>58529.66</v>
      </c>
      <c r="AG94" s="86" t="s">
        <v>173</v>
      </c>
      <c r="AH94" s="86">
        <f t="shared" si="48"/>
        <v>58529.66</v>
      </c>
      <c r="AI94" s="86" t="s">
        <v>173</v>
      </c>
      <c r="AJ94" s="86" t="s">
        <v>173</v>
      </c>
      <c r="AK94" s="86">
        <f t="shared" si="49"/>
        <v>0</v>
      </c>
      <c r="AL94" s="41">
        <f t="shared" si="50"/>
        <v>1928660.14</v>
      </c>
      <c r="AM94" s="131" t="s">
        <v>23</v>
      </c>
    </row>
    <row r="95" spans="1:39" x14ac:dyDescent="0.4">
      <c r="A95" s="131" t="str">
        <f t="shared" si="51"/>
        <v>EneroUnit, S.A</v>
      </c>
      <c r="B95" s="50" t="s">
        <v>118</v>
      </c>
      <c r="C95" s="87">
        <f t="shared" si="37"/>
        <v>395215.55999999994</v>
      </c>
      <c r="D95" s="87">
        <f t="shared" si="38"/>
        <v>21068</v>
      </c>
      <c r="E95" s="86">
        <v>19512.060000000001</v>
      </c>
      <c r="F95" s="86" t="s">
        <v>173</v>
      </c>
      <c r="G95" s="86">
        <f t="shared" si="39"/>
        <v>19512.060000000001</v>
      </c>
      <c r="H95" s="86" t="s">
        <v>173</v>
      </c>
      <c r="I95" s="86" t="s">
        <v>173</v>
      </c>
      <c r="J95" s="86">
        <f t="shared" si="40"/>
        <v>0</v>
      </c>
      <c r="K95" s="86">
        <v>30839.68</v>
      </c>
      <c r="L95" s="86">
        <v>21068</v>
      </c>
      <c r="M95" s="86">
        <f t="shared" si="41"/>
        <v>51907.68</v>
      </c>
      <c r="N95" s="86" t="s">
        <v>173</v>
      </c>
      <c r="O95" s="86" t="s">
        <v>173</v>
      </c>
      <c r="P95" s="86">
        <f t="shared" si="42"/>
        <v>0</v>
      </c>
      <c r="Q95" s="86" t="s">
        <v>173</v>
      </c>
      <c r="R95" s="86" t="s">
        <v>173</v>
      </c>
      <c r="S95" s="86">
        <f t="shared" si="43"/>
        <v>0</v>
      </c>
      <c r="T95" s="86" t="s">
        <v>173</v>
      </c>
      <c r="U95" s="86" t="s">
        <v>173</v>
      </c>
      <c r="V95" s="86">
        <f t="shared" si="44"/>
        <v>0</v>
      </c>
      <c r="W95" s="86" t="s">
        <v>173</v>
      </c>
      <c r="X95" s="86" t="s">
        <v>173</v>
      </c>
      <c r="Y95" s="86">
        <f t="shared" si="45"/>
        <v>0</v>
      </c>
      <c r="Z95" s="86">
        <v>22652.6</v>
      </c>
      <c r="AA95" s="86" t="s">
        <v>173</v>
      </c>
      <c r="AB95" s="86">
        <f t="shared" si="46"/>
        <v>22652.6</v>
      </c>
      <c r="AC95" s="86" t="s">
        <v>173</v>
      </c>
      <c r="AD95" s="86" t="s">
        <v>173</v>
      </c>
      <c r="AE95" s="86">
        <f t="shared" si="47"/>
        <v>0</v>
      </c>
      <c r="AF95" s="86" t="s">
        <v>173</v>
      </c>
      <c r="AG95" s="86" t="s">
        <v>173</v>
      </c>
      <c r="AH95" s="86">
        <f t="shared" si="48"/>
        <v>0</v>
      </c>
      <c r="AI95" s="86">
        <v>322211.21999999997</v>
      </c>
      <c r="AJ95" s="86" t="s">
        <v>173</v>
      </c>
      <c r="AK95" s="86">
        <f t="shared" si="49"/>
        <v>322211.21999999997</v>
      </c>
      <c r="AL95" s="41">
        <f t="shared" si="50"/>
        <v>416283.55999999994</v>
      </c>
      <c r="AM95" s="131" t="s">
        <v>23</v>
      </c>
    </row>
    <row r="96" spans="1:39" ht="13" thickBot="1" x14ac:dyDescent="0.45">
      <c r="B96" s="50"/>
      <c r="C96" s="87"/>
      <c r="D96" s="87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163"/>
      <c r="AL96" s="41"/>
    </row>
    <row r="97" spans="1:37" ht="13.35" thickTop="1" thickBot="1" x14ac:dyDescent="0.45">
      <c r="A97" s="131" t="str">
        <f t="shared" si="51"/>
        <v xml:space="preserve">Total General </v>
      </c>
      <c r="B97" s="52" t="s">
        <v>21</v>
      </c>
      <c r="C97" s="60">
        <f t="shared" ref="C97:AK97" si="52">SUM(C63:C95)</f>
        <v>3321434266.6999993</v>
      </c>
      <c r="D97" s="60">
        <f t="shared" si="52"/>
        <v>2210522697.8900003</v>
      </c>
      <c r="E97" s="60">
        <f t="shared" si="52"/>
        <v>23523435.57</v>
      </c>
      <c r="F97" s="60">
        <f t="shared" si="52"/>
        <v>1044.01</v>
      </c>
      <c r="G97" s="60">
        <f t="shared" si="52"/>
        <v>23524479.579999998</v>
      </c>
      <c r="H97" s="60">
        <f t="shared" si="52"/>
        <v>373692548.87</v>
      </c>
      <c r="I97" s="60">
        <f t="shared" si="52"/>
        <v>506991914.94</v>
      </c>
      <c r="J97" s="60">
        <f t="shared" si="52"/>
        <v>880684463.81000006</v>
      </c>
      <c r="K97" s="60">
        <f t="shared" si="52"/>
        <v>1609195.73</v>
      </c>
      <c r="L97" s="60">
        <f t="shared" si="52"/>
        <v>1453987530.24</v>
      </c>
      <c r="M97" s="60">
        <f t="shared" si="52"/>
        <v>1455596725.9699998</v>
      </c>
      <c r="N97" s="60">
        <f t="shared" si="52"/>
        <v>34441551.50999999</v>
      </c>
      <c r="O97" s="60">
        <f t="shared" si="52"/>
        <v>939799.2300000001</v>
      </c>
      <c r="P97" s="60">
        <f t="shared" si="52"/>
        <v>35381350.739999995</v>
      </c>
      <c r="Q97" s="60">
        <f t="shared" si="52"/>
        <v>998273848.18000007</v>
      </c>
      <c r="R97" s="60">
        <f t="shared" si="52"/>
        <v>203474685.72</v>
      </c>
      <c r="S97" s="60">
        <f t="shared" si="52"/>
        <v>1201748533.9000006</v>
      </c>
      <c r="T97" s="60">
        <f t="shared" si="52"/>
        <v>18822772.999999996</v>
      </c>
      <c r="U97" s="60">
        <f t="shared" si="52"/>
        <v>0</v>
      </c>
      <c r="V97" s="60">
        <f t="shared" si="52"/>
        <v>18822772.999999996</v>
      </c>
      <c r="W97" s="60">
        <f t="shared" si="52"/>
        <v>42398673.32</v>
      </c>
      <c r="X97" s="60">
        <f t="shared" si="52"/>
        <v>74426.69</v>
      </c>
      <c r="Y97" s="60">
        <f t="shared" si="52"/>
        <v>42473100.010000005</v>
      </c>
      <c r="Z97" s="60">
        <f t="shared" si="52"/>
        <v>1399369440.6800001</v>
      </c>
      <c r="AA97" s="60">
        <f t="shared" si="52"/>
        <v>2184475.5900000003</v>
      </c>
      <c r="AB97" s="60">
        <f t="shared" si="52"/>
        <v>1401553916.2699997</v>
      </c>
      <c r="AC97" s="60">
        <f t="shared" si="52"/>
        <v>0</v>
      </c>
      <c r="AD97" s="60">
        <f t="shared" si="52"/>
        <v>36291248.390000001</v>
      </c>
      <c r="AE97" s="60">
        <f t="shared" si="52"/>
        <v>36291248.390000001</v>
      </c>
      <c r="AF97" s="60">
        <f t="shared" si="52"/>
        <v>180323520.26999998</v>
      </c>
      <c r="AG97" s="60">
        <f t="shared" si="52"/>
        <v>2809179.5900000003</v>
      </c>
      <c r="AH97" s="60">
        <f t="shared" si="52"/>
        <v>183132699.86000001</v>
      </c>
      <c r="AI97" s="60">
        <f t="shared" si="52"/>
        <v>248979279.56999999</v>
      </c>
      <c r="AJ97" s="60">
        <f t="shared" si="52"/>
        <v>3768393.4899999998</v>
      </c>
      <c r="AK97" s="102">
        <f t="shared" si="52"/>
        <v>252747673.06</v>
      </c>
    </row>
    <row r="98" spans="1:37" ht="13" thickTop="1" x14ac:dyDescent="0.4">
      <c r="A98" s="131" t="str">
        <f t="shared" si="51"/>
        <v/>
      </c>
      <c r="B98" s="103"/>
      <c r="C98" s="35"/>
      <c r="D98" s="34"/>
      <c r="E98" s="35"/>
      <c r="F98" s="34"/>
      <c r="G98" s="34"/>
      <c r="H98" s="35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</row>
    <row r="99" spans="1:37" x14ac:dyDescent="0.4">
      <c r="A99" s="131" t="s">
        <v>127</v>
      </c>
      <c r="B99" s="20" t="s">
        <v>38</v>
      </c>
      <c r="C99" s="187">
        <f>IFERROR(D97/C100*100,0)</f>
        <v>39.959144874761925</v>
      </c>
      <c r="D99" s="187"/>
      <c r="E99" s="187">
        <f>IFERROR(F97/E100*100,0)</f>
        <v>4.4379727783121475E-3</v>
      </c>
      <c r="F99" s="187"/>
      <c r="G99" s="36"/>
      <c r="H99" s="187">
        <f>IFERROR(I97/H100*100,0)</f>
        <v>57.567941274524301</v>
      </c>
      <c r="I99" s="187"/>
      <c r="J99" s="36"/>
      <c r="K99" s="187">
        <f>IFERROR(L97/K100*100,0)</f>
        <v>99.889447695141826</v>
      </c>
      <c r="L99" s="187"/>
      <c r="M99" s="36"/>
      <c r="N99" s="187">
        <f>IFERROR(O97/N100*100,0)</f>
        <v>2.6561994111138345</v>
      </c>
      <c r="O99" s="187"/>
      <c r="P99" s="36"/>
      <c r="Q99" s="187">
        <f>IFERROR(R97/Q100*100,0)</f>
        <v>16.931552648512032</v>
      </c>
      <c r="R99" s="187"/>
      <c r="S99" s="36"/>
      <c r="T99" s="187">
        <f>IFERROR(U97/T100*100,0)</f>
        <v>0</v>
      </c>
      <c r="U99" s="187"/>
      <c r="V99" s="36"/>
      <c r="W99" s="187">
        <f>IFERROR(X97/W100*100,0)</f>
        <v>0.17523253537527694</v>
      </c>
      <c r="X99" s="187"/>
      <c r="Y99" s="36"/>
      <c r="Z99" s="187">
        <f>IFERROR(AA97/Z100*100,0)</f>
        <v>0.15586097435435195</v>
      </c>
      <c r="AA99" s="187"/>
      <c r="AB99" s="36"/>
      <c r="AC99" s="187">
        <f>IFERROR(AD97/AC100*100,0)</f>
        <v>100</v>
      </c>
      <c r="AD99" s="187"/>
      <c r="AE99" s="36"/>
      <c r="AF99" s="187">
        <f>IFERROR(AG97/AF100*100,0)</f>
        <v>1.5339584859217072</v>
      </c>
      <c r="AG99" s="187"/>
      <c r="AH99" s="36"/>
      <c r="AI99" s="187">
        <f>IFERROR(AJ97/AI100*100,0)</f>
        <v>1.4909705970291631</v>
      </c>
      <c r="AJ99" s="187"/>
      <c r="AK99" s="36"/>
    </row>
    <row r="100" spans="1:37" x14ac:dyDescent="0.4">
      <c r="A100" s="131" t="s">
        <v>128</v>
      </c>
      <c r="B100" s="5" t="s">
        <v>39</v>
      </c>
      <c r="C100" s="185">
        <f>IFERROR(C97+D97,0)</f>
        <v>5531956964.5900002</v>
      </c>
      <c r="D100" s="186"/>
      <c r="E100" s="185">
        <f>IFERROR(E97+F97,0)</f>
        <v>23524479.580000002</v>
      </c>
      <c r="F100" s="186"/>
      <c r="G100" s="37"/>
      <c r="H100" s="185">
        <f>IFERROR(H97+I97,0)</f>
        <v>880684463.80999994</v>
      </c>
      <c r="I100" s="186"/>
      <c r="J100" s="37"/>
      <c r="K100" s="185">
        <f>IFERROR(K97+L97,0)</f>
        <v>1455596725.97</v>
      </c>
      <c r="L100" s="186"/>
      <c r="M100" s="37"/>
      <c r="N100" s="185">
        <f>IFERROR(N97+O97,0)</f>
        <v>35381350.739999987</v>
      </c>
      <c r="O100" s="186"/>
      <c r="P100" s="37"/>
      <c r="Q100" s="185">
        <f>IFERROR(Q97+R97,0)</f>
        <v>1201748533.9000001</v>
      </c>
      <c r="R100" s="186"/>
      <c r="S100" s="37"/>
      <c r="T100" s="185">
        <f>IFERROR(T97+U97,0)</f>
        <v>18822772.999999996</v>
      </c>
      <c r="U100" s="186"/>
      <c r="V100" s="37"/>
      <c r="W100" s="185">
        <f>IFERROR(W97+X97,0)</f>
        <v>42473100.009999998</v>
      </c>
      <c r="X100" s="186"/>
      <c r="Y100" s="37"/>
      <c r="Z100" s="185">
        <f>IFERROR(Z97+AA97,0)</f>
        <v>1401553916.27</v>
      </c>
      <c r="AA100" s="186"/>
      <c r="AB100" s="37"/>
      <c r="AC100" s="185">
        <f>IFERROR(AC97+AD97,0)</f>
        <v>36291248.390000001</v>
      </c>
      <c r="AD100" s="186"/>
      <c r="AE100" s="37"/>
      <c r="AF100" s="185">
        <f>IFERROR(AF97+AG97,0)</f>
        <v>183132699.85999998</v>
      </c>
      <c r="AG100" s="186"/>
      <c r="AH100" s="37"/>
      <c r="AI100" s="185">
        <f>IFERROR(AI97+AJ97,0)</f>
        <v>252747673.06</v>
      </c>
      <c r="AJ100" s="186"/>
      <c r="AK100" s="37"/>
    </row>
    <row r="101" spans="1:37" x14ac:dyDescent="0.4">
      <c r="A101" s="131" t="s">
        <v>129</v>
      </c>
      <c r="B101" s="5" t="s">
        <v>40</v>
      </c>
      <c r="C101" s="187">
        <f>SUM(E101:AJ101,0)</f>
        <v>100</v>
      </c>
      <c r="D101" s="186"/>
      <c r="E101" s="187">
        <f>IFERROR(E100/C100*100,0)</f>
        <v>0.42524697373063375</v>
      </c>
      <c r="F101" s="187"/>
      <c r="G101" s="36"/>
      <c r="H101" s="187">
        <f>IFERROR(H100/C100*100,0)</f>
        <v>15.919944233970948</v>
      </c>
      <c r="I101" s="187"/>
      <c r="J101" s="36"/>
      <c r="K101" s="187">
        <f>IFERROR(K100/C100*100,0)</f>
        <v>26.312509936126759</v>
      </c>
      <c r="L101" s="187"/>
      <c r="M101" s="36"/>
      <c r="N101" s="187">
        <f>IFERROR(N100/C100*100,0)</f>
        <v>0.63958109158252052</v>
      </c>
      <c r="O101" s="187"/>
      <c r="P101" s="36"/>
      <c r="Q101" s="187">
        <f>IFERROR(Q100/C100*100,0)</f>
        <v>21.723750593006784</v>
      </c>
      <c r="R101" s="187"/>
      <c r="S101" s="36"/>
      <c r="T101" s="187">
        <f>IFERROR(T100/C100*100,0)</f>
        <v>0.34025523192758678</v>
      </c>
      <c r="U101" s="187"/>
      <c r="V101" s="36"/>
      <c r="W101" s="187">
        <f>IFERROR(W100/C100*100,0)</f>
        <v>0.76777712266870246</v>
      </c>
      <c r="X101" s="187"/>
      <c r="Y101" s="36"/>
      <c r="Z101" s="187">
        <f>IFERROR(Z100/C100*100,0)</f>
        <v>25.335589651932079</v>
      </c>
      <c r="AA101" s="187"/>
      <c r="AB101" s="36"/>
      <c r="AC101" s="187">
        <f>IFERROR(AC100/C100*100,0)</f>
        <v>0.65602911631995531</v>
      </c>
      <c r="AD101" s="187"/>
      <c r="AE101" s="36"/>
      <c r="AF101" s="187">
        <f>IFERROR(AF100/C100*100,0)</f>
        <v>3.3104505518070821</v>
      </c>
      <c r="AG101" s="187"/>
      <c r="AH101" s="36"/>
      <c r="AI101" s="187">
        <f>IFERROR(AI100/C100*100,0)</f>
        <v>4.5688654969269518</v>
      </c>
      <c r="AJ101" s="187"/>
      <c r="AK101" s="36"/>
    </row>
    <row r="102" spans="1:37" x14ac:dyDescent="0.4">
      <c r="A102" s="131" t="str">
        <f t="shared" si="51"/>
        <v>Fuente: Superintendencia de Seguros, Dirección de Análisis Financiero y Estadísticas</v>
      </c>
      <c r="B102" s="92" t="s">
        <v>171</v>
      </c>
      <c r="E102" s="41"/>
    </row>
    <row r="103" spans="1:37" x14ac:dyDescent="0.4">
      <c r="A103" s="131" t="str">
        <f t="shared" si="51"/>
        <v/>
      </c>
      <c r="B103" s="110"/>
      <c r="C103" s="110"/>
      <c r="D103" s="115"/>
      <c r="E103" s="110"/>
      <c r="F103" s="110"/>
      <c r="G103" s="110"/>
      <c r="H103" s="110"/>
    </row>
    <row r="104" spans="1:37" x14ac:dyDescent="0.4">
      <c r="A104" s="131" t="str">
        <f t="shared" si="51"/>
        <v/>
      </c>
      <c r="B104" s="110"/>
      <c r="C104" s="110"/>
      <c r="D104" s="41"/>
    </row>
    <row r="105" spans="1:37" x14ac:dyDescent="0.4">
      <c r="A105" s="131" t="str">
        <f t="shared" si="51"/>
        <v/>
      </c>
      <c r="B105" s="92"/>
      <c r="E105" s="41"/>
    </row>
    <row r="106" spans="1:37" x14ac:dyDescent="0.4">
      <c r="A106" s="131" t="str">
        <f t="shared" si="51"/>
        <v/>
      </c>
      <c r="B106" s="92"/>
      <c r="E106" s="41"/>
    </row>
    <row r="107" spans="1:37" x14ac:dyDescent="0.4">
      <c r="A107" s="131" t="str">
        <f t="shared" si="51"/>
        <v/>
      </c>
      <c r="B107" s="92"/>
      <c r="E107" s="41"/>
    </row>
    <row r="108" spans="1:37" x14ac:dyDescent="0.4">
      <c r="A108" s="131" t="str">
        <f t="shared" si="51"/>
        <v/>
      </c>
      <c r="B108" s="92"/>
      <c r="E108" s="41"/>
    </row>
    <row r="109" spans="1:37" x14ac:dyDescent="0.4">
      <c r="A109" s="131" t="str">
        <f t="shared" si="51"/>
        <v/>
      </c>
    </row>
    <row r="110" spans="1:37" ht="20.25" customHeight="1" x14ac:dyDescent="0.6">
      <c r="A110" s="131" t="str">
        <f t="shared" si="51"/>
        <v>Superintendencia de Seguros</v>
      </c>
      <c r="B110" s="181" t="s">
        <v>42</v>
      </c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  <c r="AH110" s="181"/>
      <c r="AI110" s="181"/>
      <c r="AJ110" s="181"/>
    </row>
    <row r="111" spans="1:37" ht="12.75" customHeight="1" x14ac:dyDescent="0.4">
      <c r="A111" s="131" t="str">
        <f t="shared" si="51"/>
        <v>Primas Netas Cobradas por Compañías, Según Ramos</v>
      </c>
      <c r="B111" s="182" t="s">
        <v>56</v>
      </c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</row>
    <row r="112" spans="1:37" ht="12.75" customHeight="1" x14ac:dyDescent="0.4">
      <c r="A112" s="131" t="str">
        <f t="shared" si="51"/>
        <v>Febrero, 2021</v>
      </c>
      <c r="B112" s="183" t="s">
        <v>159</v>
      </c>
      <c r="C112" s="184"/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  <c r="AH112" s="184"/>
      <c r="AI112" s="184"/>
      <c r="AJ112" s="184"/>
    </row>
    <row r="113" spans="1:39" ht="12.75" customHeight="1" x14ac:dyDescent="0.4">
      <c r="A113" s="131" t="str">
        <f t="shared" si="51"/>
        <v>(Valores en RD$)</v>
      </c>
      <c r="B113" s="182" t="s">
        <v>105</v>
      </c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</row>
    <row r="114" spans="1:39" x14ac:dyDescent="0.4">
      <c r="A114" s="131" t="str">
        <f t="shared" si="51"/>
        <v/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</row>
    <row r="115" spans="1:39" ht="13" thickBot="1" x14ac:dyDescent="0.45">
      <c r="A115" s="131" t="str">
        <f t="shared" si="51"/>
        <v/>
      </c>
    </row>
    <row r="116" spans="1:39" ht="13.35" thickTop="1" thickBot="1" x14ac:dyDescent="0.45">
      <c r="A116" s="131" t="str">
        <f t="shared" si="51"/>
        <v>Compañías</v>
      </c>
      <c r="B116" s="176" t="s">
        <v>33</v>
      </c>
      <c r="C116" s="189" t="s">
        <v>0</v>
      </c>
      <c r="D116" s="189"/>
      <c r="E116" s="189" t="s">
        <v>12</v>
      </c>
      <c r="F116" s="189"/>
      <c r="G116" s="109"/>
      <c r="H116" s="189" t="s">
        <v>13</v>
      </c>
      <c r="I116" s="189"/>
      <c r="J116" s="109"/>
      <c r="K116" s="189" t="s">
        <v>14</v>
      </c>
      <c r="L116" s="189"/>
      <c r="M116" s="109"/>
      <c r="N116" s="189" t="s">
        <v>15</v>
      </c>
      <c r="O116" s="189"/>
      <c r="P116" s="109"/>
      <c r="Q116" s="189" t="s">
        <v>27</v>
      </c>
      <c r="R116" s="189"/>
      <c r="S116" s="109"/>
      <c r="T116" s="189" t="s">
        <v>35</v>
      </c>
      <c r="U116" s="189"/>
      <c r="V116" s="109"/>
      <c r="W116" s="189" t="s">
        <v>16</v>
      </c>
      <c r="X116" s="189"/>
      <c r="Y116" s="109"/>
      <c r="Z116" s="189" t="s">
        <v>67</v>
      </c>
      <c r="AA116" s="189"/>
      <c r="AB116" s="109"/>
      <c r="AC116" s="189" t="s">
        <v>34</v>
      </c>
      <c r="AD116" s="189"/>
      <c r="AE116" s="109"/>
      <c r="AF116" s="189" t="s">
        <v>17</v>
      </c>
      <c r="AG116" s="189"/>
      <c r="AH116" s="109"/>
      <c r="AI116" s="189" t="s">
        <v>18</v>
      </c>
      <c r="AJ116" s="189"/>
      <c r="AK116" s="64"/>
      <c r="AL116" s="30" t="s">
        <v>172</v>
      </c>
    </row>
    <row r="117" spans="1:39" ht="13.35" thickTop="1" thickBot="1" x14ac:dyDescent="0.45">
      <c r="A117" s="131" t="str">
        <f t="shared" si="51"/>
        <v/>
      </c>
      <c r="B117" s="188"/>
      <c r="C117" s="109" t="s">
        <v>28</v>
      </c>
      <c r="D117" s="109" t="s">
        <v>25</v>
      </c>
      <c r="E117" s="109" t="s">
        <v>28</v>
      </c>
      <c r="F117" s="109" t="s">
        <v>25</v>
      </c>
      <c r="G117" s="109"/>
      <c r="H117" s="109" t="s">
        <v>28</v>
      </c>
      <c r="I117" s="109" t="s">
        <v>25</v>
      </c>
      <c r="J117" s="109"/>
      <c r="K117" s="109" t="s">
        <v>28</v>
      </c>
      <c r="L117" s="109" t="s">
        <v>25</v>
      </c>
      <c r="M117" s="109"/>
      <c r="N117" s="109" t="s">
        <v>28</v>
      </c>
      <c r="O117" s="109" t="s">
        <v>25</v>
      </c>
      <c r="P117" s="109"/>
      <c r="Q117" s="109" t="s">
        <v>28</v>
      </c>
      <c r="R117" s="109" t="s">
        <v>25</v>
      </c>
      <c r="S117" s="109"/>
      <c r="T117" s="109" t="s">
        <v>28</v>
      </c>
      <c r="U117" s="109" t="s">
        <v>25</v>
      </c>
      <c r="V117" s="109"/>
      <c r="W117" s="109" t="s">
        <v>28</v>
      </c>
      <c r="X117" s="109" t="s">
        <v>25</v>
      </c>
      <c r="Y117" s="109"/>
      <c r="Z117" s="109" t="s">
        <v>28</v>
      </c>
      <c r="AA117" s="109" t="s">
        <v>25</v>
      </c>
      <c r="AB117" s="109"/>
      <c r="AC117" s="109" t="s">
        <v>28</v>
      </c>
      <c r="AD117" s="109" t="s">
        <v>25</v>
      </c>
      <c r="AE117" s="109"/>
      <c r="AF117" s="109" t="s">
        <v>28</v>
      </c>
      <c r="AG117" s="109" t="s">
        <v>25</v>
      </c>
      <c r="AH117" s="109"/>
      <c r="AI117" s="109" t="s">
        <v>28</v>
      </c>
      <c r="AJ117" s="109" t="s">
        <v>25</v>
      </c>
      <c r="AK117" s="64"/>
      <c r="AL117" s="30" t="s">
        <v>172</v>
      </c>
    </row>
    <row r="118" spans="1:39" ht="13" thickTop="1" x14ac:dyDescent="0.4">
      <c r="A118" s="131" t="str">
        <f t="shared" si="51"/>
        <v>FebreroSeguros Universal, S. A.</v>
      </c>
      <c r="B118" s="86" t="s">
        <v>86</v>
      </c>
      <c r="C118" s="87">
        <f t="shared" ref="C118:C150" si="53">SUMIF($E$62:$AJ$62,$C$62,$E118:$AJ118)</f>
        <v>823182121.91999996</v>
      </c>
      <c r="D118" s="87">
        <f t="shared" ref="D118:D150" si="54">SUMIF($E$62:$AJ$62,$D$62,$E118:$AJ118)</f>
        <v>446784940.27999991</v>
      </c>
      <c r="E118" s="86">
        <v>5540622.1799999997</v>
      </c>
      <c r="F118" s="86">
        <v>12212.82</v>
      </c>
      <c r="G118" s="86">
        <f>SUBTOTAL(109,E118:F118)</f>
        <v>5552835</v>
      </c>
      <c r="H118" s="86">
        <v>93261412.040000007</v>
      </c>
      <c r="I118" s="86">
        <v>132794743.40000001</v>
      </c>
      <c r="J118" s="86">
        <f>SUBTOTAL(109,H118:I118)</f>
        <v>226056155.44</v>
      </c>
      <c r="K118" s="86">
        <v>512.95000000000005</v>
      </c>
      <c r="L118" s="86">
        <v>307208914.18000001</v>
      </c>
      <c r="M118" s="86">
        <f>SUBTOTAL(109,K118:L118)</f>
        <v>307209427.13</v>
      </c>
      <c r="N118" s="86">
        <v>29111612.41</v>
      </c>
      <c r="O118" s="86">
        <v>239.05</v>
      </c>
      <c r="P118" s="86">
        <f>SUBTOTAL(109,N118:O118)</f>
        <v>29111851.460000001</v>
      </c>
      <c r="Q118" s="86">
        <v>398441744.26999998</v>
      </c>
      <c r="R118" s="86">
        <v>5951849.3200000003</v>
      </c>
      <c r="S118" s="86">
        <f>SUBTOTAL(109,Q118:R118)</f>
        <v>404393593.58999997</v>
      </c>
      <c r="T118" s="86">
        <v>1801851.53</v>
      </c>
      <c r="U118" s="86" t="s">
        <v>173</v>
      </c>
      <c r="V118" s="86">
        <f>SUBTOTAL(109,T118:U118)</f>
        <v>1801851.53</v>
      </c>
      <c r="W118" s="86">
        <v>16532637.890000001</v>
      </c>
      <c r="X118" s="86" t="s">
        <v>173</v>
      </c>
      <c r="Y118" s="86">
        <f>SUBTOTAL(109,W118:X118)</f>
        <v>16532637.890000001</v>
      </c>
      <c r="Z118" s="86">
        <v>206917463.15000001</v>
      </c>
      <c r="AA118" s="86">
        <v>345679.78</v>
      </c>
      <c r="AB118" s="86">
        <f>SUBTOTAL(109,Z118:AA118)</f>
        <v>207263142.93000001</v>
      </c>
      <c r="AC118" s="86" t="s">
        <v>173</v>
      </c>
      <c r="AD118" s="86" t="s">
        <v>173</v>
      </c>
      <c r="AE118" s="86">
        <f>SUBTOTAL(109,AC118:AD118)</f>
        <v>0</v>
      </c>
      <c r="AF118" s="86">
        <v>14024663.48</v>
      </c>
      <c r="AG118" s="86">
        <v>57612.71</v>
      </c>
      <c r="AH118" s="86">
        <f>SUBTOTAL(109,AF118:AG118)</f>
        <v>14082276.190000001</v>
      </c>
      <c r="AI118" s="86">
        <v>57549602.020000003</v>
      </c>
      <c r="AJ118" s="86">
        <v>413689.02</v>
      </c>
      <c r="AK118" s="86">
        <f>SUBTOTAL(109,AI118:AJ118)</f>
        <v>57963291.040000007</v>
      </c>
      <c r="AL118" s="41">
        <f t="shared" ref="AL118:AL150" si="55">SUM(C118:D118)</f>
        <v>1269967062.1999998</v>
      </c>
      <c r="AM118" s="131" t="s">
        <v>1</v>
      </c>
    </row>
    <row r="119" spans="1:39" x14ac:dyDescent="0.4">
      <c r="A119" s="131" t="str">
        <f t="shared" si="51"/>
        <v>FebreroSeguros Reservas, S. A.</v>
      </c>
      <c r="B119" s="50" t="s">
        <v>112</v>
      </c>
      <c r="C119" s="87">
        <f t="shared" si="53"/>
        <v>1193748499.0599999</v>
      </c>
      <c r="D119" s="87">
        <f t="shared" si="54"/>
        <v>74976781.060000017</v>
      </c>
      <c r="E119" s="86">
        <v>3360604.88</v>
      </c>
      <c r="F119" s="86">
        <v>19968.39</v>
      </c>
      <c r="G119" s="86">
        <f t="shared" ref="G119:G150" si="56">SUBTOTAL(109,E119:F119)</f>
        <v>3380573.27</v>
      </c>
      <c r="H119" s="86">
        <v>137859096.90000001</v>
      </c>
      <c r="I119" s="86">
        <v>60986841.149999999</v>
      </c>
      <c r="J119" s="86">
        <f t="shared" ref="J119:J150" si="57">SUBTOTAL(109,H119:I119)</f>
        <v>198845938.05000001</v>
      </c>
      <c r="K119" s="86" t="s">
        <v>173</v>
      </c>
      <c r="L119" s="86">
        <v>11500941.640000001</v>
      </c>
      <c r="M119" s="86">
        <f t="shared" ref="M119:M150" si="58">SUBTOTAL(109,K119:L119)</f>
        <v>11500941.640000001</v>
      </c>
      <c r="N119" s="86">
        <v>212895.75</v>
      </c>
      <c r="O119" s="86">
        <v>354392.04</v>
      </c>
      <c r="P119" s="86">
        <f t="shared" ref="P119:P150" si="59">SUBTOTAL(109,N119:O119)</f>
        <v>567287.79</v>
      </c>
      <c r="Q119" s="86">
        <v>764646489.82000005</v>
      </c>
      <c r="R119" s="86">
        <v>817362.66</v>
      </c>
      <c r="S119" s="86">
        <f t="shared" ref="S119:S150" si="60">SUBTOTAL(109,Q119:R119)</f>
        <v>765463852.48000002</v>
      </c>
      <c r="T119" s="86">
        <v>4414010.95</v>
      </c>
      <c r="U119" s="86" t="s">
        <v>173</v>
      </c>
      <c r="V119" s="86">
        <f t="shared" ref="V119:V150" si="61">SUBTOTAL(109,T119:U119)</f>
        <v>4414010.95</v>
      </c>
      <c r="W119" s="86">
        <v>6484581.3399999999</v>
      </c>
      <c r="X119" s="86">
        <v>3190.4</v>
      </c>
      <c r="Y119" s="86">
        <f t="shared" ref="Y119:Y150" si="62">SUBTOTAL(109,W119:X119)</f>
        <v>6487771.7400000002</v>
      </c>
      <c r="Z119" s="86">
        <v>217923174.58000001</v>
      </c>
      <c r="AA119" s="86">
        <v>1151527.93</v>
      </c>
      <c r="AB119" s="86">
        <f t="shared" ref="AB119:AB150" si="63">SUBTOTAL(109,Z119:AA119)</f>
        <v>219074702.51000002</v>
      </c>
      <c r="AC119" s="86" t="s">
        <v>173</v>
      </c>
      <c r="AD119" s="86" t="s">
        <v>173</v>
      </c>
      <c r="AE119" s="86">
        <f t="shared" ref="AE119:AE150" si="64">SUBTOTAL(109,AC119:AD119)</f>
        <v>0</v>
      </c>
      <c r="AF119" s="86">
        <v>3022450.81</v>
      </c>
      <c r="AG119" s="86" t="s">
        <v>173</v>
      </c>
      <c r="AH119" s="86">
        <f t="shared" ref="AH119:AH150" si="65">SUBTOTAL(109,AF119:AG119)</f>
        <v>3022450.81</v>
      </c>
      <c r="AI119" s="86">
        <v>55825194.030000001</v>
      </c>
      <c r="AJ119" s="86">
        <v>142556.85</v>
      </c>
      <c r="AK119" s="86">
        <f t="shared" ref="AK119:AK150" si="66">SUBTOTAL(109,AI119:AJ119)</f>
        <v>55967750.880000003</v>
      </c>
      <c r="AL119" s="41">
        <f t="shared" si="55"/>
        <v>1268725280.1199999</v>
      </c>
      <c r="AM119" s="131" t="s">
        <v>1</v>
      </c>
    </row>
    <row r="120" spans="1:39" x14ac:dyDescent="0.4">
      <c r="A120" s="131" t="str">
        <f t="shared" si="51"/>
        <v>FebreroMAPFRE BHD Cía de Seguros, S. A.</v>
      </c>
      <c r="B120" s="50" t="s">
        <v>94</v>
      </c>
      <c r="C120" s="87">
        <f t="shared" si="53"/>
        <v>469428730.74000001</v>
      </c>
      <c r="D120" s="87">
        <f t="shared" si="54"/>
        <v>260014797.13</v>
      </c>
      <c r="E120" s="86">
        <v>1749431.48</v>
      </c>
      <c r="F120" s="86" t="s">
        <v>173</v>
      </c>
      <c r="G120" s="86">
        <f t="shared" si="56"/>
        <v>1749431.48</v>
      </c>
      <c r="H120" s="86">
        <v>79140830.989999995</v>
      </c>
      <c r="I120" s="86">
        <v>351618.21</v>
      </c>
      <c r="J120" s="86">
        <f t="shared" si="57"/>
        <v>79492449.199999988</v>
      </c>
      <c r="K120" s="86" t="s">
        <v>173</v>
      </c>
      <c r="L120" s="86">
        <v>14972927.43</v>
      </c>
      <c r="M120" s="86">
        <f t="shared" si="58"/>
        <v>14972927.43</v>
      </c>
      <c r="N120" s="86">
        <v>10880273.65</v>
      </c>
      <c r="O120" s="86">
        <v>78166753.719999999</v>
      </c>
      <c r="P120" s="86">
        <f t="shared" si="59"/>
        <v>89047027.370000005</v>
      </c>
      <c r="Q120" s="86">
        <v>141606499.33000001</v>
      </c>
      <c r="R120" s="86">
        <v>161034201.84999999</v>
      </c>
      <c r="S120" s="86">
        <f t="shared" si="60"/>
        <v>302640701.18000001</v>
      </c>
      <c r="T120" s="86">
        <v>345753.81</v>
      </c>
      <c r="U120" s="86" t="s">
        <v>173</v>
      </c>
      <c r="V120" s="86">
        <f t="shared" si="61"/>
        <v>345753.81</v>
      </c>
      <c r="W120" s="86">
        <v>4961560.84</v>
      </c>
      <c r="X120" s="86">
        <v>85098.68</v>
      </c>
      <c r="Y120" s="86">
        <f t="shared" si="62"/>
        <v>5046659.5199999996</v>
      </c>
      <c r="Z120" s="86">
        <v>171081183.63999999</v>
      </c>
      <c r="AA120" s="86">
        <v>1721221.13</v>
      </c>
      <c r="AB120" s="86">
        <f t="shared" si="63"/>
        <v>172802404.76999998</v>
      </c>
      <c r="AC120" s="86" t="s">
        <v>173</v>
      </c>
      <c r="AD120" s="86" t="s">
        <v>173</v>
      </c>
      <c r="AE120" s="86">
        <f t="shared" si="64"/>
        <v>0</v>
      </c>
      <c r="AF120" s="86">
        <v>28643293.629999999</v>
      </c>
      <c r="AG120" s="86">
        <v>136131.06</v>
      </c>
      <c r="AH120" s="86">
        <f t="shared" si="65"/>
        <v>28779424.689999998</v>
      </c>
      <c r="AI120" s="86">
        <v>31019903.370000001</v>
      </c>
      <c r="AJ120" s="86">
        <v>3546845.05</v>
      </c>
      <c r="AK120" s="86">
        <f t="shared" si="66"/>
        <v>34566748.420000002</v>
      </c>
      <c r="AL120" s="41">
        <f t="shared" si="55"/>
        <v>729443527.87</v>
      </c>
      <c r="AM120" s="131" t="s">
        <v>1</v>
      </c>
    </row>
    <row r="121" spans="1:39" x14ac:dyDescent="0.4">
      <c r="A121" s="131" t="str">
        <f t="shared" si="51"/>
        <v>FebreroSeguros Sura, S. A.</v>
      </c>
      <c r="B121" s="50" t="s">
        <v>92</v>
      </c>
      <c r="C121" s="87">
        <f t="shared" si="53"/>
        <v>472461006.64000005</v>
      </c>
      <c r="D121" s="87">
        <f t="shared" si="54"/>
        <v>44251557.429999992</v>
      </c>
      <c r="E121" s="86">
        <v>1005104</v>
      </c>
      <c r="F121" s="86" t="s">
        <v>173</v>
      </c>
      <c r="G121" s="86">
        <f t="shared" si="56"/>
        <v>1005104</v>
      </c>
      <c r="H121" s="86">
        <v>11682275</v>
      </c>
      <c r="I121" s="86">
        <v>9362.08</v>
      </c>
      <c r="J121" s="86">
        <f t="shared" si="57"/>
        <v>11691637.08</v>
      </c>
      <c r="K121" s="86">
        <v>245602.52</v>
      </c>
      <c r="L121" s="86">
        <v>17292831.210000001</v>
      </c>
      <c r="M121" s="86">
        <f t="shared" si="58"/>
        <v>17538433.73</v>
      </c>
      <c r="N121" s="86">
        <v>4502944.8099999996</v>
      </c>
      <c r="O121" s="86" t="s">
        <v>173</v>
      </c>
      <c r="P121" s="86">
        <f t="shared" si="59"/>
        <v>4502944.8099999996</v>
      </c>
      <c r="Q121" s="86">
        <v>189411704.53999999</v>
      </c>
      <c r="R121" s="86">
        <v>24257537.699999999</v>
      </c>
      <c r="S121" s="86">
        <f t="shared" si="60"/>
        <v>213669242.23999998</v>
      </c>
      <c r="T121" s="86">
        <v>4533932.8</v>
      </c>
      <c r="U121" s="86" t="s">
        <v>173</v>
      </c>
      <c r="V121" s="86">
        <f t="shared" si="61"/>
        <v>4533932.8</v>
      </c>
      <c r="W121" s="86">
        <v>10581288.68</v>
      </c>
      <c r="X121" s="86">
        <v>3507.19</v>
      </c>
      <c r="Y121" s="86">
        <f t="shared" si="62"/>
        <v>10584795.869999999</v>
      </c>
      <c r="Z121" s="86">
        <v>168082149.46000001</v>
      </c>
      <c r="AA121" s="86">
        <v>2373309.4300000002</v>
      </c>
      <c r="AB121" s="86">
        <f t="shared" si="63"/>
        <v>170455458.89000002</v>
      </c>
      <c r="AC121" s="86" t="s">
        <v>173</v>
      </c>
      <c r="AD121" s="86" t="s">
        <v>173</v>
      </c>
      <c r="AE121" s="86">
        <f t="shared" si="64"/>
        <v>0</v>
      </c>
      <c r="AF121" s="86">
        <v>15356234.119999999</v>
      </c>
      <c r="AG121" s="86">
        <v>20124.21</v>
      </c>
      <c r="AH121" s="86">
        <f t="shared" si="65"/>
        <v>15376358.33</v>
      </c>
      <c r="AI121" s="86">
        <v>67059770.710000001</v>
      </c>
      <c r="AJ121" s="86">
        <v>294885.61</v>
      </c>
      <c r="AK121" s="86">
        <f t="shared" si="66"/>
        <v>67354656.320000008</v>
      </c>
      <c r="AL121" s="41">
        <f t="shared" si="55"/>
        <v>516712564.07000005</v>
      </c>
      <c r="AM121" s="131" t="s">
        <v>1</v>
      </c>
    </row>
    <row r="122" spans="1:39" x14ac:dyDescent="0.4">
      <c r="A122" s="131" t="str">
        <f t="shared" si="51"/>
        <v>FebreroLa Colonial de Seguros, S. A.</v>
      </c>
      <c r="B122" s="50" t="s">
        <v>87</v>
      </c>
      <c r="C122" s="87">
        <f t="shared" si="53"/>
        <v>397673945.25000006</v>
      </c>
      <c r="D122" s="87">
        <f t="shared" si="54"/>
        <v>76311079.529999986</v>
      </c>
      <c r="E122" s="86">
        <v>84269.83</v>
      </c>
      <c r="F122" s="86" t="s">
        <v>173</v>
      </c>
      <c r="G122" s="86">
        <f t="shared" si="56"/>
        <v>84269.83</v>
      </c>
      <c r="H122" s="86">
        <v>10851930.65</v>
      </c>
      <c r="I122" s="86" t="s">
        <v>173</v>
      </c>
      <c r="J122" s="86">
        <f t="shared" si="57"/>
        <v>10851930.65</v>
      </c>
      <c r="K122" s="86">
        <v>132413.82</v>
      </c>
      <c r="L122" s="86">
        <v>65708046.969999999</v>
      </c>
      <c r="M122" s="86">
        <f t="shared" si="58"/>
        <v>65840460.789999999</v>
      </c>
      <c r="N122" s="86">
        <v>2310932.02</v>
      </c>
      <c r="O122" s="86" t="s">
        <v>173</v>
      </c>
      <c r="P122" s="86">
        <f t="shared" si="59"/>
        <v>2310932.02</v>
      </c>
      <c r="Q122" s="86">
        <v>154230988.81999999</v>
      </c>
      <c r="R122" s="86">
        <v>7445796.8499999996</v>
      </c>
      <c r="S122" s="86">
        <f t="shared" si="60"/>
        <v>161676785.66999999</v>
      </c>
      <c r="T122" s="86">
        <v>3181604.75</v>
      </c>
      <c r="U122" s="86" t="s">
        <v>173</v>
      </c>
      <c r="V122" s="86">
        <f t="shared" si="61"/>
        <v>3181604.75</v>
      </c>
      <c r="W122" s="86">
        <v>7414883.2999999998</v>
      </c>
      <c r="X122" s="86">
        <v>1890660</v>
      </c>
      <c r="Y122" s="86">
        <f t="shared" si="62"/>
        <v>9305543.3000000007</v>
      </c>
      <c r="Z122" s="86">
        <v>171098559.53999999</v>
      </c>
      <c r="AA122" s="86">
        <v>1046478.02</v>
      </c>
      <c r="AB122" s="86">
        <f t="shared" si="63"/>
        <v>172145037.56</v>
      </c>
      <c r="AC122" s="86" t="s">
        <v>173</v>
      </c>
      <c r="AD122" s="86" t="s">
        <v>173</v>
      </c>
      <c r="AE122" s="86">
        <f t="shared" si="64"/>
        <v>0</v>
      </c>
      <c r="AF122" s="86">
        <v>15555379.470000001</v>
      </c>
      <c r="AG122" s="86">
        <v>84473</v>
      </c>
      <c r="AH122" s="86">
        <f t="shared" si="65"/>
        <v>15639852.470000001</v>
      </c>
      <c r="AI122" s="86">
        <v>32812983.050000001</v>
      </c>
      <c r="AJ122" s="86">
        <v>135624.69</v>
      </c>
      <c r="AK122" s="86">
        <f t="shared" si="66"/>
        <v>32948607.740000002</v>
      </c>
      <c r="AL122" s="41">
        <f t="shared" si="55"/>
        <v>473985024.78000003</v>
      </c>
      <c r="AM122" s="131" t="s">
        <v>1</v>
      </c>
    </row>
    <row r="123" spans="1:39" x14ac:dyDescent="0.4">
      <c r="A123" s="131" t="str">
        <f t="shared" si="51"/>
        <v>FebreroSeguros Yunen, S. A.</v>
      </c>
      <c r="B123" s="50" t="s">
        <v>119</v>
      </c>
      <c r="C123" s="87">
        <f t="shared" si="53"/>
        <v>41182.99</v>
      </c>
      <c r="D123" s="87">
        <f t="shared" si="54"/>
        <v>1252753.04</v>
      </c>
      <c r="E123" s="86" t="s">
        <v>173</v>
      </c>
      <c r="F123" s="86" t="s">
        <v>173</v>
      </c>
      <c r="G123" s="86">
        <f t="shared" si="56"/>
        <v>0</v>
      </c>
      <c r="H123" s="86">
        <v>1539.03</v>
      </c>
      <c r="I123" s="86" t="s">
        <v>173</v>
      </c>
      <c r="J123" s="86">
        <f t="shared" si="57"/>
        <v>1539.03</v>
      </c>
      <c r="K123" s="86" t="s">
        <v>173</v>
      </c>
      <c r="L123" s="86">
        <v>1252753.04</v>
      </c>
      <c r="M123" s="86">
        <f t="shared" si="58"/>
        <v>1252753.04</v>
      </c>
      <c r="N123" s="86">
        <v>36778.47</v>
      </c>
      <c r="O123" s="86" t="s">
        <v>173</v>
      </c>
      <c r="P123" s="86">
        <f t="shared" si="59"/>
        <v>36778.47</v>
      </c>
      <c r="Q123" s="86" t="s">
        <v>173</v>
      </c>
      <c r="R123" s="86" t="s">
        <v>173</v>
      </c>
      <c r="S123" s="86">
        <f t="shared" si="60"/>
        <v>0</v>
      </c>
      <c r="T123" s="86" t="s">
        <v>173</v>
      </c>
      <c r="U123" s="86" t="s">
        <v>173</v>
      </c>
      <c r="V123" s="86">
        <f t="shared" si="61"/>
        <v>0</v>
      </c>
      <c r="W123" s="86" t="s">
        <v>173</v>
      </c>
      <c r="X123" s="86" t="s">
        <v>173</v>
      </c>
      <c r="Y123" s="86">
        <f t="shared" si="62"/>
        <v>0</v>
      </c>
      <c r="Z123" s="86" t="s">
        <v>173</v>
      </c>
      <c r="AA123" s="86" t="s">
        <v>173</v>
      </c>
      <c r="AB123" s="86">
        <f t="shared" si="63"/>
        <v>0</v>
      </c>
      <c r="AC123" s="86" t="s">
        <v>173</v>
      </c>
      <c r="AD123" s="86" t="s">
        <v>173</v>
      </c>
      <c r="AE123" s="86">
        <f t="shared" si="64"/>
        <v>0</v>
      </c>
      <c r="AF123" s="86" t="s">
        <v>173</v>
      </c>
      <c r="AG123" s="86" t="s">
        <v>173</v>
      </c>
      <c r="AH123" s="86">
        <f t="shared" si="65"/>
        <v>0</v>
      </c>
      <c r="AI123" s="86">
        <v>2865.49</v>
      </c>
      <c r="AJ123" s="86" t="s">
        <v>173</v>
      </c>
      <c r="AK123" s="86">
        <f t="shared" si="66"/>
        <v>2865.49</v>
      </c>
      <c r="AL123" s="41">
        <f t="shared" si="55"/>
        <v>1293936.03</v>
      </c>
      <c r="AM123" s="131" t="s">
        <v>1</v>
      </c>
    </row>
    <row r="124" spans="1:39" x14ac:dyDescent="0.4">
      <c r="A124" s="131" t="str">
        <f t="shared" ref="A124:A182" si="67">AM124&amp;B124</f>
        <v>FebreroLa Monumental de Seguros, S. A.</v>
      </c>
      <c r="B124" s="50" t="s">
        <v>89</v>
      </c>
      <c r="C124" s="87">
        <f t="shared" si="53"/>
        <v>92615396.230000004</v>
      </c>
      <c r="D124" s="87">
        <f t="shared" si="54"/>
        <v>8816.99</v>
      </c>
      <c r="E124" s="86" t="s">
        <v>173</v>
      </c>
      <c r="F124" s="86" t="s">
        <v>173</v>
      </c>
      <c r="G124" s="86">
        <f t="shared" si="56"/>
        <v>0</v>
      </c>
      <c r="H124" s="86">
        <v>44341.35</v>
      </c>
      <c r="I124" s="86" t="s">
        <v>173</v>
      </c>
      <c r="J124" s="86">
        <f t="shared" si="57"/>
        <v>44341.35</v>
      </c>
      <c r="K124" s="86" t="s">
        <v>173</v>
      </c>
      <c r="L124" s="86" t="s">
        <v>173</v>
      </c>
      <c r="M124" s="86">
        <f t="shared" si="58"/>
        <v>0</v>
      </c>
      <c r="N124" s="86">
        <v>5034.66</v>
      </c>
      <c r="O124" s="86" t="s">
        <v>173</v>
      </c>
      <c r="P124" s="86">
        <f t="shared" si="59"/>
        <v>5034.66</v>
      </c>
      <c r="Q124" s="86">
        <v>6575325.2599999998</v>
      </c>
      <c r="R124" s="86" t="s">
        <v>173</v>
      </c>
      <c r="S124" s="86">
        <f t="shared" si="60"/>
        <v>6575325.2599999998</v>
      </c>
      <c r="T124" s="86">
        <v>270239.43</v>
      </c>
      <c r="U124" s="86" t="s">
        <v>173</v>
      </c>
      <c r="V124" s="86">
        <f t="shared" si="61"/>
        <v>270239.43</v>
      </c>
      <c r="W124" s="86">
        <v>16956.03</v>
      </c>
      <c r="X124" s="86">
        <v>2689.83</v>
      </c>
      <c r="Y124" s="86">
        <f t="shared" si="62"/>
        <v>19645.86</v>
      </c>
      <c r="Z124" s="86">
        <v>81847488.170000002</v>
      </c>
      <c r="AA124" s="86">
        <v>6126.83</v>
      </c>
      <c r="AB124" s="86">
        <f t="shared" si="63"/>
        <v>81853615</v>
      </c>
      <c r="AC124" s="86" t="s">
        <v>173</v>
      </c>
      <c r="AD124" s="86" t="s">
        <v>173</v>
      </c>
      <c r="AE124" s="86">
        <f t="shared" si="64"/>
        <v>0</v>
      </c>
      <c r="AF124" s="86">
        <v>322292.96999999997</v>
      </c>
      <c r="AG124" s="86" t="s">
        <v>173</v>
      </c>
      <c r="AH124" s="86">
        <f t="shared" si="65"/>
        <v>322292.96999999997</v>
      </c>
      <c r="AI124" s="86">
        <v>3533718.36</v>
      </c>
      <c r="AJ124" s="86">
        <v>0.33</v>
      </c>
      <c r="AK124" s="86">
        <f t="shared" si="66"/>
        <v>3533718.69</v>
      </c>
      <c r="AL124" s="41">
        <f t="shared" si="55"/>
        <v>92624213.219999999</v>
      </c>
      <c r="AM124" s="131" t="s">
        <v>1</v>
      </c>
    </row>
    <row r="125" spans="1:39" x14ac:dyDescent="0.4">
      <c r="A125" s="131" t="str">
        <f t="shared" si="67"/>
        <v>FebreroSeguros Crecer, S. A.</v>
      </c>
      <c r="B125" s="50" t="s">
        <v>116</v>
      </c>
      <c r="C125" s="87">
        <f t="shared" si="53"/>
        <v>50805212.769999996</v>
      </c>
      <c r="D125" s="87">
        <f t="shared" si="54"/>
        <v>127290292.83</v>
      </c>
      <c r="E125" s="86" t="s">
        <v>173</v>
      </c>
      <c r="F125" s="86" t="s">
        <v>173</v>
      </c>
      <c r="G125" s="86">
        <f t="shared" si="56"/>
        <v>0</v>
      </c>
      <c r="H125" s="86">
        <v>23116729.030000001</v>
      </c>
      <c r="I125" s="86">
        <v>127290292.83</v>
      </c>
      <c r="J125" s="86">
        <f t="shared" si="57"/>
        <v>150407021.86000001</v>
      </c>
      <c r="K125" s="86" t="s">
        <v>173</v>
      </c>
      <c r="L125" s="86" t="s">
        <v>173</v>
      </c>
      <c r="M125" s="86">
        <f t="shared" si="58"/>
        <v>0</v>
      </c>
      <c r="N125" s="86">
        <v>2676533.88</v>
      </c>
      <c r="O125" s="86" t="s">
        <v>173</v>
      </c>
      <c r="P125" s="86">
        <f t="shared" si="59"/>
        <v>2676533.88</v>
      </c>
      <c r="Q125" s="86">
        <v>18495197.02</v>
      </c>
      <c r="R125" s="86" t="s">
        <v>173</v>
      </c>
      <c r="S125" s="86">
        <f t="shared" si="60"/>
        <v>18495197.02</v>
      </c>
      <c r="T125" s="86" t="s">
        <v>173</v>
      </c>
      <c r="U125" s="86" t="s">
        <v>173</v>
      </c>
      <c r="V125" s="86">
        <f t="shared" si="61"/>
        <v>0</v>
      </c>
      <c r="W125" s="86" t="s">
        <v>173</v>
      </c>
      <c r="X125" s="86" t="s">
        <v>173</v>
      </c>
      <c r="Y125" s="86">
        <f t="shared" si="62"/>
        <v>0</v>
      </c>
      <c r="Z125" s="86" t="s">
        <v>173</v>
      </c>
      <c r="AA125" s="86" t="s">
        <v>173</v>
      </c>
      <c r="AB125" s="86">
        <f t="shared" si="63"/>
        <v>0</v>
      </c>
      <c r="AC125" s="86" t="s">
        <v>173</v>
      </c>
      <c r="AD125" s="86" t="s">
        <v>173</v>
      </c>
      <c r="AE125" s="86">
        <f t="shared" si="64"/>
        <v>0</v>
      </c>
      <c r="AF125" s="86" t="s">
        <v>173</v>
      </c>
      <c r="AG125" s="86" t="s">
        <v>173</v>
      </c>
      <c r="AH125" s="86">
        <f t="shared" si="65"/>
        <v>0</v>
      </c>
      <c r="AI125" s="86">
        <v>6516752.8399999999</v>
      </c>
      <c r="AJ125" s="86" t="s">
        <v>173</v>
      </c>
      <c r="AK125" s="86">
        <f t="shared" si="66"/>
        <v>6516752.8399999999</v>
      </c>
      <c r="AL125" s="41">
        <f t="shared" si="55"/>
        <v>178095505.59999999</v>
      </c>
      <c r="AM125" s="131" t="s">
        <v>1</v>
      </c>
    </row>
    <row r="126" spans="1:39" x14ac:dyDescent="0.4">
      <c r="A126" s="131" t="str">
        <f t="shared" si="67"/>
        <v>FebreroSeguros Pepin, S. A.</v>
      </c>
      <c r="B126" s="50" t="s">
        <v>77</v>
      </c>
      <c r="C126" s="87">
        <f t="shared" si="53"/>
        <v>104464452.92999999</v>
      </c>
      <c r="D126" s="87">
        <f t="shared" si="54"/>
        <v>6329.01</v>
      </c>
      <c r="E126" s="86" t="s">
        <v>173</v>
      </c>
      <c r="F126" s="86" t="s">
        <v>173</v>
      </c>
      <c r="G126" s="86">
        <f t="shared" si="56"/>
        <v>0</v>
      </c>
      <c r="H126" s="86">
        <v>28923.119999999999</v>
      </c>
      <c r="I126" s="86" t="s">
        <v>173</v>
      </c>
      <c r="J126" s="86">
        <f t="shared" si="57"/>
        <v>28923.119999999999</v>
      </c>
      <c r="K126" s="86" t="s">
        <v>173</v>
      </c>
      <c r="L126" s="86" t="s">
        <v>173</v>
      </c>
      <c r="M126" s="86">
        <f t="shared" si="58"/>
        <v>0</v>
      </c>
      <c r="N126" s="86" t="s">
        <v>173</v>
      </c>
      <c r="O126" s="86" t="s">
        <v>173</v>
      </c>
      <c r="P126" s="86">
        <f t="shared" si="59"/>
        <v>0</v>
      </c>
      <c r="Q126" s="86">
        <v>386217.75</v>
      </c>
      <c r="R126" s="86" t="s">
        <v>173</v>
      </c>
      <c r="S126" s="86">
        <f t="shared" si="60"/>
        <v>386217.75</v>
      </c>
      <c r="T126" s="86">
        <v>138131.03</v>
      </c>
      <c r="U126" s="86" t="s">
        <v>173</v>
      </c>
      <c r="V126" s="86">
        <f t="shared" si="61"/>
        <v>138131.03</v>
      </c>
      <c r="W126" s="86">
        <v>2205912.71</v>
      </c>
      <c r="X126" s="86" t="s">
        <v>173</v>
      </c>
      <c r="Y126" s="86">
        <f t="shared" si="62"/>
        <v>2205912.71</v>
      </c>
      <c r="Z126" s="86">
        <v>101107861.02</v>
      </c>
      <c r="AA126" s="86">
        <v>6329.01</v>
      </c>
      <c r="AB126" s="86">
        <f t="shared" si="63"/>
        <v>101114190.03</v>
      </c>
      <c r="AC126" s="86" t="s">
        <v>173</v>
      </c>
      <c r="AD126" s="86" t="s">
        <v>173</v>
      </c>
      <c r="AE126" s="86">
        <f t="shared" si="64"/>
        <v>0</v>
      </c>
      <c r="AF126" s="86">
        <v>437084.97</v>
      </c>
      <c r="AG126" s="86" t="s">
        <v>173</v>
      </c>
      <c r="AH126" s="86">
        <f t="shared" si="65"/>
        <v>437084.97</v>
      </c>
      <c r="AI126" s="86">
        <v>160322.32999999999</v>
      </c>
      <c r="AJ126" s="86" t="s">
        <v>173</v>
      </c>
      <c r="AK126" s="86">
        <f t="shared" si="66"/>
        <v>160322.32999999999</v>
      </c>
      <c r="AL126" s="41">
        <f t="shared" si="55"/>
        <v>104470781.94</v>
      </c>
      <c r="AM126" s="131" t="s">
        <v>1</v>
      </c>
    </row>
    <row r="127" spans="1:39" x14ac:dyDescent="0.4">
      <c r="A127" s="131" t="str">
        <f t="shared" si="67"/>
        <v>FebreroSeguros Worldwide, S. A.</v>
      </c>
      <c r="B127" s="50" t="s">
        <v>91</v>
      </c>
      <c r="C127" s="87">
        <f t="shared" si="53"/>
        <v>11305694.939999999</v>
      </c>
      <c r="D127" s="87">
        <f t="shared" si="54"/>
        <v>183950022.82999998</v>
      </c>
      <c r="E127" s="86">
        <v>10552055.91</v>
      </c>
      <c r="F127" s="86" t="s">
        <v>173</v>
      </c>
      <c r="G127" s="86">
        <f t="shared" si="56"/>
        <v>10552055.91</v>
      </c>
      <c r="H127" s="86">
        <v>753639.03</v>
      </c>
      <c r="I127" s="86">
        <v>85952.07</v>
      </c>
      <c r="J127" s="86">
        <f t="shared" si="57"/>
        <v>839591.10000000009</v>
      </c>
      <c r="K127" s="86" t="s">
        <v>173</v>
      </c>
      <c r="L127" s="86">
        <v>183864070.75999999</v>
      </c>
      <c r="M127" s="86">
        <f t="shared" si="58"/>
        <v>183864070.75999999</v>
      </c>
      <c r="N127" s="86" t="s">
        <v>173</v>
      </c>
      <c r="O127" s="86" t="s">
        <v>173</v>
      </c>
      <c r="P127" s="86">
        <f t="shared" si="59"/>
        <v>0</v>
      </c>
      <c r="Q127" s="86" t="s">
        <v>173</v>
      </c>
      <c r="R127" s="86" t="s">
        <v>173</v>
      </c>
      <c r="S127" s="86">
        <f t="shared" si="60"/>
        <v>0</v>
      </c>
      <c r="T127" s="86" t="s">
        <v>173</v>
      </c>
      <c r="U127" s="86" t="s">
        <v>173</v>
      </c>
      <c r="V127" s="86">
        <f t="shared" si="61"/>
        <v>0</v>
      </c>
      <c r="W127" s="86" t="s">
        <v>173</v>
      </c>
      <c r="X127" s="86" t="s">
        <v>173</v>
      </c>
      <c r="Y127" s="86">
        <f t="shared" si="62"/>
        <v>0</v>
      </c>
      <c r="Z127" s="86" t="s">
        <v>173</v>
      </c>
      <c r="AA127" s="86" t="s">
        <v>173</v>
      </c>
      <c r="AB127" s="86">
        <f t="shared" si="63"/>
        <v>0</v>
      </c>
      <c r="AC127" s="86" t="s">
        <v>173</v>
      </c>
      <c r="AD127" s="86" t="s">
        <v>173</v>
      </c>
      <c r="AE127" s="86">
        <f t="shared" si="64"/>
        <v>0</v>
      </c>
      <c r="AF127" s="86" t="s">
        <v>173</v>
      </c>
      <c r="AG127" s="86" t="s">
        <v>173</v>
      </c>
      <c r="AH127" s="86">
        <f t="shared" si="65"/>
        <v>0</v>
      </c>
      <c r="AI127" s="86" t="s">
        <v>173</v>
      </c>
      <c r="AJ127" s="86" t="s">
        <v>173</v>
      </c>
      <c r="AK127" s="86">
        <f t="shared" si="66"/>
        <v>0</v>
      </c>
      <c r="AL127" s="41">
        <f t="shared" si="55"/>
        <v>195255717.76999998</v>
      </c>
      <c r="AM127" s="131" t="s">
        <v>1</v>
      </c>
    </row>
    <row r="128" spans="1:39" x14ac:dyDescent="0.4">
      <c r="A128" s="131" t="str">
        <f t="shared" si="67"/>
        <v>FebreroConfederación del Canada Dominicana. S. A.</v>
      </c>
      <c r="B128" s="50" t="s">
        <v>93</v>
      </c>
      <c r="C128" s="87">
        <f t="shared" si="53"/>
        <v>7229320.6399999997</v>
      </c>
      <c r="D128" s="87">
        <f t="shared" si="54"/>
        <v>0</v>
      </c>
      <c r="E128" s="86">
        <v>91301.23</v>
      </c>
      <c r="F128" s="86" t="s">
        <v>173</v>
      </c>
      <c r="G128" s="86">
        <f t="shared" si="56"/>
        <v>91301.23</v>
      </c>
      <c r="H128" s="86">
        <v>35803.85</v>
      </c>
      <c r="I128" s="86" t="s">
        <v>173</v>
      </c>
      <c r="J128" s="86">
        <f t="shared" si="57"/>
        <v>35803.85</v>
      </c>
      <c r="K128" s="86" t="s">
        <v>173</v>
      </c>
      <c r="L128" s="86" t="s">
        <v>173</v>
      </c>
      <c r="M128" s="86">
        <f t="shared" si="58"/>
        <v>0</v>
      </c>
      <c r="N128" s="86">
        <v>3875</v>
      </c>
      <c r="O128" s="86" t="s">
        <v>173</v>
      </c>
      <c r="P128" s="86">
        <f t="shared" si="59"/>
        <v>3875</v>
      </c>
      <c r="Q128" s="86">
        <v>1562055.59</v>
      </c>
      <c r="R128" s="86" t="s">
        <v>173</v>
      </c>
      <c r="S128" s="86">
        <f t="shared" si="60"/>
        <v>1562055.59</v>
      </c>
      <c r="T128" s="86">
        <v>835856.58</v>
      </c>
      <c r="U128" s="86" t="s">
        <v>173</v>
      </c>
      <c r="V128" s="86">
        <f t="shared" si="61"/>
        <v>835856.58</v>
      </c>
      <c r="W128" s="86">
        <v>46661.83</v>
      </c>
      <c r="X128" s="86" t="s">
        <v>173</v>
      </c>
      <c r="Y128" s="86">
        <f t="shared" si="62"/>
        <v>46661.83</v>
      </c>
      <c r="Z128" s="86">
        <v>3863870.02</v>
      </c>
      <c r="AA128" s="86" t="s">
        <v>173</v>
      </c>
      <c r="AB128" s="86">
        <f t="shared" si="63"/>
        <v>3863870.02</v>
      </c>
      <c r="AC128" s="86" t="s">
        <v>173</v>
      </c>
      <c r="AD128" s="86" t="s">
        <v>173</v>
      </c>
      <c r="AE128" s="86">
        <f t="shared" si="64"/>
        <v>0</v>
      </c>
      <c r="AF128" s="86">
        <v>133903.25</v>
      </c>
      <c r="AG128" s="86" t="s">
        <v>173</v>
      </c>
      <c r="AH128" s="86">
        <f t="shared" si="65"/>
        <v>133903.25</v>
      </c>
      <c r="AI128" s="86">
        <v>655993.29</v>
      </c>
      <c r="AJ128" s="86" t="s">
        <v>173</v>
      </c>
      <c r="AK128" s="86">
        <f t="shared" si="66"/>
        <v>655993.29</v>
      </c>
      <c r="AL128" s="41">
        <f t="shared" si="55"/>
        <v>7229320.6399999997</v>
      </c>
      <c r="AM128" s="131" t="s">
        <v>1</v>
      </c>
    </row>
    <row r="129" spans="1:39" x14ac:dyDescent="0.4">
      <c r="A129" s="131" t="str">
        <f t="shared" si="67"/>
        <v>FebreroSeguros La Internacional, S. A.</v>
      </c>
      <c r="B129" s="50" t="s">
        <v>82</v>
      </c>
      <c r="C129" s="87">
        <f t="shared" si="53"/>
        <v>38409176.18</v>
      </c>
      <c r="D129" s="87">
        <f t="shared" si="54"/>
        <v>0</v>
      </c>
      <c r="E129" s="86" t="s">
        <v>173</v>
      </c>
      <c r="F129" s="86" t="s">
        <v>173</v>
      </c>
      <c r="G129" s="86">
        <f t="shared" si="56"/>
        <v>0</v>
      </c>
      <c r="H129" s="86" t="s">
        <v>173</v>
      </c>
      <c r="I129" s="86" t="s">
        <v>173</v>
      </c>
      <c r="J129" s="86">
        <f t="shared" si="57"/>
        <v>0</v>
      </c>
      <c r="K129" s="86" t="s">
        <v>173</v>
      </c>
      <c r="L129" s="86" t="s">
        <v>173</v>
      </c>
      <c r="M129" s="86">
        <f t="shared" si="58"/>
        <v>0</v>
      </c>
      <c r="N129" s="86" t="s">
        <v>173</v>
      </c>
      <c r="O129" s="86" t="s">
        <v>173</v>
      </c>
      <c r="P129" s="86">
        <f t="shared" si="59"/>
        <v>0</v>
      </c>
      <c r="Q129" s="86" t="s">
        <v>173</v>
      </c>
      <c r="R129" s="86" t="s">
        <v>173</v>
      </c>
      <c r="S129" s="86">
        <f t="shared" si="60"/>
        <v>0</v>
      </c>
      <c r="T129" s="86" t="s">
        <v>173</v>
      </c>
      <c r="U129" s="86" t="s">
        <v>173</v>
      </c>
      <c r="V129" s="86">
        <f t="shared" si="61"/>
        <v>0</v>
      </c>
      <c r="W129" s="86" t="s">
        <v>173</v>
      </c>
      <c r="X129" s="86" t="s">
        <v>173</v>
      </c>
      <c r="Y129" s="86">
        <f t="shared" si="62"/>
        <v>0</v>
      </c>
      <c r="Z129" s="86">
        <v>38409176.18</v>
      </c>
      <c r="AA129" s="86" t="s">
        <v>173</v>
      </c>
      <c r="AB129" s="86">
        <f t="shared" si="63"/>
        <v>38409176.18</v>
      </c>
      <c r="AC129" s="86" t="s">
        <v>173</v>
      </c>
      <c r="AD129" s="86" t="s">
        <v>173</v>
      </c>
      <c r="AE129" s="86">
        <f t="shared" si="64"/>
        <v>0</v>
      </c>
      <c r="AF129" s="86" t="s">
        <v>173</v>
      </c>
      <c r="AG129" s="86" t="s">
        <v>173</v>
      </c>
      <c r="AH129" s="86">
        <f t="shared" si="65"/>
        <v>0</v>
      </c>
      <c r="AI129" s="86" t="s">
        <v>173</v>
      </c>
      <c r="AJ129" s="86" t="s">
        <v>173</v>
      </c>
      <c r="AK129" s="86">
        <f t="shared" si="66"/>
        <v>0</v>
      </c>
      <c r="AL129" s="41">
        <f t="shared" si="55"/>
        <v>38409176.18</v>
      </c>
      <c r="AM129" s="131" t="s">
        <v>1</v>
      </c>
    </row>
    <row r="130" spans="1:39" x14ac:dyDescent="0.4">
      <c r="A130" s="131" t="str">
        <f t="shared" si="67"/>
        <v>FebreroUnit, S.A</v>
      </c>
      <c r="B130" s="50" t="s">
        <v>118</v>
      </c>
      <c r="C130" s="87">
        <f t="shared" si="53"/>
        <v>462095.70999999996</v>
      </c>
      <c r="D130" s="87">
        <f t="shared" si="54"/>
        <v>24038</v>
      </c>
      <c r="E130" s="86">
        <v>19901.72</v>
      </c>
      <c r="F130" s="86" t="s">
        <v>173</v>
      </c>
      <c r="G130" s="86">
        <f t="shared" si="56"/>
        <v>19901.72</v>
      </c>
      <c r="H130" s="86" t="s">
        <v>173</v>
      </c>
      <c r="I130" s="86" t="s">
        <v>173</v>
      </c>
      <c r="J130" s="86">
        <f t="shared" si="57"/>
        <v>0</v>
      </c>
      <c r="K130" s="86">
        <v>40397.4</v>
      </c>
      <c r="L130" s="86">
        <v>24038</v>
      </c>
      <c r="M130" s="86">
        <f t="shared" si="58"/>
        <v>64435.4</v>
      </c>
      <c r="N130" s="86" t="s">
        <v>173</v>
      </c>
      <c r="O130" s="86" t="s">
        <v>173</v>
      </c>
      <c r="P130" s="86">
        <f t="shared" si="59"/>
        <v>0</v>
      </c>
      <c r="Q130" s="86" t="s">
        <v>173</v>
      </c>
      <c r="R130" s="86" t="s">
        <v>173</v>
      </c>
      <c r="S130" s="86">
        <f t="shared" si="60"/>
        <v>0</v>
      </c>
      <c r="T130" s="86" t="s">
        <v>173</v>
      </c>
      <c r="U130" s="86" t="s">
        <v>173</v>
      </c>
      <c r="V130" s="86">
        <f t="shared" si="61"/>
        <v>0</v>
      </c>
      <c r="W130" s="86" t="s">
        <v>173</v>
      </c>
      <c r="X130" s="86" t="s">
        <v>173</v>
      </c>
      <c r="Y130" s="86">
        <f t="shared" si="62"/>
        <v>0</v>
      </c>
      <c r="Z130" s="86">
        <v>19089.669999999998</v>
      </c>
      <c r="AA130" s="86" t="s">
        <v>173</v>
      </c>
      <c r="AB130" s="86">
        <f t="shared" si="63"/>
        <v>19089.669999999998</v>
      </c>
      <c r="AC130" s="86" t="s">
        <v>173</v>
      </c>
      <c r="AD130" s="86" t="s">
        <v>173</v>
      </c>
      <c r="AE130" s="86">
        <f t="shared" si="64"/>
        <v>0</v>
      </c>
      <c r="AF130" s="86" t="s">
        <v>173</v>
      </c>
      <c r="AG130" s="86" t="s">
        <v>173</v>
      </c>
      <c r="AH130" s="86">
        <f t="shared" si="65"/>
        <v>0</v>
      </c>
      <c r="AI130" s="86">
        <v>382706.92</v>
      </c>
      <c r="AJ130" s="86" t="s">
        <v>173</v>
      </c>
      <c r="AK130" s="86">
        <f t="shared" si="66"/>
        <v>382706.92</v>
      </c>
      <c r="AL130" s="41">
        <f t="shared" si="55"/>
        <v>486133.70999999996</v>
      </c>
      <c r="AM130" s="131" t="s">
        <v>1</v>
      </c>
    </row>
    <row r="131" spans="1:39" x14ac:dyDescent="0.4">
      <c r="A131" s="131" t="str">
        <f t="shared" si="67"/>
        <v>FebreroCooperativa Nacional de Seguros, Inc.</v>
      </c>
      <c r="B131" s="50" t="s">
        <v>80</v>
      </c>
      <c r="C131" s="87">
        <f t="shared" si="53"/>
        <v>37052162.139999993</v>
      </c>
      <c r="D131" s="87">
        <f t="shared" si="54"/>
        <v>40862.730000000003</v>
      </c>
      <c r="E131" s="86" t="s">
        <v>173</v>
      </c>
      <c r="F131" s="86" t="s">
        <v>173</v>
      </c>
      <c r="G131" s="86">
        <f t="shared" si="56"/>
        <v>0</v>
      </c>
      <c r="H131" s="86">
        <v>14497187.300000001</v>
      </c>
      <c r="I131" s="86">
        <v>40862.730000000003</v>
      </c>
      <c r="J131" s="86">
        <f t="shared" si="57"/>
        <v>14538050.030000001</v>
      </c>
      <c r="K131" s="86" t="s">
        <v>173</v>
      </c>
      <c r="L131" s="86" t="s">
        <v>173</v>
      </c>
      <c r="M131" s="86">
        <f t="shared" si="58"/>
        <v>0</v>
      </c>
      <c r="N131" s="86" t="s">
        <v>173</v>
      </c>
      <c r="O131" s="86" t="s">
        <v>173</v>
      </c>
      <c r="P131" s="86">
        <f t="shared" si="59"/>
        <v>0</v>
      </c>
      <c r="Q131" s="86">
        <v>3739960.5</v>
      </c>
      <c r="R131" s="86" t="s">
        <v>173</v>
      </c>
      <c r="S131" s="86">
        <f t="shared" si="60"/>
        <v>3739960.5</v>
      </c>
      <c r="T131" s="86" t="s">
        <v>173</v>
      </c>
      <c r="U131" s="86" t="s">
        <v>173</v>
      </c>
      <c r="V131" s="86">
        <f t="shared" si="61"/>
        <v>0</v>
      </c>
      <c r="W131" s="86">
        <v>20635.95</v>
      </c>
      <c r="X131" s="86" t="s">
        <v>173</v>
      </c>
      <c r="Y131" s="86">
        <f t="shared" si="62"/>
        <v>20635.95</v>
      </c>
      <c r="Z131" s="86">
        <v>18001768.02</v>
      </c>
      <c r="AA131" s="86" t="s">
        <v>173</v>
      </c>
      <c r="AB131" s="86">
        <f t="shared" si="63"/>
        <v>18001768.02</v>
      </c>
      <c r="AC131" s="86" t="s">
        <v>173</v>
      </c>
      <c r="AD131" s="86" t="s">
        <v>173</v>
      </c>
      <c r="AE131" s="86">
        <f t="shared" si="64"/>
        <v>0</v>
      </c>
      <c r="AF131" s="86">
        <v>267374.57</v>
      </c>
      <c r="AG131" s="86" t="s">
        <v>173</v>
      </c>
      <c r="AH131" s="86">
        <f t="shared" si="65"/>
        <v>267374.57</v>
      </c>
      <c r="AI131" s="86">
        <v>525235.80000000005</v>
      </c>
      <c r="AJ131" s="86" t="s">
        <v>173</v>
      </c>
      <c r="AK131" s="86">
        <f t="shared" si="66"/>
        <v>525235.80000000005</v>
      </c>
      <c r="AL131" s="41">
        <f t="shared" si="55"/>
        <v>37093024.86999999</v>
      </c>
      <c r="AM131" s="131" t="s">
        <v>1</v>
      </c>
    </row>
    <row r="132" spans="1:39" x14ac:dyDescent="0.4">
      <c r="A132" s="131" t="str">
        <f t="shared" si="67"/>
        <v>FebreroAngloamericana de Seguros, S. A.</v>
      </c>
      <c r="B132" s="50" t="s">
        <v>79</v>
      </c>
      <c r="C132" s="87">
        <f t="shared" si="53"/>
        <v>26934317.16</v>
      </c>
      <c r="D132" s="87">
        <f t="shared" si="54"/>
        <v>1329847.05</v>
      </c>
      <c r="E132" s="86" t="s">
        <v>173</v>
      </c>
      <c r="F132" s="86" t="s">
        <v>173</v>
      </c>
      <c r="G132" s="86">
        <f t="shared" si="56"/>
        <v>0</v>
      </c>
      <c r="H132" s="86">
        <v>2736466.51</v>
      </c>
      <c r="I132" s="86">
        <v>342712.25</v>
      </c>
      <c r="J132" s="86">
        <f t="shared" si="57"/>
        <v>3079178.76</v>
      </c>
      <c r="K132" s="86" t="s">
        <v>173</v>
      </c>
      <c r="L132" s="86" t="s">
        <v>173</v>
      </c>
      <c r="M132" s="86">
        <f t="shared" si="58"/>
        <v>0</v>
      </c>
      <c r="N132" s="86" t="s">
        <v>173</v>
      </c>
      <c r="O132" s="86" t="s">
        <v>173</v>
      </c>
      <c r="P132" s="86">
        <f t="shared" si="59"/>
        <v>0</v>
      </c>
      <c r="Q132" s="86">
        <v>2843813.07</v>
      </c>
      <c r="R132" s="86">
        <v>847586.8</v>
      </c>
      <c r="S132" s="86">
        <f t="shared" si="60"/>
        <v>3691399.87</v>
      </c>
      <c r="T132" s="86">
        <v>135576.74</v>
      </c>
      <c r="U132" s="86" t="s">
        <v>173</v>
      </c>
      <c r="V132" s="86">
        <f t="shared" si="61"/>
        <v>135576.74</v>
      </c>
      <c r="W132" s="86">
        <v>21730.77</v>
      </c>
      <c r="X132" s="86" t="s">
        <v>173</v>
      </c>
      <c r="Y132" s="86">
        <f t="shared" si="62"/>
        <v>21730.77</v>
      </c>
      <c r="Z132" s="86">
        <v>16631789.43</v>
      </c>
      <c r="AA132" s="86" t="s">
        <v>173</v>
      </c>
      <c r="AB132" s="86">
        <f t="shared" si="63"/>
        <v>16631789.43</v>
      </c>
      <c r="AC132" s="86" t="s">
        <v>173</v>
      </c>
      <c r="AD132" s="86" t="s">
        <v>173</v>
      </c>
      <c r="AE132" s="86">
        <f t="shared" si="64"/>
        <v>0</v>
      </c>
      <c r="AF132" s="86">
        <v>308741.23</v>
      </c>
      <c r="AG132" s="86">
        <v>87464</v>
      </c>
      <c r="AH132" s="86">
        <f t="shared" si="65"/>
        <v>396205.23</v>
      </c>
      <c r="AI132" s="86">
        <v>4256199.41</v>
      </c>
      <c r="AJ132" s="86">
        <v>52084</v>
      </c>
      <c r="AK132" s="86">
        <f t="shared" si="66"/>
        <v>4308283.41</v>
      </c>
      <c r="AL132" s="41">
        <f t="shared" si="55"/>
        <v>28264164.210000001</v>
      </c>
      <c r="AM132" s="131" t="s">
        <v>1</v>
      </c>
    </row>
    <row r="133" spans="1:39" x14ac:dyDescent="0.4">
      <c r="A133" s="131" t="str">
        <f t="shared" si="67"/>
        <v>FebreroPatria, S. A. Compañía de Seguros</v>
      </c>
      <c r="B133" s="50" t="s">
        <v>99</v>
      </c>
      <c r="C133" s="87">
        <f t="shared" si="53"/>
        <v>62847543.090000004</v>
      </c>
      <c r="D133" s="87">
        <f t="shared" si="54"/>
        <v>0</v>
      </c>
      <c r="E133" s="86" t="s">
        <v>173</v>
      </c>
      <c r="F133" s="86" t="s">
        <v>173</v>
      </c>
      <c r="G133" s="86">
        <f t="shared" si="56"/>
        <v>0</v>
      </c>
      <c r="H133" s="86">
        <v>26557.759999999998</v>
      </c>
      <c r="I133" s="86" t="s">
        <v>173</v>
      </c>
      <c r="J133" s="86">
        <f t="shared" si="57"/>
        <v>26557.759999999998</v>
      </c>
      <c r="K133" s="86" t="s">
        <v>173</v>
      </c>
      <c r="L133" s="86" t="s">
        <v>173</v>
      </c>
      <c r="M133" s="86">
        <f t="shared" si="58"/>
        <v>0</v>
      </c>
      <c r="N133" s="86" t="s">
        <v>173</v>
      </c>
      <c r="O133" s="86" t="s">
        <v>173</v>
      </c>
      <c r="P133" s="86">
        <f t="shared" si="59"/>
        <v>0</v>
      </c>
      <c r="Q133" s="86">
        <v>81611.649999999994</v>
      </c>
      <c r="R133" s="86" t="s">
        <v>173</v>
      </c>
      <c r="S133" s="86">
        <f t="shared" si="60"/>
        <v>81611.649999999994</v>
      </c>
      <c r="T133" s="86" t="s">
        <v>173</v>
      </c>
      <c r="U133" s="86" t="s">
        <v>173</v>
      </c>
      <c r="V133" s="86">
        <f t="shared" si="61"/>
        <v>0</v>
      </c>
      <c r="W133" s="86">
        <v>389364.63</v>
      </c>
      <c r="X133" s="86" t="s">
        <v>173</v>
      </c>
      <c r="Y133" s="86">
        <f t="shared" si="62"/>
        <v>389364.63</v>
      </c>
      <c r="Z133" s="86">
        <v>59892911.020000003</v>
      </c>
      <c r="AA133" s="86" t="s">
        <v>173</v>
      </c>
      <c r="AB133" s="86">
        <f t="shared" si="63"/>
        <v>59892911.020000003</v>
      </c>
      <c r="AC133" s="86" t="s">
        <v>173</v>
      </c>
      <c r="AD133" s="86" t="s">
        <v>173</v>
      </c>
      <c r="AE133" s="86">
        <f t="shared" si="64"/>
        <v>0</v>
      </c>
      <c r="AF133" s="86">
        <v>2331636.86</v>
      </c>
      <c r="AG133" s="86" t="s">
        <v>173</v>
      </c>
      <c r="AH133" s="86">
        <f t="shared" si="65"/>
        <v>2331636.86</v>
      </c>
      <c r="AI133" s="86">
        <v>125461.17</v>
      </c>
      <c r="AJ133" s="86" t="s">
        <v>173</v>
      </c>
      <c r="AK133" s="86">
        <f t="shared" si="66"/>
        <v>125461.17</v>
      </c>
      <c r="AL133" s="41">
        <f t="shared" si="55"/>
        <v>62847543.090000004</v>
      </c>
      <c r="AM133" s="131" t="s">
        <v>1</v>
      </c>
    </row>
    <row r="134" spans="1:39" x14ac:dyDescent="0.4">
      <c r="A134" s="131" t="str">
        <f t="shared" si="67"/>
        <v>FebreroGeneral de Seguros, S. A.</v>
      </c>
      <c r="B134" s="50" t="s">
        <v>78</v>
      </c>
      <c r="C134" s="87">
        <f t="shared" si="53"/>
        <v>41378056.359999999</v>
      </c>
      <c r="D134" s="87">
        <f t="shared" si="54"/>
        <v>88924068.900000006</v>
      </c>
      <c r="E134" s="86">
        <v>85749.78</v>
      </c>
      <c r="F134" s="86" t="s">
        <v>173</v>
      </c>
      <c r="G134" s="86">
        <f t="shared" si="56"/>
        <v>85749.78</v>
      </c>
      <c r="H134" s="86">
        <v>1978337.53</v>
      </c>
      <c r="I134" s="86">
        <v>88337663.650000006</v>
      </c>
      <c r="J134" s="86">
        <f t="shared" si="57"/>
        <v>90316001.180000007</v>
      </c>
      <c r="K134" s="86" t="s">
        <v>173</v>
      </c>
      <c r="L134" s="86">
        <v>327915.15000000002</v>
      </c>
      <c r="M134" s="86">
        <f t="shared" si="58"/>
        <v>327915.15000000002</v>
      </c>
      <c r="N134" s="86">
        <v>78972.55</v>
      </c>
      <c r="O134" s="86">
        <v>101554.4</v>
      </c>
      <c r="P134" s="86">
        <f t="shared" si="59"/>
        <v>180526.95</v>
      </c>
      <c r="Q134" s="86">
        <v>4691690.42</v>
      </c>
      <c r="R134" s="86">
        <v>123417.57</v>
      </c>
      <c r="S134" s="86">
        <f t="shared" si="60"/>
        <v>4815107.99</v>
      </c>
      <c r="T134" s="86">
        <v>3319840.88</v>
      </c>
      <c r="U134" s="86" t="s">
        <v>173</v>
      </c>
      <c r="V134" s="86">
        <f t="shared" si="61"/>
        <v>3319840.88</v>
      </c>
      <c r="W134" s="86">
        <v>142566.51999999999</v>
      </c>
      <c r="X134" s="86" t="s">
        <v>173</v>
      </c>
      <c r="Y134" s="86">
        <f t="shared" si="62"/>
        <v>142566.51999999999</v>
      </c>
      <c r="Z134" s="86">
        <v>21316306.27</v>
      </c>
      <c r="AA134" s="86">
        <v>33518.129999999997</v>
      </c>
      <c r="AB134" s="86">
        <f t="shared" si="63"/>
        <v>21349824.399999999</v>
      </c>
      <c r="AC134" s="86" t="s">
        <v>173</v>
      </c>
      <c r="AD134" s="86" t="s">
        <v>173</v>
      </c>
      <c r="AE134" s="86">
        <f t="shared" si="64"/>
        <v>0</v>
      </c>
      <c r="AF134" s="86">
        <v>6690849.7999999998</v>
      </c>
      <c r="AG134" s="86" t="s">
        <v>173</v>
      </c>
      <c r="AH134" s="86">
        <f t="shared" si="65"/>
        <v>6690849.7999999998</v>
      </c>
      <c r="AI134" s="86">
        <v>3073742.61</v>
      </c>
      <c r="AJ134" s="86" t="s">
        <v>173</v>
      </c>
      <c r="AK134" s="86">
        <f t="shared" si="66"/>
        <v>3073742.61</v>
      </c>
      <c r="AL134" s="41">
        <f t="shared" si="55"/>
        <v>130302125.26000001</v>
      </c>
      <c r="AM134" s="131" t="s">
        <v>1</v>
      </c>
    </row>
    <row r="135" spans="1:39" x14ac:dyDescent="0.4">
      <c r="A135" s="131" t="str">
        <f t="shared" si="67"/>
        <v>FebreroBMI Compañía de Seguros, S. A.</v>
      </c>
      <c r="B135" s="50" t="s">
        <v>95</v>
      </c>
      <c r="C135" s="87">
        <f t="shared" si="53"/>
        <v>2598458.9299999997</v>
      </c>
      <c r="D135" s="87">
        <f t="shared" si="54"/>
        <v>29803477.140000001</v>
      </c>
      <c r="E135" s="86" t="s">
        <v>173</v>
      </c>
      <c r="F135" s="86" t="s">
        <v>173</v>
      </c>
      <c r="G135" s="86">
        <f t="shared" si="56"/>
        <v>0</v>
      </c>
      <c r="H135" s="86">
        <v>2598458.9299999997</v>
      </c>
      <c r="I135" s="86" t="s">
        <v>173</v>
      </c>
      <c r="J135" s="86">
        <f t="shared" si="57"/>
        <v>2598458.9299999997</v>
      </c>
      <c r="K135" s="86" t="s">
        <v>173</v>
      </c>
      <c r="L135" s="86">
        <v>29803477.140000001</v>
      </c>
      <c r="M135" s="86">
        <f t="shared" si="58"/>
        <v>29803477.140000001</v>
      </c>
      <c r="N135" s="86" t="s">
        <v>173</v>
      </c>
      <c r="O135" s="86" t="s">
        <v>173</v>
      </c>
      <c r="P135" s="86">
        <f t="shared" si="59"/>
        <v>0</v>
      </c>
      <c r="Q135" s="86" t="s">
        <v>173</v>
      </c>
      <c r="R135" s="86" t="s">
        <v>173</v>
      </c>
      <c r="S135" s="86">
        <f t="shared" si="60"/>
        <v>0</v>
      </c>
      <c r="T135" s="86" t="s">
        <v>173</v>
      </c>
      <c r="U135" s="86" t="s">
        <v>173</v>
      </c>
      <c r="V135" s="86">
        <f t="shared" si="61"/>
        <v>0</v>
      </c>
      <c r="W135" s="86" t="s">
        <v>173</v>
      </c>
      <c r="X135" s="86" t="s">
        <v>173</v>
      </c>
      <c r="Y135" s="86">
        <f t="shared" si="62"/>
        <v>0</v>
      </c>
      <c r="Z135" s="86" t="s">
        <v>173</v>
      </c>
      <c r="AA135" s="86" t="s">
        <v>173</v>
      </c>
      <c r="AB135" s="86">
        <f t="shared" si="63"/>
        <v>0</v>
      </c>
      <c r="AC135" s="86" t="s">
        <v>173</v>
      </c>
      <c r="AD135" s="86" t="s">
        <v>173</v>
      </c>
      <c r="AE135" s="86">
        <f t="shared" si="64"/>
        <v>0</v>
      </c>
      <c r="AF135" s="86" t="s">
        <v>173</v>
      </c>
      <c r="AG135" s="86" t="s">
        <v>173</v>
      </c>
      <c r="AH135" s="86">
        <f t="shared" si="65"/>
        <v>0</v>
      </c>
      <c r="AI135" s="86" t="s">
        <v>173</v>
      </c>
      <c r="AJ135" s="86" t="s">
        <v>173</v>
      </c>
      <c r="AK135" s="86">
        <f t="shared" si="66"/>
        <v>0</v>
      </c>
      <c r="AL135" s="41">
        <f t="shared" si="55"/>
        <v>32401936.07</v>
      </c>
      <c r="AM135" s="131" t="s">
        <v>1</v>
      </c>
    </row>
    <row r="136" spans="1:39" x14ac:dyDescent="0.4">
      <c r="A136" s="131" t="str">
        <f t="shared" si="67"/>
        <v>FebreroAmigos Compañía de Seguros, S. A.</v>
      </c>
      <c r="B136" s="50" t="s">
        <v>88</v>
      </c>
      <c r="C136" s="87">
        <f t="shared" si="53"/>
        <v>5358035.209999999</v>
      </c>
      <c r="D136" s="87">
        <f t="shared" si="54"/>
        <v>22730</v>
      </c>
      <c r="E136" s="86">
        <v>56862.07</v>
      </c>
      <c r="F136" s="86" t="s">
        <v>173</v>
      </c>
      <c r="G136" s="86">
        <f t="shared" si="56"/>
        <v>56862.07</v>
      </c>
      <c r="H136" s="86">
        <v>590229.31000000006</v>
      </c>
      <c r="I136" s="86" t="s">
        <v>173</v>
      </c>
      <c r="J136" s="86">
        <f t="shared" si="57"/>
        <v>590229.31000000006</v>
      </c>
      <c r="K136" s="86" t="s">
        <v>173</v>
      </c>
      <c r="L136" s="86">
        <v>22730</v>
      </c>
      <c r="M136" s="86">
        <f t="shared" si="58"/>
        <v>22730</v>
      </c>
      <c r="N136" s="86" t="s">
        <v>173</v>
      </c>
      <c r="O136" s="86" t="s">
        <v>173</v>
      </c>
      <c r="P136" s="86">
        <f t="shared" si="59"/>
        <v>0</v>
      </c>
      <c r="Q136" s="86">
        <v>1519.57</v>
      </c>
      <c r="R136" s="86" t="s">
        <v>173</v>
      </c>
      <c r="S136" s="86">
        <f t="shared" si="60"/>
        <v>1519.57</v>
      </c>
      <c r="T136" s="86">
        <v>26046.03</v>
      </c>
      <c r="U136" s="86" t="s">
        <v>173</v>
      </c>
      <c r="V136" s="86">
        <f t="shared" si="61"/>
        <v>26046.03</v>
      </c>
      <c r="W136" s="86" t="s">
        <v>173</v>
      </c>
      <c r="X136" s="86" t="s">
        <v>173</v>
      </c>
      <c r="Y136" s="86">
        <f t="shared" si="62"/>
        <v>0</v>
      </c>
      <c r="Z136" s="86">
        <v>3959592.95</v>
      </c>
      <c r="AA136" s="86" t="s">
        <v>173</v>
      </c>
      <c r="AB136" s="86">
        <f t="shared" si="63"/>
        <v>3959592.95</v>
      </c>
      <c r="AC136" s="86" t="s">
        <v>173</v>
      </c>
      <c r="AD136" s="86" t="s">
        <v>173</v>
      </c>
      <c r="AE136" s="86">
        <f t="shared" si="64"/>
        <v>0</v>
      </c>
      <c r="AF136" s="86">
        <v>605384.22</v>
      </c>
      <c r="AG136" s="86" t="s">
        <v>173</v>
      </c>
      <c r="AH136" s="86">
        <f t="shared" si="65"/>
        <v>605384.22</v>
      </c>
      <c r="AI136" s="86">
        <v>118401.06</v>
      </c>
      <c r="AJ136" s="86" t="s">
        <v>173</v>
      </c>
      <c r="AK136" s="86">
        <f t="shared" si="66"/>
        <v>118401.06</v>
      </c>
      <c r="AL136" s="41">
        <f t="shared" si="55"/>
        <v>5380765.209999999</v>
      </c>
      <c r="AM136" s="131" t="s">
        <v>1</v>
      </c>
    </row>
    <row r="137" spans="1:39" x14ac:dyDescent="0.4">
      <c r="A137" s="131" t="str">
        <f t="shared" si="67"/>
        <v>FebreroCompañía Dominicana de Seguros, S.R.L.</v>
      </c>
      <c r="B137" s="50" t="s">
        <v>96</v>
      </c>
      <c r="C137" s="87">
        <f t="shared" si="53"/>
        <v>70780108.149999991</v>
      </c>
      <c r="D137" s="87">
        <f t="shared" si="54"/>
        <v>32759.54</v>
      </c>
      <c r="E137" s="86">
        <v>721505.43</v>
      </c>
      <c r="F137" s="86" t="s">
        <v>173</v>
      </c>
      <c r="G137" s="86">
        <f t="shared" si="56"/>
        <v>721505.43</v>
      </c>
      <c r="H137" s="86">
        <v>48182.51</v>
      </c>
      <c r="I137" s="86" t="s">
        <v>173</v>
      </c>
      <c r="J137" s="86">
        <f t="shared" si="57"/>
        <v>48182.51</v>
      </c>
      <c r="K137" s="86" t="s">
        <v>173</v>
      </c>
      <c r="L137" s="86" t="s">
        <v>173</v>
      </c>
      <c r="M137" s="86">
        <f t="shared" si="58"/>
        <v>0</v>
      </c>
      <c r="N137" s="86">
        <v>431.03</v>
      </c>
      <c r="O137" s="86" t="s">
        <v>173</v>
      </c>
      <c r="P137" s="86">
        <f t="shared" si="59"/>
        <v>431.03</v>
      </c>
      <c r="Q137" s="86">
        <v>495719</v>
      </c>
      <c r="R137" s="86" t="s">
        <v>173</v>
      </c>
      <c r="S137" s="86">
        <f t="shared" si="60"/>
        <v>495719</v>
      </c>
      <c r="T137" s="86">
        <v>73851.58</v>
      </c>
      <c r="U137" s="86" t="s">
        <v>173</v>
      </c>
      <c r="V137" s="86">
        <f t="shared" si="61"/>
        <v>73851.58</v>
      </c>
      <c r="W137" s="86">
        <v>6812.93</v>
      </c>
      <c r="X137" s="86" t="s">
        <v>173</v>
      </c>
      <c r="Y137" s="86">
        <f t="shared" si="62"/>
        <v>6812.93</v>
      </c>
      <c r="Z137" s="86">
        <v>49982413.509999998</v>
      </c>
      <c r="AA137" s="86">
        <v>32759.54</v>
      </c>
      <c r="AB137" s="86">
        <f t="shared" si="63"/>
        <v>50015173.049999997</v>
      </c>
      <c r="AC137" s="86" t="s">
        <v>173</v>
      </c>
      <c r="AD137" s="86" t="s">
        <v>173</v>
      </c>
      <c r="AE137" s="86">
        <f t="shared" si="64"/>
        <v>0</v>
      </c>
      <c r="AF137" s="86">
        <v>18555296.440000001</v>
      </c>
      <c r="AG137" s="86" t="s">
        <v>173</v>
      </c>
      <c r="AH137" s="86">
        <f t="shared" si="65"/>
        <v>18555296.440000001</v>
      </c>
      <c r="AI137" s="86">
        <v>895895.72</v>
      </c>
      <c r="AJ137" s="86" t="s">
        <v>173</v>
      </c>
      <c r="AK137" s="86">
        <f t="shared" si="66"/>
        <v>895895.72</v>
      </c>
      <c r="AL137" s="41">
        <f t="shared" si="55"/>
        <v>70812867.689999998</v>
      </c>
      <c r="AM137" s="131" t="s">
        <v>1</v>
      </c>
    </row>
    <row r="138" spans="1:39" x14ac:dyDescent="0.4">
      <c r="A138" s="131" t="str">
        <f t="shared" si="67"/>
        <v>FebreroAtlantica Seguros, S. A.</v>
      </c>
      <c r="B138" s="49" t="s">
        <v>107</v>
      </c>
      <c r="C138" s="87">
        <f t="shared" si="53"/>
        <v>48142178.440000005</v>
      </c>
      <c r="D138" s="87">
        <f t="shared" si="54"/>
        <v>0</v>
      </c>
      <c r="E138" s="86">
        <v>473667.54</v>
      </c>
      <c r="F138" s="86" t="s">
        <v>173</v>
      </c>
      <c r="G138" s="86">
        <f t="shared" si="56"/>
        <v>473667.54</v>
      </c>
      <c r="H138" s="86">
        <v>535355.57999999996</v>
      </c>
      <c r="I138" s="86" t="s">
        <v>173</v>
      </c>
      <c r="J138" s="86">
        <f t="shared" si="57"/>
        <v>535355.57999999996</v>
      </c>
      <c r="K138" s="86" t="s">
        <v>173</v>
      </c>
      <c r="L138" s="86" t="s">
        <v>173</v>
      </c>
      <c r="M138" s="86">
        <f t="shared" si="58"/>
        <v>0</v>
      </c>
      <c r="N138" s="86" t="s">
        <v>173</v>
      </c>
      <c r="O138" s="86" t="s">
        <v>173</v>
      </c>
      <c r="P138" s="86">
        <f t="shared" si="59"/>
        <v>0</v>
      </c>
      <c r="Q138" s="86">
        <v>877002.69</v>
      </c>
      <c r="R138" s="86" t="s">
        <v>173</v>
      </c>
      <c r="S138" s="86">
        <f t="shared" si="60"/>
        <v>877002.69</v>
      </c>
      <c r="T138" s="86">
        <v>51110.45</v>
      </c>
      <c r="U138" s="86" t="s">
        <v>173</v>
      </c>
      <c r="V138" s="86">
        <f t="shared" si="61"/>
        <v>51110.45</v>
      </c>
      <c r="W138" s="86">
        <v>10060.34</v>
      </c>
      <c r="X138" s="86" t="s">
        <v>173</v>
      </c>
      <c r="Y138" s="86">
        <f t="shared" si="62"/>
        <v>10060.34</v>
      </c>
      <c r="Z138" s="86">
        <v>45728780.950000003</v>
      </c>
      <c r="AA138" s="86" t="s">
        <v>173</v>
      </c>
      <c r="AB138" s="86">
        <f t="shared" si="63"/>
        <v>45728780.950000003</v>
      </c>
      <c r="AC138" s="86" t="s">
        <v>173</v>
      </c>
      <c r="AD138" s="86" t="s">
        <v>173</v>
      </c>
      <c r="AE138" s="86">
        <f t="shared" si="64"/>
        <v>0</v>
      </c>
      <c r="AF138" s="86">
        <v>23513.05</v>
      </c>
      <c r="AG138" s="86" t="s">
        <v>173</v>
      </c>
      <c r="AH138" s="86">
        <f t="shared" si="65"/>
        <v>23513.05</v>
      </c>
      <c r="AI138" s="86">
        <v>442687.84</v>
      </c>
      <c r="AJ138" s="86" t="s">
        <v>173</v>
      </c>
      <c r="AK138" s="86">
        <f t="shared" si="66"/>
        <v>442687.84</v>
      </c>
      <c r="AL138" s="41">
        <f t="shared" si="55"/>
        <v>48142178.440000005</v>
      </c>
      <c r="AM138" s="131" t="s">
        <v>1</v>
      </c>
    </row>
    <row r="139" spans="1:39" x14ac:dyDescent="0.4">
      <c r="A139" s="131" t="str">
        <f t="shared" si="67"/>
        <v>FebreroAutoseguro, S. A.</v>
      </c>
      <c r="B139" s="50" t="s">
        <v>81</v>
      </c>
      <c r="C139" s="87">
        <f t="shared" si="53"/>
        <v>4175201.97</v>
      </c>
      <c r="D139" s="87">
        <f t="shared" si="54"/>
        <v>0</v>
      </c>
      <c r="E139" s="86" t="s">
        <v>173</v>
      </c>
      <c r="F139" s="86" t="s">
        <v>173</v>
      </c>
      <c r="G139" s="86">
        <f t="shared" si="56"/>
        <v>0</v>
      </c>
      <c r="H139" s="86" t="s">
        <v>173</v>
      </c>
      <c r="I139" s="86" t="s">
        <v>173</v>
      </c>
      <c r="J139" s="86">
        <f t="shared" si="57"/>
        <v>0</v>
      </c>
      <c r="K139" s="86" t="s">
        <v>173</v>
      </c>
      <c r="L139" s="86" t="s">
        <v>173</v>
      </c>
      <c r="M139" s="86">
        <f t="shared" si="58"/>
        <v>0</v>
      </c>
      <c r="N139" s="86" t="s">
        <v>173</v>
      </c>
      <c r="O139" s="86" t="s">
        <v>173</v>
      </c>
      <c r="P139" s="86">
        <f t="shared" si="59"/>
        <v>0</v>
      </c>
      <c r="Q139" s="86" t="s">
        <v>173</v>
      </c>
      <c r="R139" s="86" t="s">
        <v>173</v>
      </c>
      <c r="S139" s="86">
        <f t="shared" si="60"/>
        <v>0</v>
      </c>
      <c r="T139" s="86" t="s">
        <v>173</v>
      </c>
      <c r="U139" s="86" t="s">
        <v>173</v>
      </c>
      <c r="V139" s="86">
        <f t="shared" si="61"/>
        <v>0</v>
      </c>
      <c r="W139" s="86" t="s">
        <v>173</v>
      </c>
      <c r="X139" s="86" t="s">
        <v>173</v>
      </c>
      <c r="Y139" s="86">
        <f t="shared" si="62"/>
        <v>0</v>
      </c>
      <c r="Z139" s="86">
        <v>4175201.97</v>
      </c>
      <c r="AA139" s="86" t="s">
        <v>173</v>
      </c>
      <c r="AB139" s="86">
        <f t="shared" si="63"/>
        <v>4175201.97</v>
      </c>
      <c r="AC139" s="86" t="s">
        <v>173</v>
      </c>
      <c r="AD139" s="86" t="s">
        <v>173</v>
      </c>
      <c r="AE139" s="86">
        <f t="shared" si="64"/>
        <v>0</v>
      </c>
      <c r="AF139" s="86" t="s">
        <v>173</v>
      </c>
      <c r="AG139" s="86" t="s">
        <v>173</v>
      </c>
      <c r="AH139" s="86">
        <f t="shared" si="65"/>
        <v>0</v>
      </c>
      <c r="AI139" s="86" t="s">
        <v>173</v>
      </c>
      <c r="AJ139" s="86" t="s">
        <v>173</v>
      </c>
      <c r="AK139" s="86">
        <f t="shared" si="66"/>
        <v>0</v>
      </c>
      <c r="AL139" s="41">
        <f t="shared" si="55"/>
        <v>4175201.97</v>
      </c>
      <c r="AM139" s="131" t="s">
        <v>1</v>
      </c>
    </row>
    <row r="140" spans="1:39" x14ac:dyDescent="0.4">
      <c r="A140" s="131" t="str">
        <f t="shared" si="67"/>
        <v>FebreroBanesco Seguros, S.A.</v>
      </c>
      <c r="B140" s="50" t="s">
        <v>106</v>
      </c>
      <c r="C140" s="87">
        <f t="shared" si="53"/>
        <v>50657057.729999997</v>
      </c>
      <c r="D140" s="87">
        <f t="shared" si="54"/>
        <v>2528938.96</v>
      </c>
      <c r="E140" s="86">
        <v>36394.44</v>
      </c>
      <c r="F140" s="86" t="s">
        <v>173</v>
      </c>
      <c r="G140" s="86">
        <f t="shared" si="56"/>
        <v>36394.44</v>
      </c>
      <c r="H140" s="86">
        <v>3343815.38</v>
      </c>
      <c r="I140" s="86" t="s">
        <v>173</v>
      </c>
      <c r="J140" s="86">
        <f t="shared" si="57"/>
        <v>3343815.38</v>
      </c>
      <c r="K140" s="86" t="s">
        <v>173</v>
      </c>
      <c r="L140" s="86" t="s">
        <v>173</v>
      </c>
      <c r="M140" s="86">
        <f t="shared" si="58"/>
        <v>0</v>
      </c>
      <c r="N140" s="86">
        <v>1460039.19</v>
      </c>
      <c r="O140" s="86" t="s">
        <v>173</v>
      </c>
      <c r="P140" s="86">
        <f t="shared" si="59"/>
        <v>1460039.19</v>
      </c>
      <c r="Q140" s="86">
        <v>16341570.57</v>
      </c>
      <c r="R140" s="86">
        <v>2461752.0299999998</v>
      </c>
      <c r="S140" s="86">
        <f t="shared" si="60"/>
        <v>18803322.600000001</v>
      </c>
      <c r="T140" s="86">
        <v>701816.63</v>
      </c>
      <c r="U140" s="86" t="s">
        <v>173</v>
      </c>
      <c r="V140" s="86">
        <f t="shared" si="61"/>
        <v>701816.63</v>
      </c>
      <c r="W140" s="86">
        <v>532860.5</v>
      </c>
      <c r="X140" s="86" t="s">
        <v>173</v>
      </c>
      <c r="Y140" s="86">
        <f t="shared" si="62"/>
        <v>532860.5</v>
      </c>
      <c r="Z140" s="86">
        <v>25619420.559999999</v>
      </c>
      <c r="AA140" s="86">
        <v>4545.8</v>
      </c>
      <c r="AB140" s="86">
        <f t="shared" si="63"/>
        <v>25623966.359999999</v>
      </c>
      <c r="AC140" s="86" t="s">
        <v>173</v>
      </c>
      <c r="AD140" s="86" t="s">
        <v>173</v>
      </c>
      <c r="AE140" s="86">
        <f t="shared" si="64"/>
        <v>0</v>
      </c>
      <c r="AF140" s="86">
        <v>199387.32</v>
      </c>
      <c r="AG140" s="86">
        <v>14398.16</v>
      </c>
      <c r="AH140" s="86">
        <f t="shared" si="65"/>
        <v>213785.48</v>
      </c>
      <c r="AI140" s="86">
        <v>2421753.14</v>
      </c>
      <c r="AJ140" s="86">
        <v>48242.97</v>
      </c>
      <c r="AK140" s="86">
        <f t="shared" si="66"/>
        <v>2469996.1100000003</v>
      </c>
      <c r="AL140" s="41">
        <f t="shared" si="55"/>
        <v>53185996.689999998</v>
      </c>
      <c r="AM140" s="131" t="s">
        <v>1</v>
      </c>
    </row>
    <row r="141" spans="1:39" x14ac:dyDescent="0.4">
      <c r="A141" s="131" t="str">
        <f t="shared" si="67"/>
        <v>FebreroHumano Seguros, S. A.</v>
      </c>
      <c r="B141" s="50" t="s">
        <v>108</v>
      </c>
      <c r="C141" s="87">
        <f t="shared" si="53"/>
        <v>131154179.19</v>
      </c>
      <c r="D141" s="87">
        <f t="shared" si="54"/>
        <v>933461661.28999996</v>
      </c>
      <c r="E141" s="86">
        <v>4349483.37</v>
      </c>
      <c r="F141" s="86">
        <v>0.02</v>
      </c>
      <c r="G141" s="86">
        <f t="shared" si="56"/>
        <v>4349483.3899999997</v>
      </c>
      <c r="H141" s="86">
        <v>16831217.27</v>
      </c>
      <c r="I141" s="86">
        <v>1572954.92</v>
      </c>
      <c r="J141" s="86">
        <f t="shared" si="57"/>
        <v>18404172.189999998</v>
      </c>
      <c r="K141" s="86" t="s">
        <v>173</v>
      </c>
      <c r="L141" s="86">
        <v>927849707.29999995</v>
      </c>
      <c r="M141" s="86">
        <f t="shared" si="58"/>
        <v>927849707.29999995</v>
      </c>
      <c r="N141" s="86">
        <v>1485268.18</v>
      </c>
      <c r="O141" s="86" t="s">
        <v>173</v>
      </c>
      <c r="P141" s="86">
        <f t="shared" si="59"/>
        <v>1485268.18</v>
      </c>
      <c r="Q141" s="86">
        <v>29283196.609999999</v>
      </c>
      <c r="R141" s="86">
        <v>1740998.15</v>
      </c>
      <c r="S141" s="86">
        <f t="shared" si="60"/>
        <v>31024194.759999998</v>
      </c>
      <c r="T141" s="86">
        <v>450946.39</v>
      </c>
      <c r="U141" s="86" t="s">
        <v>173</v>
      </c>
      <c r="V141" s="86">
        <f t="shared" si="61"/>
        <v>450946.39</v>
      </c>
      <c r="W141" s="86">
        <v>1339457.76</v>
      </c>
      <c r="X141" s="86" t="s">
        <v>173</v>
      </c>
      <c r="Y141" s="86">
        <f t="shared" si="62"/>
        <v>1339457.76</v>
      </c>
      <c r="Z141" s="86">
        <v>70528439.030000001</v>
      </c>
      <c r="AA141" s="86">
        <v>154767.76</v>
      </c>
      <c r="AB141" s="86">
        <f t="shared" si="63"/>
        <v>70683206.790000007</v>
      </c>
      <c r="AC141" s="86" t="s">
        <v>173</v>
      </c>
      <c r="AD141" s="86" t="s">
        <v>173</v>
      </c>
      <c r="AE141" s="86">
        <f t="shared" si="64"/>
        <v>0</v>
      </c>
      <c r="AF141" s="86">
        <v>1988075.62</v>
      </c>
      <c r="AG141" s="86">
        <v>14400.58</v>
      </c>
      <c r="AH141" s="86">
        <f t="shared" si="65"/>
        <v>2002476.2000000002</v>
      </c>
      <c r="AI141" s="86">
        <v>4898094.96</v>
      </c>
      <c r="AJ141" s="86">
        <v>2128832.56</v>
      </c>
      <c r="AK141" s="86">
        <f t="shared" si="66"/>
        <v>7026927.5199999996</v>
      </c>
      <c r="AL141" s="41">
        <f t="shared" si="55"/>
        <v>1064615840.48</v>
      </c>
      <c r="AM141" s="131" t="s">
        <v>1</v>
      </c>
    </row>
    <row r="142" spans="1:39" x14ac:dyDescent="0.4">
      <c r="A142" s="131" t="str">
        <f t="shared" si="67"/>
        <v>FebreroAtrio Seguros, S. A.</v>
      </c>
      <c r="B142" s="50" t="s">
        <v>110</v>
      </c>
      <c r="C142" s="87">
        <f t="shared" si="53"/>
        <v>18109217.52</v>
      </c>
      <c r="D142" s="87">
        <f t="shared" si="54"/>
        <v>11982265.209999999</v>
      </c>
      <c r="E142" s="86" t="s">
        <v>173</v>
      </c>
      <c r="F142" s="86" t="s">
        <v>173</v>
      </c>
      <c r="G142" s="86">
        <f t="shared" si="56"/>
        <v>0</v>
      </c>
      <c r="H142" s="86">
        <v>421995.41</v>
      </c>
      <c r="I142" s="86">
        <v>11960586.35</v>
      </c>
      <c r="J142" s="86">
        <f t="shared" si="57"/>
        <v>12382581.76</v>
      </c>
      <c r="K142" s="86" t="s">
        <v>173</v>
      </c>
      <c r="L142" s="86">
        <v>21678.86</v>
      </c>
      <c r="M142" s="86">
        <f t="shared" si="58"/>
        <v>21678.86</v>
      </c>
      <c r="N142" s="86">
        <v>9316.1</v>
      </c>
      <c r="O142" s="86" t="s">
        <v>173</v>
      </c>
      <c r="P142" s="86">
        <f t="shared" si="59"/>
        <v>9316.1</v>
      </c>
      <c r="Q142" s="86">
        <v>1289960.49</v>
      </c>
      <c r="R142" s="86" t="s">
        <v>173</v>
      </c>
      <c r="S142" s="86">
        <f t="shared" si="60"/>
        <v>1289960.49</v>
      </c>
      <c r="T142" s="86">
        <v>190423.53</v>
      </c>
      <c r="U142" s="86" t="s">
        <v>173</v>
      </c>
      <c r="V142" s="86">
        <f t="shared" si="61"/>
        <v>190423.53</v>
      </c>
      <c r="W142" s="86">
        <v>89912.42</v>
      </c>
      <c r="X142" s="86" t="s">
        <v>173</v>
      </c>
      <c r="Y142" s="86">
        <f t="shared" si="62"/>
        <v>89912.42</v>
      </c>
      <c r="Z142" s="86">
        <v>14112980.68</v>
      </c>
      <c r="AA142" s="86" t="s">
        <v>173</v>
      </c>
      <c r="AB142" s="86">
        <f t="shared" si="63"/>
        <v>14112980.68</v>
      </c>
      <c r="AC142" s="86" t="s">
        <v>173</v>
      </c>
      <c r="AD142" s="86" t="s">
        <v>173</v>
      </c>
      <c r="AE142" s="86">
        <f t="shared" si="64"/>
        <v>0</v>
      </c>
      <c r="AF142" s="86">
        <v>1075849.44</v>
      </c>
      <c r="AG142" s="86" t="s">
        <v>173</v>
      </c>
      <c r="AH142" s="86">
        <f t="shared" si="65"/>
        <v>1075849.44</v>
      </c>
      <c r="AI142" s="86">
        <v>918779.45</v>
      </c>
      <c r="AJ142" s="86" t="s">
        <v>173</v>
      </c>
      <c r="AK142" s="86">
        <f t="shared" si="66"/>
        <v>918779.45</v>
      </c>
      <c r="AL142" s="41">
        <f t="shared" si="55"/>
        <v>30091482.729999997</v>
      </c>
      <c r="AM142" s="131" t="s">
        <v>1</v>
      </c>
    </row>
    <row r="143" spans="1:39" x14ac:dyDescent="0.4">
      <c r="A143" s="131" t="str">
        <f t="shared" si="67"/>
        <v>FebreroSeguros APS, S.A</v>
      </c>
      <c r="B143" s="50" t="s">
        <v>114</v>
      </c>
      <c r="C143" s="87">
        <f t="shared" si="53"/>
        <v>20339481.190000001</v>
      </c>
      <c r="D143" s="87">
        <f t="shared" si="54"/>
        <v>754784.62</v>
      </c>
      <c r="E143" s="86" t="s">
        <v>173</v>
      </c>
      <c r="F143" s="86" t="s">
        <v>173</v>
      </c>
      <c r="G143" s="86">
        <f t="shared" si="56"/>
        <v>0</v>
      </c>
      <c r="H143" s="86">
        <v>915609.08</v>
      </c>
      <c r="I143" s="86" t="s">
        <v>173</v>
      </c>
      <c r="J143" s="86">
        <f t="shared" si="57"/>
        <v>915609.08</v>
      </c>
      <c r="K143" s="86" t="s">
        <v>173</v>
      </c>
      <c r="L143" s="86">
        <v>754784.62</v>
      </c>
      <c r="M143" s="86">
        <f t="shared" si="58"/>
        <v>754784.62</v>
      </c>
      <c r="N143" s="86">
        <v>51495.53</v>
      </c>
      <c r="O143" s="86" t="s">
        <v>173</v>
      </c>
      <c r="P143" s="86">
        <f t="shared" si="59"/>
        <v>51495.53</v>
      </c>
      <c r="Q143" s="86">
        <v>415088.99</v>
      </c>
      <c r="R143" s="86" t="s">
        <v>173</v>
      </c>
      <c r="S143" s="86">
        <f t="shared" si="60"/>
        <v>415088.99</v>
      </c>
      <c r="T143" s="86">
        <v>598862.56999999995</v>
      </c>
      <c r="U143" s="86" t="s">
        <v>173</v>
      </c>
      <c r="V143" s="86">
        <f t="shared" si="61"/>
        <v>598862.56999999995</v>
      </c>
      <c r="W143" s="86">
        <v>162352.4</v>
      </c>
      <c r="X143" s="86" t="s">
        <v>173</v>
      </c>
      <c r="Y143" s="86">
        <f t="shared" si="62"/>
        <v>162352.4</v>
      </c>
      <c r="Z143" s="86">
        <v>12355972.789999999</v>
      </c>
      <c r="AA143" s="86" t="s">
        <v>173</v>
      </c>
      <c r="AB143" s="86">
        <f t="shared" si="63"/>
        <v>12355972.789999999</v>
      </c>
      <c r="AC143" s="86" t="s">
        <v>173</v>
      </c>
      <c r="AD143" s="86" t="s">
        <v>173</v>
      </c>
      <c r="AE143" s="86">
        <f t="shared" si="64"/>
        <v>0</v>
      </c>
      <c r="AF143" s="86">
        <v>5150778.71</v>
      </c>
      <c r="AG143" s="86" t="s">
        <v>173</v>
      </c>
      <c r="AH143" s="86">
        <f t="shared" si="65"/>
        <v>5150778.71</v>
      </c>
      <c r="AI143" s="86">
        <v>689321.12</v>
      </c>
      <c r="AJ143" s="86" t="s">
        <v>173</v>
      </c>
      <c r="AK143" s="86">
        <f t="shared" si="66"/>
        <v>689321.12</v>
      </c>
      <c r="AL143" s="41">
        <f t="shared" si="55"/>
        <v>21094265.810000002</v>
      </c>
      <c r="AM143" s="131" t="s">
        <v>1</v>
      </c>
    </row>
    <row r="144" spans="1:39" x14ac:dyDescent="0.4">
      <c r="A144" s="131" t="str">
        <f t="shared" si="67"/>
        <v>FebreroBupa Dominicana, S.A.</v>
      </c>
      <c r="B144" s="49" t="s">
        <v>101</v>
      </c>
      <c r="C144" s="87">
        <f t="shared" si="53"/>
        <v>0</v>
      </c>
      <c r="D144" s="87">
        <f t="shared" si="54"/>
        <v>35576328.640000001</v>
      </c>
      <c r="E144" s="86" t="s">
        <v>173</v>
      </c>
      <c r="F144" s="86" t="s">
        <v>173</v>
      </c>
      <c r="G144" s="86">
        <f t="shared" si="56"/>
        <v>0</v>
      </c>
      <c r="H144" s="86" t="s">
        <v>173</v>
      </c>
      <c r="I144" s="86" t="s">
        <v>173</v>
      </c>
      <c r="J144" s="86">
        <f t="shared" si="57"/>
        <v>0</v>
      </c>
      <c r="K144" s="86" t="s">
        <v>173</v>
      </c>
      <c r="L144" s="86">
        <v>35576328.640000001</v>
      </c>
      <c r="M144" s="86">
        <f t="shared" si="58"/>
        <v>35576328.640000001</v>
      </c>
      <c r="N144" s="86" t="s">
        <v>173</v>
      </c>
      <c r="O144" s="86" t="s">
        <v>173</v>
      </c>
      <c r="P144" s="86">
        <f t="shared" si="59"/>
        <v>0</v>
      </c>
      <c r="Q144" s="86" t="s">
        <v>173</v>
      </c>
      <c r="R144" s="86" t="s">
        <v>173</v>
      </c>
      <c r="S144" s="86">
        <f t="shared" si="60"/>
        <v>0</v>
      </c>
      <c r="T144" s="86" t="s">
        <v>173</v>
      </c>
      <c r="U144" s="86" t="s">
        <v>173</v>
      </c>
      <c r="V144" s="86">
        <f t="shared" si="61"/>
        <v>0</v>
      </c>
      <c r="W144" s="86" t="s">
        <v>173</v>
      </c>
      <c r="X144" s="86" t="s">
        <v>173</v>
      </c>
      <c r="Y144" s="86">
        <f t="shared" si="62"/>
        <v>0</v>
      </c>
      <c r="Z144" s="86" t="s">
        <v>173</v>
      </c>
      <c r="AA144" s="86" t="s">
        <v>173</v>
      </c>
      <c r="AB144" s="86">
        <f t="shared" si="63"/>
        <v>0</v>
      </c>
      <c r="AC144" s="86" t="s">
        <v>173</v>
      </c>
      <c r="AD144" s="86" t="s">
        <v>173</v>
      </c>
      <c r="AE144" s="86">
        <f t="shared" si="64"/>
        <v>0</v>
      </c>
      <c r="AF144" s="86" t="s">
        <v>173</v>
      </c>
      <c r="AG144" s="86" t="s">
        <v>173</v>
      </c>
      <c r="AH144" s="86">
        <f t="shared" si="65"/>
        <v>0</v>
      </c>
      <c r="AI144" s="86" t="s">
        <v>173</v>
      </c>
      <c r="AJ144" s="86" t="s">
        <v>173</v>
      </c>
      <c r="AK144" s="86">
        <f t="shared" si="66"/>
        <v>0</v>
      </c>
      <c r="AL144" s="41">
        <f t="shared" si="55"/>
        <v>35576328.640000001</v>
      </c>
      <c r="AM144" s="131" t="s">
        <v>1</v>
      </c>
    </row>
    <row r="145" spans="1:40" x14ac:dyDescent="0.4">
      <c r="A145" s="131" t="str">
        <f t="shared" si="67"/>
        <v>FebreroMultiseguros S.U, S. A.</v>
      </c>
      <c r="B145" s="50" t="s">
        <v>113</v>
      </c>
      <c r="C145" s="87">
        <f t="shared" si="53"/>
        <v>13467624.779999999</v>
      </c>
      <c r="D145" s="87">
        <f t="shared" si="54"/>
        <v>802957.62</v>
      </c>
      <c r="E145" s="86" t="s">
        <v>173</v>
      </c>
      <c r="F145" s="86">
        <v>22717.5</v>
      </c>
      <c r="G145" s="86">
        <f t="shared" si="56"/>
        <v>22717.5</v>
      </c>
      <c r="H145" s="86" t="s">
        <v>173</v>
      </c>
      <c r="I145" s="86">
        <v>437147.18</v>
      </c>
      <c r="J145" s="86">
        <f t="shared" si="57"/>
        <v>437147.18</v>
      </c>
      <c r="K145" s="86" t="s">
        <v>173</v>
      </c>
      <c r="L145" s="86" t="s">
        <v>173</v>
      </c>
      <c r="M145" s="86">
        <f t="shared" si="58"/>
        <v>0</v>
      </c>
      <c r="N145" s="86">
        <v>2333.2800000000002</v>
      </c>
      <c r="O145" s="86" t="s">
        <v>173</v>
      </c>
      <c r="P145" s="86">
        <f t="shared" si="59"/>
        <v>2333.2800000000002</v>
      </c>
      <c r="Q145" s="86">
        <v>852787.59</v>
      </c>
      <c r="R145" s="86" t="s">
        <v>173</v>
      </c>
      <c r="S145" s="86">
        <f t="shared" si="60"/>
        <v>852787.59</v>
      </c>
      <c r="T145" s="86">
        <v>368113.3</v>
      </c>
      <c r="U145" s="86" t="s">
        <v>173</v>
      </c>
      <c r="V145" s="86">
        <f t="shared" si="61"/>
        <v>368113.3</v>
      </c>
      <c r="W145" s="86">
        <v>21280.58</v>
      </c>
      <c r="X145" s="86" t="s">
        <v>173</v>
      </c>
      <c r="Y145" s="86">
        <f t="shared" si="62"/>
        <v>21280.58</v>
      </c>
      <c r="Z145" s="86">
        <v>10797996.439999999</v>
      </c>
      <c r="AA145" s="86" t="s">
        <v>173</v>
      </c>
      <c r="AB145" s="86">
        <f t="shared" si="63"/>
        <v>10797996.439999999</v>
      </c>
      <c r="AC145" s="86" t="s">
        <v>173</v>
      </c>
      <c r="AD145" s="86" t="s">
        <v>173</v>
      </c>
      <c r="AE145" s="86">
        <f t="shared" si="64"/>
        <v>0</v>
      </c>
      <c r="AF145" s="86">
        <v>381438.67</v>
      </c>
      <c r="AG145" s="86">
        <v>343092.94</v>
      </c>
      <c r="AH145" s="86">
        <f t="shared" si="65"/>
        <v>724531.61</v>
      </c>
      <c r="AI145" s="86">
        <v>1043674.92</v>
      </c>
      <c r="AJ145" s="86" t="s">
        <v>173</v>
      </c>
      <c r="AK145" s="86">
        <f t="shared" si="66"/>
        <v>1043674.92</v>
      </c>
      <c r="AL145" s="41">
        <f t="shared" si="55"/>
        <v>14270582.399999999</v>
      </c>
      <c r="AM145" s="131" t="s">
        <v>1</v>
      </c>
    </row>
    <row r="146" spans="1:40" x14ac:dyDescent="0.4">
      <c r="A146" s="131" t="str">
        <f t="shared" si="67"/>
        <v>FebreroSeguros ADEMI, S. A.</v>
      </c>
      <c r="B146" s="50" t="s">
        <v>109</v>
      </c>
      <c r="C146" s="87">
        <f t="shared" si="53"/>
        <v>15601338.039999999</v>
      </c>
      <c r="D146" s="87">
        <f t="shared" si="54"/>
        <v>23088.73</v>
      </c>
      <c r="E146" s="86" t="s">
        <v>173</v>
      </c>
      <c r="F146" s="86" t="s">
        <v>173</v>
      </c>
      <c r="G146" s="86">
        <f t="shared" si="56"/>
        <v>0</v>
      </c>
      <c r="H146" s="86">
        <v>8425270.3200000003</v>
      </c>
      <c r="I146" s="86" t="s">
        <v>173</v>
      </c>
      <c r="J146" s="86">
        <f t="shared" si="57"/>
        <v>8425270.3200000003</v>
      </c>
      <c r="K146" s="86" t="s">
        <v>173</v>
      </c>
      <c r="L146" s="86">
        <v>1050</v>
      </c>
      <c r="M146" s="86">
        <f t="shared" si="58"/>
        <v>1050</v>
      </c>
      <c r="N146" s="86" t="s">
        <v>173</v>
      </c>
      <c r="O146" s="86" t="s">
        <v>173</v>
      </c>
      <c r="P146" s="86">
        <f t="shared" si="59"/>
        <v>0</v>
      </c>
      <c r="Q146" s="86">
        <v>4930710.5199999996</v>
      </c>
      <c r="R146" s="86">
        <v>20760.61</v>
      </c>
      <c r="S146" s="86">
        <f t="shared" si="60"/>
        <v>4951471.13</v>
      </c>
      <c r="T146" s="86">
        <v>718078.2</v>
      </c>
      <c r="U146" s="86" t="s">
        <v>173</v>
      </c>
      <c r="V146" s="86">
        <f t="shared" si="61"/>
        <v>718078.2</v>
      </c>
      <c r="W146" s="86">
        <v>10.14</v>
      </c>
      <c r="X146" s="86" t="s">
        <v>173</v>
      </c>
      <c r="Y146" s="86">
        <f t="shared" si="62"/>
        <v>10.14</v>
      </c>
      <c r="Z146" s="86" t="s">
        <v>173</v>
      </c>
      <c r="AA146" s="86">
        <v>865.2</v>
      </c>
      <c r="AB146" s="86">
        <f t="shared" si="63"/>
        <v>865.2</v>
      </c>
      <c r="AC146" s="86" t="s">
        <v>173</v>
      </c>
      <c r="AD146" s="86" t="s">
        <v>173</v>
      </c>
      <c r="AE146" s="86">
        <f t="shared" si="64"/>
        <v>0</v>
      </c>
      <c r="AF146" s="86">
        <v>9460.33</v>
      </c>
      <c r="AG146" s="86">
        <v>333</v>
      </c>
      <c r="AH146" s="86">
        <f t="shared" si="65"/>
        <v>9793.33</v>
      </c>
      <c r="AI146" s="86">
        <v>1517808.53</v>
      </c>
      <c r="AJ146" s="86">
        <v>79.92</v>
      </c>
      <c r="AK146" s="86">
        <f t="shared" si="66"/>
        <v>1517888.45</v>
      </c>
      <c r="AL146" s="41">
        <f t="shared" si="55"/>
        <v>15624426.77</v>
      </c>
      <c r="AM146" s="131" t="s">
        <v>1</v>
      </c>
    </row>
    <row r="147" spans="1:40" x14ac:dyDescent="0.4">
      <c r="A147" s="131" t="str">
        <f t="shared" si="67"/>
        <v>FebreroMidas Seguros, S. A.</v>
      </c>
      <c r="B147" s="50" t="s">
        <v>115</v>
      </c>
      <c r="C147" s="87">
        <f t="shared" si="53"/>
        <v>996876.24</v>
      </c>
      <c r="D147" s="87">
        <f t="shared" si="54"/>
        <v>0</v>
      </c>
      <c r="E147" s="86" t="s">
        <v>173</v>
      </c>
      <c r="F147" s="86" t="s">
        <v>173</v>
      </c>
      <c r="G147" s="86">
        <f t="shared" si="56"/>
        <v>0</v>
      </c>
      <c r="H147" s="86">
        <v>506250</v>
      </c>
      <c r="I147" s="86" t="s">
        <v>173</v>
      </c>
      <c r="J147" s="86">
        <f t="shared" si="57"/>
        <v>506250</v>
      </c>
      <c r="K147" s="86" t="s">
        <v>173</v>
      </c>
      <c r="L147" s="86" t="s">
        <v>173</v>
      </c>
      <c r="M147" s="86">
        <f t="shared" si="58"/>
        <v>0</v>
      </c>
      <c r="N147" s="86" t="s">
        <v>173</v>
      </c>
      <c r="O147" s="86" t="s">
        <v>173</v>
      </c>
      <c r="P147" s="86">
        <f t="shared" si="59"/>
        <v>0</v>
      </c>
      <c r="Q147" s="86">
        <v>264838.75</v>
      </c>
      <c r="R147" s="86" t="s">
        <v>173</v>
      </c>
      <c r="S147" s="86">
        <f t="shared" si="60"/>
        <v>264838.75</v>
      </c>
      <c r="T147" s="86" t="s">
        <v>173</v>
      </c>
      <c r="U147" s="86" t="s">
        <v>173</v>
      </c>
      <c r="V147" s="86">
        <f t="shared" si="61"/>
        <v>0</v>
      </c>
      <c r="W147" s="86" t="s">
        <v>173</v>
      </c>
      <c r="X147" s="86" t="s">
        <v>173</v>
      </c>
      <c r="Y147" s="86">
        <f t="shared" si="62"/>
        <v>0</v>
      </c>
      <c r="Z147" s="86">
        <v>225787.49</v>
      </c>
      <c r="AA147" s="86" t="s">
        <v>173</v>
      </c>
      <c r="AB147" s="86">
        <f t="shared" si="63"/>
        <v>225787.49</v>
      </c>
      <c r="AC147" s="86" t="s">
        <v>173</v>
      </c>
      <c r="AD147" s="86" t="s">
        <v>173</v>
      </c>
      <c r="AE147" s="86">
        <f t="shared" si="64"/>
        <v>0</v>
      </c>
      <c r="AF147" s="86" t="s">
        <v>173</v>
      </c>
      <c r="AG147" s="86" t="s">
        <v>173</v>
      </c>
      <c r="AH147" s="86">
        <f t="shared" si="65"/>
        <v>0</v>
      </c>
      <c r="AI147" s="86" t="s">
        <v>173</v>
      </c>
      <c r="AJ147" s="86" t="s">
        <v>173</v>
      </c>
      <c r="AK147" s="86">
        <f t="shared" si="66"/>
        <v>0</v>
      </c>
      <c r="AL147" s="41">
        <f t="shared" si="55"/>
        <v>996876.24</v>
      </c>
      <c r="AM147" s="131" t="s">
        <v>1</v>
      </c>
    </row>
    <row r="148" spans="1:40" x14ac:dyDescent="0.4">
      <c r="A148" s="131" t="str">
        <f t="shared" si="67"/>
        <v>FebreroHylseg Seguros, S.A.</v>
      </c>
      <c r="B148" s="50" t="s">
        <v>117</v>
      </c>
      <c r="C148" s="87">
        <f t="shared" si="53"/>
        <v>493254.19000000006</v>
      </c>
      <c r="D148" s="87">
        <f t="shared" si="54"/>
        <v>0</v>
      </c>
      <c r="E148" s="86" t="s">
        <v>173</v>
      </c>
      <c r="F148" s="86" t="s">
        <v>173</v>
      </c>
      <c r="G148" s="86">
        <f t="shared" si="56"/>
        <v>0</v>
      </c>
      <c r="H148" s="86" t="s">
        <v>173</v>
      </c>
      <c r="I148" s="86" t="s">
        <v>173</v>
      </c>
      <c r="J148" s="86">
        <f t="shared" si="57"/>
        <v>0</v>
      </c>
      <c r="K148" s="86" t="s">
        <v>173</v>
      </c>
      <c r="L148" s="86" t="s">
        <v>173</v>
      </c>
      <c r="M148" s="86">
        <f t="shared" si="58"/>
        <v>0</v>
      </c>
      <c r="N148" s="86" t="s">
        <v>173</v>
      </c>
      <c r="O148" s="86" t="s">
        <v>173</v>
      </c>
      <c r="P148" s="86">
        <f t="shared" si="59"/>
        <v>0</v>
      </c>
      <c r="Q148" s="86" t="s">
        <v>173</v>
      </c>
      <c r="R148" s="86" t="s">
        <v>173</v>
      </c>
      <c r="S148" s="86">
        <f t="shared" si="60"/>
        <v>0</v>
      </c>
      <c r="T148" s="86" t="s">
        <v>173</v>
      </c>
      <c r="U148" s="86" t="s">
        <v>173</v>
      </c>
      <c r="V148" s="86">
        <f t="shared" si="61"/>
        <v>0</v>
      </c>
      <c r="W148" s="86" t="s">
        <v>173</v>
      </c>
      <c r="X148" s="86" t="s">
        <v>173</v>
      </c>
      <c r="Y148" s="86">
        <f t="shared" si="62"/>
        <v>0</v>
      </c>
      <c r="Z148" s="86">
        <v>480561.15</v>
      </c>
      <c r="AA148" s="86" t="s">
        <v>173</v>
      </c>
      <c r="AB148" s="86">
        <f t="shared" si="63"/>
        <v>480561.15</v>
      </c>
      <c r="AC148" s="86" t="s">
        <v>173</v>
      </c>
      <c r="AD148" s="86" t="s">
        <v>173</v>
      </c>
      <c r="AE148" s="86">
        <f t="shared" si="64"/>
        <v>0</v>
      </c>
      <c r="AF148" s="86">
        <v>2586.21</v>
      </c>
      <c r="AG148" s="86" t="s">
        <v>173</v>
      </c>
      <c r="AH148" s="86">
        <f t="shared" si="65"/>
        <v>2586.21</v>
      </c>
      <c r="AI148" s="86">
        <v>10106.83</v>
      </c>
      <c r="AJ148" s="86" t="s">
        <v>173</v>
      </c>
      <c r="AK148" s="86">
        <f t="shared" si="66"/>
        <v>10106.83</v>
      </c>
      <c r="AL148" s="41">
        <f t="shared" si="55"/>
        <v>493254.19000000006</v>
      </c>
      <c r="AM148" s="131" t="s">
        <v>1</v>
      </c>
    </row>
    <row r="149" spans="1:40" x14ac:dyDescent="0.4">
      <c r="A149" s="131" t="str">
        <f t="shared" si="67"/>
        <v>FebreroAseguradora Agropecuaria Dominicana. S. A.</v>
      </c>
      <c r="B149" s="50" t="s">
        <v>98</v>
      </c>
      <c r="C149" s="87">
        <f t="shared" si="53"/>
        <v>4397789.01</v>
      </c>
      <c r="D149" s="87">
        <f t="shared" si="54"/>
        <v>69479449.879999995</v>
      </c>
      <c r="E149" s="86" t="s">
        <v>173</v>
      </c>
      <c r="F149" s="86" t="s">
        <v>173</v>
      </c>
      <c r="G149" s="86">
        <f t="shared" si="56"/>
        <v>0</v>
      </c>
      <c r="H149" s="86">
        <v>4143952.72</v>
      </c>
      <c r="I149" s="86" t="s">
        <v>173</v>
      </c>
      <c r="J149" s="86">
        <f t="shared" si="57"/>
        <v>4143952.72</v>
      </c>
      <c r="K149" s="86" t="s">
        <v>173</v>
      </c>
      <c r="L149" s="86" t="s">
        <v>173</v>
      </c>
      <c r="M149" s="86">
        <f t="shared" si="58"/>
        <v>0</v>
      </c>
      <c r="N149" s="86" t="s">
        <v>173</v>
      </c>
      <c r="O149" s="86" t="s">
        <v>173</v>
      </c>
      <c r="P149" s="86">
        <f t="shared" si="59"/>
        <v>0</v>
      </c>
      <c r="Q149" s="86" t="s">
        <v>173</v>
      </c>
      <c r="R149" s="86" t="s">
        <v>173</v>
      </c>
      <c r="S149" s="86">
        <f t="shared" si="60"/>
        <v>0</v>
      </c>
      <c r="T149" s="86" t="s">
        <v>173</v>
      </c>
      <c r="U149" s="86" t="s">
        <v>173</v>
      </c>
      <c r="V149" s="86">
        <f t="shared" si="61"/>
        <v>0</v>
      </c>
      <c r="W149" s="86" t="s">
        <v>173</v>
      </c>
      <c r="X149" s="86" t="s">
        <v>173</v>
      </c>
      <c r="Y149" s="86">
        <f t="shared" si="62"/>
        <v>0</v>
      </c>
      <c r="Z149" s="86" t="s">
        <v>173</v>
      </c>
      <c r="AA149" s="86" t="s">
        <v>173</v>
      </c>
      <c r="AB149" s="86">
        <f t="shared" si="63"/>
        <v>0</v>
      </c>
      <c r="AC149" s="86" t="s">
        <v>173</v>
      </c>
      <c r="AD149" s="86">
        <v>69479449.879999995</v>
      </c>
      <c r="AE149" s="86">
        <f t="shared" si="64"/>
        <v>69479449.879999995</v>
      </c>
      <c r="AF149" s="86" t="s">
        <v>173</v>
      </c>
      <c r="AG149" s="86" t="s">
        <v>173</v>
      </c>
      <c r="AH149" s="86">
        <f t="shared" si="65"/>
        <v>0</v>
      </c>
      <c r="AI149" s="86">
        <v>253836.29</v>
      </c>
      <c r="AJ149" s="86" t="s">
        <v>173</v>
      </c>
      <c r="AK149" s="86">
        <f t="shared" si="66"/>
        <v>253836.29</v>
      </c>
      <c r="AL149" s="41">
        <f t="shared" si="55"/>
        <v>73877238.890000001</v>
      </c>
      <c r="AM149" s="131" t="s">
        <v>1</v>
      </c>
    </row>
    <row r="150" spans="1:40" s="44" customFormat="1" ht="13" thickBot="1" x14ac:dyDescent="0.45">
      <c r="A150" s="131" t="str">
        <f t="shared" si="67"/>
        <v>FebreroCuna Mutual Insurance Society Dominicana, S.A.</v>
      </c>
      <c r="B150" s="50" t="s">
        <v>102</v>
      </c>
      <c r="C150" s="87">
        <f t="shared" si="53"/>
        <v>40806448.090000004</v>
      </c>
      <c r="D150" s="87">
        <f t="shared" si="54"/>
        <v>0</v>
      </c>
      <c r="E150" s="86" t="s">
        <v>173</v>
      </c>
      <c r="F150" s="86" t="s">
        <v>173</v>
      </c>
      <c r="G150" s="86">
        <f t="shared" si="56"/>
        <v>0</v>
      </c>
      <c r="H150" s="86">
        <v>37807405.560000002</v>
      </c>
      <c r="I150" s="86" t="s">
        <v>173</v>
      </c>
      <c r="J150" s="86">
        <f t="shared" si="57"/>
        <v>37807405.560000002</v>
      </c>
      <c r="K150" s="86" t="s">
        <v>173</v>
      </c>
      <c r="L150" s="86" t="s">
        <v>173</v>
      </c>
      <c r="M150" s="86">
        <f t="shared" si="58"/>
        <v>0</v>
      </c>
      <c r="N150" s="86" t="s">
        <v>173</v>
      </c>
      <c r="O150" s="86" t="s">
        <v>173</v>
      </c>
      <c r="P150" s="86">
        <f t="shared" si="59"/>
        <v>0</v>
      </c>
      <c r="Q150" s="86" t="s">
        <v>173</v>
      </c>
      <c r="R150" s="86" t="s">
        <v>173</v>
      </c>
      <c r="S150" s="86">
        <f t="shared" si="60"/>
        <v>0</v>
      </c>
      <c r="T150" s="86" t="s">
        <v>173</v>
      </c>
      <c r="U150" s="86" t="s">
        <v>173</v>
      </c>
      <c r="V150" s="86">
        <f t="shared" si="61"/>
        <v>0</v>
      </c>
      <c r="W150" s="86" t="s">
        <v>173</v>
      </c>
      <c r="X150" s="86" t="s">
        <v>173</v>
      </c>
      <c r="Y150" s="86">
        <f t="shared" si="62"/>
        <v>0</v>
      </c>
      <c r="Z150" s="86" t="s">
        <v>173</v>
      </c>
      <c r="AA150" s="86" t="s">
        <v>173</v>
      </c>
      <c r="AB150" s="86">
        <f t="shared" si="63"/>
        <v>0</v>
      </c>
      <c r="AC150" s="86" t="s">
        <v>173</v>
      </c>
      <c r="AD150" s="86" t="s">
        <v>173</v>
      </c>
      <c r="AE150" s="86">
        <f t="shared" si="64"/>
        <v>0</v>
      </c>
      <c r="AF150" s="86">
        <v>2999042.53</v>
      </c>
      <c r="AG150" s="86" t="s">
        <v>173</v>
      </c>
      <c r="AH150" s="86">
        <f t="shared" si="65"/>
        <v>2999042.53</v>
      </c>
      <c r="AI150" s="86" t="s">
        <v>173</v>
      </c>
      <c r="AJ150" s="86" t="s">
        <v>173</v>
      </c>
      <c r="AK150" s="86">
        <f t="shared" si="66"/>
        <v>0</v>
      </c>
      <c r="AL150" s="41">
        <f t="shared" si="55"/>
        <v>40806448.090000004</v>
      </c>
      <c r="AM150" s="131" t="s">
        <v>1</v>
      </c>
      <c r="AN150" s="30"/>
    </row>
    <row r="151" spans="1:40" ht="13.35" thickTop="1" thickBot="1" x14ac:dyDescent="0.45">
      <c r="A151" s="131" t="str">
        <f t="shared" si="67"/>
        <v>Total General</v>
      </c>
      <c r="B151" s="52" t="s">
        <v>19</v>
      </c>
      <c r="C151" s="60">
        <f t="shared" ref="C151:AK151" si="68">SUM(C118:C150)</f>
        <v>4257116163.4299998</v>
      </c>
      <c r="D151" s="60">
        <f t="shared" si="68"/>
        <v>2389634628.4399996</v>
      </c>
      <c r="E151" s="60">
        <f t="shared" si="68"/>
        <v>28126953.860000003</v>
      </c>
      <c r="F151" s="60">
        <f t="shared" si="68"/>
        <v>54898.729999999996</v>
      </c>
      <c r="G151" s="60">
        <f t="shared" si="68"/>
        <v>28181852.590000004</v>
      </c>
      <c r="H151" s="60">
        <f t="shared" si="68"/>
        <v>452182812.15999997</v>
      </c>
      <c r="I151" s="60">
        <f t="shared" si="68"/>
        <v>424210736.82000005</v>
      </c>
      <c r="J151" s="60">
        <f t="shared" si="68"/>
        <v>876393548.98000002</v>
      </c>
      <c r="K151" s="60">
        <f t="shared" si="68"/>
        <v>418926.69000000006</v>
      </c>
      <c r="L151" s="60">
        <f t="shared" si="68"/>
        <v>1596182194.9399998</v>
      </c>
      <c r="M151" s="60">
        <f t="shared" si="68"/>
        <v>1596601121.6299996</v>
      </c>
      <c r="N151" s="60">
        <f t="shared" si="68"/>
        <v>52828736.510000005</v>
      </c>
      <c r="O151" s="60">
        <f t="shared" si="68"/>
        <v>78622939.210000008</v>
      </c>
      <c r="P151" s="60">
        <f t="shared" si="68"/>
        <v>131451675.72</v>
      </c>
      <c r="Q151" s="60">
        <f t="shared" si="68"/>
        <v>1741465692.8199997</v>
      </c>
      <c r="R151" s="60">
        <f t="shared" si="68"/>
        <v>204701263.53999999</v>
      </c>
      <c r="S151" s="60">
        <f t="shared" si="68"/>
        <v>1946166956.3599999</v>
      </c>
      <c r="T151" s="60">
        <f t="shared" si="68"/>
        <v>22156047.18</v>
      </c>
      <c r="U151" s="60">
        <f t="shared" si="68"/>
        <v>0</v>
      </c>
      <c r="V151" s="60">
        <f t="shared" si="68"/>
        <v>22156047.18</v>
      </c>
      <c r="W151" s="60">
        <f t="shared" si="68"/>
        <v>50981527.56000001</v>
      </c>
      <c r="X151" s="60">
        <f t="shared" si="68"/>
        <v>1985146.1</v>
      </c>
      <c r="Y151" s="60">
        <f t="shared" si="68"/>
        <v>52966673.660000019</v>
      </c>
      <c r="Z151" s="60">
        <f t="shared" si="68"/>
        <v>1514159937.6900003</v>
      </c>
      <c r="AA151" s="60">
        <f t="shared" si="68"/>
        <v>6877128.5599999987</v>
      </c>
      <c r="AB151" s="60">
        <f t="shared" si="68"/>
        <v>1521037066.2500005</v>
      </c>
      <c r="AC151" s="60">
        <f t="shared" si="68"/>
        <v>0</v>
      </c>
      <c r="AD151" s="60">
        <f t="shared" si="68"/>
        <v>69479449.879999995</v>
      </c>
      <c r="AE151" s="60">
        <f t="shared" si="68"/>
        <v>69479449.879999995</v>
      </c>
      <c r="AF151" s="60">
        <f t="shared" si="68"/>
        <v>118084717.69999997</v>
      </c>
      <c r="AG151" s="60">
        <f t="shared" si="68"/>
        <v>758029.65999999992</v>
      </c>
      <c r="AH151" s="60">
        <f t="shared" si="68"/>
        <v>118842747.35999997</v>
      </c>
      <c r="AI151" s="60">
        <f t="shared" si="68"/>
        <v>276710811.26000005</v>
      </c>
      <c r="AJ151" s="60">
        <f t="shared" si="68"/>
        <v>6762841</v>
      </c>
      <c r="AK151" s="85">
        <f t="shared" si="68"/>
        <v>283473652.26000005</v>
      </c>
    </row>
    <row r="152" spans="1:40" ht="13" thickTop="1" x14ac:dyDescent="0.4">
      <c r="A152" s="131" t="str">
        <f t="shared" si="67"/>
        <v/>
      </c>
      <c r="B152" s="103"/>
      <c r="C152" s="35"/>
      <c r="D152" s="34"/>
      <c r="E152" s="35"/>
      <c r="F152" s="34"/>
      <c r="G152" s="34"/>
      <c r="H152" s="35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1:40" x14ac:dyDescent="0.4">
      <c r="A153" s="131" t="str">
        <f>AM153&amp;B153</f>
        <v>% de Primas Exoneradas de Impuestos</v>
      </c>
      <c r="B153" s="5" t="s">
        <v>38</v>
      </c>
      <c r="C153" s="187">
        <f>IFERROR(D151/C154*100,0)</f>
        <v>35.95192152175904</v>
      </c>
      <c r="D153" s="187"/>
      <c r="E153" s="187">
        <f>IFERROR(F151/E154*100,0)</f>
        <v>0.19480170732097349</v>
      </c>
      <c r="F153" s="187"/>
      <c r="G153" s="36"/>
      <c r="H153" s="187">
        <f>IFERROR(I151/H154*100,0)</f>
        <v>48.404137309513771</v>
      </c>
      <c r="I153" s="187"/>
      <c r="J153" s="36"/>
      <c r="K153" s="187">
        <f>IFERROR(L151/K154*100,0)</f>
        <v>99.973761343122931</v>
      </c>
      <c r="L153" s="187"/>
      <c r="M153" s="36"/>
      <c r="N153" s="187">
        <f>IFERROR(O151/N154*100,0)</f>
        <v>59.811287136020695</v>
      </c>
      <c r="O153" s="187"/>
      <c r="P153" s="36"/>
      <c r="Q153" s="187">
        <f>IFERROR(R151/Q154*100,0)</f>
        <v>10.518175887790306</v>
      </c>
      <c r="R153" s="187"/>
      <c r="S153" s="36"/>
      <c r="T153" s="187">
        <f>IFERROR(U151/T154*100,0)</f>
        <v>0</v>
      </c>
      <c r="U153" s="187"/>
      <c r="V153" s="36"/>
      <c r="W153" s="187">
        <f>IFERROR(X151/W154*100,0)</f>
        <v>3.747915364183358</v>
      </c>
      <c r="X153" s="187"/>
      <c r="Y153" s="36"/>
      <c r="Z153" s="187">
        <f>IFERROR(AA151/Z154*100,0)</f>
        <v>0.4521341861152029</v>
      </c>
      <c r="AA153" s="187"/>
      <c r="AB153" s="36"/>
      <c r="AC153" s="187">
        <f>IFERROR(AD151/AC154*100,0)</f>
        <v>100</v>
      </c>
      <c r="AD153" s="187"/>
      <c r="AE153" s="36"/>
      <c r="AF153" s="187">
        <f>IFERROR(AG151/AF154*100,0)</f>
        <v>0.63784259186113124</v>
      </c>
      <c r="AG153" s="187"/>
      <c r="AH153" s="36"/>
      <c r="AI153" s="187">
        <f>IFERROR(AJ151/AI154*100,0)</f>
        <v>2.3857035551922019</v>
      </c>
      <c r="AJ153" s="187"/>
      <c r="AK153" s="36"/>
    </row>
    <row r="154" spans="1:40" x14ac:dyDescent="0.4">
      <c r="A154" s="131" t="s">
        <v>130</v>
      </c>
      <c r="B154" s="5" t="s">
        <v>39</v>
      </c>
      <c r="C154" s="185">
        <f>IFERROR(C151+D151,0)</f>
        <v>6646750791.8699989</v>
      </c>
      <c r="D154" s="186"/>
      <c r="E154" s="185">
        <f>IFERROR(E151+F151,0)</f>
        <v>28181852.590000004</v>
      </c>
      <c r="F154" s="186"/>
      <c r="G154" s="37"/>
      <c r="H154" s="185">
        <f>IFERROR(H151+I151,0)</f>
        <v>876393548.98000002</v>
      </c>
      <c r="I154" s="186"/>
      <c r="J154" s="37"/>
      <c r="K154" s="185">
        <f>IFERROR(K151+L151,0)</f>
        <v>1596601121.6299999</v>
      </c>
      <c r="L154" s="186"/>
      <c r="M154" s="37"/>
      <c r="N154" s="185">
        <f>IFERROR(N151+O151,0)</f>
        <v>131451675.72000001</v>
      </c>
      <c r="O154" s="186"/>
      <c r="P154" s="37"/>
      <c r="Q154" s="185">
        <f>IFERROR(Q151+R151,0)</f>
        <v>1946166956.3599997</v>
      </c>
      <c r="R154" s="186"/>
      <c r="S154" s="37"/>
      <c r="T154" s="185">
        <f>IFERROR(T151+U151,0)</f>
        <v>22156047.18</v>
      </c>
      <c r="U154" s="186"/>
      <c r="V154" s="37"/>
      <c r="W154" s="185">
        <f>IFERROR(W151+X151,0)</f>
        <v>52966673.660000011</v>
      </c>
      <c r="X154" s="186"/>
      <c r="Y154" s="37"/>
      <c r="Z154" s="185">
        <f>IFERROR(Z151+AA151,0)</f>
        <v>1521037066.2500002</v>
      </c>
      <c r="AA154" s="186"/>
      <c r="AB154" s="37"/>
      <c r="AC154" s="185">
        <f>IFERROR(AC151+AD151,0)</f>
        <v>69479449.879999995</v>
      </c>
      <c r="AD154" s="186"/>
      <c r="AE154" s="37"/>
      <c r="AF154" s="185">
        <f>IFERROR(AF151+AG151,0)</f>
        <v>118842747.35999997</v>
      </c>
      <c r="AG154" s="186"/>
      <c r="AH154" s="37"/>
      <c r="AI154" s="185">
        <f>IFERROR(AI151+AJ151,0)</f>
        <v>283473652.26000005</v>
      </c>
      <c r="AJ154" s="186"/>
      <c r="AK154" s="37"/>
    </row>
    <row r="155" spans="1:40" x14ac:dyDescent="0.4">
      <c r="A155" s="131" t="s">
        <v>131</v>
      </c>
      <c r="B155" s="5" t="s">
        <v>40</v>
      </c>
      <c r="C155" s="187">
        <f>SUM(E155:AJ155,0)</f>
        <v>100.00000000000003</v>
      </c>
      <c r="D155" s="186"/>
      <c r="E155" s="187">
        <f>IFERROR(E154/C154*100,0)</f>
        <v>0.42399442182292668</v>
      </c>
      <c r="F155" s="187"/>
      <c r="G155" s="36"/>
      <c r="H155" s="187">
        <f>IFERROR(H154/C154*100,0)</f>
        <v>13.18529273057694</v>
      </c>
      <c r="I155" s="187"/>
      <c r="J155" s="36"/>
      <c r="K155" s="187">
        <f>IFERROR(K154/C154*100,0)</f>
        <v>24.020776039668725</v>
      </c>
      <c r="L155" s="187"/>
      <c r="M155" s="36"/>
      <c r="N155" s="187">
        <f>IFERROR(N154/C154*100,0)</f>
        <v>1.9776832295380427</v>
      </c>
      <c r="O155" s="187"/>
      <c r="P155" s="36"/>
      <c r="Q155" s="187">
        <f>IFERROR(Q154/C154*100,0)</f>
        <v>29.279974792201656</v>
      </c>
      <c r="R155" s="187"/>
      <c r="S155" s="36"/>
      <c r="T155" s="187">
        <f>IFERROR(T154/C154*100,0)</f>
        <v>0.33333651093253358</v>
      </c>
      <c r="U155" s="187"/>
      <c r="V155" s="36"/>
      <c r="W155" s="187">
        <f>IFERROR(W154/C154*100,0)</f>
        <v>0.79688069131140615</v>
      </c>
      <c r="X155" s="187"/>
      <c r="Y155" s="36"/>
      <c r="Z155" s="187">
        <f>IFERROR(Z154/C154*100,0)</f>
        <v>22.883918983550025</v>
      </c>
      <c r="AA155" s="187"/>
      <c r="AB155" s="36"/>
      <c r="AC155" s="187">
        <f>IFERROR(AC154/C154*100,0)</f>
        <v>1.0453145011090843</v>
      </c>
      <c r="AD155" s="187"/>
      <c r="AE155" s="36"/>
      <c r="AF155" s="187">
        <f>IFERROR(AF154/C154*100,0)</f>
        <v>1.7879825960281672</v>
      </c>
      <c r="AG155" s="187"/>
      <c r="AH155" s="36"/>
      <c r="AI155" s="187">
        <f>IFERROR(AI154/C154*100,0)</f>
        <v>4.2648455032605108</v>
      </c>
      <c r="AJ155" s="187"/>
      <c r="AK155" s="36"/>
    </row>
    <row r="156" spans="1:40" x14ac:dyDescent="0.4">
      <c r="A156" s="131" t="str">
        <f t="shared" si="67"/>
        <v>Fuente: Superintendencia de Seguros, Dirección de Análisis Financiero y Estadísticas</v>
      </c>
      <c r="B156" s="92" t="s">
        <v>171</v>
      </c>
      <c r="E156" s="41"/>
    </row>
    <row r="157" spans="1:40" x14ac:dyDescent="0.4">
      <c r="A157" s="131" t="str">
        <f t="shared" si="67"/>
        <v/>
      </c>
      <c r="B157" s="116"/>
      <c r="C157" s="34"/>
      <c r="D157" s="34"/>
      <c r="E157" s="41"/>
    </row>
    <row r="158" spans="1:40" x14ac:dyDescent="0.4">
      <c r="A158" s="131" t="str">
        <f t="shared" si="67"/>
        <v/>
      </c>
      <c r="B158" s="92"/>
      <c r="E158" s="41"/>
    </row>
    <row r="159" spans="1:40" x14ac:dyDescent="0.4">
      <c r="A159" s="131" t="str">
        <f t="shared" si="67"/>
        <v/>
      </c>
      <c r="B159" s="92"/>
      <c r="E159" s="41"/>
    </row>
    <row r="160" spans="1:40" x14ac:dyDescent="0.4">
      <c r="A160" s="131" t="str">
        <f t="shared" si="67"/>
        <v/>
      </c>
      <c r="B160" s="92"/>
      <c r="E160" s="41"/>
    </row>
    <row r="161" spans="1:39" x14ac:dyDescent="0.4">
      <c r="A161" s="131" t="str">
        <f t="shared" si="67"/>
        <v/>
      </c>
      <c r="B161" s="92"/>
      <c r="E161" s="41"/>
    </row>
    <row r="162" spans="1:39" x14ac:dyDescent="0.4">
      <c r="A162" s="131" t="str">
        <f t="shared" si="67"/>
        <v/>
      </c>
      <c r="C162" s="40"/>
    </row>
    <row r="163" spans="1:39" x14ac:dyDescent="0.4">
      <c r="A163" s="131" t="str">
        <f t="shared" si="67"/>
        <v/>
      </c>
      <c r="C163" s="40"/>
    </row>
    <row r="164" spans="1:39" ht="20.25" customHeight="1" x14ac:dyDescent="0.6">
      <c r="A164" s="131" t="str">
        <f t="shared" si="67"/>
        <v>Superintendencia de Seguros</v>
      </c>
      <c r="B164" s="181" t="s">
        <v>42</v>
      </c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81"/>
      <c r="AG164" s="181"/>
      <c r="AH164" s="181"/>
      <c r="AI164" s="181"/>
      <c r="AJ164" s="181"/>
    </row>
    <row r="165" spans="1:39" ht="12.75" customHeight="1" x14ac:dyDescent="0.4">
      <c r="A165" s="131" t="str">
        <f t="shared" si="67"/>
        <v>Primas Netas Cobradas por Compañías, Según Ramos</v>
      </c>
      <c r="B165" s="182" t="s">
        <v>56</v>
      </c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  <c r="AG165" s="182"/>
      <c r="AH165" s="182"/>
      <c r="AI165" s="182"/>
      <c r="AJ165" s="182"/>
    </row>
    <row r="166" spans="1:39" ht="12.75" customHeight="1" x14ac:dyDescent="0.4">
      <c r="A166" s="131" t="str">
        <f t="shared" si="67"/>
        <v>Marzo, 2021</v>
      </c>
      <c r="B166" s="183" t="s">
        <v>160</v>
      </c>
      <c r="C166" s="184"/>
      <c r="D166" s="184"/>
      <c r="E166" s="184"/>
      <c r="F166" s="184"/>
      <c r="G166" s="184"/>
      <c r="H166" s="184"/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4"/>
      <c r="U166" s="184"/>
      <c r="V166" s="184"/>
      <c r="W166" s="184"/>
      <c r="X166" s="184"/>
      <c r="Y166" s="184"/>
      <c r="Z166" s="184"/>
      <c r="AA166" s="184"/>
      <c r="AB166" s="184"/>
      <c r="AC166" s="184"/>
      <c r="AD166" s="184"/>
      <c r="AE166" s="184"/>
      <c r="AF166" s="184"/>
      <c r="AG166" s="184"/>
      <c r="AH166" s="184"/>
      <c r="AI166" s="184"/>
      <c r="AJ166" s="184"/>
    </row>
    <row r="167" spans="1:39" ht="12.75" customHeight="1" x14ac:dyDescent="0.4">
      <c r="A167" s="131" t="str">
        <f t="shared" si="67"/>
        <v>(Valores en RD$)</v>
      </c>
      <c r="B167" s="182" t="s">
        <v>105</v>
      </c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2"/>
      <c r="AG167" s="182"/>
      <c r="AH167" s="182"/>
      <c r="AI167" s="182"/>
      <c r="AJ167" s="182"/>
    </row>
    <row r="168" spans="1:39" x14ac:dyDescent="0.4">
      <c r="A168" s="131" t="str">
        <f t="shared" si="67"/>
        <v/>
      </c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</row>
    <row r="169" spans="1:39" ht="13" thickBot="1" x14ac:dyDescent="0.45">
      <c r="A169" s="131" t="str">
        <f t="shared" si="67"/>
        <v/>
      </c>
    </row>
    <row r="170" spans="1:39" ht="13.35" thickTop="1" thickBot="1" x14ac:dyDescent="0.45">
      <c r="A170" s="131" t="str">
        <f t="shared" si="67"/>
        <v>Compañías</v>
      </c>
      <c r="B170" s="176" t="s">
        <v>33</v>
      </c>
      <c r="C170" s="189" t="s">
        <v>0</v>
      </c>
      <c r="D170" s="189"/>
      <c r="E170" s="189" t="s">
        <v>12</v>
      </c>
      <c r="F170" s="189"/>
      <c r="G170" s="109"/>
      <c r="H170" s="189" t="s">
        <v>13</v>
      </c>
      <c r="I170" s="189"/>
      <c r="J170" s="109"/>
      <c r="K170" s="189" t="s">
        <v>14</v>
      </c>
      <c r="L170" s="189"/>
      <c r="M170" s="109"/>
      <c r="N170" s="189" t="s">
        <v>15</v>
      </c>
      <c r="O170" s="189"/>
      <c r="P170" s="109"/>
      <c r="Q170" s="189" t="s">
        <v>27</v>
      </c>
      <c r="R170" s="189"/>
      <c r="S170" s="109"/>
      <c r="T170" s="189" t="s">
        <v>35</v>
      </c>
      <c r="U170" s="189"/>
      <c r="V170" s="109"/>
      <c r="W170" s="189" t="s">
        <v>16</v>
      </c>
      <c r="X170" s="189"/>
      <c r="Y170" s="109"/>
      <c r="Z170" s="189" t="s">
        <v>67</v>
      </c>
      <c r="AA170" s="189"/>
      <c r="AB170" s="109"/>
      <c r="AC170" s="189" t="s">
        <v>34</v>
      </c>
      <c r="AD170" s="189"/>
      <c r="AE170" s="109"/>
      <c r="AF170" s="189" t="s">
        <v>17</v>
      </c>
      <c r="AG170" s="189"/>
      <c r="AH170" s="109"/>
      <c r="AI170" s="189" t="s">
        <v>18</v>
      </c>
      <c r="AJ170" s="189"/>
      <c r="AK170" s="64"/>
    </row>
    <row r="171" spans="1:39" ht="13.35" thickTop="1" thickBot="1" x14ac:dyDescent="0.45">
      <c r="A171" s="131" t="str">
        <f t="shared" si="67"/>
        <v/>
      </c>
      <c r="B171" s="188"/>
      <c r="C171" s="109" t="s">
        <v>28</v>
      </c>
      <c r="D171" s="109" t="s">
        <v>25</v>
      </c>
      <c r="E171" s="109" t="s">
        <v>28</v>
      </c>
      <c r="F171" s="109" t="s">
        <v>25</v>
      </c>
      <c r="G171" s="109"/>
      <c r="H171" s="109" t="s">
        <v>28</v>
      </c>
      <c r="I171" s="109" t="s">
        <v>25</v>
      </c>
      <c r="J171" s="109"/>
      <c r="K171" s="109" t="s">
        <v>28</v>
      </c>
      <c r="L171" s="109" t="s">
        <v>25</v>
      </c>
      <c r="M171" s="109"/>
      <c r="N171" s="109" t="s">
        <v>28</v>
      </c>
      <c r="O171" s="109" t="s">
        <v>25</v>
      </c>
      <c r="P171" s="109"/>
      <c r="Q171" s="109" t="s">
        <v>28</v>
      </c>
      <c r="R171" s="109" t="s">
        <v>25</v>
      </c>
      <c r="S171" s="109"/>
      <c r="T171" s="109" t="s">
        <v>28</v>
      </c>
      <c r="U171" s="109" t="s">
        <v>25</v>
      </c>
      <c r="V171" s="109"/>
      <c r="W171" s="109" t="s">
        <v>28</v>
      </c>
      <c r="X171" s="109" t="s">
        <v>25</v>
      </c>
      <c r="Y171" s="109"/>
      <c r="Z171" s="109" t="s">
        <v>28</v>
      </c>
      <c r="AA171" s="109" t="s">
        <v>25</v>
      </c>
      <c r="AB171" s="109"/>
      <c r="AC171" s="109" t="s">
        <v>28</v>
      </c>
      <c r="AD171" s="109" t="s">
        <v>25</v>
      </c>
      <c r="AE171" s="109"/>
      <c r="AF171" s="109" t="s">
        <v>28</v>
      </c>
      <c r="AG171" s="109" t="s">
        <v>25</v>
      </c>
      <c r="AH171" s="109"/>
      <c r="AI171" s="109" t="s">
        <v>28</v>
      </c>
      <c r="AJ171" s="109" t="s">
        <v>25</v>
      </c>
      <c r="AK171" s="64"/>
    </row>
    <row r="172" spans="1:39" ht="13" thickTop="1" x14ac:dyDescent="0.4">
      <c r="A172" s="131" t="str">
        <f t="shared" si="67"/>
        <v>MarzoSeguros Universal, S. A.</v>
      </c>
      <c r="B172" s="86" t="s">
        <v>86</v>
      </c>
      <c r="C172" s="87">
        <f t="shared" ref="C172:C204" si="69">SUMIF($E$62:$AJ$62,$C$62,$E172:$AJ172)</f>
        <v>2399581196.1999998</v>
      </c>
      <c r="D172" s="87">
        <f t="shared" ref="D172:D204" si="70">SUMIF($E$62:$AJ$62,$D$62,$E172:$AJ172)</f>
        <v>574694977.95999992</v>
      </c>
      <c r="E172" s="86">
        <v>6528483.5499999998</v>
      </c>
      <c r="F172" s="86">
        <v>953.28</v>
      </c>
      <c r="G172" s="86">
        <f>SUBTOTAL(109,E172:F172)</f>
        <v>6529436.8300000001</v>
      </c>
      <c r="H172" s="86">
        <v>105058870.08</v>
      </c>
      <c r="I172" s="86">
        <v>135952783.38999999</v>
      </c>
      <c r="J172" s="86">
        <f>SUBTOTAL(109,H172:I172)</f>
        <v>241011653.46999997</v>
      </c>
      <c r="K172" s="86">
        <v>73.28</v>
      </c>
      <c r="L172" s="86">
        <v>368559281.13999999</v>
      </c>
      <c r="M172" s="86">
        <f>SUBTOTAL(109,K172:L172)</f>
        <v>368559354.41999996</v>
      </c>
      <c r="N172" s="86">
        <v>29495833.359999999</v>
      </c>
      <c r="O172" s="86" t="s">
        <v>173</v>
      </c>
      <c r="P172" s="86">
        <f>SUBTOTAL(109,N172:O172)</f>
        <v>29495833.359999999</v>
      </c>
      <c r="Q172" s="86">
        <v>1894299595.72</v>
      </c>
      <c r="R172" s="86">
        <v>52561204.140000001</v>
      </c>
      <c r="S172" s="86">
        <f>SUBTOTAL(109,Q172:R172)</f>
        <v>1946860799.8600001</v>
      </c>
      <c r="T172" s="86">
        <v>2095588.2</v>
      </c>
      <c r="U172" s="86" t="s">
        <v>173</v>
      </c>
      <c r="V172" s="86">
        <f>SUBTOTAL(109,T172:U172)</f>
        <v>2095588.2</v>
      </c>
      <c r="W172" s="86">
        <v>42028063.549999997</v>
      </c>
      <c r="X172" s="86">
        <v>914693.26</v>
      </c>
      <c r="Y172" s="86">
        <f>SUBTOTAL(109,W172:X172)</f>
        <v>42942756.809999995</v>
      </c>
      <c r="Z172" s="86">
        <v>233957972.55000001</v>
      </c>
      <c r="AA172" s="86">
        <v>332690.62</v>
      </c>
      <c r="AB172" s="86">
        <f>SUBTOTAL(109,Z172:AA172)</f>
        <v>234290663.17000002</v>
      </c>
      <c r="AC172" s="86" t="s">
        <v>173</v>
      </c>
      <c r="AD172" s="86" t="s">
        <v>173</v>
      </c>
      <c r="AE172" s="86">
        <f>SUBTOTAL(109,AC172:AD172)</f>
        <v>0</v>
      </c>
      <c r="AF172" s="86">
        <v>14693855.369999999</v>
      </c>
      <c r="AG172" s="86">
        <v>55093.14</v>
      </c>
      <c r="AH172" s="86">
        <f>SUBTOTAL(109,AF172:AG172)</f>
        <v>14748948.51</v>
      </c>
      <c r="AI172" s="86">
        <v>71422860.540000007</v>
      </c>
      <c r="AJ172" s="86">
        <v>16318278.99</v>
      </c>
      <c r="AK172" s="86">
        <f>SUBTOTAL(109,AI172:AJ172)</f>
        <v>87741139.530000001</v>
      </c>
      <c r="AM172" s="131" t="s">
        <v>2</v>
      </c>
    </row>
    <row r="173" spans="1:39" x14ac:dyDescent="0.4">
      <c r="A173" s="131" t="str">
        <f t="shared" si="67"/>
        <v>MarzoSeguros Reservas, S. A.</v>
      </c>
      <c r="B173" s="50" t="s">
        <v>112</v>
      </c>
      <c r="C173" s="87">
        <f t="shared" si="69"/>
        <v>1192912024.5900002</v>
      </c>
      <c r="D173" s="87">
        <f t="shared" si="70"/>
        <v>85530417.51000002</v>
      </c>
      <c r="E173" s="86">
        <v>5123543.9000000004</v>
      </c>
      <c r="F173" s="86" t="s">
        <v>173</v>
      </c>
      <c r="G173" s="86">
        <f t="shared" ref="G173:G204" si="71">SUBTOTAL(109,E173:F173)</f>
        <v>5123543.9000000004</v>
      </c>
      <c r="H173" s="86">
        <v>120619217.64</v>
      </c>
      <c r="I173" s="86">
        <v>69000961.700000003</v>
      </c>
      <c r="J173" s="86">
        <f t="shared" ref="J173:J204" si="72">SUBTOTAL(109,H173:I173)</f>
        <v>189620179.34</v>
      </c>
      <c r="K173" s="86" t="s">
        <v>173</v>
      </c>
      <c r="L173" s="86">
        <v>6610100.9699999997</v>
      </c>
      <c r="M173" s="86">
        <f t="shared" ref="M173:M204" si="73">SUBTOTAL(109,K173:L173)</f>
        <v>6610100.9699999997</v>
      </c>
      <c r="N173" s="86">
        <v>3299993.96</v>
      </c>
      <c r="O173" s="86">
        <v>4225111.41</v>
      </c>
      <c r="P173" s="86">
        <f t="shared" ref="P173:P204" si="74">SUBTOTAL(109,N173:O173)</f>
        <v>7525105.3700000001</v>
      </c>
      <c r="Q173" s="86">
        <v>599868253.04999995</v>
      </c>
      <c r="R173" s="86">
        <v>4105858.73</v>
      </c>
      <c r="S173" s="86">
        <f t="shared" ref="S173:S204" si="75">SUBTOTAL(109,Q173:R173)</f>
        <v>603974111.77999997</v>
      </c>
      <c r="T173" s="86">
        <v>56063967.009999998</v>
      </c>
      <c r="U173" s="86" t="s">
        <v>173</v>
      </c>
      <c r="V173" s="86">
        <f t="shared" ref="V173:V204" si="76">SUBTOTAL(109,T173:U173)</f>
        <v>56063967.009999998</v>
      </c>
      <c r="W173" s="86">
        <v>7290055.6500000004</v>
      </c>
      <c r="X173" s="86">
        <v>10.01</v>
      </c>
      <c r="Y173" s="86">
        <f t="shared" ref="Y173:Y204" si="77">SUBTOTAL(109,W173:X173)</f>
        <v>7290065.6600000001</v>
      </c>
      <c r="Z173" s="86">
        <v>292694180.48000002</v>
      </c>
      <c r="AA173" s="86">
        <v>1526994.29</v>
      </c>
      <c r="AB173" s="86">
        <f t="shared" ref="AB173:AB204" si="78">SUBTOTAL(109,Z173:AA173)</f>
        <v>294221174.77000004</v>
      </c>
      <c r="AC173" s="86" t="s">
        <v>173</v>
      </c>
      <c r="AD173" s="86" t="s">
        <v>173</v>
      </c>
      <c r="AE173" s="86">
        <f t="shared" ref="AE173:AE204" si="79">SUBTOTAL(109,AC173:AD173)</f>
        <v>0</v>
      </c>
      <c r="AF173" s="86">
        <v>32356680.280000001</v>
      </c>
      <c r="AG173" s="86" t="s">
        <v>173</v>
      </c>
      <c r="AH173" s="86">
        <f t="shared" ref="AH173:AH204" si="80">SUBTOTAL(109,AF173:AG173)</f>
        <v>32356680.280000001</v>
      </c>
      <c r="AI173" s="86">
        <v>75596132.620000005</v>
      </c>
      <c r="AJ173" s="86">
        <v>61380.4</v>
      </c>
      <c r="AK173" s="86">
        <f t="shared" ref="AK173:AK204" si="81">SUBTOTAL(109,AI173:AJ173)</f>
        <v>75657513.020000011</v>
      </c>
      <c r="AM173" s="131" t="s">
        <v>2</v>
      </c>
    </row>
    <row r="174" spans="1:39" x14ac:dyDescent="0.4">
      <c r="A174" s="131" t="str">
        <f t="shared" si="67"/>
        <v>MarzoMAPFRE BHD Cía de Seguros, S. A.</v>
      </c>
      <c r="B174" s="50" t="s">
        <v>94</v>
      </c>
      <c r="C174" s="87">
        <f t="shared" si="69"/>
        <v>791779848.25999999</v>
      </c>
      <c r="D174" s="87">
        <f t="shared" si="70"/>
        <v>156247979.75999999</v>
      </c>
      <c r="E174" s="86">
        <v>2535161.98</v>
      </c>
      <c r="F174" s="86" t="s">
        <v>173</v>
      </c>
      <c r="G174" s="86">
        <f t="shared" si="71"/>
        <v>2535161.98</v>
      </c>
      <c r="H174" s="86">
        <v>79139813.930000007</v>
      </c>
      <c r="I174" s="86">
        <v>81962404.069999993</v>
      </c>
      <c r="J174" s="86">
        <f t="shared" si="72"/>
        <v>161102218</v>
      </c>
      <c r="K174" s="86" t="s">
        <v>173</v>
      </c>
      <c r="L174" s="86">
        <v>31511690.390000001</v>
      </c>
      <c r="M174" s="86">
        <f t="shared" si="73"/>
        <v>31511690.390000001</v>
      </c>
      <c r="N174" s="86">
        <v>9270464.6099999994</v>
      </c>
      <c r="O174" s="86">
        <v>415374.94</v>
      </c>
      <c r="P174" s="86">
        <f t="shared" si="74"/>
        <v>9685839.5499999989</v>
      </c>
      <c r="Q174" s="86">
        <v>370992169.68000001</v>
      </c>
      <c r="R174" s="86">
        <v>41352039.479999997</v>
      </c>
      <c r="S174" s="86">
        <f t="shared" si="75"/>
        <v>412344209.16000003</v>
      </c>
      <c r="T174" s="86">
        <v>1501742.71</v>
      </c>
      <c r="U174" s="86" t="s">
        <v>173</v>
      </c>
      <c r="V174" s="86">
        <f t="shared" si="76"/>
        <v>1501742.71</v>
      </c>
      <c r="W174" s="86">
        <v>6557419.3700000001</v>
      </c>
      <c r="X174" s="86">
        <v>23484.47</v>
      </c>
      <c r="Y174" s="86">
        <f t="shared" si="77"/>
        <v>6580903.8399999999</v>
      </c>
      <c r="Z174" s="86">
        <v>273810886.98000002</v>
      </c>
      <c r="AA174" s="86">
        <v>562384.41</v>
      </c>
      <c r="AB174" s="86">
        <f t="shared" si="78"/>
        <v>274373271.39000005</v>
      </c>
      <c r="AC174" s="86" t="s">
        <v>173</v>
      </c>
      <c r="AD174" s="86" t="s">
        <v>173</v>
      </c>
      <c r="AE174" s="86">
        <f t="shared" si="79"/>
        <v>0</v>
      </c>
      <c r="AF174" s="86">
        <v>1174264.6499999999</v>
      </c>
      <c r="AG174" s="86">
        <v>214829.71</v>
      </c>
      <c r="AH174" s="86">
        <f t="shared" si="80"/>
        <v>1389094.3599999999</v>
      </c>
      <c r="AI174" s="86">
        <v>46797924.350000001</v>
      </c>
      <c r="AJ174" s="86">
        <v>205772.29</v>
      </c>
      <c r="AK174" s="86">
        <f t="shared" si="81"/>
        <v>47003696.640000001</v>
      </c>
      <c r="AM174" s="131" t="s">
        <v>2</v>
      </c>
    </row>
    <row r="175" spans="1:39" x14ac:dyDescent="0.4">
      <c r="A175" s="131" t="str">
        <f t="shared" si="67"/>
        <v>MarzoSeguros Sura, S. A.</v>
      </c>
      <c r="B175" s="50" t="s">
        <v>92</v>
      </c>
      <c r="C175" s="87">
        <f t="shared" si="69"/>
        <v>666834815.28999996</v>
      </c>
      <c r="D175" s="87">
        <f t="shared" si="70"/>
        <v>19604991.609999999</v>
      </c>
      <c r="E175" s="86">
        <v>1374783.2</v>
      </c>
      <c r="F175" s="86" t="s">
        <v>173</v>
      </c>
      <c r="G175" s="86">
        <f t="shared" si="71"/>
        <v>1374783.2</v>
      </c>
      <c r="H175" s="86">
        <v>18961337.640000001</v>
      </c>
      <c r="I175" s="86">
        <v>7936</v>
      </c>
      <c r="J175" s="86">
        <f t="shared" si="72"/>
        <v>18969273.640000001</v>
      </c>
      <c r="K175" s="86">
        <v>213123.4</v>
      </c>
      <c r="L175" s="86">
        <v>13888893.32</v>
      </c>
      <c r="M175" s="86">
        <f t="shared" si="73"/>
        <v>14102016.720000001</v>
      </c>
      <c r="N175" s="86">
        <v>1138816.02</v>
      </c>
      <c r="O175" s="86">
        <v>1519</v>
      </c>
      <c r="P175" s="86">
        <f t="shared" si="74"/>
        <v>1140335.02</v>
      </c>
      <c r="Q175" s="86">
        <v>265464743.25</v>
      </c>
      <c r="R175" s="86">
        <v>4277254</v>
      </c>
      <c r="S175" s="86">
        <f t="shared" si="75"/>
        <v>269741997.25</v>
      </c>
      <c r="T175" s="86">
        <v>6764133.1299999999</v>
      </c>
      <c r="U175" s="86" t="s">
        <v>173</v>
      </c>
      <c r="V175" s="86">
        <f t="shared" si="76"/>
        <v>6764133.1299999999</v>
      </c>
      <c r="W175" s="86">
        <v>38543971.369999997</v>
      </c>
      <c r="X175" s="86" t="s">
        <v>173</v>
      </c>
      <c r="Y175" s="86">
        <f t="shared" si="77"/>
        <v>38543971.369999997</v>
      </c>
      <c r="Z175" s="86">
        <v>192055754.84999999</v>
      </c>
      <c r="AA175" s="86">
        <v>766041.06</v>
      </c>
      <c r="AB175" s="86">
        <f t="shared" si="78"/>
        <v>192821795.91</v>
      </c>
      <c r="AC175" s="86" t="s">
        <v>173</v>
      </c>
      <c r="AD175" s="86" t="s">
        <v>173</v>
      </c>
      <c r="AE175" s="86">
        <f t="shared" si="79"/>
        <v>0</v>
      </c>
      <c r="AF175" s="86">
        <v>11264237.640000001</v>
      </c>
      <c r="AG175" s="86">
        <v>214008.87</v>
      </c>
      <c r="AH175" s="86">
        <f t="shared" si="80"/>
        <v>11478246.51</v>
      </c>
      <c r="AI175" s="86">
        <v>131053914.79000001</v>
      </c>
      <c r="AJ175" s="86">
        <v>449339.36</v>
      </c>
      <c r="AK175" s="86">
        <f t="shared" si="81"/>
        <v>131503254.15000001</v>
      </c>
      <c r="AM175" s="131" t="s">
        <v>2</v>
      </c>
    </row>
    <row r="176" spans="1:39" x14ac:dyDescent="0.4">
      <c r="A176" s="131" t="str">
        <f t="shared" si="67"/>
        <v>MarzoLa Colonial de Seguros, S. A.</v>
      </c>
      <c r="B176" s="50" t="s">
        <v>87</v>
      </c>
      <c r="C176" s="87">
        <f t="shared" si="69"/>
        <v>606480289.42000008</v>
      </c>
      <c r="D176" s="87">
        <f t="shared" si="70"/>
        <v>115152606.77</v>
      </c>
      <c r="E176" s="86">
        <v>172290.42</v>
      </c>
      <c r="F176" s="86" t="s">
        <v>173</v>
      </c>
      <c r="G176" s="86">
        <f t="shared" si="71"/>
        <v>172290.42</v>
      </c>
      <c r="H176" s="86">
        <v>18090524.48</v>
      </c>
      <c r="I176" s="86" t="s">
        <v>173</v>
      </c>
      <c r="J176" s="86">
        <f t="shared" si="72"/>
        <v>18090524.48</v>
      </c>
      <c r="K176" s="86">
        <v>1964690.58</v>
      </c>
      <c r="L176" s="86">
        <v>67403127.579999998</v>
      </c>
      <c r="M176" s="86">
        <f t="shared" si="73"/>
        <v>69367818.159999996</v>
      </c>
      <c r="N176" s="86">
        <v>2278789.19</v>
      </c>
      <c r="O176" s="86" t="s">
        <v>173</v>
      </c>
      <c r="P176" s="86">
        <f t="shared" si="74"/>
        <v>2278789.19</v>
      </c>
      <c r="Q176" s="86">
        <v>288872610.10000002</v>
      </c>
      <c r="R176" s="86">
        <v>38428695.799999997</v>
      </c>
      <c r="S176" s="86">
        <f t="shared" si="75"/>
        <v>327301305.90000004</v>
      </c>
      <c r="T176" s="86">
        <v>6078925.6900000004</v>
      </c>
      <c r="U176" s="86" t="s">
        <v>173</v>
      </c>
      <c r="V176" s="86">
        <f t="shared" si="76"/>
        <v>6078925.6900000004</v>
      </c>
      <c r="W176" s="86">
        <v>9687306.0099999998</v>
      </c>
      <c r="X176" s="86">
        <v>3910643.86</v>
      </c>
      <c r="Y176" s="86">
        <f t="shared" si="77"/>
        <v>13597949.869999999</v>
      </c>
      <c r="Z176" s="86">
        <v>203322184.59</v>
      </c>
      <c r="AA176" s="86">
        <v>973127.78</v>
      </c>
      <c r="AB176" s="86">
        <f t="shared" si="78"/>
        <v>204295312.37</v>
      </c>
      <c r="AC176" s="86" t="s">
        <v>173</v>
      </c>
      <c r="AD176" s="86" t="s">
        <v>173</v>
      </c>
      <c r="AE176" s="86">
        <f t="shared" si="79"/>
        <v>0</v>
      </c>
      <c r="AF176" s="86">
        <v>21906518.260000002</v>
      </c>
      <c r="AG176" s="86">
        <v>542316.53</v>
      </c>
      <c r="AH176" s="86">
        <f t="shared" si="80"/>
        <v>22448834.790000003</v>
      </c>
      <c r="AI176" s="86">
        <v>54106450.100000001</v>
      </c>
      <c r="AJ176" s="86">
        <v>3894695.22</v>
      </c>
      <c r="AK176" s="86">
        <f t="shared" si="81"/>
        <v>58001145.32</v>
      </c>
      <c r="AM176" s="131" t="s">
        <v>2</v>
      </c>
    </row>
    <row r="177" spans="1:39" x14ac:dyDescent="0.4">
      <c r="A177" s="131" t="str">
        <f t="shared" si="67"/>
        <v>MarzoSeguros Yunen, S. A.</v>
      </c>
      <c r="B177" s="50" t="s">
        <v>119</v>
      </c>
      <c r="C177" s="87">
        <f t="shared" si="69"/>
        <v>27504.53</v>
      </c>
      <c r="D177" s="87">
        <f t="shared" si="70"/>
        <v>2184452.87</v>
      </c>
      <c r="E177" s="86" t="s">
        <v>173</v>
      </c>
      <c r="F177" s="86" t="s">
        <v>173</v>
      </c>
      <c r="G177" s="86">
        <f t="shared" si="71"/>
        <v>0</v>
      </c>
      <c r="H177" s="86">
        <v>1766.95</v>
      </c>
      <c r="I177" s="86" t="s">
        <v>173</v>
      </c>
      <c r="J177" s="86">
        <f t="shared" si="72"/>
        <v>1766.95</v>
      </c>
      <c r="K177" s="86" t="s">
        <v>173</v>
      </c>
      <c r="L177" s="86">
        <v>2184452.87</v>
      </c>
      <c r="M177" s="86">
        <f t="shared" si="73"/>
        <v>2184452.87</v>
      </c>
      <c r="N177" s="86">
        <v>21571.46</v>
      </c>
      <c r="O177" s="86" t="s">
        <v>173</v>
      </c>
      <c r="P177" s="86">
        <f t="shared" si="74"/>
        <v>21571.46</v>
      </c>
      <c r="Q177" s="86" t="s">
        <v>173</v>
      </c>
      <c r="R177" s="86" t="s">
        <v>173</v>
      </c>
      <c r="S177" s="86">
        <f t="shared" si="75"/>
        <v>0</v>
      </c>
      <c r="T177" s="86" t="s">
        <v>173</v>
      </c>
      <c r="U177" s="86" t="s">
        <v>173</v>
      </c>
      <c r="V177" s="86">
        <f t="shared" si="76"/>
        <v>0</v>
      </c>
      <c r="W177" s="86" t="s">
        <v>173</v>
      </c>
      <c r="X177" s="86" t="s">
        <v>173</v>
      </c>
      <c r="Y177" s="86">
        <f t="shared" si="77"/>
        <v>0</v>
      </c>
      <c r="Z177" s="86" t="s">
        <v>173</v>
      </c>
      <c r="AA177" s="86" t="s">
        <v>173</v>
      </c>
      <c r="AB177" s="86">
        <f t="shared" si="78"/>
        <v>0</v>
      </c>
      <c r="AC177" s="86" t="s">
        <v>173</v>
      </c>
      <c r="AD177" s="86" t="s">
        <v>173</v>
      </c>
      <c r="AE177" s="86">
        <f t="shared" si="79"/>
        <v>0</v>
      </c>
      <c r="AF177" s="86" t="s">
        <v>173</v>
      </c>
      <c r="AG177" s="86" t="s">
        <v>173</v>
      </c>
      <c r="AH177" s="86">
        <f t="shared" si="80"/>
        <v>0</v>
      </c>
      <c r="AI177" s="86">
        <v>4166.12</v>
      </c>
      <c r="AJ177" s="86" t="s">
        <v>173</v>
      </c>
      <c r="AK177" s="86">
        <f t="shared" si="81"/>
        <v>4166.12</v>
      </c>
      <c r="AM177" s="131" t="s">
        <v>2</v>
      </c>
    </row>
    <row r="178" spans="1:39" x14ac:dyDescent="0.4">
      <c r="A178" s="131" t="str">
        <f t="shared" si="67"/>
        <v>MarzoLa Monumental de Seguros, S. A.</v>
      </c>
      <c r="B178" s="50" t="s">
        <v>89</v>
      </c>
      <c r="C178" s="87">
        <f t="shared" si="69"/>
        <v>105955753.68999998</v>
      </c>
      <c r="D178" s="87">
        <f t="shared" si="70"/>
        <v>17644.62</v>
      </c>
      <c r="E178" s="86" t="s">
        <v>173</v>
      </c>
      <c r="F178" s="86" t="s">
        <v>173</v>
      </c>
      <c r="G178" s="86">
        <f t="shared" si="71"/>
        <v>0</v>
      </c>
      <c r="H178" s="86">
        <v>253827.47</v>
      </c>
      <c r="I178" s="86" t="s">
        <v>173</v>
      </c>
      <c r="J178" s="86">
        <f t="shared" si="72"/>
        <v>253827.47</v>
      </c>
      <c r="K178" s="86" t="s">
        <v>173</v>
      </c>
      <c r="L178" s="86" t="s">
        <v>173</v>
      </c>
      <c r="M178" s="86">
        <f t="shared" si="73"/>
        <v>0</v>
      </c>
      <c r="N178" s="86">
        <v>59331.88</v>
      </c>
      <c r="O178" s="86" t="s">
        <v>173</v>
      </c>
      <c r="P178" s="86">
        <f t="shared" si="74"/>
        <v>59331.88</v>
      </c>
      <c r="Q178" s="86">
        <v>6933274.25</v>
      </c>
      <c r="R178" s="86" t="s">
        <v>173</v>
      </c>
      <c r="S178" s="86">
        <f t="shared" si="75"/>
        <v>6933274.25</v>
      </c>
      <c r="T178" s="86">
        <v>232602.51</v>
      </c>
      <c r="U178" s="86" t="s">
        <v>173</v>
      </c>
      <c r="V178" s="86">
        <f t="shared" si="76"/>
        <v>232602.51</v>
      </c>
      <c r="W178" s="86">
        <v>68086.28</v>
      </c>
      <c r="X178" s="86" t="s">
        <v>173</v>
      </c>
      <c r="Y178" s="86">
        <f t="shared" si="77"/>
        <v>68086.28</v>
      </c>
      <c r="Z178" s="86">
        <v>93323238.099999994</v>
      </c>
      <c r="AA178" s="86">
        <v>15920.21</v>
      </c>
      <c r="AB178" s="86">
        <f t="shared" si="78"/>
        <v>93339158.309999987</v>
      </c>
      <c r="AC178" s="86" t="s">
        <v>173</v>
      </c>
      <c r="AD178" s="86" t="s">
        <v>173</v>
      </c>
      <c r="AE178" s="86">
        <f t="shared" si="79"/>
        <v>0</v>
      </c>
      <c r="AF178" s="86">
        <v>585415.56999999995</v>
      </c>
      <c r="AG178" s="86" t="s">
        <v>173</v>
      </c>
      <c r="AH178" s="86">
        <f t="shared" si="80"/>
        <v>585415.56999999995</v>
      </c>
      <c r="AI178" s="86">
        <v>4499977.63</v>
      </c>
      <c r="AJ178" s="86">
        <v>1724.41</v>
      </c>
      <c r="AK178" s="86">
        <f t="shared" si="81"/>
        <v>4501702.04</v>
      </c>
      <c r="AM178" s="131" t="s">
        <v>2</v>
      </c>
    </row>
    <row r="179" spans="1:39" x14ac:dyDescent="0.4">
      <c r="A179" s="131" t="str">
        <f t="shared" si="67"/>
        <v>MarzoSeguros Crecer, S. A.</v>
      </c>
      <c r="B179" s="50" t="s">
        <v>116</v>
      </c>
      <c r="C179" s="87">
        <f t="shared" si="69"/>
        <v>41008642.979999997</v>
      </c>
      <c r="D179" s="87">
        <f t="shared" si="70"/>
        <v>144044210.75</v>
      </c>
      <c r="E179" s="86" t="s">
        <v>173</v>
      </c>
      <c r="F179" s="86" t="s">
        <v>173</v>
      </c>
      <c r="G179" s="86">
        <f t="shared" si="71"/>
        <v>0</v>
      </c>
      <c r="H179" s="86">
        <v>19495331.920000002</v>
      </c>
      <c r="I179" s="86">
        <v>144044210.75</v>
      </c>
      <c r="J179" s="86">
        <f t="shared" si="72"/>
        <v>163539542.67000002</v>
      </c>
      <c r="K179" s="86" t="s">
        <v>173</v>
      </c>
      <c r="L179" s="86" t="s">
        <v>173</v>
      </c>
      <c r="M179" s="86">
        <f t="shared" si="73"/>
        <v>0</v>
      </c>
      <c r="N179" s="86">
        <v>22950</v>
      </c>
      <c r="O179" s="86" t="s">
        <v>173</v>
      </c>
      <c r="P179" s="86">
        <f t="shared" si="74"/>
        <v>22950</v>
      </c>
      <c r="Q179" s="86">
        <v>14060755.810000001</v>
      </c>
      <c r="R179" s="86" t="s">
        <v>173</v>
      </c>
      <c r="S179" s="86">
        <f t="shared" si="75"/>
        <v>14060755.810000001</v>
      </c>
      <c r="T179" s="86">
        <v>825017.69</v>
      </c>
      <c r="U179" s="86" t="s">
        <v>173</v>
      </c>
      <c r="V179" s="86">
        <f t="shared" si="76"/>
        <v>825017.69</v>
      </c>
      <c r="W179" s="86">
        <v>4786.54</v>
      </c>
      <c r="X179" s="86" t="s">
        <v>173</v>
      </c>
      <c r="Y179" s="86">
        <f t="shared" si="77"/>
        <v>4786.54</v>
      </c>
      <c r="Z179" s="86" t="s">
        <v>173</v>
      </c>
      <c r="AA179" s="86" t="s">
        <v>173</v>
      </c>
      <c r="AB179" s="86">
        <f t="shared" si="78"/>
        <v>0</v>
      </c>
      <c r="AC179" s="86" t="s">
        <v>173</v>
      </c>
      <c r="AD179" s="86" t="s">
        <v>173</v>
      </c>
      <c r="AE179" s="86">
        <f t="shared" si="79"/>
        <v>0</v>
      </c>
      <c r="AF179" s="86">
        <v>24260.9</v>
      </c>
      <c r="AG179" s="86" t="s">
        <v>173</v>
      </c>
      <c r="AH179" s="86">
        <f t="shared" si="80"/>
        <v>24260.9</v>
      </c>
      <c r="AI179" s="86">
        <v>6575540.1200000001</v>
      </c>
      <c r="AJ179" s="86" t="s">
        <v>173</v>
      </c>
      <c r="AK179" s="86">
        <f t="shared" si="81"/>
        <v>6575540.1200000001</v>
      </c>
      <c r="AM179" s="131" t="s">
        <v>2</v>
      </c>
    </row>
    <row r="180" spans="1:39" x14ac:dyDescent="0.4">
      <c r="A180" s="131" t="str">
        <f t="shared" si="67"/>
        <v>MarzoSeguros Pepin, S. A.</v>
      </c>
      <c r="B180" s="50" t="s">
        <v>77</v>
      </c>
      <c r="C180" s="87">
        <f t="shared" si="69"/>
        <v>116965247.66</v>
      </c>
      <c r="D180" s="87">
        <f t="shared" si="70"/>
        <v>5857.47</v>
      </c>
      <c r="E180" s="86" t="s">
        <v>173</v>
      </c>
      <c r="F180" s="86" t="s">
        <v>173</v>
      </c>
      <c r="G180" s="86">
        <f t="shared" si="71"/>
        <v>0</v>
      </c>
      <c r="H180" s="86">
        <v>33582.76</v>
      </c>
      <c r="I180" s="86" t="s">
        <v>173</v>
      </c>
      <c r="J180" s="86">
        <f t="shared" si="72"/>
        <v>33582.76</v>
      </c>
      <c r="K180" s="86" t="s">
        <v>173</v>
      </c>
      <c r="L180" s="86" t="s">
        <v>173</v>
      </c>
      <c r="M180" s="86">
        <f t="shared" si="73"/>
        <v>0</v>
      </c>
      <c r="N180" s="86" t="s">
        <v>173</v>
      </c>
      <c r="O180" s="86" t="s">
        <v>173</v>
      </c>
      <c r="P180" s="86">
        <f t="shared" si="74"/>
        <v>0</v>
      </c>
      <c r="Q180" s="86">
        <v>158878.59</v>
      </c>
      <c r="R180" s="86" t="s">
        <v>173</v>
      </c>
      <c r="S180" s="86">
        <f t="shared" si="75"/>
        <v>158878.59</v>
      </c>
      <c r="T180" s="86">
        <v>68119.83</v>
      </c>
      <c r="U180" s="86" t="s">
        <v>173</v>
      </c>
      <c r="V180" s="86">
        <f t="shared" si="76"/>
        <v>68119.83</v>
      </c>
      <c r="W180" s="86">
        <v>2347132.21</v>
      </c>
      <c r="X180" s="86" t="s">
        <v>173</v>
      </c>
      <c r="Y180" s="86">
        <f t="shared" si="77"/>
        <v>2347132.21</v>
      </c>
      <c r="Z180" s="86">
        <v>113620873.64</v>
      </c>
      <c r="AA180" s="86">
        <v>5857.47</v>
      </c>
      <c r="AB180" s="86">
        <f t="shared" si="78"/>
        <v>113626731.11</v>
      </c>
      <c r="AC180" s="86" t="s">
        <v>173</v>
      </c>
      <c r="AD180" s="86" t="s">
        <v>173</v>
      </c>
      <c r="AE180" s="86">
        <f t="shared" si="79"/>
        <v>0</v>
      </c>
      <c r="AF180" s="86">
        <v>609079.81000000006</v>
      </c>
      <c r="AG180" s="86" t="s">
        <v>173</v>
      </c>
      <c r="AH180" s="86">
        <f t="shared" si="80"/>
        <v>609079.81000000006</v>
      </c>
      <c r="AI180" s="86">
        <v>127580.82</v>
      </c>
      <c r="AJ180" s="86" t="s">
        <v>173</v>
      </c>
      <c r="AK180" s="86">
        <f t="shared" si="81"/>
        <v>127580.82</v>
      </c>
      <c r="AM180" s="131" t="s">
        <v>2</v>
      </c>
    </row>
    <row r="181" spans="1:39" x14ac:dyDescent="0.4">
      <c r="A181" s="131" t="str">
        <f t="shared" si="67"/>
        <v>MarzoSeguros Worldwide, S. A.</v>
      </c>
      <c r="B181" s="50" t="s">
        <v>91</v>
      </c>
      <c r="C181" s="87">
        <f t="shared" si="69"/>
        <v>10916516.84</v>
      </c>
      <c r="D181" s="87">
        <f t="shared" si="70"/>
        <v>215650164.94</v>
      </c>
      <c r="E181" s="86">
        <v>10042444.24</v>
      </c>
      <c r="F181" s="86" t="s">
        <v>173</v>
      </c>
      <c r="G181" s="86">
        <f t="shared" si="71"/>
        <v>10042444.24</v>
      </c>
      <c r="H181" s="86">
        <v>874072.6</v>
      </c>
      <c r="I181" s="86">
        <v>133939.67000000001</v>
      </c>
      <c r="J181" s="86">
        <f t="shared" si="72"/>
        <v>1008012.27</v>
      </c>
      <c r="K181" s="86" t="s">
        <v>173</v>
      </c>
      <c r="L181" s="86">
        <v>215516225.27000001</v>
      </c>
      <c r="M181" s="86">
        <f t="shared" si="73"/>
        <v>215516225.27000001</v>
      </c>
      <c r="N181" s="86" t="s">
        <v>173</v>
      </c>
      <c r="O181" s="86" t="s">
        <v>173</v>
      </c>
      <c r="P181" s="86">
        <f t="shared" si="74"/>
        <v>0</v>
      </c>
      <c r="Q181" s="86" t="s">
        <v>173</v>
      </c>
      <c r="R181" s="86" t="s">
        <v>173</v>
      </c>
      <c r="S181" s="86">
        <f t="shared" si="75"/>
        <v>0</v>
      </c>
      <c r="T181" s="86" t="s">
        <v>173</v>
      </c>
      <c r="U181" s="86" t="s">
        <v>173</v>
      </c>
      <c r="V181" s="86">
        <f t="shared" si="76"/>
        <v>0</v>
      </c>
      <c r="W181" s="86" t="s">
        <v>173</v>
      </c>
      <c r="X181" s="86" t="s">
        <v>173</v>
      </c>
      <c r="Y181" s="86">
        <f t="shared" si="77"/>
        <v>0</v>
      </c>
      <c r="Z181" s="86" t="s">
        <v>173</v>
      </c>
      <c r="AA181" s="86" t="s">
        <v>173</v>
      </c>
      <c r="AB181" s="86">
        <f t="shared" si="78"/>
        <v>0</v>
      </c>
      <c r="AC181" s="86" t="s">
        <v>173</v>
      </c>
      <c r="AD181" s="86" t="s">
        <v>173</v>
      </c>
      <c r="AE181" s="86">
        <f t="shared" si="79"/>
        <v>0</v>
      </c>
      <c r="AF181" s="86" t="s">
        <v>173</v>
      </c>
      <c r="AG181" s="86" t="s">
        <v>173</v>
      </c>
      <c r="AH181" s="86">
        <f t="shared" si="80"/>
        <v>0</v>
      </c>
      <c r="AI181" s="86" t="s">
        <v>173</v>
      </c>
      <c r="AJ181" s="86" t="s">
        <v>173</v>
      </c>
      <c r="AK181" s="86">
        <f t="shared" si="81"/>
        <v>0</v>
      </c>
      <c r="AM181" s="131" t="s">
        <v>2</v>
      </c>
    </row>
    <row r="182" spans="1:39" x14ac:dyDescent="0.4">
      <c r="A182" s="131" t="str">
        <f t="shared" si="67"/>
        <v>MarzoConfederación del Canada Dominicana. S. A.</v>
      </c>
      <c r="B182" s="50" t="s">
        <v>93</v>
      </c>
      <c r="C182" s="87">
        <f t="shared" si="69"/>
        <v>6341046.2200000007</v>
      </c>
      <c r="D182" s="87">
        <f t="shared" si="70"/>
        <v>0</v>
      </c>
      <c r="E182" s="86">
        <v>80388.11</v>
      </c>
      <c r="F182" s="86" t="s">
        <v>173</v>
      </c>
      <c r="G182" s="86">
        <f t="shared" si="71"/>
        <v>80388.11</v>
      </c>
      <c r="H182" s="86">
        <v>5314.8</v>
      </c>
      <c r="I182" s="86" t="s">
        <v>173</v>
      </c>
      <c r="J182" s="86">
        <f t="shared" si="72"/>
        <v>5314.8</v>
      </c>
      <c r="K182" s="86" t="s">
        <v>173</v>
      </c>
      <c r="L182" s="86" t="s">
        <v>173</v>
      </c>
      <c r="M182" s="86">
        <f t="shared" si="73"/>
        <v>0</v>
      </c>
      <c r="N182" s="86">
        <v>44136.21</v>
      </c>
      <c r="O182" s="86" t="s">
        <v>173</v>
      </c>
      <c r="P182" s="86">
        <f t="shared" si="74"/>
        <v>44136.21</v>
      </c>
      <c r="Q182" s="86">
        <v>1589945.45</v>
      </c>
      <c r="R182" s="86" t="s">
        <v>173</v>
      </c>
      <c r="S182" s="86">
        <f t="shared" si="75"/>
        <v>1589945.45</v>
      </c>
      <c r="T182" s="86" t="s">
        <v>173</v>
      </c>
      <c r="U182" s="86" t="s">
        <v>173</v>
      </c>
      <c r="V182" s="86">
        <f t="shared" si="76"/>
        <v>0</v>
      </c>
      <c r="W182" s="86">
        <v>53511.26</v>
      </c>
      <c r="X182" s="86" t="s">
        <v>173</v>
      </c>
      <c r="Y182" s="86">
        <f t="shared" si="77"/>
        <v>53511.26</v>
      </c>
      <c r="Z182" s="86">
        <v>3875146.09</v>
      </c>
      <c r="AA182" s="86" t="s">
        <v>173</v>
      </c>
      <c r="AB182" s="86">
        <f t="shared" si="78"/>
        <v>3875146.09</v>
      </c>
      <c r="AC182" s="86" t="s">
        <v>173</v>
      </c>
      <c r="AD182" s="86" t="s">
        <v>173</v>
      </c>
      <c r="AE182" s="86">
        <f t="shared" si="79"/>
        <v>0</v>
      </c>
      <c r="AF182" s="86">
        <v>82489.61</v>
      </c>
      <c r="AG182" s="86" t="s">
        <v>173</v>
      </c>
      <c r="AH182" s="86">
        <f t="shared" si="80"/>
        <v>82489.61</v>
      </c>
      <c r="AI182" s="86">
        <v>610114.68999999994</v>
      </c>
      <c r="AJ182" s="86" t="s">
        <v>173</v>
      </c>
      <c r="AK182" s="86">
        <f t="shared" si="81"/>
        <v>610114.68999999994</v>
      </c>
      <c r="AM182" s="131" t="s">
        <v>2</v>
      </c>
    </row>
    <row r="183" spans="1:39" x14ac:dyDescent="0.4">
      <c r="A183" s="131" t="str">
        <f t="shared" ref="A183:A241" si="82">AM183&amp;B183</f>
        <v>MarzoSeguros La Internacional, S. A.</v>
      </c>
      <c r="B183" s="50" t="s">
        <v>82</v>
      </c>
      <c r="C183" s="87">
        <f t="shared" si="69"/>
        <v>44358488.789999999</v>
      </c>
      <c r="D183" s="87">
        <f t="shared" si="70"/>
        <v>0</v>
      </c>
      <c r="E183" s="86" t="s">
        <v>173</v>
      </c>
      <c r="F183" s="86" t="s">
        <v>173</v>
      </c>
      <c r="G183" s="86">
        <f t="shared" si="71"/>
        <v>0</v>
      </c>
      <c r="H183" s="86" t="s">
        <v>173</v>
      </c>
      <c r="I183" s="86" t="s">
        <v>173</v>
      </c>
      <c r="J183" s="86">
        <f t="shared" si="72"/>
        <v>0</v>
      </c>
      <c r="K183" s="86" t="s">
        <v>173</v>
      </c>
      <c r="L183" s="86" t="s">
        <v>173</v>
      </c>
      <c r="M183" s="86">
        <f t="shared" si="73"/>
        <v>0</v>
      </c>
      <c r="N183" s="86" t="s">
        <v>173</v>
      </c>
      <c r="O183" s="86" t="s">
        <v>173</v>
      </c>
      <c r="P183" s="86">
        <f t="shared" si="74"/>
        <v>0</v>
      </c>
      <c r="Q183" s="86" t="s">
        <v>173</v>
      </c>
      <c r="R183" s="86" t="s">
        <v>173</v>
      </c>
      <c r="S183" s="86">
        <f t="shared" si="75"/>
        <v>0</v>
      </c>
      <c r="T183" s="86" t="s">
        <v>173</v>
      </c>
      <c r="U183" s="86" t="s">
        <v>173</v>
      </c>
      <c r="V183" s="86">
        <f t="shared" si="76"/>
        <v>0</v>
      </c>
      <c r="W183" s="86" t="s">
        <v>173</v>
      </c>
      <c r="X183" s="86" t="s">
        <v>173</v>
      </c>
      <c r="Y183" s="86">
        <f t="shared" si="77"/>
        <v>0</v>
      </c>
      <c r="Z183" s="86">
        <v>44350988.789999999</v>
      </c>
      <c r="AA183" s="86" t="s">
        <v>173</v>
      </c>
      <c r="AB183" s="86">
        <f t="shared" si="78"/>
        <v>44350988.789999999</v>
      </c>
      <c r="AC183" s="86" t="s">
        <v>173</v>
      </c>
      <c r="AD183" s="86" t="s">
        <v>173</v>
      </c>
      <c r="AE183" s="86">
        <f t="shared" si="79"/>
        <v>0</v>
      </c>
      <c r="AF183" s="86">
        <v>7500</v>
      </c>
      <c r="AG183" s="86" t="s">
        <v>173</v>
      </c>
      <c r="AH183" s="86">
        <f t="shared" si="80"/>
        <v>7500</v>
      </c>
      <c r="AI183" s="86" t="s">
        <v>173</v>
      </c>
      <c r="AJ183" s="86" t="s">
        <v>173</v>
      </c>
      <c r="AK183" s="86">
        <f t="shared" si="81"/>
        <v>0</v>
      </c>
      <c r="AM183" s="131" t="s">
        <v>2</v>
      </c>
    </row>
    <row r="184" spans="1:39" x14ac:dyDescent="0.4">
      <c r="A184" s="131" t="str">
        <f t="shared" si="82"/>
        <v>MarzoUnit, S.A</v>
      </c>
      <c r="B184" s="50" t="s">
        <v>118</v>
      </c>
      <c r="C184" s="87">
        <f t="shared" si="69"/>
        <v>535382.71000000008</v>
      </c>
      <c r="D184" s="87">
        <f t="shared" si="70"/>
        <v>21786</v>
      </c>
      <c r="E184" s="86">
        <v>19901.72</v>
      </c>
      <c r="F184" s="86" t="s">
        <v>173</v>
      </c>
      <c r="G184" s="86">
        <f t="shared" si="71"/>
        <v>19901.72</v>
      </c>
      <c r="H184" s="86" t="s">
        <v>173</v>
      </c>
      <c r="I184" s="86" t="s">
        <v>173</v>
      </c>
      <c r="J184" s="86">
        <f t="shared" si="72"/>
        <v>0</v>
      </c>
      <c r="K184" s="86">
        <v>30454.22</v>
      </c>
      <c r="L184" s="86">
        <v>21786</v>
      </c>
      <c r="M184" s="86">
        <f t="shared" si="73"/>
        <v>52240.22</v>
      </c>
      <c r="N184" s="86">
        <v>262.07</v>
      </c>
      <c r="O184" s="86" t="s">
        <v>173</v>
      </c>
      <c r="P184" s="86">
        <f t="shared" si="74"/>
        <v>262.07</v>
      </c>
      <c r="Q184" s="86" t="s">
        <v>173</v>
      </c>
      <c r="R184" s="86" t="s">
        <v>173</v>
      </c>
      <c r="S184" s="86">
        <f t="shared" si="75"/>
        <v>0</v>
      </c>
      <c r="T184" s="86" t="s">
        <v>173</v>
      </c>
      <c r="U184" s="86" t="s">
        <v>173</v>
      </c>
      <c r="V184" s="86">
        <f t="shared" si="76"/>
        <v>0</v>
      </c>
      <c r="W184" s="86" t="s">
        <v>173</v>
      </c>
      <c r="X184" s="86" t="s">
        <v>173</v>
      </c>
      <c r="Y184" s="86">
        <f t="shared" si="77"/>
        <v>0</v>
      </c>
      <c r="Z184" s="86">
        <v>10022.42</v>
      </c>
      <c r="AA184" s="86" t="s">
        <v>173</v>
      </c>
      <c r="AB184" s="86">
        <f t="shared" si="78"/>
        <v>10022.42</v>
      </c>
      <c r="AC184" s="86" t="s">
        <v>173</v>
      </c>
      <c r="AD184" s="86" t="s">
        <v>173</v>
      </c>
      <c r="AE184" s="86">
        <f t="shared" si="79"/>
        <v>0</v>
      </c>
      <c r="AF184" s="86" t="s">
        <v>173</v>
      </c>
      <c r="AG184" s="86" t="s">
        <v>173</v>
      </c>
      <c r="AH184" s="86">
        <f t="shared" si="80"/>
        <v>0</v>
      </c>
      <c r="AI184" s="86">
        <v>474742.28</v>
      </c>
      <c r="AJ184" s="86" t="s">
        <v>173</v>
      </c>
      <c r="AK184" s="86">
        <f t="shared" si="81"/>
        <v>474742.28</v>
      </c>
      <c r="AM184" s="131" t="s">
        <v>2</v>
      </c>
    </row>
    <row r="185" spans="1:39" x14ac:dyDescent="0.4">
      <c r="A185" s="131" t="str">
        <f t="shared" si="82"/>
        <v>MarzoCooperativa Nacional de Seguros, Inc.</v>
      </c>
      <c r="B185" s="50" t="s">
        <v>80</v>
      </c>
      <c r="C185" s="87">
        <f t="shared" si="69"/>
        <v>40059732.00999999</v>
      </c>
      <c r="D185" s="87">
        <f t="shared" si="70"/>
        <v>70393.070000000007</v>
      </c>
      <c r="E185" s="86" t="s">
        <v>173</v>
      </c>
      <c r="F185" s="86" t="s">
        <v>173</v>
      </c>
      <c r="G185" s="86">
        <f t="shared" si="71"/>
        <v>0</v>
      </c>
      <c r="H185" s="86">
        <v>14161922.029999999</v>
      </c>
      <c r="I185" s="86">
        <v>70393.070000000007</v>
      </c>
      <c r="J185" s="86">
        <f t="shared" si="72"/>
        <v>14232315.1</v>
      </c>
      <c r="K185" s="86" t="s">
        <v>173</v>
      </c>
      <c r="L185" s="86" t="s">
        <v>173</v>
      </c>
      <c r="M185" s="86">
        <f t="shared" si="73"/>
        <v>0</v>
      </c>
      <c r="N185" s="86" t="s">
        <v>173</v>
      </c>
      <c r="O185" s="86" t="s">
        <v>173</v>
      </c>
      <c r="P185" s="86">
        <f t="shared" si="74"/>
        <v>0</v>
      </c>
      <c r="Q185" s="86">
        <v>4568226.46</v>
      </c>
      <c r="R185" s="86" t="s">
        <v>173</v>
      </c>
      <c r="S185" s="86">
        <f t="shared" si="75"/>
        <v>4568226.46</v>
      </c>
      <c r="T185" s="86" t="s">
        <v>173</v>
      </c>
      <c r="U185" s="86" t="s">
        <v>173</v>
      </c>
      <c r="V185" s="86">
        <f t="shared" si="76"/>
        <v>0</v>
      </c>
      <c r="W185" s="86">
        <v>10318.19</v>
      </c>
      <c r="X185" s="86" t="s">
        <v>173</v>
      </c>
      <c r="Y185" s="86">
        <f t="shared" si="77"/>
        <v>10318.19</v>
      </c>
      <c r="Z185" s="86">
        <v>20422752.809999999</v>
      </c>
      <c r="AA185" s="86" t="s">
        <v>173</v>
      </c>
      <c r="AB185" s="86">
        <f t="shared" si="78"/>
        <v>20422752.809999999</v>
      </c>
      <c r="AC185" s="86" t="s">
        <v>173</v>
      </c>
      <c r="AD185" s="86" t="s">
        <v>173</v>
      </c>
      <c r="AE185" s="86">
        <f t="shared" si="79"/>
        <v>0</v>
      </c>
      <c r="AF185" s="86">
        <v>446095.97</v>
      </c>
      <c r="AG185" s="86" t="s">
        <v>173</v>
      </c>
      <c r="AH185" s="86">
        <f t="shared" si="80"/>
        <v>446095.97</v>
      </c>
      <c r="AI185" s="86">
        <v>450416.55</v>
      </c>
      <c r="AJ185" s="86" t="s">
        <v>173</v>
      </c>
      <c r="AK185" s="86">
        <f t="shared" si="81"/>
        <v>450416.55</v>
      </c>
      <c r="AM185" s="131" t="s">
        <v>2</v>
      </c>
    </row>
    <row r="186" spans="1:39" x14ac:dyDescent="0.4">
      <c r="A186" s="131" t="str">
        <f t="shared" si="82"/>
        <v>MarzoAngloamericana de Seguros, S. A.</v>
      </c>
      <c r="B186" s="50" t="s">
        <v>79</v>
      </c>
      <c r="C186" s="87">
        <f t="shared" si="69"/>
        <v>33521427.73</v>
      </c>
      <c r="D186" s="87">
        <f t="shared" si="70"/>
        <v>678804.51</v>
      </c>
      <c r="E186" s="86">
        <v>3318.96</v>
      </c>
      <c r="F186" s="86" t="s">
        <v>173</v>
      </c>
      <c r="G186" s="86">
        <f t="shared" si="71"/>
        <v>3318.96</v>
      </c>
      <c r="H186" s="86">
        <v>3440206.44</v>
      </c>
      <c r="I186" s="86">
        <v>678804.51</v>
      </c>
      <c r="J186" s="86">
        <f t="shared" si="72"/>
        <v>4119010.95</v>
      </c>
      <c r="K186" s="86" t="s">
        <v>173</v>
      </c>
      <c r="L186" s="86" t="s">
        <v>173</v>
      </c>
      <c r="M186" s="86">
        <f t="shared" si="73"/>
        <v>0</v>
      </c>
      <c r="N186" s="86" t="s">
        <v>173</v>
      </c>
      <c r="O186" s="86" t="s">
        <v>173</v>
      </c>
      <c r="P186" s="86">
        <f t="shared" si="74"/>
        <v>0</v>
      </c>
      <c r="Q186" s="86">
        <v>3308389.99</v>
      </c>
      <c r="R186" s="86" t="s">
        <v>173</v>
      </c>
      <c r="S186" s="86">
        <f t="shared" si="75"/>
        <v>3308389.99</v>
      </c>
      <c r="T186" s="86">
        <v>100005.73</v>
      </c>
      <c r="U186" s="86" t="s">
        <v>173</v>
      </c>
      <c r="V186" s="86">
        <f t="shared" si="76"/>
        <v>100005.73</v>
      </c>
      <c r="W186" s="86">
        <v>51791.97</v>
      </c>
      <c r="X186" s="86" t="s">
        <v>173</v>
      </c>
      <c r="Y186" s="86">
        <f t="shared" si="77"/>
        <v>51791.97</v>
      </c>
      <c r="Z186" s="86">
        <v>21526730.809999999</v>
      </c>
      <c r="AA186" s="86" t="s">
        <v>173</v>
      </c>
      <c r="AB186" s="86">
        <f t="shared" si="78"/>
        <v>21526730.809999999</v>
      </c>
      <c r="AC186" s="86" t="s">
        <v>173</v>
      </c>
      <c r="AD186" s="86" t="s">
        <v>173</v>
      </c>
      <c r="AE186" s="86">
        <f t="shared" si="79"/>
        <v>0</v>
      </c>
      <c r="AF186" s="86">
        <v>931762.12</v>
      </c>
      <c r="AG186" s="86" t="s">
        <v>173</v>
      </c>
      <c r="AH186" s="86">
        <f t="shared" si="80"/>
        <v>931762.12</v>
      </c>
      <c r="AI186" s="86">
        <v>4159221.71</v>
      </c>
      <c r="AJ186" s="86" t="s">
        <v>173</v>
      </c>
      <c r="AK186" s="86">
        <f t="shared" si="81"/>
        <v>4159221.71</v>
      </c>
      <c r="AM186" s="131" t="s">
        <v>2</v>
      </c>
    </row>
    <row r="187" spans="1:39" x14ac:dyDescent="0.4">
      <c r="A187" s="131" t="str">
        <f t="shared" si="82"/>
        <v>MarzoPatria, S. A. Compañía de Seguros</v>
      </c>
      <c r="B187" s="50" t="s">
        <v>99</v>
      </c>
      <c r="C187" s="87">
        <f t="shared" si="69"/>
        <v>66525595.100000001</v>
      </c>
      <c r="D187" s="87">
        <f t="shared" si="70"/>
        <v>0</v>
      </c>
      <c r="E187" s="86" t="s">
        <v>173</v>
      </c>
      <c r="F187" s="86" t="s">
        <v>173</v>
      </c>
      <c r="G187" s="86">
        <f t="shared" si="71"/>
        <v>0</v>
      </c>
      <c r="H187" s="86">
        <v>25049.5</v>
      </c>
      <c r="I187" s="86" t="s">
        <v>173</v>
      </c>
      <c r="J187" s="86">
        <f t="shared" si="72"/>
        <v>25049.5</v>
      </c>
      <c r="K187" s="86" t="s">
        <v>173</v>
      </c>
      <c r="L187" s="86" t="s">
        <v>173</v>
      </c>
      <c r="M187" s="86">
        <f t="shared" si="73"/>
        <v>0</v>
      </c>
      <c r="N187" s="86" t="s">
        <v>173</v>
      </c>
      <c r="O187" s="86" t="s">
        <v>173</v>
      </c>
      <c r="P187" s="86">
        <f t="shared" si="74"/>
        <v>0</v>
      </c>
      <c r="Q187" s="86">
        <v>242491.25</v>
      </c>
      <c r="R187" s="86" t="s">
        <v>173</v>
      </c>
      <c r="S187" s="86">
        <f t="shared" si="75"/>
        <v>242491.25</v>
      </c>
      <c r="T187" s="86" t="s">
        <v>173</v>
      </c>
      <c r="U187" s="86" t="s">
        <v>173</v>
      </c>
      <c r="V187" s="86">
        <f t="shared" si="76"/>
        <v>0</v>
      </c>
      <c r="W187" s="86">
        <v>469007.17</v>
      </c>
      <c r="X187" s="86" t="s">
        <v>173</v>
      </c>
      <c r="Y187" s="86">
        <f t="shared" si="77"/>
        <v>469007.17</v>
      </c>
      <c r="Z187" s="86">
        <v>63387916.359999999</v>
      </c>
      <c r="AA187" s="86" t="s">
        <v>173</v>
      </c>
      <c r="AB187" s="86">
        <f t="shared" si="78"/>
        <v>63387916.359999999</v>
      </c>
      <c r="AC187" s="86" t="s">
        <v>173</v>
      </c>
      <c r="AD187" s="86" t="s">
        <v>173</v>
      </c>
      <c r="AE187" s="86">
        <f t="shared" si="79"/>
        <v>0</v>
      </c>
      <c r="AF187" s="86">
        <v>2150421.33</v>
      </c>
      <c r="AG187" s="86" t="s">
        <v>173</v>
      </c>
      <c r="AH187" s="86">
        <f t="shared" si="80"/>
        <v>2150421.33</v>
      </c>
      <c r="AI187" s="86">
        <v>250709.49</v>
      </c>
      <c r="AJ187" s="86" t="s">
        <v>173</v>
      </c>
      <c r="AK187" s="86">
        <f t="shared" si="81"/>
        <v>250709.49</v>
      </c>
      <c r="AM187" s="131" t="s">
        <v>2</v>
      </c>
    </row>
    <row r="188" spans="1:39" x14ac:dyDescent="0.4">
      <c r="A188" s="131" t="str">
        <f t="shared" si="82"/>
        <v>MarzoGeneral de Seguros, S. A.</v>
      </c>
      <c r="B188" s="50" t="s">
        <v>78</v>
      </c>
      <c r="C188" s="87">
        <f t="shared" si="69"/>
        <v>42622251.25</v>
      </c>
      <c r="D188" s="87">
        <f t="shared" si="70"/>
        <v>89182266.74000001</v>
      </c>
      <c r="E188" s="86">
        <v>400260.27</v>
      </c>
      <c r="F188" s="86" t="s">
        <v>173</v>
      </c>
      <c r="G188" s="86">
        <f t="shared" si="71"/>
        <v>400260.27</v>
      </c>
      <c r="H188" s="86">
        <v>2373988.7200000002</v>
      </c>
      <c r="I188" s="86">
        <v>88574479.920000002</v>
      </c>
      <c r="J188" s="86">
        <f t="shared" si="72"/>
        <v>90948468.640000001</v>
      </c>
      <c r="K188" s="86" t="s">
        <v>173</v>
      </c>
      <c r="L188" s="86">
        <v>175015.78</v>
      </c>
      <c r="M188" s="86">
        <f t="shared" si="73"/>
        <v>175015.78</v>
      </c>
      <c r="N188" s="86">
        <v>25066.87</v>
      </c>
      <c r="O188" s="86">
        <v>100970.4</v>
      </c>
      <c r="P188" s="86">
        <f t="shared" si="74"/>
        <v>126037.26999999999</v>
      </c>
      <c r="Q188" s="86">
        <v>4395320.17</v>
      </c>
      <c r="R188" s="86">
        <v>284229.62</v>
      </c>
      <c r="S188" s="86">
        <f t="shared" si="75"/>
        <v>4679549.79</v>
      </c>
      <c r="T188" s="86">
        <v>6746632.9100000001</v>
      </c>
      <c r="U188" s="86" t="s">
        <v>173</v>
      </c>
      <c r="V188" s="86">
        <f t="shared" si="76"/>
        <v>6746632.9100000001</v>
      </c>
      <c r="W188" s="86">
        <v>113821.69</v>
      </c>
      <c r="X188" s="86" t="s">
        <v>173</v>
      </c>
      <c r="Y188" s="86">
        <f t="shared" si="77"/>
        <v>113821.69</v>
      </c>
      <c r="Z188" s="86">
        <v>23316879.34</v>
      </c>
      <c r="AA188" s="86">
        <v>11383.99</v>
      </c>
      <c r="AB188" s="86">
        <f t="shared" si="78"/>
        <v>23328263.329999998</v>
      </c>
      <c r="AC188" s="86" t="s">
        <v>173</v>
      </c>
      <c r="AD188" s="86" t="s">
        <v>173</v>
      </c>
      <c r="AE188" s="86">
        <f t="shared" si="79"/>
        <v>0</v>
      </c>
      <c r="AF188" s="86">
        <v>2305153.79</v>
      </c>
      <c r="AG188" s="86">
        <v>36187.03</v>
      </c>
      <c r="AH188" s="86">
        <f t="shared" si="80"/>
        <v>2341340.8199999998</v>
      </c>
      <c r="AI188" s="86">
        <v>2945127.49</v>
      </c>
      <c r="AJ188" s="86" t="s">
        <v>173</v>
      </c>
      <c r="AK188" s="86">
        <f t="shared" si="81"/>
        <v>2945127.49</v>
      </c>
      <c r="AM188" s="131" t="s">
        <v>2</v>
      </c>
    </row>
    <row r="189" spans="1:39" x14ac:dyDescent="0.4">
      <c r="A189" s="131" t="str">
        <f t="shared" si="82"/>
        <v>MarzoBMI Compañía de Seguros, S. A.</v>
      </c>
      <c r="B189" s="50" t="s">
        <v>95</v>
      </c>
      <c r="C189" s="87">
        <f t="shared" si="69"/>
        <v>1589068.14</v>
      </c>
      <c r="D189" s="87">
        <f t="shared" si="70"/>
        <v>39971207.630000003</v>
      </c>
      <c r="E189" s="86" t="s">
        <v>173</v>
      </c>
      <c r="F189" s="86" t="s">
        <v>173</v>
      </c>
      <c r="G189" s="86">
        <f t="shared" si="71"/>
        <v>0</v>
      </c>
      <c r="H189" s="86">
        <v>1589068.14</v>
      </c>
      <c r="I189" s="86" t="s">
        <v>173</v>
      </c>
      <c r="J189" s="86">
        <f t="shared" si="72"/>
        <v>1589068.14</v>
      </c>
      <c r="K189" s="86" t="s">
        <v>173</v>
      </c>
      <c r="L189" s="86">
        <v>39971207.630000003</v>
      </c>
      <c r="M189" s="86">
        <f t="shared" si="73"/>
        <v>39971207.630000003</v>
      </c>
      <c r="N189" s="86" t="s">
        <v>173</v>
      </c>
      <c r="O189" s="86" t="s">
        <v>173</v>
      </c>
      <c r="P189" s="86">
        <f t="shared" si="74"/>
        <v>0</v>
      </c>
      <c r="Q189" s="86" t="s">
        <v>173</v>
      </c>
      <c r="R189" s="86" t="s">
        <v>173</v>
      </c>
      <c r="S189" s="86">
        <f t="shared" si="75"/>
        <v>0</v>
      </c>
      <c r="T189" s="86" t="s">
        <v>173</v>
      </c>
      <c r="U189" s="86" t="s">
        <v>173</v>
      </c>
      <c r="V189" s="86">
        <f t="shared" si="76"/>
        <v>0</v>
      </c>
      <c r="W189" s="86" t="s">
        <v>173</v>
      </c>
      <c r="X189" s="86" t="s">
        <v>173</v>
      </c>
      <c r="Y189" s="86">
        <f t="shared" si="77"/>
        <v>0</v>
      </c>
      <c r="Z189" s="86" t="s">
        <v>173</v>
      </c>
      <c r="AA189" s="86" t="s">
        <v>173</v>
      </c>
      <c r="AB189" s="86">
        <f t="shared" si="78"/>
        <v>0</v>
      </c>
      <c r="AC189" s="86" t="s">
        <v>173</v>
      </c>
      <c r="AD189" s="86" t="s">
        <v>173</v>
      </c>
      <c r="AE189" s="86">
        <f t="shared" si="79"/>
        <v>0</v>
      </c>
      <c r="AF189" s="86" t="s">
        <v>173</v>
      </c>
      <c r="AG189" s="86" t="s">
        <v>173</v>
      </c>
      <c r="AH189" s="86">
        <f t="shared" si="80"/>
        <v>0</v>
      </c>
      <c r="AI189" s="86" t="s">
        <v>173</v>
      </c>
      <c r="AJ189" s="86" t="s">
        <v>173</v>
      </c>
      <c r="AK189" s="86">
        <f t="shared" si="81"/>
        <v>0</v>
      </c>
      <c r="AM189" s="131" t="s">
        <v>2</v>
      </c>
    </row>
    <row r="190" spans="1:39" x14ac:dyDescent="0.4">
      <c r="A190" s="131" t="str">
        <f t="shared" si="82"/>
        <v>MarzoAmigos Compañía de Seguros, S. A.</v>
      </c>
      <c r="B190" s="50" t="s">
        <v>88</v>
      </c>
      <c r="C190" s="87">
        <f t="shared" si="69"/>
        <v>10403741.120000001</v>
      </c>
      <c r="D190" s="87">
        <f t="shared" si="70"/>
        <v>0</v>
      </c>
      <c r="E190" s="86">
        <v>201586.2</v>
      </c>
      <c r="F190" s="86" t="s">
        <v>173</v>
      </c>
      <c r="G190" s="86">
        <f t="shared" si="71"/>
        <v>201586.2</v>
      </c>
      <c r="H190" s="86">
        <v>474171.87</v>
      </c>
      <c r="I190" s="86" t="s">
        <v>173</v>
      </c>
      <c r="J190" s="86">
        <f t="shared" si="72"/>
        <v>474171.87</v>
      </c>
      <c r="K190" s="86" t="s">
        <v>173</v>
      </c>
      <c r="L190" s="86" t="s">
        <v>173</v>
      </c>
      <c r="M190" s="86">
        <f t="shared" si="73"/>
        <v>0</v>
      </c>
      <c r="N190" s="86" t="s">
        <v>173</v>
      </c>
      <c r="O190" s="86" t="s">
        <v>173</v>
      </c>
      <c r="P190" s="86">
        <f t="shared" si="74"/>
        <v>0</v>
      </c>
      <c r="Q190" s="86">
        <v>667.2</v>
      </c>
      <c r="R190" s="86" t="s">
        <v>173</v>
      </c>
      <c r="S190" s="86">
        <f t="shared" si="75"/>
        <v>667.2</v>
      </c>
      <c r="T190" s="86" t="s">
        <v>173</v>
      </c>
      <c r="U190" s="86" t="s">
        <v>173</v>
      </c>
      <c r="V190" s="86">
        <f t="shared" si="76"/>
        <v>0</v>
      </c>
      <c r="W190" s="86" t="s">
        <v>173</v>
      </c>
      <c r="X190" s="86" t="s">
        <v>173</v>
      </c>
      <c r="Y190" s="86">
        <f t="shared" si="77"/>
        <v>0</v>
      </c>
      <c r="Z190" s="86">
        <v>9332739.7100000009</v>
      </c>
      <c r="AA190" s="86" t="s">
        <v>173</v>
      </c>
      <c r="AB190" s="86">
        <f t="shared" si="78"/>
        <v>9332739.7100000009</v>
      </c>
      <c r="AC190" s="86" t="s">
        <v>173</v>
      </c>
      <c r="AD190" s="86" t="s">
        <v>173</v>
      </c>
      <c r="AE190" s="86">
        <f t="shared" si="79"/>
        <v>0</v>
      </c>
      <c r="AF190" s="86">
        <v>335499.14</v>
      </c>
      <c r="AG190" s="86" t="s">
        <v>173</v>
      </c>
      <c r="AH190" s="86">
        <f t="shared" si="80"/>
        <v>335499.14</v>
      </c>
      <c r="AI190" s="86">
        <v>59077</v>
      </c>
      <c r="AJ190" s="86" t="s">
        <v>173</v>
      </c>
      <c r="AK190" s="86">
        <f t="shared" si="81"/>
        <v>59077</v>
      </c>
      <c r="AM190" s="131" t="s">
        <v>2</v>
      </c>
    </row>
    <row r="191" spans="1:39" x14ac:dyDescent="0.4">
      <c r="A191" s="131" t="str">
        <f t="shared" si="82"/>
        <v>MarzoCompañía Dominicana de Seguros, S.R.L.</v>
      </c>
      <c r="B191" s="50" t="s">
        <v>96</v>
      </c>
      <c r="C191" s="87">
        <f t="shared" si="69"/>
        <v>73102780.939999998</v>
      </c>
      <c r="D191" s="87">
        <f t="shared" si="70"/>
        <v>171258.99</v>
      </c>
      <c r="E191" s="86">
        <v>535344.59</v>
      </c>
      <c r="F191" s="86" t="s">
        <v>173</v>
      </c>
      <c r="G191" s="86">
        <f t="shared" si="71"/>
        <v>535344.59</v>
      </c>
      <c r="H191" s="86">
        <v>10977.77</v>
      </c>
      <c r="I191" s="86" t="s">
        <v>173</v>
      </c>
      <c r="J191" s="86">
        <f t="shared" si="72"/>
        <v>10977.77</v>
      </c>
      <c r="K191" s="86" t="s">
        <v>173</v>
      </c>
      <c r="L191" s="86" t="s">
        <v>173</v>
      </c>
      <c r="M191" s="86">
        <f t="shared" si="73"/>
        <v>0</v>
      </c>
      <c r="N191" s="86">
        <v>5500</v>
      </c>
      <c r="O191" s="86" t="s">
        <v>173</v>
      </c>
      <c r="P191" s="86">
        <f t="shared" si="74"/>
        <v>5500</v>
      </c>
      <c r="Q191" s="86">
        <v>701566.29</v>
      </c>
      <c r="R191" s="86" t="s">
        <v>173</v>
      </c>
      <c r="S191" s="86">
        <f t="shared" si="75"/>
        <v>701566.29</v>
      </c>
      <c r="T191" s="86">
        <v>320531.21000000002</v>
      </c>
      <c r="U191" s="86" t="s">
        <v>173</v>
      </c>
      <c r="V191" s="86">
        <f t="shared" si="76"/>
        <v>320531.21000000002</v>
      </c>
      <c r="W191" s="86">
        <v>5160.22</v>
      </c>
      <c r="X191" s="86" t="s">
        <v>173</v>
      </c>
      <c r="Y191" s="86">
        <f t="shared" si="77"/>
        <v>5160.22</v>
      </c>
      <c r="Z191" s="86">
        <v>50792755.640000001</v>
      </c>
      <c r="AA191" s="86">
        <v>55258.99</v>
      </c>
      <c r="AB191" s="86">
        <f t="shared" si="78"/>
        <v>50848014.630000003</v>
      </c>
      <c r="AC191" s="86" t="s">
        <v>173</v>
      </c>
      <c r="AD191" s="86" t="s">
        <v>173</v>
      </c>
      <c r="AE191" s="86">
        <f t="shared" si="79"/>
        <v>0</v>
      </c>
      <c r="AF191" s="86">
        <v>20211948.91</v>
      </c>
      <c r="AG191" s="86">
        <v>116000</v>
      </c>
      <c r="AH191" s="86">
        <f t="shared" si="80"/>
        <v>20327948.91</v>
      </c>
      <c r="AI191" s="86">
        <v>518996.31</v>
      </c>
      <c r="AJ191" s="86" t="s">
        <v>173</v>
      </c>
      <c r="AK191" s="86">
        <f t="shared" si="81"/>
        <v>518996.31</v>
      </c>
      <c r="AM191" s="131" t="s">
        <v>2</v>
      </c>
    </row>
    <row r="192" spans="1:39" x14ac:dyDescent="0.4">
      <c r="A192" s="131" t="str">
        <f t="shared" si="82"/>
        <v>MarzoAtlantica Seguros, S. A.</v>
      </c>
      <c r="B192" s="49" t="s">
        <v>107</v>
      </c>
      <c r="C192" s="87">
        <f t="shared" si="69"/>
        <v>57632029.129999995</v>
      </c>
      <c r="D192" s="87">
        <f t="shared" si="70"/>
        <v>0</v>
      </c>
      <c r="E192" s="86">
        <v>76166.820000000007</v>
      </c>
      <c r="F192" s="86" t="s">
        <v>173</v>
      </c>
      <c r="G192" s="86">
        <f t="shared" si="71"/>
        <v>76166.820000000007</v>
      </c>
      <c r="H192" s="86">
        <v>173580.02</v>
      </c>
      <c r="I192" s="86" t="s">
        <v>173</v>
      </c>
      <c r="J192" s="86">
        <f t="shared" si="72"/>
        <v>173580.02</v>
      </c>
      <c r="K192" s="86" t="s">
        <v>173</v>
      </c>
      <c r="L192" s="86" t="s">
        <v>173</v>
      </c>
      <c r="M192" s="86">
        <f t="shared" si="73"/>
        <v>0</v>
      </c>
      <c r="N192" s="86" t="s">
        <v>173</v>
      </c>
      <c r="O192" s="86" t="s">
        <v>173</v>
      </c>
      <c r="P192" s="86">
        <f t="shared" si="74"/>
        <v>0</v>
      </c>
      <c r="Q192" s="86">
        <v>1646941.14</v>
      </c>
      <c r="R192" s="86" t="s">
        <v>173</v>
      </c>
      <c r="S192" s="86">
        <f t="shared" si="75"/>
        <v>1646941.14</v>
      </c>
      <c r="T192" s="86">
        <v>42610.03</v>
      </c>
      <c r="U192" s="86" t="s">
        <v>173</v>
      </c>
      <c r="V192" s="86">
        <f t="shared" si="76"/>
        <v>42610.03</v>
      </c>
      <c r="W192" s="86">
        <v>3750</v>
      </c>
      <c r="X192" s="86" t="s">
        <v>173</v>
      </c>
      <c r="Y192" s="86">
        <f t="shared" si="77"/>
        <v>3750</v>
      </c>
      <c r="Z192" s="86">
        <v>55374348.990000002</v>
      </c>
      <c r="AA192" s="86" t="s">
        <v>173</v>
      </c>
      <c r="AB192" s="86">
        <f t="shared" si="78"/>
        <v>55374348.990000002</v>
      </c>
      <c r="AC192" s="86" t="s">
        <v>173</v>
      </c>
      <c r="AD192" s="86" t="s">
        <v>173</v>
      </c>
      <c r="AE192" s="86">
        <f t="shared" si="79"/>
        <v>0</v>
      </c>
      <c r="AF192" s="86">
        <v>36722.120000000003</v>
      </c>
      <c r="AG192" s="86" t="s">
        <v>173</v>
      </c>
      <c r="AH192" s="86">
        <f t="shared" si="80"/>
        <v>36722.120000000003</v>
      </c>
      <c r="AI192" s="86">
        <v>277910.01</v>
      </c>
      <c r="AJ192" s="86" t="s">
        <v>173</v>
      </c>
      <c r="AK192" s="86">
        <f t="shared" si="81"/>
        <v>277910.01</v>
      </c>
      <c r="AM192" s="131" t="s">
        <v>2</v>
      </c>
    </row>
    <row r="193" spans="1:39" x14ac:dyDescent="0.4">
      <c r="A193" s="131" t="str">
        <f t="shared" si="82"/>
        <v>MarzoAutoseguro, S. A.</v>
      </c>
      <c r="B193" s="50" t="s">
        <v>81</v>
      </c>
      <c r="C193" s="87">
        <f t="shared" si="69"/>
        <v>5304541.6900000004</v>
      </c>
      <c r="D193" s="87">
        <f t="shared" si="70"/>
        <v>0</v>
      </c>
      <c r="E193" s="86" t="s">
        <v>173</v>
      </c>
      <c r="F193" s="86" t="s">
        <v>173</v>
      </c>
      <c r="G193" s="86">
        <f t="shared" si="71"/>
        <v>0</v>
      </c>
      <c r="H193" s="86" t="s">
        <v>173</v>
      </c>
      <c r="I193" s="86" t="s">
        <v>173</v>
      </c>
      <c r="J193" s="86">
        <f t="shared" si="72"/>
        <v>0</v>
      </c>
      <c r="K193" s="86" t="s">
        <v>173</v>
      </c>
      <c r="L193" s="86" t="s">
        <v>173</v>
      </c>
      <c r="M193" s="86">
        <f t="shared" si="73"/>
        <v>0</v>
      </c>
      <c r="N193" s="86" t="s">
        <v>173</v>
      </c>
      <c r="O193" s="86" t="s">
        <v>173</v>
      </c>
      <c r="P193" s="86">
        <f t="shared" si="74"/>
        <v>0</v>
      </c>
      <c r="Q193" s="86" t="s">
        <v>173</v>
      </c>
      <c r="R193" s="86" t="s">
        <v>173</v>
      </c>
      <c r="S193" s="86">
        <f t="shared" si="75"/>
        <v>0</v>
      </c>
      <c r="T193" s="86" t="s">
        <v>173</v>
      </c>
      <c r="U193" s="86" t="s">
        <v>173</v>
      </c>
      <c r="V193" s="86">
        <f t="shared" si="76"/>
        <v>0</v>
      </c>
      <c r="W193" s="86" t="s">
        <v>173</v>
      </c>
      <c r="X193" s="86" t="s">
        <v>173</v>
      </c>
      <c r="Y193" s="86">
        <f t="shared" si="77"/>
        <v>0</v>
      </c>
      <c r="Z193" s="86">
        <v>5304541.6900000004</v>
      </c>
      <c r="AA193" s="86" t="s">
        <v>173</v>
      </c>
      <c r="AB193" s="86">
        <f t="shared" si="78"/>
        <v>5304541.6900000004</v>
      </c>
      <c r="AC193" s="86" t="s">
        <v>173</v>
      </c>
      <c r="AD193" s="86" t="s">
        <v>173</v>
      </c>
      <c r="AE193" s="86">
        <f t="shared" si="79"/>
        <v>0</v>
      </c>
      <c r="AF193" s="86" t="s">
        <v>173</v>
      </c>
      <c r="AG193" s="86" t="s">
        <v>173</v>
      </c>
      <c r="AH193" s="86">
        <f t="shared" si="80"/>
        <v>0</v>
      </c>
      <c r="AI193" s="86" t="s">
        <v>173</v>
      </c>
      <c r="AJ193" s="86" t="s">
        <v>173</v>
      </c>
      <c r="AK193" s="86">
        <f t="shared" si="81"/>
        <v>0</v>
      </c>
      <c r="AM193" s="131" t="s">
        <v>2</v>
      </c>
    </row>
    <row r="194" spans="1:39" x14ac:dyDescent="0.4">
      <c r="A194" s="131" t="str">
        <f t="shared" si="82"/>
        <v>MarzoBanesco Seguros, S.A.</v>
      </c>
      <c r="B194" s="50" t="s">
        <v>106</v>
      </c>
      <c r="C194" s="87">
        <f t="shared" si="69"/>
        <v>58023122.539999992</v>
      </c>
      <c r="D194" s="87">
        <f t="shared" si="70"/>
        <v>513742.85000000003</v>
      </c>
      <c r="E194" s="86">
        <v>199529.31</v>
      </c>
      <c r="F194" s="86" t="s">
        <v>173</v>
      </c>
      <c r="G194" s="86">
        <f t="shared" si="71"/>
        <v>199529.31</v>
      </c>
      <c r="H194" s="86">
        <v>4302255</v>
      </c>
      <c r="I194" s="86" t="s">
        <v>173</v>
      </c>
      <c r="J194" s="86">
        <f t="shared" si="72"/>
        <v>4302255</v>
      </c>
      <c r="K194" s="86" t="s">
        <v>173</v>
      </c>
      <c r="L194" s="86" t="s">
        <v>173</v>
      </c>
      <c r="M194" s="86">
        <f t="shared" si="73"/>
        <v>0</v>
      </c>
      <c r="N194" s="86">
        <v>1454891.01</v>
      </c>
      <c r="O194" s="86" t="s">
        <v>173</v>
      </c>
      <c r="P194" s="86">
        <f t="shared" si="74"/>
        <v>1454891.01</v>
      </c>
      <c r="Q194" s="86">
        <v>15505855.76</v>
      </c>
      <c r="R194" s="86">
        <v>473008.44</v>
      </c>
      <c r="S194" s="86">
        <f t="shared" si="75"/>
        <v>15978864.199999999</v>
      </c>
      <c r="T194" s="86">
        <v>513754.13</v>
      </c>
      <c r="U194" s="86" t="s">
        <v>173</v>
      </c>
      <c r="V194" s="86">
        <f t="shared" si="76"/>
        <v>513754.13</v>
      </c>
      <c r="W194" s="86">
        <v>1193469.6299999999</v>
      </c>
      <c r="X194" s="86" t="s">
        <v>173</v>
      </c>
      <c r="Y194" s="86">
        <f t="shared" si="77"/>
        <v>1193469.6299999999</v>
      </c>
      <c r="Z194" s="86">
        <v>32401815.260000002</v>
      </c>
      <c r="AA194" s="86" t="s">
        <v>173</v>
      </c>
      <c r="AB194" s="86">
        <f t="shared" si="78"/>
        <v>32401815.260000002</v>
      </c>
      <c r="AC194" s="86" t="s">
        <v>173</v>
      </c>
      <c r="AD194" s="86" t="s">
        <v>173</v>
      </c>
      <c r="AE194" s="86">
        <f t="shared" si="79"/>
        <v>0</v>
      </c>
      <c r="AF194" s="86">
        <v>169272</v>
      </c>
      <c r="AG194" s="86">
        <v>14934.77</v>
      </c>
      <c r="AH194" s="86">
        <f t="shared" si="80"/>
        <v>184206.77</v>
      </c>
      <c r="AI194" s="86">
        <v>2282280.44</v>
      </c>
      <c r="AJ194" s="86">
        <v>25799.64</v>
      </c>
      <c r="AK194" s="86">
        <f t="shared" si="81"/>
        <v>2308080.08</v>
      </c>
      <c r="AM194" s="131" t="s">
        <v>2</v>
      </c>
    </row>
    <row r="195" spans="1:39" x14ac:dyDescent="0.4">
      <c r="A195" s="131" t="str">
        <f t="shared" si="82"/>
        <v>MarzoHumano Seguros, S. A.</v>
      </c>
      <c r="B195" s="50" t="s">
        <v>108</v>
      </c>
      <c r="C195" s="87">
        <f t="shared" si="69"/>
        <v>143214314.44</v>
      </c>
      <c r="D195" s="87">
        <f t="shared" si="70"/>
        <v>1085598153.6800001</v>
      </c>
      <c r="E195" s="86">
        <v>3959380.28</v>
      </c>
      <c r="F195" s="86">
        <v>0.03</v>
      </c>
      <c r="G195" s="86">
        <f t="shared" si="71"/>
        <v>3959380.3099999996</v>
      </c>
      <c r="H195" s="86">
        <v>25572117.100000001</v>
      </c>
      <c r="I195" s="86">
        <v>3937811.2</v>
      </c>
      <c r="J195" s="86">
        <f t="shared" si="72"/>
        <v>29509928.300000001</v>
      </c>
      <c r="K195" s="86" t="s">
        <v>173</v>
      </c>
      <c r="L195" s="86">
        <v>1079584364.48</v>
      </c>
      <c r="M195" s="86">
        <f t="shared" si="73"/>
        <v>1079584364.48</v>
      </c>
      <c r="N195" s="86">
        <v>1398619.21</v>
      </c>
      <c r="O195" s="86" t="s">
        <v>173</v>
      </c>
      <c r="P195" s="86">
        <f t="shared" si="74"/>
        <v>1398619.21</v>
      </c>
      <c r="Q195" s="86">
        <v>33409778.699999999</v>
      </c>
      <c r="R195" s="86">
        <v>5.31</v>
      </c>
      <c r="S195" s="86">
        <f t="shared" si="75"/>
        <v>33409784.009999998</v>
      </c>
      <c r="T195" s="86">
        <v>58529.64</v>
      </c>
      <c r="U195" s="86" t="s">
        <v>173</v>
      </c>
      <c r="V195" s="86">
        <f t="shared" si="76"/>
        <v>58529.64</v>
      </c>
      <c r="W195" s="86">
        <v>509453.27</v>
      </c>
      <c r="X195" s="86" t="s">
        <v>173</v>
      </c>
      <c r="Y195" s="86">
        <f t="shared" si="77"/>
        <v>509453.27</v>
      </c>
      <c r="Z195" s="86">
        <v>64916322.689999998</v>
      </c>
      <c r="AA195" s="86">
        <v>3.2</v>
      </c>
      <c r="AB195" s="86">
        <f t="shared" si="78"/>
        <v>64916325.890000001</v>
      </c>
      <c r="AC195" s="86" t="s">
        <v>173</v>
      </c>
      <c r="AD195" s="86" t="s">
        <v>173</v>
      </c>
      <c r="AE195" s="86">
        <f t="shared" si="79"/>
        <v>0</v>
      </c>
      <c r="AF195" s="86">
        <v>7327234.6299999999</v>
      </c>
      <c r="AG195" s="86">
        <v>0.01</v>
      </c>
      <c r="AH195" s="86">
        <f t="shared" si="80"/>
        <v>7327234.6399999997</v>
      </c>
      <c r="AI195" s="86">
        <v>6062878.9199999999</v>
      </c>
      <c r="AJ195" s="86">
        <v>2075969.45</v>
      </c>
      <c r="AK195" s="86">
        <f t="shared" si="81"/>
        <v>8138848.3700000001</v>
      </c>
      <c r="AM195" s="131" t="s">
        <v>2</v>
      </c>
    </row>
    <row r="196" spans="1:39" x14ac:dyDescent="0.4">
      <c r="A196" s="131" t="str">
        <f t="shared" si="82"/>
        <v>MarzoAtrio Seguros, S. A.</v>
      </c>
      <c r="B196" s="50" t="s">
        <v>110</v>
      </c>
      <c r="C196" s="87">
        <f t="shared" si="69"/>
        <v>21486635.699999996</v>
      </c>
      <c r="D196" s="87">
        <f t="shared" si="70"/>
        <v>12412082.539999999</v>
      </c>
      <c r="E196" s="86" t="s">
        <v>173</v>
      </c>
      <c r="F196" s="86" t="s">
        <v>173</v>
      </c>
      <c r="G196" s="86">
        <f t="shared" si="71"/>
        <v>0</v>
      </c>
      <c r="H196" s="86">
        <v>452209.41</v>
      </c>
      <c r="I196" s="86">
        <v>11972711.439999999</v>
      </c>
      <c r="J196" s="86">
        <f t="shared" si="72"/>
        <v>12424920.85</v>
      </c>
      <c r="K196" s="86" t="s">
        <v>173</v>
      </c>
      <c r="L196" s="86">
        <v>354186.14</v>
      </c>
      <c r="M196" s="86">
        <f t="shared" si="73"/>
        <v>354186.14</v>
      </c>
      <c r="N196" s="86">
        <v>12817.6</v>
      </c>
      <c r="O196" s="86" t="s">
        <v>173</v>
      </c>
      <c r="P196" s="86">
        <f t="shared" si="74"/>
        <v>12817.6</v>
      </c>
      <c r="Q196" s="86">
        <v>1265754.8400000001</v>
      </c>
      <c r="R196" s="86">
        <v>41351.11</v>
      </c>
      <c r="S196" s="86">
        <f t="shared" si="75"/>
        <v>1307105.9500000002</v>
      </c>
      <c r="T196" s="86">
        <v>79026.710000000006</v>
      </c>
      <c r="U196" s="86" t="s">
        <v>173</v>
      </c>
      <c r="V196" s="86">
        <f t="shared" si="76"/>
        <v>79026.710000000006</v>
      </c>
      <c r="W196" s="86">
        <v>69355.16</v>
      </c>
      <c r="X196" s="86" t="s">
        <v>173</v>
      </c>
      <c r="Y196" s="86">
        <f t="shared" si="77"/>
        <v>69355.16</v>
      </c>
      <c r="Z196" s="86">
        <v>17863263.469999999</v>
      </c>
      <c r="AA196" s="86" t="s">
        <v>173</v>
      </c>
      <c r="AB196" s="86">
        <f t="shared" si="78"/>
        <v>17863263.469999999</v>
      </c>
      <c r="AC196" s="86" t="s">
        <v>173</v>
      </c>
      <c r="AD196" s="86" t="s">
        <v>173</v>
      </c>
      <c r="AE196" s="86">
        <f t="shared" si="79"/>
        <v>0</v>
      </c>
      <c r="AF196" s="86">
        <v>878977.18</v>
      </c>
      <c r="AG196" s="86" t="s">
        <v>173</v>
      </c>
      <c r="AH196" s="86">
        <f t="shared" si="80"/>
        <v>878977.18</v>
      </c>
      <c r="AI196" s="86">
        <v>865231.33</v>
      </c>
      <c r="AJ196" s="86">
        <v>43833.85</v>
      </c>
      <c r="AK196" s="86">
        <f t="shared" si="81"/>
        <v>909065.17999999993</v>
      </c>
      <c r="AM196" s="131" t="s">
        <v>2</v>
      </c>
    </row>
    <row r="197" spans="1:39" x14ac:dyDescent="0.4">
      <c r="A197" s="131" t="str">
        <f t="shared" si="82"/>
        <v>MarzoSeguros APS, S.A</v>
      </c>
      <c r="B197" s="50" t="s">
        <v>114</v>
      </c>
      <c r="C197" s="87">
        <f t="shared" si="69"/>
        <v>26228420.829999998</v>
      </c>
      <c r="D197" s="87">
        <f t="shared" si="70"/>
        <v>1063835</v>
      </c>
      <c r="E197" s="86" t="s">
        <v>173</v>
      </c>
      <c r="F197" s="86" t="s">
        <v>173</v>
      </c>
      <c r="G197" s="86">
        <f t="shared" si="71"/>
        <v>0</v>
      </c>
      <c r="H197" s="86">
        <v>1307845.3799999999</v>
      </c>
      <c r="I197" s="86" t="s">
        <v>173</v>
      </c>
      <c r="J197" s="86">
        <f t="shared" si="72"/>
        <v>1307845.3799999999</v>
      </c>
      <c r="K197" s="86" t="s">
        <v>173</v>
      </c>
      <c r="L197" s="86">
        <v>1063835</v>
      </c>
      <c r="M197" s="86">
        <f t="shared" si="73"/>
        <v>1063835</v>
      </c>
      <c r="N197" s="86">
        <v>1932</v>
      </c>
      <c r="O197" s="86" t="s">
        <v>173</v>
      </c>
      <c r="P197" s="86">
        <f t="shared" si="74"/>
        <v>1932</v>
      </c>
      <c r="Q197" s="86">
        <v>491296.77</v>
      </c>
      <c r="R197" s="86" t="s">
        <v>173</v>
      </c>
      <c r="S197" s="86">
        <f t="shared" si="75"/>
        <v>491296.77</v>
      </c>
      <c r="T197" s="86">
        <v>505767.48</v>
      </c>
      <c r="U197" s="86" t="s">
        <v>173</v>
      </c>
      <c r="V197" s="86">
        <f t="shared" si="76"/>
        <v>505767.48</v>
      </c>
      <c r="W197" s="86">
        <v>309314.23</v>
      </c>
      <c r="X197" s="86" t="s">
        <v>173</v>
      </c>
      <c r="Y197" s="86">
        <f t="shared" si="77"/>
        <v>309314.23</v>
      </c>
      <c r="Z197" s="86">
        <v>15269807.34</v>
      </c>
      <c r="AA197" s="86" t="s">
        <v>173</v>
      </c>
      <c r="AB197" s="86">
        <f t="shared" si="78"/>
        <v>15269807.34</v>
      </c>
      <c r="AC197" s="86" t="s">
        <v>173</v>
      </c>
      <c r="AD197" s="86" t="s">
        <v>173</v>
      </c>
      <c r="AE197" s="86">
        <f t="shared" si="79"/>
        <v>0</v>
      </c>
      <c r="AF197" s="86">
        <v>7877798.5999999996</v>
      </c>
      <c r="AG197" s="86" t="s">
        <v>173</v>
      </c>
      <c r="AH197" s="86">
        <f t="shared" si="80"/>
        <v>7877798.5999999996</v>
      </c>
      <c r="AI197" s="86">
        <v>464659.03</v>
      </c>
      <c r="AJ197" s="86" t="s">
        <v>173</v>
      </c>
      <c r="AK197" s="86">
        <f t="shared" si="81"/>
        <v>464659.03</v>
      </c>
      <c r="AM197" s="131" t="s">
        <v>2</v>
      </c>
    </row>
    <row r="198" spans="1:39" x14ac:dyDescent="0.4">
      <c r="A198" s="131" t="str">
        <f t="shared" si="82"/>
        <v>MarzoBupa Dominicana, S.A.</v>
      </c>
      <c r="B198" s="49" t="s">
        <v>101</v>
      </c>
      <c r="C198" s="87">
        <f t="shared" si="69"/>
        <v>0</v>
      </c>
      <c r="D198" s="87">
        <f t="shared" si="70"/>
        <v>31018868.43</v>
      </c>
      <c r="E198" s="86" t="s">
        <v>173</v>
      </c>
      <c r="F198" s="86" t="s">
        <v>173</v>
      </c>
      <c r="G198" s="86">
        <f t="shared" si="71"/>
        <v>0</v>
      </c>
      <c r="H198" s="86" t="s">
        <v>173</v>
      </c>
      <c r="I198" s="86" t="s">
        <v>173</v>
      </c>
      <c r="J198" s="86">
        <f t="shared" si="72"/>
        <v>0</v>
      </c>
      <c r="K198" s="86" t="s">
        <v>173</v>
      </c>
      <c r="L198" s="86">
        <v>31018868.43</v>
      </c>
      <c r="M198" s="86">
        <f t="shared" si="73"/>
        <v>31018868.43</v>
      </c>
      <c r="N198" s="86" t="s">
        <v>173</v>
      </c>
      <c r="O198" s="86" t="s">
        <v>173</v>
      </c>
      <c r="P198" s="86">
        <f t="shared" si="74"/>
        <v>0</v>
      </c>
      <c r="Q198" s="86" t="s">
        <v>173</v>
      </c>
      <c r="R198" s="86" t="s">
        <v>173</v>
      </c>
      <c r="S198" s="86">
        <f t="shared" si="75"/>
        <v>0</v>
      </c>
      <c r="T198" s="86" t="s">
        <v>173</v>
      </c>
      <c r="U198" s="86" t="s">
        <v>173</v>
      </c>
      <c r="V198" s="86">
        <f t="shared" si="76"/>
        <v>0</v>
      </c>
      <c r="W198" s="86" t="s">
        <v>173</v>
      </c>
      <c r="X198" s="86" t="s">
        <v>173</v>
      </c>
      <c r="Y198" s="86">
        <f t="shared" si="77"/>
        <v>0</v>
      </c>
      <c r="Z198" s="86" t="s">
        <v>173</v>
      </c>
      <c r="AA198" s="86" t="s">
        <v>173</v>
      </c>
      <c r="AB198" s="86">
        <f t="shared" si="78"/>
        <v>0</v>
      </c>
      <c r="AC198" s="86" t="s">
        <v>173</v>
      </c>
      <c r="AD198" s="86" t="s">
        <v>173</v>
      </c>
      <c r="AE198" s="86">
        <f t="shared" si="79"/>
        <v>0</v>
      </c>
      <c r="AF198" s="86" t="s">
        <v>173</v>
      </c>
      <c r="AG198" s="86" t="s">
        <v>173</v>
      </c>
      <c r="AH198" s="86">
        <f t="shared" si="80"/>
        <v>0</v>
      </c>
      <c r="AI198" s="86" t="s">
        <v>173</v>
      </c>
      <c r="AJ198" s="86" t="s">
        <v>173</v>
      </c>
      <c r="AK198" s="86">
        <f t="shared" si="81"/>
        <v>0</v>
      </c>
      <c r="AM198" s="131" t="s">
        <v>2</v>
      </c>
    </row>
    <row r="199" spans="1:39" x14ac:dyDescent="0.4">
      <c r="A199" s="131" t="str">
        <f t="shared" si="82"/>
        <v>MarzoMultiseguros S.U, S. A.</v>
      </c>
      <c r="B199" s="50" t="s">
        <v>113</v>
      </c>
      <c r="C199" s="87">
        <f t="shared" si="69"/>
        <v>19292223.899999999</v>
      </c>
      <c r="D199" s="87">
        <f t="shared" si="70"/>
        <v>829322.31</v>
      </c>
      <c r="E199" s="86" t="s">
        <v>173</v>
      </c>
      <c r="F199" s="86" t="s">
        <v>173</v>
      </c>
      <c r="G199" s="86">
        <f t="shared" si="71"/>
        <v>0</v>
      </c>
      <c r="H199" s="86">
        <v>2494.31</v>
      </c>
      <c r="I199" s="86" t="s">
        <v>173</v>
      </c>
      <c r="J199" s="86">
        <f t="shared" si="72"/>
        <v>2494.31</v>
      </c>
      <c r="K199" s="86" t="s">
        <v>173</v>
      </c>
      <c r="L199" s="86">
        <v>581978.93000000005</v>
      </c>
      <c r="M199" s="86">
        <f t="shared" si="73"/>
        <v>581978.93000000005</v>
      </c>
      <c r="N199" s="86" t="s">
        <v>173</v>
      </c>
      <c r="O199" s="86" t="s">
        <v>173</v>
      </c>
      <c r="P199" s="86">
        <f t="shared" si="74"/>
        <v>0</v>
      </c>
      <c r="Q199" s="86">
        <v>953899.08</v>
      </c>
      <c r="R199" s="86">
        <v>247343.38</v>
      </c>
      <c r="S199" s="86">
        <f t="shared" si="75"/>
        <v>1201242.46</v>
      </c>
      <c r="T199" s="86">
        <v>449996.76</v>
      </c>
      <c r="U199" s="86" t="s">
        <v>173</v>
      </c>
      <c r="V199" s="86">
        <f t="shared" si="76"/>
        <v>449996.76</v>
      </c>
      <c r="W199" s="86">
        <v>50284.7</v>
      </c>
      <c r="X199" s="86" t="s">
        <v>173</v>
      </c>
      <c r="Y199" s="86">
        <f t="shared" si="77"/>
        <v>50284.7</v>
      </c>
      <c r="Z199" s="86">
        <v>16335767.970000001</v>
      </c>
      <c r="AA199" s="86" t="s">
        <v>173</v>
      </c>
      <c r="AB199" s="86">
        <f t="shared" si="78"/>
        <v>16335767.970000001</v>
      </c>
      <c r="AC199" s="86" t="s">
        <v>173</v>
      </c>
      <c r="AD199" s="86" t="s">
        <v>173</v>
      </c>
      <c r="AE199" s="86">
        <f t="shared" si="79"/>
        <v>0</v>
      </c>
      <c r="AF199" s="86">
        <v>457804.4</v>
      </c>
      <c r="AG199" s="86" t="s">
        <v>173</v>
      </c>
      <c r="AH199" s="86">
        <f t="shared" si="80"/>
        <v>457804.4</v>
      </c>
      <c r="AI199" s="86">
        <v>1041976.68</v>
      </c>
      <c r="AJ199" s="86" t="s">
        <v>173</v>
      </c>
      <c r="AK199" s="86">
        <f t="shared" si="81"/>
        <v>1041976.68</v>
      </c>
      <c r="AM199" s="131" t="s">
        <v>2</v>
      </c>
    </row>
    <row r="200" spans="1:39" x14ac:dyDescent="0.4">
      <c r="A200" s="131" t="str">
        <f t="shared" si="82"/>
        <v>MarzoSeguros ADEMI, S. A.</v>
      </c>
      <c r="B200" s="50" t="s">
        <v>109</v>
      </c>
      <c r="C200" s="87">
        <f t="shared" si="69"/>
        <v>15031363.5</v>
      </c>
      <c r="D200" s="87">
        <f t="shared" si="70"/>
        <v>536001.22</v>
      </c>
      <c r="E200" s="86" t="s">
        <v>173</v>
      </c>
      <c r="F200" s="86" t="s">
        <v>173</v>
      </c>
      <c r="G200" s="86">
        <f t="shared" si="71"/>
        <v>0</v>
      </c>
      <c r="H200" s="86">
        <v>8685197.2400000002</v>
      </c>
      <c r="I200" s="86" t="s">
        <v>173</v>
      </c>
      <c r="J200" s="86">
        <f t="shared" si="72"/>
        <v>8685197.2400000002</v>
      </c>
      <c r="K200" s="86" t="s">
        <v>173</v>
      </c>
      <c r="L200" s="86" t="s">
        <v>173</v>
      </c>
      <c r="M200" s="86">
        <f t="shared" si="73"/>
        <v>0</v>
      </c>
      <c r="N200" s="86" t="s">
        <v>173</v>
      </c>
      <c r="O200" s="86" t="s">
        <v>173</v>
      </c>
      <c r="P200" s="86">
        <f t="shared" si="74"/>
        <v>0</v>
      </c>
      <c r="Q200" s="86">
        <v>4470417.8499999996</v>
      </c>
      <c r="R200" s="86">
        <v>507769.22</v>
      </c>
      <c r="S200" s="86">
        <f t="shared" si="75"/>
        <v>4978187.0699999994</v>
      </c>
      <c r="T200" s="86">
        <v>257986.87</v>
      </c>
      <c r="U200" s="86" t="s">
        <v>173</v>
      </c>
      <c r="V200" s="86">
        <f t="shared" si="76"/>
        <v>257986.87</v>
      </c>
      <c r="W200" s="86" t="s">
        <v>173</v>
      </c>
      <c r="X200" s="86" t="s">
        <v>173</v>
      </c>
      <c r="Y200" s="86">
        <f t="shared" si="77"/>
        <v>0</v>
      </c>
      <c r="Z200" s="86" t="s">
        <v>173</v>
      </c>
      <c r="AA200" s="86">
        <v>16438.830000000002</v>
      </c>
      <c r="AB200" s="86">
        <f t="shared" si="78"/>
        <v>16438.830000000002</v>
      </c>
      <c r="AC200" s="86" t="s">
        <v>173</v>
      </c>
      <c r="AD200" s="86" t="s">
        <v>173</v>
      </c>
      <c r="AE200" s="86">
        <f t="shared" si="79"/>
        <v>0</v>
      </c>
      <c r="AF200" s="86">
        <v>111675.49</v>
      </c>
      <c r="AG200" s="86">
        <v>8102.43</v>
      </c>
      <c r="AH200" s="86">
        <f t="shared" si="80"/>
        <v>119777.92000000001</v>
      </c>
      <c r="AI200" s="86">
        <v>1506086.05</v>
      </c>
      <c r="AJ200" s="86">
        <v>3690.74</v>
      </c>
      <c r="AK200" s="86">
        <f t="shared" si="81"/>
        <v>1509776.79</v>
      </c>
      <c r="AM200" s="131" t="s">
        <v>2</v>
      </c>
    </row>
    <row r="201" spans="1:39" x14ac:dyDescent="0.4">
      <c r="A201" s="131" t="str">
        <f t="shared" si="82"/>
        <v>MarzoMidas Seguros, S. A.</v>
      </c>
      <c r="B201" s="50" t="s">
        <v>115</v>
      </c>
      <c r="C201" s="87">
        <f t="shared" si="69"/>
        <v>1114606.5300000003</v>
      </c>
      <c r="D201" s="87">
        <f t="shared" si="70"/>
        <v>0</v>
      </c>
      <c r="E201" s="86" t="s">
        <v>173</v>
      </c>
      <c r="F201" s="86" t="s">
        <v>173</v>
      </c>
      <c r="G201" s="86">
        <f t="shared" si="71"/>
        <v>0</v>
      </c>
      <c r="H201" s="86">
        <v>236648.77</v>
      </c>
      <c r="I201" s="86" t="s">
        <v>173</v>
      </c>
      <c r="J201" s="86">
        <f t="shared" si="72"/>
        <v>236648.77</v>
      </c>
      <c r="K201" s="86" t="s">
        <v>173</v>
      </c>
      <c r="L201" s="86" t="s">
        <v>173</v>
      </c>
      <c r="M201" s="86">
        <f t="shared" si="73"/>
        <v>0</v>
      </c>
      <c r="N201" s="86" t="s">
        <v>173</v>
      </c>
      <c r="O201" s="86" t="s">
        <v>173</v>
      </c>
      <c r="P201" s="86">
        <f t="shared" si="74"/>
        <v>0</v>
      </c>
      <c r="Q201" s="86">
        <v>554779.54</v>
      </c>
      <c r="R201" s="86" t="s">
        <v>173</v>
      </c>
      <c r="S201" s="86">
        <f t="shared" si="75"/>
        <v>554779.54</v>
      </c>
      <c r="T201" s="86" t="s">
        <v>173</v>
      </c>
      <c r="U201" s="86" t="s">
        <v>173</v>
      </c>
      <c r="V201" s="86">
        <f t="shared" si="76"/>
        <v>0</v>
      </c>
      <c r="W201" s="86" t="s">
        <v>173</v>
      </c>
      <c r="X201" s="86" t="s">
        <v>173</v>
      </c>
      <c r="Y201" s="86">
        <f t="shared" si="77"/>
        <v>0</v>
      </c>
      <c r="Z201" s="86">
        <v>129046.29</v>
      </c>
      <c r="AA201" s="86" t="s">
        <v>173</v>
      </c>
      <c r="AB201" s="86">
        <f t="shared" si="78"/>
        <v>129046.29</v>
      </c>
      <c r="AC201" s="86" t="s">
        <v>173</v>
      </c>
      <c r="AD201" s="86" t="s">
        <v>173</v>
      </c>
      <c r="AE201" s="86">
        <f t="shared" si="79"/>
        <v>0</v>
      </c>
      <c r="AF201" s="86">
        <v>171403.34</v>
      </c>
      <c r="AG201" s="86" t="s">
        <v>173</v>
      </c>
      <c r="AH201" s="86">
        <f t="shared" si="80"/>
        <v>171403.34</v>
      </c>
      <c r="AI201" s="86">
        <v>22728.59</v>
      </c>
      <c r="AJ201" s="86" t="s">
        <v>173</v>
      </c>
      <c r="AK201" s="86">
        <f t="shared" si="81"/>
        <v>22728.59</v>
      </c>
      <c r="AM201" s="131" t="s">
        <v>2</v>
      </c>
    </row>
    <row r="202" spans="1:39" x14ac:dyDescent="0.4">
      <c r="A202" s="131" t="str">
        <f t="shared" si="82"/>
        <v>MarzoHylseg Seguros, S.A.</v>
      </c>
      <c r="B202" s="50" t="s">
        <v>117</v>
      </c>
      <c r="C202" s="87">
        <f t="shared" si="69"/>
        <v>897483.43</v>
      </c>
      <c r="D202" s="87">
        <f t="shared" si="70"/>
        <v>0</v>
      </c>
      <c r="E202" s="86" t="s">
        <v>173</v>
      </c>
      <c r="F202" s="86" t="s">
        <v>173</v>
      </c>
      <c r="G202" s="86">
        <f t="shared" si="71"/>
        <v>0</v>
      </c>
      <c r="H202" s="86" t="s">
        <v>173</v>
      </c>
      <c r="I202" s="86" t="s">
        <v>173</v>
      </c>
      <c r="J202" s="86">
        <f t="shared" si="72"/>
        <v>0</v>
      </c>
      <c r="K202" s="86" t="s">
        <v>173</v>
      </c>
      <c r="L202" s="86" t="s">
        <v>173</v>
      </c>
      <c r="M202" s="86">
        <f t="shared" si="73"/>
        <v>0</v>
      </c>
      <c r="N202" s="86" t="s">
        <v>173</v>
      </c>
      <c r="O202" s="86" t="s">
        <v>173</v>
      </c>
      <c r="P202" s="86">
        <f t="shared" si="74"/>
        <v>0</v>
      </c>
      <c r="Q202" s="86" t="s">
        <v>173</v>
      </c>
      <c r="R202" s="86" t="s">
        <v>173</v>
      </c>
      <c r="S202" s="86">
        <f t="shared" si="75"/>
        <v>0</v>
      </c>
      <c r="T202" s="86" t="s">
        <v>173</v>
      </c>
      <c r="U202" s="86" t="s">
        <v>173</v>
      </c>
      <c r="V202" s="86">
        <f t="shared" si="76"/>
        <v>0</v>
      </c>
      <c r="W202" s="86" t="s">
        <v>173</v>
      </c>
      <c r="X202" s="86" t="s">
        <v>173</v>
      </c>
      <c r="Y202" s="86">
        <f t="shared" si="77"/>
        <v>0</v>
      </c>
      <c r="Z202" s="86">
        <v>791254.05</v>
      </c>
      <c r="AA202" s="86" t="s">
        <v>173</v>
      </c>
      <c r="AB202" s="86">
        <f t="shared" si="78"/>
        <v>791254.05</v>
      </c>
      <c r="AC202" s="86" t="s">
        <v>173</v>
      </c>
      <c r="AD202" s="86" t="s">
        <v>173</v>
      </c>
      <c r="AE202" s="86">
        <f t="shared" si="79"/>
        <v>0</v>
      </c>
      <c r="AF202" s="86">
        <v>85474.14</v>
      </c>
      <c r="AG202" s="86" t="s">
        <v>173</v>
      </c>
      <c r="AH202" s="86">
        <f t="shared" si="80"/>
        <v>85474.14</v>
      </c>
      <c r="AI202" s="86">
        <v>20755.240000000002</v>
      </c>
      <c r="AJ202" s="86" t="s">
        <v>173</v>
      </c>
      <c r="AK202" s="86">
        <f t="shared" si="81"/>
        <v>20755.240000000002</v>
      </c>
      <c r="AM202" s="131" t="s">
        <v>2</v>
      </c>
    </row>
    <row r="203" spans="1:39" x14ac:dyDescent="0.4">
      <c r="A203" s="131" t="str">
        <f t="shared" si="82"/>
        <v>MarzoAseguradora Agropecuaria Dominicana. S. A.</v>
      </c>
      <c r="B203" s="50" t="s">
        <v>98</v>
      </c>
      <c r="C203" s="87">
        <f t="shared" si="69"/>
        <v>3856604.91</v>
      </c>
      <c r="D203" s="87">
        <f t="shared" si="70"/>
        <v>91637653.670000002</v>
      </c>
      <c r="E203" s="86" t="s">
        <v>173</v>
      </c>
      <c r="F203" s="86" t="s">
        <v>173</v>
      </c>
      <c r="G203" s="86">
        <f t="shared" si="71"/>
        <v>0</v>
      </c>
      <c r="H203" s="86">
        <v>3291329.66</v>
      </c>
      <c r="I203" s="86" t="s">
        <v>173</v>
      </c>
      <c r="J203" s="86">
        <f t="shared" si="72"/>
        <v>3291329.66</v>
      </c>
      <c r="K203" s="86" t="s">
        <v>173</v>
      </c>
      <c r="L203" s="86" t="s">
        <v>173</v>
      </c>
      <c r="M203" s="86">
        <f t="shared" si="73"/>
        <v>0</v>
      </c>
      <c r="N203" s="86" t="s">
        <v>173</v>
      </c>
      <c r="O203" s="86" t="s">
        <v>173</v>
      </c>
      <c r="P203" s="86">
        <f t="shared" si="74"/>
        <v>0</v>
      </c>
      <c r="Q203" s="86" t="s">
        <v>173</v>
      </c>
      <c r="R203" s="86" t="s">
        <v>173</v>
      </c>
      <c r="S203" s="86">
        <f t="shared" si="75"/>
        <v>0</v>
      </c>
      <c r="T203" s="86" t="s">
        <v>173</v>
      </c>
      <c r="U203" s="86" t="s">
        <v>173</v>
      </c>
      <c r="V203" s="86">
        <f t="shared" si="76"/>
        <v>0</v>
      </c>
      <c r="W203" s="86" t="s">
        <v>173</v>
      </c>
      <c r="X203" s="86" t="s">
        <v>173</v>
      </c>
      <c r="Y203" s="86">
        <f t="shared" si="77"/>
        <v>0</v>
      </c>
      <c r="Z203" s="86" t="s">
        <v>173</v>
      </c>
      <c r="AA203" s="86" t="s">
        <v>173</v>
      </c>
      <c r="AB203" s="86">
        <f t="shared" si="78"/>
        <v>0</v>
      </c>
      <c r="AC203" s="86" t="s">
        <v>173</v>
      </c>
      <c r="AD203" s="86">
        <v>91637653.670000002</v>
      </c>
      <c r="AE203" s="86">
        <f t="shared" si="79"/>
        <v>91637653.670000002</v>
      </c>
      <c r="AF203" s="86" t="s">
        <v>173</v>
      </c>
      <c r="AG203" s="86" t="s">
        <v>173</v>
      </c>
      <c r="AH203" s="86">
        <f t="shared" si="80"/>
        <v>0</v>
      </c>
      <c r="AI203" s="86">
        <v>565275.25</v>
      </c>
      <c r="AJ203" s="86" t="s">
        <v>173</v>
      </c>
      <c r="AK203" s="86">
        <f t="shared" si="81"/>
        <v>565275.25</v>
      </c>
      <c r="AM203" s="131" t="s">
        <v>2</v>
      </c>
    </row>
    <row r="204" spans="1:39" ht="13" thickBot="1" x14ac:dyDescent="0.45">
      <c r="A204" s="131" t="str">
        <f t="shared" si="82"/>
        <v>MarzoCuna Mutual Insurance Society Dominicana, S.A.</v>
      </c>
      <c r="B204" s="50" t="s">
        <v>102</v>
      </c>
      <c r="C204" s="87">
        <f t="shared" si="69"/>
        <v>32311148.149999999</v>
      </c>
      <c r="D204" s="87">
        <f t="shared" si="70"/>
        <v>0</v>
      </c>
      <c r="E204" s="86" t="s">
        <v>173</v>
      </c>
      <c r="F204" s="86" t="s">
        <v>173</v>
      </c>
      <c r="G204" s="86">
        <f t="shared" si="71"/>
        <v>0</v>
      </c>
      <c r="H204" s="86">
        <v>32080928.5</v>
      </c>
      <c r="I204" s="86" t="s">
        <v>173</v>
      </c>
      <c r="J204" s="86">
        <f t="shared" si="72"/>
        <v>32080928.5</v>
      </c>
      <c r="K204" s="86" t="s">
        <v>173</v>
      </c>
      <c r="L204" s="86" t="s">
        <v>173</v>
      </c>
      <c r="M204" s="86">
        <f t="shared" si="73"/>
        <v>0</v>
      </c>
      <c r="N204" s="86" t="s">
        <v>173</v>
      </c>
      <c r="O204" s="86" t="s">
        <v>173</v>
      </c>
      <c r="P204" s="86">
        <f t="shared" si="74"/>
        <v>0</v>
      </c>
      <c r="Q204" s="86" t="s">
        <v>173</v>
      </c>
      <c r="R204" s="86" t="s">
        <v>173</v>
      </c>
      <c r="S204" s="86">
        <f t="shared" si="75"/>
        <v>0</v>
      </c>
      <c r="T204" s="86" t="s">
        <v>173</v>
      </c>
      <c r="U204" s="86" t="s">
        <v>173</v>
      </c>
      <c r="V204" s="86">
        <f t="shared" si="76"/>
        <v>0</v>
      </c>
      <c r="W204" s="86" t="s">
        <v>173</v>
      </c>
      <c r="X204" s="86" t="s">
        <v>173</v>
      </c>
      <c r="Y204" s="86">
        <f t="shared" si="77"/>
        <v>0</v>
      </c>
      <c r="Z204" s="86" t="s">
        <v>173</v>
      </c>
      <c r="AA204" s="86" t="s">
        <v>173</v>
      </c>
      <c r="AB204" s="86">
        <f t="shared" si="78"/>
        <v>0</v>
      </c>
      <c r="AC204" s="86" t="s">
        <v>173</v>
      </c>
      <c r="AD204" s="86" t="s">
        <v>173</v>
      </c>
      <c r="AE204" s="86">
        <f t="shared" si="79"/>
        <v>0</v>
      </c>
      <c r="AF204" s="86">
        <v>230219.65</v>
      </c>
      <c r="AG204" s="86" t="s">
        <v>173</v>
      </c>
      <c r="AH204" s="86">
        <f t="shared" si="80"/>
        <v>230219.65</v>
      </c>
      <c r="AI204" s="86" t="s">
        <v>173</v>
      </c>
      <c r="AJ204" s="86" t="s">
        <v>173</v>
      </c>
      <c r="AK204" s="86">
        <f t="shared" si="81"/>
        <v>0</v>
      </c>
      <c r="AM204" s="131" t="s">
        <v>2</v>
      </c>
    </row>
    <row r="205" spans="1:39" ht="13.35" thickTop="1" thickBot="1" x14ac:dyDescent="0.45">
      <c r="A205" s="131" t="str">
        <f t="shared" si="82"/>
        <v>Total General</v>
      </c>
      <c r="B205" s="52" t="s">
        <v>19</v>
      </c>
      <c r="C205" s="60">
        <f t="shared" ref="C205:AK205" si="83">SUM(C172:C204)</f>
        <v>6635913848.2199974</v>
      </c>
      <c r="D205" s="60">
        <f t="shared" si="83"/>
        <v>2666838680.8999996</v>
      </c>
      <c r="E205" s="60">
        <f t="shared" si="83"/>
        <v>31252583.549999997</v>
      </c>
      <c r="F205" s="60">
        <f t="shared" si="83"/>
        <v>953.31</v>
      </c>
      <c r="G205" s="60">
        <f t="shared" si="83"/>
        <v>31253536.859999996</v>
      </c>
      <c r="H205" s="60">
        <f t="shared" si="83"/>
        <v>460713650.13000005</v>
      </c>
      <c r="I205" s="60">
        <f t="shared" si="83"/>
        <v>536336435.71999997</v>
      </c>
      <c r="J205" s="60">
        <f t="shared" si="83"/>
        <v>997050085.84999979</v>
      </c>
      <c r="K205" s="60">
        <f t="shared" si="83"/>
        <v>2208341.4800000004</v>
      </c>
      <c r="L205" s="60">
        <f t="shared" si="83"/>
        <v>1858445013.9300001</v>
      </c>
      <c r="M205" s="60">
        <f t="shared" si="83"/>
        <v>1860653355.4100001</v>
      </c>
      <c r="N205" s="60">
        <f t="shared" si="83"/>
        <v>48530975.450000003</v>
      </c>
      <c r="O205" s="60">
        <f t="shared" si="83"/>
        <v>4742975.7500000009</v>
      </c>
      <c r="P205" s="60">
        <f t="shared" si="83"/>
        <v>53273951.200000003</v>
      </c>
      <c r="Q205" s="60">
        <f t="shared" si="83"/>
        <v>3513755610.9399991</v>
      </c>
      <c r="R205" s="60">
        <f t="shared" si="83"/>
        <v>142278759.22999999</v>
      </c>
      <c r="S205" s="60">
        <f t="shared" si="83"/>
        <v>3656034370.1699996</v>
      </c>
      <c r="T205" s="60">
        <f t="shared" si="83"/>
        <v>82704938.24000001</v>
      </c>
      <c r="U205" s="60">
        <f t="shared" si="83"/>
        <v>0</v>
      </c>
      <c r="V205" s="60">
        <f t="shared" si="83"/>
        <v>82704938.24000001</v>
      </c>
      <c r="W205" s="60">
        <f t="shared" si="83"/>
        <v>109366058.47</v>
      </c>
      <c r="X205" s="60">
        <f t="shared" si="83"/>
        <v>4848831.5999999996</v>
      </c>
      <c r="Y205" s="60">
        <f t="shared" si="83"/>
        <v>114214890.07000001</v>
      </c>
      <c r="Z205" s="60">
        <f t="shared" si="83"/>
        <v>1848187190.9099998</v>
      </c>
      <c r="AA205" s="60">
        <f t="shared" si="83"/>
        <v>4266100.8500000006</v>
      </c>
      <c r="AB205" s="60">
        <f t="shared" si="83"/>
        <v>1852453291.7599998</v>
      </c>
      <c r="AC205" s="60">
        <f t="shared" si="83"/>
        <v>0</v>
      </c>
      <c r="AD205" s="60">
        <f t="shared" si="83"/>
        <v>91637653.670000002</v>
      </c>
      <c r="AE205" s="60">
        <f t="shared" si="83"/>
        <v>91637653.670000002</v>
      </c>
      <c r="AF205" s="60">
        <f t="shared" si="83"/>
        <v>126431764.90000002</v>
      </c>
      <c r="AG205" s="60">
        <f t="shared" si="83"/>
        <v>1201472.49</v>
      </c>
      <c r="AH205" s="60">
        <f t="shared" si="83"/>
        <v>127633237.39000002</v>
      </c>
      <c r="AI205" s="60">
        <f t="shared" si="83"/>
        <v>412762734.14999998</v>
      </c>
      <c r="AJ205" s="60">
        <f t="shared" si="83"/>
        <v>23080484.349999998</v>
      </c>
      <c r="AK205" s="85">
        <f t="shared" si="83"/>
        <v>435843218.5</v>
      </c>
    </row>
    <row r="206" spans="1:39" ht="13" thickTop="1" x14ac:dyDescent="0.4">
      <c r="A206" s="131" t="str">
        <f t="shared" si="82"/>
        <v/>
      </c>
      <c r="B206" s="103"/>
      <c r="C206" s="35"/>
      <c r="D206" s="34"/>
      <c r="E206" s="35"/>
      <c r="F206" s="34"/>
      <c r="G206" s="34"/>
      <c r="H206" s="35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</row>
    <row r="207" spans="1:39" x14ac:dyDescent="0.4">
      <c r="A207" s="131" t="str">
        <f>AM207&amp;B207</f>
        <v>% de Primas Exoneradas de Impuestos</v>
      </c>
      <c r="B207" s="5" t="s">
        <v>38</v>
      </c>
      <c r="C207" s="187">
        <f>IFERROR(D205/C208*100,0)</f>
        <v>28.667200084621321</v>
      </c>
      <c r="D207" s="187"/>
      <c r="E207" s="187">
        <f>IFERROR(F205/E208*100,0)</f>
        <v>3.0502467745341768E-3</v>
      </c>
      <c r="F207" s="187"/>
      <c r="G207" s="36"/>
      <c r="H207" s="187">
        <f>IFERROR(I205/H208*100,0)</f>
        <v>53.792326316562644</v>
      </c>
      <c r="I207" s="187"/>
      <c r="J207" s="36"/>
      <c r="K207" s="187">
        <f>IFERROR(L205/K208*100,0)</f>
        <v>99.881313653960362</v>
      </c>
      <c r="L207" s="187"/>
      <c r="M207" s="36"/>
      <c r="N207" s="187">
        <f>IFERROR(O205/N208*100,0)</f>
        <v>8.9029922563731301</v>
      </c>
      <c r="O207" s="187"/>
      <c r="P207" s="36"/>
      <c r="Q207" s="187">
        <f>IFERROR(R205/Q208*100,0)</f>
        <v>3.8916143784333266</v>
      </c>
      <c r="R207" s="187"/>
      <c r="S207" s="36"/>
      <c r="T207" s="187">
        <f>IFERROR(U205/T208*100,0)</f>
        <v>0</v>
      </c>
      <c r="U207" s="187"/>
      <c r="V207" s="36"/>
      <c r="W207" s="187">
        <f>IFERROR(X205/W208*100,0)</f>
        <v>4.2453585491596142</v>
      </c>
      <c r="X207" s="187"/>
      <c r="Y207" s="36"/>
      <c r="Z207" s="187">
        <f>IFERROR(AA205/Z208*100,0)</f>
        <v>0.23029465136725877</v>
      </c>
      <c r="AA207" s="187"/>
      <c r="AB207" s="36"/>
      <c r="AC207" s="187">
        <f>IFERROR(AD205/AC208*100,0)</f>
        <v>100</v>
      </c>
      <c r="AD207" s="187"/>
      <c r="AE207" s="36"/>
      <c r="AF207" s="187">
        <f>IFERROR(AG205/AF208*100,0)</f>
        <v>0.94134765721623437</v>
      </c>
      <c r="AG207" s="187"/>
      <c r="AH207" s="36"/>
      <c r="AI207" s="187">
        <f>IFERROR(AJ205/AI208*100,0)</f>
        <v>5.295593316659577</v>
      </c>
      <c r="AJ207" s="187"/>
      <c r="AK207" s="36"/>
    </row>
    <row r="208" spans="1:39" x14ac:dyDescent="0.4">
      <c r="A208" s="131" t="str">
        <f>AM208&amp;B208</f>
        <v>Primas Netas Totales</v>
      </c>
      <c r="B208" s="5" t="s">
        <v>39</v>
      </c>
      <c r="C208" s="185">
        <f>IFERROR(C205+D205,0)</f>
        <v>9302752529.119997</v>
      </c>
      <c r="D208" s="186"/>
      <c r="E208" s="185">
        <f>IFERROR(E205+F205,0)</f>
        <v>31253536.859999996</v>
      </c>
      <c r="F208" s="186"/>
      <c r="G208" s="37"/>
      <c r="H208" s="185">
        <f>IFERROR(H205+I205,0)</f>
        <v>997050085.85000002</v>
      </c>
      <c r="I208" s="186"/>
      <c r="J208" s="37"/>
      <c r="K208" s="185">
        <f>IFERROR(K205+L205,0)</f>
        <v>1860653355.4100001</v>
      </c>
      <c r="L208" s="186"/>
      <c r="M208" s="37"/>
      <c r="N208" s="185">
        <f>IFERROR(N205+O205,0)</f>
        <v>53273951.200000003</v>
      </c>
      <c r="O208" s="186"/>
      <c r="P208" s="37"/>
      <c r="Q208" s="185">
        <f>IFERROR(Q205+R205,0)</f>
        <v>3656034370.1699991</v>
      </c>
      <c r="R208" s="186"/>
      <c r="S208" s="37"/>
      <c r="T208" s="185">
        <f>IFERROR(T205+U205,0)</f>
        <v>82704938.24000001</v>
      </c>
      <c r="U208" s="186"/>
      <c r="V208" s="37"/>
      <c r="W208" s="185">
        <f>IFERROR(W205+X205,0)</f>
        <v>114214890.06999999</v>
      </c>
      <c r="X208" s="186"/>
      <c r="Y208" s="37"/>
      <c r="Z208" s="185">
        <f>IFERROR(Z205+AA205,0)</f>
        <v>1852453291.7599998</v>
      </c>
      <c r="AA208" s="186"/>
      <c r="AB208" s="37"/>
      <c r="AC208" s="185">
        <f>IFERROR(AC205+AD205,0)</f>
        <v>91637653.670000002</v>
      </c>
      <c r="AD208" s="186"/>
      <c r="AE208" s="37"/>
      <c r="AF208" s="185">
        <f>IFERROR(AF205+AG205,0)</f>
        <v>127633237.39000002</v>
      </c>
      <c r="AG208" s="186"/>
      <c r="AH208" s="37"/>
      <c r="AI208" s="185">
        <f>IFERROR(AI205+AJ205,0)</f>
        <v>435843218.5</v>
      </c>
      <c r="AJ208" s="186"/>
      <c r="AK208" s="37"/>
    </row>
    <row r="209" spans="1:37" x14ac:dyDescent="0.4">
      <c r="A209" s="131" t="str">
        <f>AM209&amp;B209</f>
        <v>% Por Ramos Primas Netas Cobradas</v>
      </c>
      <c r="B209" s="5" t="s">
        <v>40</v>
      </c>
      <c r="C209" s="187">
        <f>SUM(E209:AJ209,0)</f>
        <v>100.00000000000001</v>
      </c>
      <c r="D209" s="186"/>
      <c r="E209" s="187">
        <f>IFERROR(E208/C208*100,0)</f>
        <v>0.33596010172439206</v>
      </c>
      <c r="F209" s="187"/>
      <c r="G209" s="36"/>
      <c r="H209" s="187">
        <f>IFERROR(H208/C208*100,0)</f>
        <v>10.717796509462957</v>
      </c>
      <c r="I209" s="187"/>
      <c r="J209" s="36"/>
      <c r="K209" s="187">
        <f>IFERROR(K208/C208*100,0)</f>
        <v>20.001105582306728</v>
      </c>
      <c r="L209" s="187"/>
      <c r="M209" s="36"/>
      <c r="N209" s="187">
        <f>IFERROR(N208/C208*100,0)</f>
        <v>0.57266869169354873</v>
      </c>
      <c r="O209" s="187"/>
      <c r="P209" s="36"/>
      <c r="Q209" s="187">
        <f>IFERROR(Q208/C208*100,0)</f>
        <v>39.300565705963642</v>
      </c>
      <c r="R209" s="187"/>
      <c r="S209" s="36"/>
      <c r="T209" s="187">
        <f>IFERROR(T208/C208*100,0)</f>
        <v>0.88903728204219534</v>
      </c>
      <c r="U209" s="187"/>
      <c r="V209" s="36"/>
      <c r="W209" s="187">
        <f>IFERROR(W208/C208*100,0)</f>
        <v>1.227753718186936</v>
      </c>
      <c r="X209" s="187"/>
      <c r="Y209" s="36"/>
      <c r="Z209" s="187">
        <f>IFERROR(Z208/C208*100,0)</f>
        <v>19.912958943724952</v>
      </c>
      <c r="AA209" s="187"/>
      <c r="AB209" s="36"/>
      <c r="AC209" s="187">
        <f>IFERROR(AC208/C208*100,0)</f>
        <v>0.98505956579142229</v>
      </c>
      <c r="AD209" s="187"/>
      <c r="AE209" s="36"/>
      <c r="AF209" s="187">
        <f>IFERROR(AF208/C208*100,0)</f>
        <v>1.3719943316827499</v>
      </c>
      <c r="AG209" s="187"/>
      <c r="AH209" s="36"/>
      <c r="AI209" s="187">
        <f>IFERROR(AI208/C208*100,0)</f>
        <v>4.6850995674204938</v>
      </c>
      <c r="AJ209" s="187"/>
      <c r="AK209" s="36"/>
    </row>
    <row r="210" spans="1:37" x14ac:dyDescent="0.4">
      <c r="A210" s="131" t="str">
        <f t="shared" si="82"/>
        <v>Fuente: Superintendencia de Seguros, Dirección de Análisis Financiero y Estadísticas</v>
      </c>
      <c r="B210" s="92" t="s">
        <v>171</v>
      </c>
    </row>
    <row r="211" spans="1:37" x14ac:dyDescent="0.4">
      <c r="A211" s="131" t="str">
        <f t="shared" si="82"/>
        <v/>
      </c>
      <c r="K211" s="40"/>
    </row>
    <row r="212" spans="1:37" x14ac:dyDescent="0.4">
      <c r="A212" s="131" t="str">
        <f t="shared" si="82"/>
        <v/>
      </c>
      <c r="K212" s="40"/>
    </row>
    <row r="213" spans="1:37" x14ac:dyDescent="0.4">
      <c r="A213" s="131" t="str">
        <f t="shared" si="82"/>
        <v/>
      </c>
      <c r="K213" s="40"/>
    </row>
    <row r="214" spans="1:37" x14ac:dyDescent="0.4">
      <c r="A214" s="131" t="str">
        <f t="shared" si="82"/>
        <v/>
      </c>
      <c r="K214" s="40"/>
    </row>
    <row r="215" spans="1:37" x14ac:dyDescent="0.4">
      <c r="A215" s="131" t="str">
        <f t="shared" si="82"/>
        <v/>
      </c>
      <c r="K215" s="40"/>
    </row>
    <row r="216" spans="1:37" x14ac:dyDescent="0.4">
      <c r="A216" s="131" t="str">
        <f t="shared" si="82"/>
        <v/>
      </c>
      <c r="K216" s="40"/>
    </row>
    <row r="217" spans="1:37" x14ac:dyDescent="0.4">
      <c r="A217" s="131" t="str">
        <f t="shared" si="82"/>
        <v/>
      </c>
      <c r="K217" s="40"/>
    </row>
    <row r="218" spans="1:37" ht="20.25" customHeight="1" x14ac:dyDescent="0.6">
      <c r="A218" s="131" t="str">
        <f t="shared" si="82"/>
        <v>Superintendencia de Seguros</v>
      </c>
      <c r="B218" s="181" t="s">
        <v>42</v>
      </c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81"/>
      <c r="Z218" s="181"/>
      <c r="AA218" s="181"/>
      <c r="AB218" s="181"/>
      <c r="AC218" s="181"/>
      <c r="AD218" s="181"/>
      <c r="AE218" s="181"/>
      <c r="AF218" s="181"/>
      <c r="AG218" s="181"/>
      <c r="AH218" s="181"/>
      <c r="AI218" s="181"/>
      <c r="AJ218" s="181"/>
    </row>
    <row r="219" spans="1:37" ht="12.75" customHeight="1" x14ac:dyDescent="0.4">
      <c r="A219" s="131" t="str">
        <f t="shared" si="82"/>
        <v>Primas Netas Cobradas por Compañías, Según Ramos</v>
      </c>
      <c r="B219" s="182" t="s">
        <v>56</v>
      </c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  <c r="AB219" s="182"/>
      <c r="AC219" s="182"/>
      <c r="AD219" s="182"/>
      <c r="AE219" s="182"/>
      <c r="AF219" s="182"/>
      <c r="AG219" s="182"/>
      <c r="AH219" s="182"/>
      <c r="AI219" s="182"/>
      <c r="AJ219" s="182"/>
    </row>
    <row r="220" spans="1:37" ht="12.75" customHeight="1" x14ac:dyDescent="0.4">
      <c r="A220" s="131" t="str">
        <f t="shared" si="82"/>
        <v>Abril, 2021</v>
      </c>
      <c r="B220" s="183" t="s">
        <v>161</v>
      </c>
      <c r="C220" s="184"/>
      <c r="D220" s="184"/>
      <c r="E220" s="184"/>
      <c r="F220" s="184"/>
      <c r="G220" s="184"/>
      <c r="H220" s="184"/>
      <c r="I220" s="184"/>
      <c r="J220" s="184"/>
      <c r="K220" s="184"/>
      <c r="L220" s="184"/>
      <c r="M220" s="184"/>
      <c r="N220" s="184"/>
      <c r="O220" s="184"/>
      <c r="P220" s="184"/>
      <c r="Q220" s="184"/>
      <c r="R220" s="184"/>
      <c r="S220" s="184"/>
      <c r="T220" s="184"/>
      <c r="U220" s="184"/>
      <c r="V220" s="184"/>
      <c r="W220" s="184"/>
      <c r="X220" s="184"/>
      <c r="Y220" s="184"/>
      <c r="Z220" s="184"/>
      <c r="AA220" s="184"/>
      <c r="AB220" s="184"/>
      <c r="AC220" s="184"/>
      <c r="AD220" s="184"/>
      <c r="AE220" s="184"/>
      <c r="AF220" s="184"/>
      <c r="AG220" s="184"/>
      <c r="AH220" s="184"/>
      <c r="AI220" s="184"/>
      <c r="AJ220" s="184"/>
    </row>
    <row r="221" spans="1:37" ht="12.75" customHeight="1" x14ac:dyDescent="0.4">
      <c r="A221" s="131" t="str">
        <f t="shared" si="82"/>
        <v>(Valores en RD$)</v>
      </c>
      <c r="B221" s="182" t="s">
        <v>105</v>
      </c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  <c r="AB221" s="182"/>
      <c r="AC221" s="182"/>
      <c r="AD221" s="182"/>
      <c r="AE221" s="182"/>
      <c r="AF221" s="182"/>
      <c r="AG221" s="182"/>
      <c r="AH221" s="182"/>
      <c r="AI221" s="182"/>
      <c r="AJ221" s="182"/>
    </row>
    <row r="222" spans="1:37" x14ac:dyDescent="0.4">
      <c r="A222" s="131" t="str">
        <f t="shared" si="82"/>
        <v/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:37" ht="13" thickBot="1" x14ac:dyDescent="0.45">
      <c r="A223" s="131" t="str">
        <f t="shared" si="82"/>
        <v/>
      </c>
    </row>
    <row r="224" spans="1:37" ht="13.35" thickTop="1" thickBot="1" x14ac:dyDescent="0.45">
      <c r="A224" s="131" t="str">
        <f t="shared" si="82"/>
        <v>Compañías</v>
      </c>
      <c r="B224" s="176" t="s">
        <v>33</v>
      </c>
      <c r="C224" s="189" t="s">
        <v>0</v>
      </c>
      <c r="D224" s="189"/>
      <c r="E224" s="189" t="s">
        <v>12</v>
      </c>
      <c r="F224" s="189"/>
      <c r="G224" s="109"/>
      <c r="H224" s="189" t="s">
        <v>13</v>
      </c>
      <c r="I224" s="189"/>
      <c r="J224" s="109"/>
      <c r="K224" s="189" t="s">
        <v>14</v>
      </c>
      <c r="L224" s="189"/>
      <c r="M224" s="109"/>
      <c r="N224" s="189" t="s">
        <v>15</v>
      </c>
      <c r="O224" s="189"/>
      <c r="P224" s="109"/>
      <c r="Q224" s="189" t="s">
        <v>27</v>
      </c>
      <c r="R224" s="189"/>
      <c r="S224" s="109"/>
      <c r="T224" s="189" t="s">
        <v>35</v>
      </c>
      <c r="U224" s="189"/>
      <c r="V224" s="109"/>
      <c r="W224" s="189" t="s">
        <v>16</v>
      </c>
      <c r="X224" s="189"/>
      <c r="Y224" s="109"/>
      <c r="Z224" s="189" t="s">
        <v>67</v>
      </c>
      <c r="AA224" s="189"/>
      <c r="AB224" s="109"/>
      <c r="AC224" s="189" t="s">
        <v>34</v>
      </c>
      <c r="AD224" s="189"/>
      <c r="AE224" s="109"/>
      <c r="AF224" s="189" t="s">
        <v>17</v>
      </c>
      <c r="AG224" s="189"/>
      <c r="AH224" s="109"/>
      <c r="AI224" s="189" t="s">
        <v>18</v>
      </c>
      <c r="AJ224" s="189"/>
      <c r="AK224" s="64"/>
    </row>
    <row r="225" spans="1:39" ht="13.35" thickTop="1" thickBot="1" x14ac:dyDescent="0.45">
      <c r="A225" s="131" t="str">
        <f t="shared" si="82"/>
        <v/>
      </c>
      <c r="B225" s="188"/>
      <c r="C225" s="109" t="s">
        <v>28</v>
      </c>
      <c r="D225" s="109" t="s">
        <v>25</v>
      </c>
      <c r="E225" s="109" t="s">
        <v>28</v>
      </c>
      <c r="F225" s="109" t="s">
        <v>25</v>
      </c>
      <c r="G225" s="109"/>
      <c r="H225" s="109" t="s">
        <v>28</v>
      </c>
      <c r="I225" s="109" t="s">
        <v>25</v>
      </c>
      <c r="J225" s="109"/>
      <c r="K225" s="109" t="s">
        <v>28</v>
      </c>
      <c r="L225" s="109" t="s">
        <v>25</v>
      </c>
      <c r="M225" s="109"/>
      <c r="N225" s="109" t="s">
        <v>28</v>
      </c>
      <c r="O225" s="109" t="s">
        <v>25</v>
      </c>
      <c r="P225" s="109"/>
      <c r="Q225" s="109" t="s">
        <v>28</v>
      </c>
      <c r="R225" s="109" t="s">
        <v>25</v>
      </c>
      <c r="S225" s="109"/>
      <c r="T225" s="109" t="s">
        <v>28</v>
      </c>
      <c r="U225" s="109" t="s">
        <v>25</v>
      </c>
      <c r="V225" s="109"/>
      <c r="W225" s="109" t="s">
        <v>28</v>
      </c>
      <c r="X225" s="109" t="s">
        <v>25</v>
      </c>
      <c r="Y225" s="109"/>
      <c r="Z225" s="109" t="s">
        <v>28</v>
      </c>
      <c r="AA225" s="109" t="s">
        <v>25</v>
      </c>
      <c r="AB225" s="109"/>
      <c r="AC225" s="109" t="s">
        <v>28</v>
      </c>
      <c r="AD225" s="109" t="s">
        <v>25</v>
      </c>
      <c r="AE225" s="109"/>
      <c r="AF225" s="109" t="s">
        <v>28</v>
      </c>
      <c r="AG225" s="109" t="s">
        <v>25</v>
      </c>
      <c r="AH225" s="109"/>
      <c r="AI225" s="109" t="s">
        <v>28</v>
      </c>
      <c r="AJ225" s="109" t="s">
        <v>25</v>
      </c>
      <c r="AK225" s="64"/>
    </row>
    <row r="226" spans="1:39" ht="13" thickTop="1" x14ac:dyDescent="0.4">
      <c r="A226" s="131" t="str">
        <f t="shared" si="82"/>
        <v>AbrilSeguros Universal, S. A.</v>
      </c>
      <c r="B226" s="86" t="s">
        <v>86</v>
      </c>
      <c r="C226" s="87">
        <f t="shared" ref="C226:C258" si="84">SUMIF($E$62:$AJ$62,$C$62,$E226:$AJ226)</f>
        <v>752215500.42000008</v>
      </c>
      <c r="D226" s="87">
        <f t="shared" ref="D226:D258" si="85">SUMIF($E$62:$AJ$62,$D$62,$E226:$AJ226)</f>
        <v>529631460.21999997</v>
      </c>
      <c r="E226" s="86">
        <v>5449696.0300000003</v>
      </c>
      <c r="F226" s="86">
        <v>1.1299999999999999</v>
      </c>
      <c r="G226" s="86">
        <f>SUBTOTAL(109,E226:F226)</f>
        <v>5449697.1600000001</v>
      </c>
      <c r="H226" s="86">
        <v>80470644.25</v>
      </c>
      <c r="I226" s="86">
        <v>139946072.16</v>
      </c>
      <c r="J226" s="86">
        <f>SUBTOTAL(109,H226:I226)</f>
        <v>220416716.41</v>
      </c>
      <c r="K226" s="86">
        <v>512.94000000000005</v>
      </c>
      <c r="L226" s="86">
        <v>339184608.64999998</v>
      </c>
      <c r="M226" s="86">
        <f>SUBTOTAL(109,K226:L226)</f>
        <v>339185121.58999997</v>
      </c>
      <c r="N226" s="86">
        <v>19758448.629999999</v>
      </c>
      <c r="O226" s="86" t="s">
        <v>173</v>
      </c>
      <c r="P226" s="86">
        <f>SUBTOTAL(109,N226:O226)</f>
        <v>19758448.629999999</v>
      </c>
      <c r="Q226" s="86">
        <v>324092985.06</v>
      </c>
      <c r="R226" s="86">
        <v>48094327.869999997</v>
      </c>
      <c r="S226" s="86">
        <f>SUBTOTAL(109,Q226:R226)</f>
        <v>372187312.93000001</v>
      </c>
      <c r="T226" s="86">
        <v>6126552.9699999997</v>
      </c>
      <c r="U226" s="86" t="s">
        <v>173</v>
      </c>
      <c r="V226" s="86">
        <f>SUBTOTAL(109,T226:U226)</f>
        <v>6126552.9699999997</v>
      </c>
      <c r="W226" s="86">
        <v>29235387.52</v>
      </c>
      <c r="X226" s="86">
        <v>769597.5</v>
      </c>
      <c r="Y226" s="86">
        <f>SUBTOTAL(109,W226:X226)</f>
        <v>30004985.02</v>
      </c>
      <c r="Z226" s="86">
        <v>203721996.34</v>
      </c>
      <c r="AA226" s="86">
        <v>652800.68000000005</v>
      </c>
      <c r="AB226" s="86">
        <f>SUBTOTAL(109,Z226:AA226)</f>
        <v>204374797.02000001</v>
      </c>
      <c r="AC226" s="86" t="s">
        <v>173</v>
      </c>
      <c r="AD226" s="86" t="s">
        <v>173</v>
      </c>
      <c r="AE226" s="86">
        <f>SUBTOTAL(109,AC226:AD226)</f>
        <v>0</v>
      </c>
      <c r="AF226" s="86">
        <v>15428472.949999999</v>
      </c>
      <c r="AG226" s="86">
        <v>320100.34999999998</v>
      </c>
      <c r="AH226" s="86">
        <f>SUBTOTAL(109,AF226:AG226)</f>
        <v>15748573.299999999</v>
      </c>
      <c r="AI226" s="86">
        <v>67930803.730000004</v>
      </c>
      <c r="AJ226" s="86">
        <v>663951.88</v>
      </c>
      <c r="AK226" s="86">
        <f>SUBTOTAL(109,AI226:AJ226)</f>
        <v>68594755.609999999</v>
      </c>
      <c r="AM226" s="131" t="s">
        <v>3</v>
      </c>
    </row>
    <row r="227" spans="1:39" x14ac:dyDescent="0.4">
      <c r="A227" s="131" t="str">
        <f t="shared" si="82"/>
        <v>AbrilSeguros Reservas, S. A.</v>
      </c>
      <c r="B227" s="50" t="s">
        <v>112</v>
      </c>
      <c r="C227" s="87">
        <f t="shared" si="84"/>
        <v>692704808.63</v>
      </c>
      <c r="D227" s="87">
        <f t="shared" si="85"/>
        <v>95251951.920000002</v>
      </c>
      <c r="E227" s="86">
        <v>5003038.7</v>
      </c>
      <c r="F227" s="86" t="s">
        <v>173</v>
      </c>
      <c r="G227" s="86">
        <f t="shared" ref="G227:G258" si="86">SUBTOTAL(109,E227:F227)</f>
        <v>5003038.7</v>
      </c>
      <c r="H227" s="86">
        <v>121965525.95999999</v>
      </c>
      <c r="I227" s="86">
        <v>63606797.890000001</v>
      </c>
      <c r="J227" s="86">
        <f t="shared" ref="J227:J258" si="87">SUBTOTAL(109,H227:I227)</f>
        <v>185572323.84999999</v>
      </c>
      <c r="K227" s="86" t="s">
        <v>173</v>
      </c>
      <c r="L227" s="86">
        <v>10605348.710000001</v>
      </c>
      <c r="M227" s="86">
        <f t="shared" ref="M227:M258" si="88">SUBTOTAL(109,K227:L227)</f>
        <v>10605348.710000001</v>
      </c>
      <c r="N227" s="86">
        <v>1715181.63</v>
      </c>
      <c r="O227" s="86">
        <v>613785.4</v>
      </c>
      <c r="P227" s="86">
        <f t="shared" ref="P227:P258" si="89">SUBTOTAL(109,N227:O227)</f>
        <v>2328967.0299999998</v>
      </c>
      <c r="Q227" s="86">
        <v>256530066.94999999</v>
      </c>
      <c r="R227" s="86">
        <v>14368637.68</v>
      </c>
      <c r="S227" s="86">
        <f t="shared" ref="S227:S258" si="90">SUBTOTAL(109,Q227:R227)</f>
        <v>270898704.63</v>
      </c>
      <c r="T227" s="86">
        <v>3715869.2</v>
      </c>
      <c r="U227" s="86" t="s">
        <v>173</v>
      </c>
      <c r="V227" s="86">
        <f t="shared" ref="V227:V258" si="91">SUBTOTAL(109,T227:U227)</f>
        <v>3715869.2</v>
      </c>
      <c r="W227" s="86">
        <v>6863967.0899999999</v>
      </c>
      <c r="X227" s="86">
        <v>57406.57</v>
      </c>
      <c r="Y227" s="86">
        <f t="shared" ref="Y227:Y258" si="92">SUBTOTAL(109,W227:X227)</f>
        <v>6921373.6600000001</v>
      </c>
      <c r="Z227" s="86">
        <v>264177050.50999999</v>
      </c>
      <c r="AA227" s="86">
        <v>4351606.79</v>
      </c>
      <c r="AB227" s="86">
        <f t="shared" ref="AB227:AB258" si="93">SUBTOTAL(109,Z227:AA227)</f>
        <v>268528657.30000001</v>
      </c>
      <c r="AC227" s="86" t="s">
        <v>173</v>
      </c>
      <c r="AD227" s="86" t="s">
        <v>173</v>
      </c>
      <c r="AE227" s="86">
        <f t="shared" ref="AE227:AE258" si="94">SUBTOTAL(109,AC227:AD227)</f>
        <v>0</v>
      </c>
      <c r="AF227" s="86">
        <v>1893378.65</v>
      </c>
      <c r="AG227" s="86" t="s">
        <v>173</v>
      </c>
      <c r="AH227" s="86">
        <f t="shared" ref="AH227:AH258" si="95">SUBTOTAL(109,AF227:AG227)</f>
        <v>1893378.65</v>
      </c>
      <c r="AI227" s="86">
        <v>30840729.940000001</v>
      </c>
      <c r="AJ227" s="86">
        <v>1648368.88</v>
      </c>
      <c r="AK227" s="86">
        <f t="shared" ref="AK227:AK258" si="96">SUBTOTAL(109,AI227:AJ227)</f>
        <v>32489098.82</v>
      </c>
      <c r="AM227" s="131" t="s">
        <v>3</v>
      </c>
    </row>
    <row r="228" spans="1:39" x14ac:dyDescent="0.4">
      <c r="A228" s="131" t="str">
        <f t="shared" si="82"/>
        <v>AbrilMAPFRE BHD Cía de Seguros, S. A.</v>
      </c>
      <c r="B228" s="50" t="s">
        <v>94</v>
      </c>
      <c r="C228" s="87">
        <f t="shared" si="84"/>
        <v>768477234.96000004</v>
      </c>
      <c r="D228" s="87">
        <f t="shared" si="85"/>
        <v>115502147.80000001</v>
      </c>
      <c r="E228" s="86">
        <v>2200397.2999999998</v>
      </c>
      <c r="F228" s="86" t="s">
        <v>173</v>
      </c>
      <c r="G228" s="86">
        <f t="shared" si="86"/>
        <v>2200397.2999999998</v>
      </c>
      <c r="H228" s="86">
        <v>83238747.060000002</v>
      </c>
      <c r="I228" s="86">
        <v>79634633.730000004</v>
      </c>
      <c r="J228" s="86">
        <f t="shared" si="87"/>
        <v>162873380.79000002</v>
      </c>
      <c r="K228" s="86" t="s">
        <v>173</v>
      </c>
      <c r="L228" s="86">
        <v>17030358.280000001</v>
      </c>
      <c r="M228" s="86">
        <f t="shared" si="88"/>
        <v>17030358.280000001</v>
      </c>
      <c r="N228" s="86">
        <v>11388372.84</v>
      </c>
      <c r="O228" s="86">
        <v>350045.61</v>
      </c>
      <c r="P228" s="86">
        <f t="shared" si="89"/>
        <v>11738418.449999999</v>
      </c>
      <c r="Q228" s="86">
        <v>361008064.66000003</v>
      </c>
      <c r="R228" s="86">
        <v>12508642.91</v>
      </c>
      <c r="S228" s="86">
        <f t="shared" si="90"/>
        <v>373516707.57000005</v>
      </c>
      <c r="T228" s="86">
        <v>139525.12</v>
      </c>
      <c r="U228" s="86" t="s">
        <v>173</v>
      </c>
      <c r="V228" s="86">
        <f t="shared" si="91"/>
        <v>139525.12</v>
      </c>
      <c r="W228" s="86">
        <v>9602610.9600000009</v>
      </c>
      <c r="X228" s="86">
        <v>60101.39</v>
      </c>
      <c r="Y228" s="86">
        <f t="shared" si="92"/>
        <v>9662712.3500000015</v>
      </c>
      <c r="Z228" s="86">
        <v>240798919.94</v>
      </c>
      <c r="AA228" s="86">
        <v>493081.15</v>
      </c>
      <c r="AB228" s="86">
        <f t="shared" si="93"/>
        <v>241292001.09</v>
      </c>
      <c r="AC228" s="86" t="s">
        <v>173</v>
      </c>
      <c r="AD228" s="86" t="s">
        <v>173</v>
      </c>
      <c r="AE228" s="86">
        <f t="shared" si="94"/>
        <v>0</v>
      </c>
      <c r="AF228" s="86">
        <v>4637446.57</v>
      </c>
      <c r="AG228" s="86">
        <v>222726.73</v>
      </c>
      <c r="AH228" s="86">
        <f t="shared" si="95"/>
        <v>4860173.3000000007</v>
      </c>
      <c r="AI228" s="86">
        <v>55463150.509999998</v>
      </c>
      <c r="AJ228" s="86">
        <v>5202558</v>
      </c>
      <c r="AK228" s="86">
        <f t="shared" si="96"/>
        <v>60665708.509999998</v>
      </c>
      <c r="AM228" s="131" t="s">
        <v>3</v>
      </c>
    </row>
    <row r="229" spans="1:39" x14ac:dyDescent="0.4">
      <c r="A229" s="131" t="str">
        <f t="shared" si="82"/>
        <v>AbrilSeguros Sura, S. A.</v>
      </c>
      <c r="B229" s="50" t="s">
        <v>92</v>
      </c>
      <c r="C229" s="87">
        <f t="shared" si="84"/>
        <v>465652479.89999998</v>
      </c>
      <c r="D229" s="87">
        <f t="shared" si="85"/>
        <v>27673085.090000007</v>
      </c>
      <c r="E229" s="86">
        <v>1292814.98</v>
      </c>
      <c r="F229" s="86" t="s">
        <v>173</v>
      </c>
      <c r="G229" s="86">
        <f t="shared" si="86"/>
        <v>1292814.98</v>
      </c>
      <c r="H229" s="86">
        <v>9838513.3699999992</v>
      </c>
      <c r="I229" s="86">
        <v>7936</v>
      </c>
      <c r="J229" s="86">
        <f t="shared" si="87"/>
        <v>9846449.3699999992</v>
      </c>
      <c r="K229" s="86">
        <v>289028.63</v>
      </c>
      <c r="L229" s="86">
        <v>18614444.920000002</v>
      </c>
      <c r="M229" s="86">
        <f t="shared" si="88"/>
        <v>18903473.550000001</v>
      </c>
      <c r="N229" s="86">
        <v>782612.18</v>
      </c>
      <c r="O229" s="86">
        <v>0.01</v>
      </c>
      <c r="P229" s="86">
        <f t="shared" si="89"/>
        <v>782612.19000000006</v>
      </c>
      <c r="Q229" s="86">
        <v>190803622.11000001</v>
      </c>
      <c r="R229" s="86">
        <v>6999160.2800000003</v>
      </c>
      <c r="S229" s="86">
        <f t="shared" si="90"/>
        <v>197802782.39000002</v>
      </c>
      <c r="T229" s="86">
        <v>5167734.87</v>
      </c>
      <c r="U229" s="86" t="s">
        <v>173</v>
      </c>
      <c r="V229" s="86">
        <f t="shared" si="91"/>
        <v>5167734.87</v>
      </c>
      <c r="W229" s="86">
        <v>20661465.210000001</v>
      </c>
      <c r="X229" s="86" t="s">
        <v>173</v>
      </c>
      <c r="Y229" s="86">
        <f t="shared" si="92"/>
        <v>20661465.210000001</v>
      </c>
      <c r="Z229" s="86">
        <v>137462432.03</v>
      </c>
      <c r="AA229" s="86">
        <v>1805320.26</v>
      </c>
      <c r="AB229" s="86">
        <f t="shared" si="93"/>
        <v>139267752.28999999</v>
      </c>
      <c r="AC229" s="86" t="s">
        <v>173</v>
      </c>
      <c r="AD229" s="86" t="s">
        <v>173</v>
      </c>
      <c r="AE229" s="86">
        <f t="shared" si="94"/>
        <v>0</v>
      </c>
      <c r="AF229" s="86">
        <v>13743059.300000001</v>
      </c>
      <c r="AG229" s="86">
        <v>87387.34</v>
      </c>
      <c r="AH229" s="86">
        <f t="shared" si="95"/>
        <v>13830446.640000001</v>
      </c>
      <c r="AI229" s="86">
        <v>85611197.219999999</v>
      </c>
      <c r="AJ229" s="86">
        <v>158836.28</v>
      </c>
      <c r="AK229" s="86">
        <f t="shared" si="96"/>
        <v>85770033.5</v>
      </c>
      <c r="AM229" s="131" t="s">
        <v>3</v>
      </c>
    </row>
    <row r="230" spans="1:39" x14ac:dyDescent="0.4">
      <c r="A230" s="131" t="str">
        <f t="shared" si="82"/>
        <v>AbrilLa Colonial de Seguros, S. A.</v>
      </c>
      <c r="B230" s="50" t="s">
        <v>87</v>
      </c>
      <c r="C230" s="87">
        <f t="shared" si="84"/>
        <v>542426671.88999999</v>
      </c>
      <c r="D230" s="87">
        <f t="shared" si="85"/>
        <v>74493614.5</v>
      </c>
      <c r="E230" s="86">
        <v>67748.649999999994</v>
      </c>
      <c r="F230" s="86" t="s">
        <v>173</v>
      </c>
      <c r="G230" s="86">
        <f t="shared" si="86"/>
        <v>67748.649999999994</v>
      </c>
      <c r="H230" s="86">
        <v>16107350.060000001</v>
      </c>
      <c r="I230" s="86" t="s">
        <v>173</v>
      </c>
      <c r="J230" s="86">
        <f t="shared" si="87"/>
        <v>16107350.060000001</v>
      </c>
      <c r="K230" s="86">
        <v>88811.77</v>
      </c>
      <c r="L230" s="86">
        <v>53792330.530000001</v>
      </c>
      <c r="M230" s="86">
        <f t="shared" si="88"/>
        <v>53881142.300000004</v>
      </c>
      <c r="N230" s="86">
        <v>2023438.66</v>
      </c>
      <c r="O230" s="86" t="s">
        <v>173</v>
      </c>
      <c r="P230" s="86">
        <f t="shared" si="89"/>
        <v>2023438.66</v>
      </c>
      <c r="Q230" s="86">
        <v>266301185.19</v>
      </c>
      <c r="R230" s="86">
        <v>13927614.66</v>
      </c>
      <c r="S230" s="86">
        <f t="shared" si="90"/>
        <v>280228799.85000002</v>
      </c>
      <c r="T230" s="86">
        <v>2872913.19</v>
      </c>
      <c r="U230" s="86" t="s">
        <v>173</v>
      </c>
      <c r="V230" s="86">
        <f t="shared" si="91"/>
        <v>2872913.19</v>
      </c>
      <c r="W230" s="86">
        <v>29020550.300000001</v>
      </c>
      <c r="X230" s="86" t="s">
        <v>173</v>
      </c>
      <c r="Y230" s="86">
        <f t="shared" si="92"/>
        <v>29020550.300000001</v>
      </c>
      <c r="Z230" s="86">
        <v>162524038.62</v>
      </c>
      <c r="AA230" s="86">
        <v>-134462.17000000001</v>
      </c>
      <c r="AB230" s="86">
        <f t="shared" si="93"/>
        <v>162389576.45000002</v>
      </c>
      <c r="AC230" s="86" t="s">
        <v>173</v>
      </c>
      <c r="AD230" s="86" t="s">
        <v>173</v>
      </c>
      <c r="AE230" s="86">
        <f t="shared" si="94"/>
        <v>0</v>
      </c>
      <c r="AF230" s="86">
        <v>11681140.630000001</v>
      </c>
      <c r="AG230" s="86">
        <v>271603.11</v>
      </c>
      <c r="AH230" s="86">
        <f t="shared" si="95"/>
        <v>11952743.74</v>
      </c>
      <c r="AI230" s="86">
        <v>51739494.82</v>
      </c>
      <c r="AJ230" s="86">
        <v>6636528.3700000001</v>
      </c>
      <c r="AK230" s="86">
        <f t="shared" si="96"/>
        <v>58376023.189999998</v>
      </c>
      <c r="AM230" s="131" t="s">
        <v>3</v>
      </c>
    </row>
    <row r="231" spans="1:39" x14ac:dyDescent="0.4">
      <c r="A231" s="131" t="str">
        <f t="shared" si="82"/>
        <v>AbrilSeguros Yunen, S. A.</v>
      </c>
      <c r="B231" s="50" t="s">
        <v>119</v>
      </c>
      <c r="C231" s="87">
        <f t="shared" si="84"/>
        <v>39262.58</v>
      </c>
      <c r="D231" s="87">
        <f t="shared" si="85"/>
        <v>1110819.01</v>
      </c>
      <c r="E231" s="86" t="s">
        <v>173</v>
      </c>
      <c r="F231" s="86" t="s">
        <v>173</v>
      </c>
      <c r="G231" s="86">
        <f t="shared" si="86"/>
        <v>0</v>
      </c>
      <c r="H231" s="86">
        <v>227.89</v>
      </c>
      <c r="I231" s="86" t="s">
        <v>173</v>
      </c>
      <c r="J231" s="86">
        <f t="shared" si="87"/>
        <v>227.89</v>
      </c>
      <c r="K231" s="86" t="s">
        <v>173</v>
      </c>
      <c r="L231" s="86">
        <v>1110819.01</v>
      </c>
      <c r="M231" s="86">
        <f t="shared" si="88"/>
        <v>1110819.01</v>
      </c>
      <c r="N231" s="86">
        <v>38069.01</v>
      </c>
      <c r="O231" s="86" t="s">
        <v>173</v>
      </c>
      <c r="P231" s="86">
        <f t="shared" si="89"/>
        <v>38069.01</v>
      </c>
      <c r="Q231" s="86" t="s">
        <v>173</v>
      </c>
      <c r="R231" s="86" t="s">
        <v>173</v>
      </c>
      <c r="S231" s="86">
        <f t="shared" si="90"/>
        <v>0</v>
      </c>
      <c r="T231" s="86" t="s">
        <v>173</v>
      </c>
      <c r="U231" s="86" t="s">
        <v>173</v>
      </c>
      <c r="V231" s="86">
        <f t="shared" si="91"/>
        <v>0</v>
      </c>
      <c r="W231" s="86" t="s">
        <v>173</v>
      </c>
      <c r="X231" s="86" t="s">
        <v>173</v>
      </c>
      <c r="Y231" s="86">
        <f t="shared" si="92"/>
        <v>0</v>
      </c>
      <c r="Z231" s="86" t="s">
        <v>173</v>
      </c>
      <c r="AA231" s="86" t="s">
        <v>173</v>
      </c>
      <c r="AB231" s="86">
        <f t="shared" si="93"/>
        <v>0</v>
      </c>
      <c r="AC231" s="86" t="s">
        <v>173</v>
      </c>
      <c r="AD231" s="86" t="s">
        <v>173</v>
      </c>
      <c r="AE231" s="86">
        <f t="shared" si="94"/>
        <v>0</v>
      </c>
      <c r="AF231" s="86" t="s">
        <v>173</v>
      </c>
      <c r="AG231" s="86" t="s">
        <v>173</v>
      </c>
      <c r="AH231" s="86">
        <f t="shared" si="95"/>
        <v>0</v>
      </c>
      <c r="AI231" s="86">
        <v>965.68</v>
      </c>
      <c r="AJ231" s="86" t="s">
        <v>173</v>
      </c>
      <c r="AK231" s="86">
        <f t="shared" si="96"/>
        <v>965.68</v>
      </c>
      <c r="AM231" s="131" t="s">
        <v>3</v>
      </c>
    </row>
    <row r="232" spans="1:39" x14ac:dyDescent="0.4">
      <c r="A232" s="131" t="str">
        <f t="shared" si="82"/>
        <v>AbrilLa Monumental de Seguros, S. A.</v>
      </c>
      <c r="B232" s="50" t="s">
        <v>89</v>
      </c>
      <c r="C232" s="87">
        <f t="shared" si="84"/>
        <v>88630276.899999991</v>
      </c>
      <c r="D232" s="87">
        <f t="shared" si="85"/>
        <v>4420785.7600000007</v>
      </c>
      <c r="E232" s="86" t="s">
        <v>173</v>
      </c>
      <c r="F232" s="86" t="s">
        <v>173</v>
      </c>
      <c r="G232" s="86">
        <f t="shared" si="86"/>
        <v>0</v>
      </c>
      <c r="H232" s="86">
        <v>94758.44</v>
      </c>
      <c r="I232" s="86" t="s">
        <v>173</v>
      </c>
      <c r="J232" s="86">
        <f t="shared" si="87"/>
        <v>94758.44</v>
      </c>
      <c r="K232" s="86" t="s">
        <v>173</v>
      </c>
      <c r="L232" s="86" t="s">
        <v>173</v>
      </c>
      <c r="M232" s="86">
        <f t="shared" si="88"/>
        <v>0</v>
      </c>
      <c r="N232" s="86">
        <v>6465.5</v>
      </c>
      <c r="O232" s="86" t="s">
        <v>173</v>
      </c>
      <c r="P232" s="86">
        <f t="shared" si="89"/>
        <v>6465.5</v>
      </c>
      <c r="Q232" s="86">
        <v>10135824.73</v>
      </c>
      <c r="R232" s="86">
        <v>4286759.7</v>
      </c>
      <c r="S232" s="86">
        <f t="shared" si="90"/>
        <v>14422584.43</v>
      </c>
      <c r="T232" s="86">
        <v>113294.69</v>
      </c>
      <c r="U232" s="86" t="s">
        <v>173</v>
      </c>
      <c r="V232" s="86">
        <f t="shared" si="91"/>
        <v>113294.69</v>
      </c>
      <c r="W232" s="86">
        <v>58680.28</v>
      </c>
      <c r="X232" s="86" t="s">
        <v>173</v>
      </c>
      <c r="Y232" s="86">
        <f t="shared" si="92"/>
        <v>58680.28</v>
      </c>
      <c r="Z232" s="86">
        <v>73815593.549999997</v>
      </c>
      <c r="AA232" s="86">
        <v>47100.82</v>
      </c>
      <c r="AB232" s="86">
        <f t="shared" si="93"/>
        <v>73862694.36999999</v>
      </c>
      <c r="AC232" s="86" t="s">
        <v>173</v>
      </c>
      <c r="AD232" s="86" t="s">
        <v>173</v>
      </c>
      <c r="AE232" s="86">
        <f t="shared" si="94"/>
        <v>0</v>
      </c>
      <c r="AF232" s="86">
        <v>621214.63</v>
      </c>
      <c r="AG232" s="86" t="s">
        <v>173</v>
      </c>
      <c r="AH232" s="86">
        <f t="shared" si="95"/>
        <v>621214.63</v>
      </c>
      <c r="AI232" s="86">
        <v>3784445.08</v>
      </c>
      <c r="AJ232" s="86">
        <v>86925.24</v>
      </c>
      <c r="AK232" s="86">
        <f t="shared" si="96"/>
        <v>3871370.3200000003</v>
      </c>
      <c r="AM232" s="131" t="s">
        <v>3</v>
      </c>
    </row>
    <row r="233" spans="1:39" x14ac:dyDescent="0.4">
      <c r="A233" s="131" t="str">
        <f t="shared" si="82"/>
        <v>AbrilSeguros Crecer, S. A.</v>
      </c>
      <c r="B233" s="50" t="s">
        <v>116</v>
      </c>
      <c r="C233" s="87">
        <f t="shared" si="84"/>
        <v>54731980.369999997</v>
      </c>
      <c r="D233" s="87">
        <f t="shared" si="85"/>
        <v>149108418.59</v>
      </c>
      <c r="E233" s="86" t="s">
        <v>173</v>
      </c>
      <c r="F233" s="86" t="s">
        <v>173</v>
      </c>
      <c r="G233" s="86">
        <f t="shared" si="86"/>
        <v>0</v>
      </c>
      <c r="H233" s="86">
        <v>24931618.030000001</v>
      </c>
      <c r="I233" s="86">
        <v>148487250.06</v>
      </c>
      <c r="J233" s="86">
        <f t="shared" si="87"/>
        <v>173418868.09</v>
      </c>
      <c r="K233" s="86" t="s">
        <v>173</v>
      </c>
      <c r="L233" s="86" t="s">
        <v>173</v>
      </c>
      <c r="M233" s="86">
        <f t="shared" si="88"/>
        <v>0</v>
      </c>
      <c r="N233" s="86">
        <v>1525918.91</v>
      </c>
      <c r="O233" s="86" t="s">
        <v>173</v>
      </c>
      <c r="P233" s="86">
        <f t="shared" si="89"/>
        <v>1525918.91</v>
      </c>
      <c r="Q233" s="86">
        <v>18329177.890000001</v>
      </c>
      <c r="R233" s="86" t="s">
        <v>173</v>
      </c>
      <c r="S233" s="86">
        <f t="shared" si="90"/>
        <v>18329177.890000001</v>
      </c>
      <c r="T233" s="86" t="s">
        <v>173</v>
      </c>
      <c r="U233" s="86" t="s">
        <v>173</v>
      </c>
      <c r="V233" s="86">
        <f t="shared" si="91"/>
        <v>0</v>
      </c>
      <c r="W233" s="86">
        <v>81103.75</v>
      </c>
      <c r="X233" s="86" t="s">
        <v>173</v>
      </c>
      <c r="Y233" s="86">
        <f t="shared" si="92"/>
        <v>81103.75</v>
      </c>
      <c r="Z233" s="86" t="s">
        <v>173</v>
      </c>
      <c r="AA233" s="86" t="s">
        <v>173</v>
      </c>
      <c r="AB233" s="86">
        <f t="shared" si="93"/>
        <v>0</v>
      </c>
      <c r="AC233" s="86" t="s">
        <v>173</v>
      </c>
      <c r="AD233" s="86" t="s">
        <v>173</v>
      </c>
      <c r="AE233" s="86">
        <f t="shared" si="94"/>
        <v>0</v>
      </c>
      <c r="AF233" s="86" t="s">
        <v>173</v>
      </c>
      <c r="AG233" s="86" t="s">
        <v>173</v>
      </c>
      <c r="AH233" s="86">
        <f t="shared" si="95"/>
        <v>0</v>
      </c>
      <c r="AI233" s="86">
        <v>9864161.7899999991</v>
      </c>
      <c r="AJ233" s="86">
        <v>621168.53</v>
      </c>
      <c r="AK233" s="86">
        <f t="shared" si="96"/>
        <v>10485330.319999998</v>
      </c>
      <c r="AM233" s="131" t="s">
        <v>3</v>
      </c>
    </row>
    <row r="234" spans="1:39" x14ac:dyDescent="0.4">
      <c r="A234" s="131" t="str">
        <f t="shared" si="82"/>
        <v>AbrilSeguros Pepin, S. A.</v>
      </c>
      <c r="B234" s="50" t="s">
        <v>77</v>
      </c>
      <c r="C234" s="87">
        <f t="shared" si="84"/>
        <v>93088889.969999984</v>
      </c>
      <c r="D234" s="87">
        <f t="shared" si="85"/>
        <v>4604.83</v>
      </c>
      <c r="E234" s="86" t="s">
        <v>173</v>
      </c>
      <c r="F234" s="86" t="s">
        <v>173</v>
      </c>
      <c r="G234" s="86">
        <f t="shared" si="86"/>
        <v>0</v>
      </c>
      <c r="H234" s="86">
        <v>33161.699999999997</v>
      </c>
      <c r="I234" s="86" t="s">
        <v>173</v>
      </c>
      <c r="J234" s="86">
        <f t="shared" si="87"/>
        <v>33161.699999999997</v>
      </c>
      <c r="K234" s="86" t="s">
        <v>173</v>
      </c>
      <c r="L234" s="86" t="s">
        <v>173</v>
      </c>
      <c r="M234" s="86">
        <f t="shared" si="88"/>
        <v>0</v>
      </c>
      <c r="N234" s="86" t="s">
        <v>173</v>
      </c>
      <c r="O234" s="86" t="s">
        <v>173</v>
      </c>
      <c r="P234" s="86">
        <f t="shared" si="89"/>
        <v>0</v>
      </c>
      <c r="Q234" s="86">
        <v>370704.59</v>
      </c>
      <c r="R234" s="86" t="s">
        <v>173</v>
      </c>
      <c r="S234" s="86">
        <f t="shared" si="90"/>
        <v>370704.59</v>
      </c>
      <c r="T234" s="86">
        <v>211763.79</v>
      </c>
      <c r="U234" s="86" t="s">
        <v>173</v>
      </c>
      <c r="V234" s="86">
        <f t="shared" si="91"/>
        <v>211763.79</v>
      </c>
      <c r="W234" s="86">
        <v>1662087.28</v>
      </c>
      <c r="X234" s="86" t="s">
        <v>173</v>
      </c>
      <c r="Y234" s="86">
        <f t="shared" si="92"/>
        <v>1662087.28</v>
      </c>
      <c r="Z234" s="86">
        <v>90154672.849999994</v>
      </c>
      <c r="AA234" s="86">
        <v>4604.83</v>
      </c>
      <c r="AB234" s="86">
        <f t="shared" si="93"/>
        <v>90159277.679999992</v>
      </c>
      <c r="AC234" s="86" t="s">
        <v>173</v>
      </c>
      <c r="AD234" s="86" t="s">
        <v>173</v>
      </c>
      <c r="AE234" s="86">
        <f t="shared" si="94"/>
        <v>0</v>
      </c>
      <c r="AF234" s="86">
        <v>418874.1</v>
      </c>
      <c r="AG234" s="86" t="s">
        <v>173</v>
      </c>
      <c r="AH234" s="86">
        <f t="shared" si="95"/>
        <v>418874.1</v>
      </c>
      <c r="AI234" s="86">
        <v>237625.66</v>
      </c>
      <c r="AJ234" s="86" t="s">
        <v>173</v>
      </c>
      <c r="AK234" s="86">
        <f t="shared" si="96"/>
        <v>237625.66</v>
      </c>
      <c r="AM234" s="131" t="s">
        <v>3</v>
      </c>
    </row>
    <row r="235" spans="1:39" x14ac:dyDescent="0.4">
      <c r="A235" s="131" t="str">
        <f t="shared" si="82"/>
        <v>AbrilSeguros Worldwide, S. A.</v>
      </c>
      <c r="B235" s="50" t="s">
        <v>91</v>
      </c>
      <c r="C235" s="87">
        <f t="shared" si="84"/>
        <v>10205839.41</v>
      </c>
      <c r="D235" s="87">
        <f t="shared" si="85"/>
        <v>204712089.52000001</v>
      </c>
      <c r="E235" s="86">
        <v>9021028.5999999996</v>
      </c>
      <c r="F235" s="86" t="s">
        <v>173</v>
      </c>
      <c r="G235" s="86">
        <f t="shared" si="86"/>
        <v>9021028.5999999996</v>
      </c>
      <c r="H235" s="86">
        <v>1184810.81</v>
      </c>
      <c r="I235" s="86">
        <v>5663.03</v>
      </c>
      <c r="J235" s="86">
        <f t="shared" si="87"/>
        <v>1190473.8400000001</v>
      </c>
      <c r="K235" s="86" t="s">
        <v>173</v>
      </c>
      <c r="L235" s="86">
        <v>204706426.49000001</v>
      </c>
      <c r="M235" s="86">
        <f t="shared" si="88"/>
        <v>204706426.49000001</v>
      </c>
      <c r="N235" s="86" t="s">
        <v>173</v>
      </c>
      <c r="O235" s="86" t="s">
        <v>173</v>
      </c>
      <c r="P235" s="86">
        <f t="shared" si="89"/>
        <v>0</v>
      </c>
      <c r="Q235" s="86" t="s">
        <v>173</v>
      </c>
      <c r="R235" s="86" t="s">
        <v>173</v>
      </c>
      <c r="S235" s="86">
        <f t="shared" si="90"/>
        <v>0</v>
      </c>
      <c r="T235" s="86" t="s">
        <v>173</v>
      </c>
      <c r="U235" s="86" t="s">
        <v>173</v>
      </c>
      <c r="V235" s="86">
        <f t="shared" si="91"/>
        <v>0</v>
      </c>
      <c r="W235" s="86" t="s">
        <v>173</v>
      </c>
      <c r="X235" s="86" t="s">
        <v>173</v>
      </c>
      <c r="Y235" s="86">
        <f t="shared" si="92"/>
        <v>0</v>
      </c>
      <c r="Z235" s="86" t="s">
        <v>173</v>
      </c>
      <c r="AA235" s="86" t="s">
        <v>173</v>
      </c>
      <c r="AB235" s="86">
        <f t="shared" si="93"/>
        <v>0</v>
      </c>
      <c r="AC235" s="86" t="s">
        <v>173</v>
      </c>
      <c r="AD235" s="86" t="s">
        <v>173</v>
      </c>
      <c r="AE235" s="86">
        <f t="shared" si="94"/>
        <v>0</v>
      </c>
      <c r="AF235" s="86" t="s">
        <v>173</v>
      </c>
      <c r="AG235" s="86" t="s">
        <v>173</v>
      </c>
      <c r="AH235" s="86">
        <f t="shared" si="95"/>
        <v>0</v>
      </c>
      <c r="AI235" s="86" t="s">
        <v>173</v>
      </c>
      <c r="AJ235" s="86" t="s">
        <v>173</v>
      </c>
      <c r="AK235" s="86">
        <f t="shared" si="96"/>
        <v>0</v>
      </c>
      <c r="AM235" s="131" t="s">
        <v>3</v>
      </c>
    </row>
    <row r="236" spans="1:39" x14ac:dyDescent="0.4">
      <c r="A236" s="131" t="str">
        <f t="shared" si="82"/>
        <v>AbrilConfederación del Canada Dominicana. S. A.</v>
      </c>
      <c r="B236" s="50" t="s">
        <v>93</v>
      </c>
      <c r="C236" s="87">
        <f t="shared" si="84"/>
        <v>9445456.5999999996</v>
      </c>
      <c r="D236" s="87">
        <f t="shared" si="85"/>
        <v>0</v>
      </c>
      <c r="E236" s="86">
        <v>37121.24</v>
      </c>
      <c r="F236" s="86" t="s">
        <v>173</v>
      </c>
      <c r="G236" s="86">
        <f t="shared" si="86"/>
        <v>37121.24</v>
      </c>
      <c r="H236" s="86">
        <v>78238.350000000006</v>
      </c>
      <c r="I236" s="86" t="s">
        <v>173</v>
      </c>
      <c r="J236" s="86">
        <f t="shared" si="87"/>
        <v>78238.350000000006</v>
      </c>
      <c r="K236" s="86" t="s">
        <v>173</v>
      </c>
      <c r="L236" s="86" t="s">
        <v>173</v>
      </c>
      <c r="M236" s="86">
        <f t="shared" si="88"/>
        <v>0</v>
      </c>
      <c r="N236" s="86">
        <v>67749.990000000005</v>
      </c>
      <c r="O236" s="86" t="s">
        <v>173</v>
      </c>
      <c r="P236" s="86">
        <f t="shared" si="89"/>
        <v>67749.990000000005</v>
      </c>
      <c r="Q236" s="86">
        <v>2493277.6800000002</v>
      </c>
      <c r="R236" s="86" t="s">
        <v>173</v>
      </c>
      <c r="S236" s="86">
        <f t="shared" si="90"/>
        <v>2493277.6800000002</v>
      </c>
      <c r="T236" s="86" t="s">
        <v>173</v>
      </c>
      <c r="U236" s="86" t="s">
        <v>173</v>
      </c>
      <c r="V236" s="86">
        <f t="shared" si="91"/>
        <v>0</v>
      </c>
      <c r="W236" s="86">
        <v>143350.92000000001</v>
      </c>
      <c r="X236" s="86" t="s">
        <v>173</v>
      </c>
      <c r="Y236" s="86">
        <f t="shared" si="92"/>
        <v>143350.92000000001</v>
      </c>
      <c r="Z236" s="86">
        <v>4545310.7199999997</v>
      </c>
      <c r="AA236" s="86" t="s">
        <v>173</v>
      </c>
      <c r="AB236" s="86">
        <f t="shared" si="93"/>
        <v>4545310.7199999997</v>
      </c>
      <c r="AC236" s="86" t="s">
        <v>173</v>
      </c>
      <c r="AD236" s="86" t="s">
        <v>173</v>
      </c>
      <c r="AE236" s="86">
        <f t="shared" si="94"/>
        <v>0</v>
      </c>
      <c r="AF236" s="86">
        <v>409561.18</v>
      </c>
      <c r="AG236" s="86" t="s">
        <v>173</v>
      </c>
      <c r="AH236" s="86">
        <f t="shared" si="95"/>
        <v>409561.18</v>
      </c>
      <c r="AI236" s="86">
        <v>1670846.52</v>
      </c>
      <c r="AJ236" s="86" t="s">
        <v>173</v>
      </c>
      <c r="AK236" s="86">
        <f t="shared" si="96"/>
        <v>1670846.52</v>
      </c>
      <c r="AM236" s="131" t="s">
        <v>3</v>
      </c>
    </row>
    <row r="237" spans="1:39" x14ac:dyDescent="0.4">
      <c r="A237" s="131" t="str">
        <f t="shared" si="82"/>
        <v>AbrilSeguros La Internacional, S. A.</v>
      </c>
      <c r="B237" s="50" t="s">
        <v>82</v>
      </c>
      <c r="C237" s="87">
        <f t="shared" si="84"/>
        <v>36882197.829999998</v>
      </c>
      <c r="D237" s="87">
        <f t="shared" si="85"/>
        <v>0</v>
      </c>
      <c r="E237" s="86" t="s">
        <v>173</v>
      </c>
      <c r="F237" s="86" t="s">
        <v>173</v>
      </c>
      <c r="G237" s="86">
        <f t="shared" si="86"/>
        <v>0</v>
      </c>
      <c r="H237" s="86" t="s">
        <v>173</v>
      </c>
      <c r="I237" s="86" t="s">
        <v>173</v>
      </c>
      <c r="J237" s="86">
        <f t="shared" si="87"/>
        <v>0</v>
      </c>
      <c r="K237" s="86" t="s">
        <v>173</v>
      </c>
      <c r="L237" s="86" t="s">
        <v>173</v>
      </c>
      <c r="M237" s="86">
        <f t="shared" si="88"/>
        <v>0</v>
      </c>
      <c r="N237" s="86" t="s">
        <v>173</v>
      </c>
      <c r="O237" s="86" t="s">
        <v>173</v>
      </c>
      <c r="P237" s="86">
        <f t="shared" si="89"/>
        <v>0</v>
      </c>
      <c r="Q237" s="86" t="s">
        <v>173</v>
      </c>
      <c r="R237" s="86" t="s">
        <v>173</v>
      </c>
      <c r="S237" s="86">
        <f t="shared" si="90"/>
        <v>0</v>
      </c>
      <c r="T237" s="86" t="s">
        <v>173</v>
      </c>
      <c r="U237" s="86" t="s">
        <v>173</v>
      </c>
      <c r="V237" s="86">
        <f t="shared" si="91"/>
        <v>0</v>
      </c>
      <c r="W237" s="86" t="s">
        <v>173</v>
      </c>
      <c r="X237" s="86" t="s">
        <v>173</v>
      </c>
      <c r="Y237" s="86">
        <f t="shared" si="92"/>
        <v>0</v>
      </c>
      <c r="Z237" s="86">
        <v>36880301.280000001</v>
      </c>
      <c r="AA237" s="86" t="s">
        <v>173</v>
      </c>
      <c r="AB237" s="86">
        <f t="shared" si="93"/>
        <v>36880301.280000001</v>
      </c>
      <c r="AC237" s="86" t="s">
        <v>173</v>
      </c>
      <c r="AD237" s="86" t="s">
        <v>173</v>
      </c>
      <c r="AE237" s="86">
        <f t="shared" si="94"/>
        <v>0</v>
      </c>
      <c r="AF237" s="86">
        <v>1896.55</v>
      </c>
      <c r="AG237" s="86" t="s">
        <v>173</v>
      </c>
      <c r="AH237" s="86">
        <f t="shared" si="95"/>
        <v>1896.55</v>
      </c>
      <c r="AI237" s="86" t="s">
        <v>173</v>
      </c>
      <c r="AJ237" s="86" t="s">
        <v>173</v>
      </c>
      <c r="AK237" s="86">
        <f t="shared" si="96"/>
        <v>0</v>
      </c>
      <c r="AM237" s="131" t="s">
        <v>3</v>
      </c>
    </row>
    <row r="238" spans="1:39" x14ac:dyDescent="0.4">
      <c r="A238" s="131" t="str">
        <f t="shared" si="82"/>
        <v>AbrilUnit, S.A</v>
      </c>
      <c r="B238" s="50" t="s">
        <v>118</v>
      </c>
      <c r="C238" s="87">
        <f t="shared" si="84"/>
        <v>520397</v>
      </c>
      <c r="D238" s="87">
        <f t="shared" si="85"/>
        <v>25648</v>
      </c>
      <c r="E238" s="86">
        <v>19615.52</v>
      </c>
      <c r="F238" s="86" t="s">
        <v>173</v>
      </c>
      <c r="G238" s="86">
        <f t="shared" si="86"/>
        <v>19615.52</v>
      </c>
      <c r="H238" s="86" t="s">
        <v>173</v>
      </c>
      <c r="I238" s="86" t="s">
        <v>173</v>
      </c>
      <c r="J238" s="86">
        <f t="shared" si="87"/>
        <v>0</v>
      </c>
      <c r="K238" s="86">
        <v>29779.23</v>
      </c>
      <c r="L238" s="86">
        <v>25648</v>
      </c>
      <c r="M238" s="86">
        <f t="shared" si="88"/>
        <v>55427.229999999996</v>
      </c>
      <c r="N238" s="86">
        <v>262.07</v>
      </c>
      <c r="O238" s="86" t="s">
        <v>173</v>
      </c>
      <c r="P238" s="86">
        <f t="shared" si="89"/>
        <v>262.07</v>
      </c>
      <c r="Q238" s="86" t="s">
        <v>173</v>
      </c>
      <c r="R238" s="86" t="s">
        <v>173</v>
      </c>
      <c r="S238" s="86">
        <f t="shared" si="90"/>
        <v>0</v>
      </c>
      <c r="T238" s="86" t="s">
        <v>173</v>
      </c>
      <c r="U238" s="86" t="s">
        <v>173</v>
      </c>
      <c r="V238" s="86">
        <f t="shared" si="91"/>
        <v>0</v>
      </c>
      <c r="W238" s="86" t="s">
        <v>173</v>
      </c>
      <c r="X238" s="86" t="s">
        <v>173</v>
      </c>
      <c r="Y238" s="86">
        <f t="shared" si="92"/>
        <v>0</v>
      </c>
      <c r="Z238" s="86">
        <v>7688.8</v>
      </c>
      <c r="AA238" s="86" t="s">
        <v>173</v>
      </c>
      <c r="AB238" s="86">
        <f t="shared" si="93"/>
        <v>7688.8</v>
      </c>
      <c r="AC238" s="86" t="s">
        <v>173</v>
      </c>
      <c r="AD238" s="86" t="s">
        <v>173</v>
      </c>
      <c r="AE238" s="86">
        <f t="shared" si="94"/>
        <v>0</v>
      </c>
      <c r="AF238" s="86" t="s">
        <v>173</v>
      </c>
      <c r="AG238" s="86" t="s">
        <v>173</v>
      </c>
      <c r="AH238" s="86">
        <f t="shared" si="95"/>
        <v>0</v>
      </c>
      <c r="AI238" s="86">
        <v>463051.38</v>
      </c>
      <c r="AJ238" s="86" t="s">
        <v>173</v>
      </c>
      <c r="AK238" s="86">
        <f t="shared" si="96"/>
        <v>463051.38</v>
      </c>
      <c r="AM238" s="131" t="s">
        <v>3</v>
      </c>
    </row>
    <row r="239" spans="1:39" x14ac:dyDescent="0.4">
      <c r="A239" s="131" t="str">
        <f t="shared" si="82"/>
        <v>AbrilCooperativa Nacional de Seguros, Inc.</v>
      </c>
      <c r="B239" s="50" t="s">
        <v>80</v>
      </c>
      <c r="C239" s="87">
        <f t="shared" si="84"/>
        <v>35298611.609999999</v>
      </c>
      <c r="D239" s="87">
        <f t="shared" si="85"/>
        <v>34703.410000000003</v>
      </c>
      <c r="E239" s="86" t="s">
        <v>173</v>
      </c>
      <c r="F239" s="86" t="s">
        <v>173</v>
      </c>
      <c r="G239" s="86">
        <f t="shared" si="86"/>
        <v>0</v>
      </c>
      <c r="H239" s="86">
        <v>12710507.92</v>
      </c>
      <c r="I239" s="86">
        <v>34703.410000000003</v>
      </c>
      <c r="J239" s="86">
        <f t="shared" si="87"/>
        <v>12745211.33</v>
      </c>
      <c r="K239" s="86" t="s">
        <v>173</v>
      </c>
      <c r="L239" s="86" t="s">
        <v>173</v>
      </c>
      <c r="M239" s="86">
        <f t="shared" si="88"/>
        <v>0</v>
      </c>
      <c r="N239" s="86" t="s">
        <v>173</v>
      </c>
      <c r="O239" s="86" t="s">
        <v>173</v>
      </c>
      <c r="P239" s="86">
        <f t="shared" si="89"/>
        <v>0</v>
      </c>
      <c r="Q239" s="86">
        <v>4449574.4400000004</v>
      </c>
      <c r="R239" s="86" t="s">
        <v>173</v>
      </c>
      <c r="S239" s="86">
        <f t="shared" si="90"/>
        <v>4449574.4400000004</v>
      </c>
      <c r="T239" s="86" t="s">
        <v>173</v>
      </c>
      <c r="U239" s="86" t="s">
        <v>173</v>
      </c>
      <c r="V239" s="86">
        <f t="shared" si="91"/>
        <v>0</v>
      </c>
      <c r="W239" s="86">
        <v>10318.19</v>
      </c>
      <c r="X239" s="86" t="s">
        <v>173</v>
      </c>
      <c r="Y239" s="86">
        <f t="shared" si="92"/>
        <v>10318.19</v>
      </c>
      <c r="Z239" s="86">
        <v>16610887.91</v>
      </c>
      <c r="AA239" s="86" t="s">
        <v>173</v>
      </c>
      <c r="AB239" s="86">
        <f t="shared" si="93"/>
        <v>16610887.91</v>
      </c>
      <c r="AC239" s="86" t="s">
        <v>173</v>
      </c>
      <c r="AD239" s="86" t="s">
        <v>173</v>
      </c>
      <c r="AE239" s="86">
        <f t="shared" si="94"/>
        <v>0</v>
      </c>
      <c r="AF239" s="86">
        <v>641621.22</v>
      </c>
      <c r="AG239" s="86" t="s">
        <v>173</v>
      </c>
      <c r="AH239" s="86">
        <f t="shared" si="95"/>
        <v>641621.22</v>
      </c>
      <c r="AI239" s="86">
        <v>875701.93</v>
      </c>
      <c r="AJ239" s="86" t="s">
        <v>173</v>
      </c>
      <c r="AK239" s="86">
        <f t="shared" si="96"/>
        <v>875701.93</v>
      </c>
      <c r="AM239" s="131" t="s">
        <v>3</v>
      </c>
    </row>
    <row r="240" spans="1:39" x14ac:dyDescent="0.4">
      <c r="A240" s="131" t="str">
        <f t="shared" si="82"/>
        <v>AbrilAngloamericana de Seguros, S. A.</v>
      </c>
      <c r="B240" s="50" t="s">
        <v>79</v>
      </c>
      <c r="C240" s="87">
        <f t="shared" si="84"/>
        <v>70530588.859999999</v>
      </c>
      <c r="D240" s="87">
        <f t="shared" si="85"/>
        <v>0</v>
      </c>
      <c r="E240" s="86">
        <v>448.27</v>
      </c>
      <c r="F240" s="86" t="s">
        <v>173</v>
      </c>
      <c r="G240" s="86">
        <f t="shared" si="86"/>
        <v>448.27</v>
      </c>
      <c r="H240" s="86">
        <v>678131.26</v>
      </c>
      <c r="I240" s="86" t="s">
        <v>173</v>
      </c>
      <c r="J240" s="86">
        <f t="shared" si="87"/>
        <v>678131.26</v>
      </c>
      <c r="K240" s="86" t="s">
        <v>173</v>
      </c>
      <c r="L240" s="86" t="s">
        <v>173</v>
      </c>
      <c r="M240" s="86">
        <f t="shared" si="88"/>
        <v>0</v>
      </c>
      <c r="N240" s="86" t="s">
        <v>173</v>
      </c>
      <c r="O240" s="86" t="s">
        <v>173</v>
      </c>
      <c r="P240" s="86">
        <f t="shared" si="89"/>
        <v>0</v>
      </c>
      <c r="Q240" s="86">
        <v>4456253.3499999996</v>
      </c>
      <c r="R240" s="86" t="s">
        <v>173</v>
      </c>
      <c r="S240" s="86">
        <f t="shared" si="90"/>
        <v>4456253.3499999996</v>
      </c>
      <c r="T240" s="86">
        <v>203077.93</v>
      </c>
      <c r="U240" s="86" t="s">
        <v>173</v>
      </c>
      <c r="V240" s="86">
        <f t="shared" si="91"/>
        <v>203077.93</v>
      </c>
      <c r="W240" s="86">
        <v>5404.36</v>
      </c>
      <c r="X240" s="86" t="s">
        <v>173</v>
      </c>
      <c r="Y240" s="86">
        <f t="shared" si="92"/>
        <v>5404.36</v>
      </c>
      <c r="Z240" s="86">
        <v>19321862.120000001</v>
      </c>
      <c r="AA240" s="86" t="s">
        <v>173</v>
      </c>
      <c r="AB240" s="86">
        <f t="shared" si="93"/>
        <v>19321862.120000001</v>
      </c>
      <c r="AC240" s="86" t="s">
        <v>173</v>
      </c>
      <c r="AD240" s="86" t="s">
        <v>173</v>
      </c>
      <c r="AE240" s="86">
        <f t="shared" si="94"/>
        <v>0</v>
      </c>
      <c r="AF240" s="86">
        <v>41017042.130000003</v>
      </c>
      <c r="AG240" s="86" t="s">
        <v>173</v>
      </c>
      <c r="AH240" s="86">
        <f t="shared" si="95"/>
        <v>41017042.130000003</v>
      </c>
      <c r="AI240" s="86">
        <v>4848369.4400000004</v>
      </c>
      <c r="AJ240" s="86" t="s">
        <v>173</v>
      </c>
      <c r="AK240" s="86">
        <f t="shared" si="96"/>
        <v>4848369.4400000004</v>
      </c>
      <c r="AL240" s="41"/>
      <c r="AM240" s="131" t="s">
        <v>3</v>
      </c>
    </row>
    <row r="241" spans="1:39" x14ac:dyDescent="0.4">
      <c r="A241" s="131" t="str">
        <f t="shared" si="82"/>
        <v>AbrilPatria, S. A. Compañía de Seguros</v>
      </c>
      <c r="B241" s="50" t="s">
        <v>99</v>
      </c>
      <c r="C241" s="87">
        <f t="shared" si="84"/>
        <v>53485970.649999999</v>
      </c>
      <c r="D241" s="87">
        <f t="shared" si="85"/>
        <v>0</v>
      </c>
      <c r="E241" s="86" t="s">
        <v>173</v>
      </c>
      <c r="F241" s="86" t="s">
        <v>173</v>
      </c>
      <c r="G241" s="86">
        <f t="shared" si="86"/>
        <v>0</v>
      </c>
      <c r="H241" s="86">
        <v>24941.39</v>
      </c>
      <c r="I241" s="86" t="s">
        <v>173</v>
      </c>
      <c r="J241" s="86">
        <f t="shared" si="87"/>
        <v>24941.39</v>
      </c>
      <c r="K241" s="86" t="s">
        <v>173</v>
      </c>
      <c r="L241" s="86" t="s">
        <v>173</v>
      </c>
      <c r="M241" s="86">
        <f t="shared" si="88"/>
        <v>0</v>
      </c>
      <c r="N241" s="86" t="s">
        <v>173</v>
      </c>
      <c r="O241" s="86" t="s">
        <v>173</v>
      </c>
      <c r="P241" s="86">
        <f t="shared" si="89"/>
        <v>0</v>
      </c>
      <c r="Q241" s="86">
        <v>99246.84</v>
      </c>
      <c r="R241" s="86" t="s">
        <v>173</v>
      </c>
      <c r="S241" s="86">
        <f t="shared" si="90"/>
        <v>99246.84</v>
      </c>
      <c r="T241" s="86" t="s">
        <v>173</v>
      </c>
      <c r="U241" s="86" t="s">
        <v>173</v>
      </c>
      <c r="V241" s="86">
        <f t="shared" si="91"/>
        <v>0</v>
      </c>
      <c r="W241" s="86">
        <v>432392.45</v>
      </c>
      <c r="X241" s="86" t="s">
        <v>173</v>
      </c>
      <c r="Y241" s="86">
        <f t="shared" si="92"/>
        <v>432392.45</v>
      </c>
      <c r="Z241" s="86">
        <v>51004689.490000002</v>
      </c>
      <c r="AA241" s="86" t="s">
        <v>173</v>
      </c>
      <c r="AB241" s="86">
        <f t="shared" si="93"/>
        <v>51004689.490000002</v>
      </c>
      <c r="AC241" s="86" t="s">
        <v>173</v>
      </c>
      <c r="AD241" s="86" t="s">
        <v>173</v>
      </c>
      <c r="AE241" s="86">
        <f t="shared" si="94"/>
        <v>0</v>
      </c>
      <c r="AF241" s="86">
        <v>1719841.83</v>
      </c>
      <c r="AG241" s="86" t="s">
        <v>173</v>
      </c>
      <c r="AH241" s="86">
        <f t="shared" si="95"/>
        <v>1719841.83</v>
      </c>
      <c r="AI241" s="86">
        <v>204858.65</v>
      </c>
      <c r="AJ241" s="86" t="s">
        <v>173</v>
      </c>
      <c r="AK241" s="86">
        <f t="shared" si="96"/>
        <v>204858.65</v>
      </c>
      <c r="AM241" s="131" t="s">
        <v>3</v>
      </c>
    </row>
    <row r="242" spans="1:39" x14ac:dyDescent="0.4">
      <c r="A242" s="131" t="str">
        <f t="shared" ref="A242:A298" si="97">AM242&amp;B242</f>
        <v>AbrilGeneral de Seguros, S. A.</v>
      </c>
      <c r="B242" s="50" t="s">
        <v>78</v>
      </c>
      <c r="C242" s="87">
        <f t="shared" si="84"/>
        <v>34385547.949999996</v>
      </c>
      <c r="D242" s="87">
        <f t="shared" si="85"/>
        <v>99447752.289999992</v>
      </c>
      <c r="E242" s="86">
        <v>98071.19</v>
      </c>
      <c r="F242" s="86" t="s">
        <v>173</v>
      </c>
      <c r="G242" s="86">
        <f t="shared" si="86"/>
        <v>98071.19</v>
      </c>
      <c r="H242" s="86">
        <v>1779282.79</v>
      </c>
      <c r="I242" s="86">
        <v>88727363.920000002</v>
      </c>
      <c r="J242" s="86">
        <f t="shared" si="87"/>
        <v>90506646.710000008</v>
      </c>
      <c r="K242" s="86" t="s">
        <v>173</v>
      </c>
      <c r="L242" s="86">
        <v>366409.77</v>
      </c>
      <c r="M242" s="86">
        <f t="shared" si="88"/>
        <v>366409.77</v>
      </c>
      <c r="N242" s="86">
        <v>32726.05</v>
      </c>
      <c r="O242" s="86">
        <v>199053.6</v>
      </c>
      <c r="P242" s="86">
        <f t="shared" si="89"/>
        <v>231779.65</v>
      </c>
      <c r="Q242" s="86">
        <v>4165923.86</v>
      </c>
      <c r="R242" s="86" t="s">
        <v>173</v>
      </c>
      <c r="S242" s="86">
        <f t="shared" si="90"/>
        <v>4165923.86</v>
      </c>
      <c r="T242" s="86">
        <v>4802703.7300000004</v>
      </c>
      <c r="U242" s="86" t="s">
        <v>173</v>
      </c>
      <c r="V242" s="86">
        <f t="shared" si="91"/>
        <v>4802703.7300000004</v>
      </c>
      <c r="W242" s="86">
        <v>295046.56</v>
      </c>
      <c r="X242" s="86" t="s">
        <v>173</v>
      </c>
      <c r="Y242" s="86">
        <f t="shared" si="92"/>
        <v>295046.56</v>
      </c>
      <c r="Z242" s="86">
        <v>17222665.719999999</v>
      </c>
      <c r="AA242" s="86">
        <v>5240</v>
      </c>
      <c r="AB242" s="86">
        <f t="shared" si="93"/>
        <v>17227905.719999999</v>
      </c>
      <c r="AC242" s="86" t="s">
        <v>173</v>
      </c>
      <c r="AD242" s="86" t="s">
        <v>173</v>
      </c>
      <c r="AE242" s="86">
        <f t="shared" si="94"/>
        <v>0</v>
      </c>
      <c r="AF242" s="86">
        <v>2821333.88</v>
      </c>
      <c r="AG242" s="86" t="s">
        <v>173</v>
      </c>
      <c r="AH242" s="86">
        <f t="shared" si="95"/>
        <v>2821333.88</v>
      </c>
      <c r="AI242" s="86">
        <v>3167794.17</v>
      </c>
      <c r="AJ242" s="86">
        <v>10149685</v>
      </c>
      <c r="AK242" s="86">
        <f t="shared" si="96"/>
        <v>13317479.17</v>
      </c>
      <c r="AM242" s="131" t="s">
        <v>3</v>
      </c>
    </row>
    <row r="243" spans="1:39" x14ac:dyDescent="0.4">
      <c r="A243" s="131" t="str">
        <f t="shared" si="97"/>
        <v>AbrilBMI Compañía de Seguros, S. A.</v>
      </c>
      <c r="B243" s="50" t="s">
        <v>95</v>
      </c>
      <c r="C243" s="87">
        <f t="shared" si="84"/>
        <v>1107902.6100000001</v>
      </c>
      <c r="D243" s="87">
        <f t="shared" si="85"/>
        <v>22044186.079999998</v>
      </c>
      <c r="E243" s="86" t="s">
        <v>173</v>
      </c>
      <c r="F243" s="86" t="s">
        <v>173</v>
      </c>
      <c r="G243" s="86">
        <f t="shared" si="86"/>
        <v>0</v>
      </c>
      <c r="H243" s="86">
        <v>1107902.6100000001</v>
      </c>
      <c r="I243" s="86" t="s">
        <v>173</v>
      </c>
      <c r="J243" s="86">
        <f t="shared" si="87"/>
        <v>1107902.6100000001</v>
      </c>
      <c r="K243" s="86" t="s">
        <v>173</v>
      </c>
      <c r="L243" s="86">
        <v>22044186.079999998</v>
      </c>
      <c r="M243" s="86">
        <f t="shared" si="88"/>
        <v>22044186.079999998</v>
      </c>
      <c r="N243" s="86" t="s">
        <v>173</v>
      </c>
      <c r="O243" s="86" t="s">
        <v>173</v>
      </c>
      <c r="P243" s="86">
        <f t="shared" si="89"/>
        <v>0</v>
      </c>
      <c r="Q243" s="86" t="s">
        <v>173</v>
      </c>
      <c r="R243" s="86" t="s">
        <v>173</v>
      </c>
      <c r="S243" s="86">
        <f t="shared" si="90"/>
        <v>0</v>
      </c>
      <c r="T243" s="86" t="s">
        <v>173</v>
      </c>
      <c r="U243" s="86" t="s">
        <v>173</v>
      </c>
      <c r="V243" s="86">
        <f t="shared" si="91"/>
        <v>0</v>
      </c>
      <c r="W243" s="86" t="s">
        <v>173</v>
      </c>
      <c r="X243" s="86" t="s">
        <v>173</v>
      </c>
      <c r="Y243" s="86">
        <f t="shared" si="92"/>
        <v>0</v>
      </c>
      <c r="Z243" s="86" t="s">
        <v>173</v>
      </c>
      <c r="AA243" s="86" t="s">
        <v>173</v>
      </c>
      <c r="AB243" s="86">
        <f t="shared" si="93"/>
        <v>0</v>
      </c>
      <c r="AC243" s="86" t="s">
        <v>173</v>
      </c>
      <c r="AD243" s="86" t="s">
        <v>173</v>
      </c>
      <c r="AE243" s="86">
        <f t="shared" si="94"/>
        <v>0</v>
      </c>
      <c r="AF243" s="86" t="s">
        <v>173</v>
      </c>
      <c r="AG243" s="86" t="s">
        <v>173</v>
      </c>
      <c r="AH243" s="86">
        <f t="shared" si="95"/>
        <v>0</v>
      </c>
      <c r="AI243" s="86" t="s">
        <v>173</v>
      </c>
      <c r="AJ243" s="86" t="s">
        <v>173</v>
      </c>
      <c r="AK243" s="86">
        <f t="shared" si="96"/>
        <v>0</v>
      </c>
      <c r="AL243" s="42"/>
      <c r="AM243" s="131" t="s">
        <v>3</v>
      </c>
    </row>
    <row r="244" spans="1:39" x14ac:dyDescent="0.4">
      <c r="A244" s="131" t="str">
        <f t="shared" si="97"/>
        <v>AbrilAmigos Compañía de Seguros, S. A.</v>
      </c>
      <c r="B244" s="50" t="s">
        <v>88</v>
      </c>
      <c r="C244" s="87">
        <f t="shared" si="84"/>
        <v>6496687.4700000007</v>
      </c>
      <c r="D244" s="87">
        <f t="shared" si="85"/>
        <v>0</v>
      </c>
      <c r="E244" s="86">
        <v>113922.48</v>
      </c>
      <c r="F244" s="86" t="s">
        <v>173</v>
      </c>
      <c r="G244" s="86">
        <f t="shared" si="86"/>
        <v>113922.48</v>
      </c>
      <c r="H244" s="86">
        <v>468417.6</v>
      </c>
      <c r="I244" s="86" t="s">
        <v>173</v>
      </c>
      <c r="J244" s="86">
        <f t="shared" si="87"/>
        <v>468417.6</v>
      </c>
      <c r="K244" s="86" t="s">
        <v>173</v>
      </c>
      <c r="L244" s="86" t="s">
        <v>173</v>
      </c>
      <c r="M244" s="86">
        <f t="shared" si="88"/>
        <v>0</v>
      </c>
      <c r="N244" s="86" t="s">
        <v>173</v>
      </c>
      <c r="O244" s="86" t="s">
        <v>173</v>
      </c>
      <c r="P244" s="86">
        <f t="shared" si="89"/>
        <v>0</v>
      </c>
      <c r="Q244" s="86">
        <v>134189.99</v>
      </c>
      <c r="R244" s="86" t="s">
        <v>173</v>
      </c>
      <c r="S244" s="86">
        <f t="shared" si="90"/>
        <v>134189.99</v>
      </c>
      <c r="T244" s="86" t="s">
        <v>173</v>
      </c>
      <c r="U244" s="86" t="s">
        <v>173</v>
      </c>
      <c r="V244" s="86">
        <f t="shared" si="91"/>
        <v>0</v>
      </c>
      <c r="W244" s="86" t="s">
        <v>173</v>
      </c>
      <c r="X244" s="86" t="s">
        <v>173</v>
      </c>
      <c r="Y244" s="86">
        <f t="shared" si="92"/>
        <v>0</v>
      </c>
      <c r="Z244" s="86">
        <v>5674943.3399999999</v>
      </c>
      <c r="AA244" s="86" t="s">
        <v>173</v>
      </c>
      <c r="AB244" s="86">
        <f t="shared" si="93"/>
        <v>5674943.3399999999</v>
      </c>
      <c r="AC244" s="86" t="s">
        <v>173</v>
      </c>
      <c r="AD244" s="86" t="s">
        <v>173</v>
      </c>
      <c r="AE244" s="86">
        <f t="shared" si="94"/>
        <v>0</v>
      </c>
      <c r="AF244" s="86">
        <v>26042.240000000002</v>
      </c>
      <c r="AG244" s="86" t="s">
        <v>173</v>
      </c>
      <c r="AH244" s="86">
        <f t="shared" si="95"/>
        <v>26042.240000000002</v>
      </c>
      <c r="AI244" s="86">
        <v>79171.820000000007</v>
      </c>
      <c r="AJ244" s="86" t="s">
        <v>173</v>
      </c>
      <c r="AK244" s="86">
        <f t="shared" si="96"/>
        <v>79171.820000000007</v>
      </c>
      <c r="AL244" s="26"/>
      <c r="AM244" s="131" t="s">
        <v>3</v>
      </c>
    </row>
    <row r="245" spans="1:39" x14ac:dyDescent="0.4">
      <c r="A245" s="131" t="str">
        <f t="shared" si="97"/>
        <v>AbrilCompañía Dominicana de Seguros, S.R.L.</v>
      </c>
      <c r="B245" s="50" t="s">
        <v>96</v>
      </c>
      <c r="C245" s="87">
        <f t="shared" si="84"/>
        <v>67284780.25</v>
      </c>
      <c r="D245" s="87">
        <f t="shared" si="85"/>
        <v>41158.979999999996</v>
      </c>
      <c r="E245" s="86">
        <v>238297.47</v>
      </c>
      <c r="F245" s="86" t="s">
        <v>173</v>
      </c>
      <c r="G245" s="86">
        <f t="shared" si="86"/>
        <v>238297.47</v>
      </c>
      <c r="H245" s="86">
        <v>11245.65</v>
      </c>
      <c r="I245" s="86" t="s">
        <v>173</v>
      </c>
      <c r="J245" s="86">
        <f t="shared" si="87"/>
        <v>11245.65</v>
      </c>
      <c r="K245" s="86" t="s">
        <v>173</v>
      </c>
      <c r="L245" s="86" t="s">
        <v>173</v>
      </c>
      <c r="M245" s="86">
        <f t="shared" si="88"/>
        <v>0</v>
      </c>
      <c r="N245" s="86">
        <v>25215.51</v>
      </c>
      <c r="O245" s="86" t="s">
        <v>173</v>
      </c>
      <c r="P245" s="86">
        <f t="shared" si="89"/>
        <v>25215.51</v>
      </c>
      <c r="Q245" s="86">
        <v>704478.09</v>
      </c>
      <c r="R245" s="86" t="s">
        <v>173</v>
      </c>
      <c r="S245" s="86">
        <f t="shared" si="90"/>
        <v>704478.09</v>
      </c>
      <c r="T245" s="86">
        <v>176035.1</v>
      </c>
      <c r="U245" s="86" t="s">
        <v>173</v>
      </c>
      <c r="V245" s="86">
        <f t="shared" si="91"/>
        <v>176035.1</v>
      </c>
      <c r="W245" s="86" t="s">
        <v>173</v>
      </c>
      <c r="X245" s="86" t="s">
        <v>173</v>
      </c>
      <c r="Y245" s="86">
        <f t="shared" si="92"/>
        <v>0</v>
      </c>
      <c r="Z245" s="86">
        <v>45237403.43</v>
      </c>
      <c r="AA245" s="86">
        <v>5368.98</v>
      </c>
      <c r="AB245" s="86">
        <f t="shared" si="93"/>
        <v>45242772.409999996</v>
      </c>
      <c r="AC245" s="86" t="s">
        <v>173</v>
      </c>
      <c r="AD245" s="86" t="s">
        <v>173</v>
      </c>
      <c r="AE245" s="86">
        <f t="shared" si="94"/>
        <v>0</v>
      </c>
      <c r="AF245" s="86">
        <v>20148012.719999999</v>
      </c>
      <c r="AG245" s="86">
        <v>35790</v>
      </c>
      <c r="AH245" s="86">
        <f t="shared" si="95"/>
        <v>20183802.719999999</v>
      </c>
      <c r="AI245" s="86">
        <v>744092.28</v>
      </c>
      <c r="AJ245" s="86" t="s">
        <v>173</v>
      </c>
      <c r="AK245" s="86">
        <f t="shared" si="96"/>
        <v>744092.28</v>
      </c>
      <c r="AL245" s="42"/>
      <c r="AM245" s="131" t="s">
        <v>3</v>
      </c>
    </row>
    <row r="246" spans="1:39" x14ac:dyDescent="0.4">
      <c r="A246" s="131" t="str">
        <f t="shared" si="97"/>
        <v>AbrilAtlantica Seguros, S. A.</v>
      </c>
      <c r="B246" s="49" t="s">
        <v>107</v>
      </c>
      <c r="C246" s="87">
        <f t="shared" si="84"/>
        <v>47459723.879999995</v>
      </c>
      <c r="D246" s="87">
        <f t="shared" si="85"/>
        <v>0</v>
      </c>
      <c r="E246" s="86">
        <v>16895.62</v>
      </c>
      <c r="F246" s="86" t="s">
        <v>173</v>
      </c>
      <c r="G246" s="86">
        <f t="shared" si="86"/>
        <v>16895.62</v>
      </c>
      <c r="H246" s="86">
        <v>173293.03</v>
      </c>
      <c r="I246" s="86" t="s">
        <v>173</v>
      </c>
      <c r="J246" s="86">
        <f t="shared" si="87"/>
        <v>173293.03</v>
      </c>
      <c r="K246" s="86" t="s">
        <v>173</v>
      </c>
      <c r="L246" s="86" t="s">
        <v>173</v>
      </c>
      <c r="M246" s="86">
        <f t="shared" si="88"/>
        <v>0</v>
      </c>
      <c r="N246" s="86" t="s">
        <v>173</v>
      </c>
      <c r="O246" s="86" t="s">
        <v>173</v>
      </c>
      <c r="P246" s="86">
        <f t="shared" si="89"/>
        <v>0</v>
      </c>
      <c r="Q246" s="86">
        <v>831159.33</v>
      </c>
      <c r="R246" s="86" t="s">
        <v>173</v>
      </c>
      <c r="S246" s="86">
        <f t="shared" si="90"/>
        <v>831159.33</v>
      </c>
      <c r="T246" s="86">
        <v>29125.97</v>
      </c>
      <c r="U246" s="86" t="s">
        <v>173</v>
      </c>
      <c r="V246" s="86">
        <f t="shared" si="91"/>
        <v>29125.97</v>
      </c>
      <c r="W246" s="86">
        <v>3310.34</v>
      </c>
      <c r="X246" s="86" t="s">
        <v>173</v>
      </c>
      <c r="Y246" s="86">
        <f t="shared" si="92"/>
        <v>3310.34</v>
      </c>
      <c r="Z246" s="86">
        <v>46226266.899999999</v>
      </c>
      <c r="AA246" s="86" t="s">
        <v>173</v>
      </c>
      <c r="AB246" s="86">
        <f t="shared" si="93"/>
        <v>46226266.899999999</v>
      </c>
      <c r="AC246" s="86" t="s">
        <v>173</v>
      </c>
      <c r="AD246" s="86" t="s">
        <v>173</v>
      </c>
      <c r="AE246" s="86">
        <f t="shared" si="94"/>
        <v>0</v>
      </c>
      <c r="AF246" s="86">
        <v>27331.360000000001</v>
      </c>
      <c r="AG246" s="86" t="s">
        <v>173</v>
      </c>
      <c r="AH246" s="86">
        <f t="shared" si="95"/>
        <v>27331.360000000001</v>
      </c>
      <c r="AI246" s="86">
        <v>152341.32999999999</v>
      </c>
      <c r="AJ246" s="86" t="s">
        <v>173</v>
      </c>
      <c r="AK246" s="86">
        <f t="shared" si="96"/>
        <v>152341.32999999999</v>
      </c>
      <c r="AL246" s="42"/>
      <c r="AM246" s="131" t="s">
        <v>3</v>
      </c>
    </row>
    <row r="247" spans="1:39" x14ac:dyDescent="0.4">
      <c r="A247" s="131" t="str">
        <f t="shared" si="97"/>
        <v>AbrilAutoseguro, S. A.</v>
      </c>
      <c r="B247" s="50" t="s">
        <v>81</v>
      </c>
      <c r="C247" s="87">
        <f t="shared" si="84"/>
        <v>4540313.8600000003</v>
      </c>
      <c r="D247" s="87">
        <f t="shared" si="85"/>
        <v>0</v>
      </c>
      <c r="E247" s="86" t="s">
        <v>173</v>
      </c>
      <c r="F247" s="86" t="s">
        <v>173</v>
      </c>
      <c r="G247" s="86">
        <f t="shared" si="86"/>
        <v>0</v>
      </c>
      <c r="H247" s="86" t="s">
        <v>173</v>
      </c>
      <c r="I247" s="86" t="s">
        <v>173</v>
      </c>
      <c r="J247" s="86">
        <f t="shared" si="87"/>
        <v>0</v>
      </c>
      <c r="K247" s="86" t="s">
        <v>173</v>
      </c>
      <c r="L247" s="86" t="s">
        <v>173</v>
      </c>
      <c r="M247" s="86">
        <f t="shared" si="88"/>
        <v>0</v>
      </c>
      <c r="N247" s="86" t="s">
        <v>173</v>
      </c>
      <c r="O247" s="86" t="s">
        <v>173</v>
      </c>
      <c r="P247" s="86">
        <f t="shared" si="89"/>
        <v>0</v>
      </c>
      <c r="Q247" s="86" t="s">
        <v>173</v>
      </c>
      <c r="R247" s="86" t="s">
        <v>173</v>
      </c>
      <c r="S247" s="86">
        <f t="shared" si="90"/>
        <v>0</v>
      </c>
      <c r="T247" s="86" t="s">
        <v>173</v>
      </c>
      <c r="U247" s="86" t="s">
        <v>173</v>
      </c>
      <c r="V247" s="86">
        <f t="shared" si="91"/>
        <v>0</v>
      </c>
      <c r="W247" s="86" t="s">
        <v>173</v>
      </c>
      <c r="X247" s="86" t="s">
        <v>173</v>
      </c>
      <c r="Y247" s="86">
        <f t="shared" si="92"/>
        <v>0</v>
      </c>
      <c r="Z247" s="86">
        <v>4540313.8600000003</v>
      </c>
      <c r="AA247" s="86" t="s">
        <v>173</v>
      </c>
      <c r="AB247" s="86">
        <f t="shared" si="93"/>
        <v>4540313.8600000003</v>
      </c>
      <c r="AC247" s="86" t="s">
        <v>173</v>
      </c>
      <c r="AD247" s="86" t="s">
        <v>173</v>
      </c>
      <c r="AE247" s="86">
        <f t="shared" si="94"/>
        <v>0</v>
      </c>
      <c r="AF247" s="86" t="s">
        <v>173</v>
      </c>
      <c r="AG247" s="86" t="s">
        <v>173</v>
      </c>
      <c r="AH247" s="86">
        <f t="shared" si="95"/>
        <v>0</v>
      </c>
      <c r="AI247" s="86" t="s">
        <v>173</v>
      </c>
      <c r="AJ247" s="86" t="s">
        <v>173</v>
      </c>
      <c r="AK247" s="86">
        <f t="shared" si="96"/>
        <v>0</v>
      </c>
      <c r="AM247" s="131" t="s">
        <v>3</v>
      </c>
    </row>
    <row r="248" spans="1:39" x14ac:dyDescent="0.4">
      <c r="A248" s="131" t="str">
        <f t="shared" si="97"/>
        <v>AbrilBanesco Seguros, S.A.</v>
      </c>
      <c r="B248" s="50" t="s">
        <v>106</v>
      </c>
      <c r="C248" s="87">
        <f t="shared" si="84"/>
        <v>55458362.399999999</v>
      </c>
      <c r="D248" s="87">
        <f t="shared" si="85"/>
        <v>171190.90999999997</v>
      </c>
      <c r="E248" s="86">
        <v>97950.82</v>
      </c>
      <c r="F248" s="86" t="s">
        <v>173</v>
      </c>
      <c r="G248" s="86">
        <f t="shared" si="86"/>
        <v>97950.82</v>
      </c>
      <c r="H248" s="86">
        <v>3833157.07</v>
      </c>
      <c r="I248" s="86" t="s">
        <v>173</v>
      </c>
      <c r="J248" s="86">
        <f t="shared" si="87"/>
        <v>3833157.07</v>
      </c>
      <c r="K248" s="86" t="s">
        <v>173</v>
      </c>
      <c r="L248" s="86" t="s">
        <v>173</v>
      </c>
      <c r="M248" s="86">
        <f t="shared" si="88"/>
        <v>0</v>
      </c>
      <c r="N248" s="86">
        <v>2359145.13</v>
      </c>
      <c r="O248" s="86" t="s">
        <v>173</v>
      </c>
      <c r="P248" s="86">
        <f t="shared" si="89"/>
        <v>2359145.13</v>
      </c>
      <c r="Q248" s="86">
        <v>17153325.699999999</v>
      </c>
      <c r="R248" s="86">
        <v>161009.75</v>
      </c>
      <c r="S248" s="86">
        <f t="shared" si="90"/>
        <v>17314335.449999999</v>
      </c>
      <c r="T248" s="86">
        <v>-5664</v>
      </c>
      <c r="U248" s="86" t="s">
        <v>173</v>
      </c>
      <c r="V248" s="86">
        <f t="shared" si="91"/>
        <v>-5664</v>
      </c>
      <c r="W248" s="86">
        <v>567778.81000000006</v>
      </c>
      <c r="X248" s="86" t="s">
        <v>173</v>
      </c>
      <c r="Y248" s="86">
        <f t="shared" si="92"/>
        <v>567778.81000000006</v>
      </c>
      <c r="Z248" s="86">
        <v>28529346.25</v>
      </c>
      <c r="AA248" s="86" t="s">
        <v>173</v>
      </c>
      <c r="AB248" s="86">
        <f t="shared" si="93"/>
        <v>28529346.25</v>
      </c>
      <c r="AC248" s="86" t="s">
        <v>173</v>
      </c>
      <c r="AD248" s="86" t="s">
        <v>173</v>
      </c>
      <c r="AE248" s="86">
        <f t="shared" si="94"/>
        <v>0</v>
      </c>
      <c r="AF248" s="86">
        <v>184489.62</v>
      </c>
      <c r="AG248" s="86">
        <v>-2574.14</v>
      </c>
      <c r="AH248" s="86">
        <f t="shared" si="95"/>
        <v>181915.47999999998</v>
      </c>
      <c r="AI248" s="86">
        <v>2738833</v>
      </c>
      <c r="AJ248" s="86">
        <v>12755.3</v>
      </c>
      <c r="AK248" s="86">
        <f t="shared" si="96"/>
        <v>2751588.3</v>
      </c>
      <c r="AM248" s="131" t="s">
        <v>3</v>
      </c>
    </row>
    <row r="249" spans="1:39" x14ac:dyDescent="0.4">
      <c r="A249" s="131" t="str">
        <f t="shared" si="97"/>
        <v>AbrilHumano Seguros, S. A.</v>
      </c>
      <c r="B249" s="50" t="s">
        <v>108</v>
      </c>
      <c r="C249" s="87">
        <f t="shared" si="84"/>
        <v>144417756.44</v>
      </c>
      <c r="D249" s="87">
        <f t="shared" si="85"/>
        <v>987279605.2700001</v>
      </c>
      <c r="E249" s="86">
        <v>3887185.11</v>
      </c>
      <c r="F249" s="86">
        <v>0.05</v>
      </c>
      <c r="G249" s="86">
        <f t="shared" si="86"/>
        <v>3887185.1599999997</v>
      </c>
      <c r="H249" s="86">
        <v>29690084.02</v>
      </c>
      <c r="I249" s="86">
        <v>2474763.62</v>
      </c>
      <c r="J249" s="86">
        <f t="shared" si="87"/>
        <v>32164847.640000001</v>
      </c>
      <c r="K249" s="86" t="s">
        <v>173</v>
      </c>
      <c r="L249" s="86">
        <v>982605803.58000004</v>
      </c>
      <c r="M249" s="86">
        <f t="shared" si="88"/>
        <v>982605803.58000004</v>
      </c>
      <c r="N249" s="86">
        <v>318084.07</v>
      </c>
      <c r="O249" s="86">
        <v>0.03</v>
      </c>
      <c r="P249" s="86">
        <f t="shared" si="89"/>
        <v>318084.10000000003</v>
      </c>
      <c r="Q249" s="86">
        <v>41861061.140000001</v>
      </c>
      <c r="R249" s="86">
        <v>12.44</v>
      </c>
      <c r="S249" s="86">
        <f t="shared" si="90"/>
        <v>41861073.579999998</v>
      </c>
      <c r="T249" s="86">
        <v>22042.22</v>
      </c>
      <c r="U249" s="86" t="s">
        <v>173</v>
      </c>
      <c r="V249" s="86">
        <f t="shared" si="91"/>
        <v>22042.22</v>
      </c>
      <c r="W249" s="86">
        <v>1847456.99</v>
      </c>
      <c r="X249" s="86">
        <v>0.56999999999999995</v>
      </c>
      <c r="Y249" s="86">
        <f t="shared" si="92"/>
        <v>1847457.56</v>
      </c>
      <c r="Z249" s="86">
        <v>57545171.990000002</v>
      </c>
      <c r="AA249" s="86">
        <v>27835.87</v>
      </c>
      <c r="AB249" s="86">
        <f t="shared" si="93"/>
        <v>57573007.859999999</v>
      </c>
      <c r="AC249" s="86" t="s">
        <v>173</v>
      </c>
      <c r="AD249" s="86" t="s">
        <v>173</v>
      </c>
      <c r="AE249" s="86">
        <f t="shared" si="94"/>
        <v>0</v>
      </c>
      <c r="AF249" s="86">
        <v>1601367.68</v>
      </c>
      <c r="AG249" s="86">
        <v>0.03</v>
      </c>
      <c r="AH249" s="86">
        <f t="shared" si="95"/>
        <v>1601367.71</v>
      </c>
      <c r="AI249" s="86">
        <v>7645303.2199999997</v>
      </c>
      <c r="AJ249" s="86">
        <v>2171189.08</v>
      </c>
      <c r="AK249" s="86">
        <f t="shared" si="96"/>
        <v>9816492.3000000007</v>
      </c>
      <c r="AM249" s="131" t="s">
        <v>3</v>
      </c>
    </row>
    <row r="250" spans="1:39" x14ac:dyDescent="0.4">
      <c r="A250" s="131" t="str">
        <f t="shared" si="97"/>
        <v>AbrilAtrio Seguros, S. A.</v>
      </c>
      <c r="B250" s="50" t="s">
        <v>110</v>
      </c>
      <c r="C250" s="87">
        <f t="shared" si="84"/>
        <v>17969604.119999997</v>
      </c>
      <c r="D250" s="87">
        <f t="shared" si="85"/>
        <v>12040002.950000001</v>
      </c>
      <c r="E250" s="86" t="s">
        <v>173</v>
      </c>
      <c r="F250" s="86" t="s">
        <v>173</v>
      </c>
      <c r="G250" s="86">
        <f t="shared" si="86"/>
        <v>0</v>
      </c>
      <c r="H250" s="86">
        <v>217341.49</v>
      </c>
      <c r="I250" s="86">
        <v>11972711.439999999</v>
      </c>
      <c r="J250" s="86">
        <f t="shared" si="87"/>
        <v>12190052.93</v>
      </c>
      <c r="K250" s="86" t="s">
        <v>173</v>
      </c>
      <c r="L250" s="86">
        <v>10034.799999999999</v>
      </c>
      <c r="M250" s="86">
        <f t="shared" si="88"/>
        <v>10034.799999999999</v>
      </c>
      <c r="N250" s="86" t="s">
        <v>173</v>
      </c>
      <c r="O250" s="86" t="s">
        <v>173</v>
      </c>
      <c r="P250" s="86">
        <f t="shared" si="89"/>
        <v>0</v>
      </c>
      <c r="Q250" s="86">
        <v>1637028.31</v>
      </c>
      <c r="R250" s="86" t="s">
        <v>173</v>
      </c>
      <c r="S250" s="86">
        <f t="shared" si="90"/>
        <v>1637028.31</v>
      </c>
      <c r="T250" s="86">
        <v>233957.74</v>
      </c>
      <c r="U250" s="86" t="s">
        <v>173</v>
      </c>
      <c r="V250" s="86">
        <f t="shared" si="91"/>
        <v>233957.74</v>
      </c>
      <c r="W250" s="86">
        <v>66882.09</v>
      </c>
      <c r="X250" s="86" t="s">
        <v>173</v>
      </c>
      <c r="Y250" s="86">
        <f t="shared" si="92"/>
        <v>66882.09</v>
      </c>
      <c r="Z250" s="86">
        <v>13905191.43</v>
      </c>
      <c r="AA250" s="86">
        <v>45256.71</v>
      </c>
      <c r="AB250" s="86">
        <f t="shared" si="93"/>
        <v>13950448.140000001</v>
      </c>
      <c r="AC250" s="86" t="s">
        <v>173</v>
      </c>
      <c r="AD250" s="86" t="s">
        <v>173</v>
      </c>
      <c r="AE250" s="86">
        <f t="shared" si="94"/>
        <v>0</v>
      </c>
      <c r="AF250" s="86">
        <v>924092.56</v>
      </c>
      <c r="AG250" s="86" t="s">
        <v>173</v>
      </c>
      <c r="AH250" s="86">
        <f t="shared" si="95"/>
        <v>924092.56</v>
      </c>
      <c r="AI250" s="86">
        <v>985110.5</v>
      </c>
      <c r="AJ250" s="86">
        <v>12000</v>
      </c>
      <c r="AK250" s="86">
        <f t="shared" si="96"/>
        <v>997110.5</v>
      </c>
      <c r="AM250" s="131" t="s">
        <v>3</v>
      </c>
    </row>
    <row r="251" spans="1:39" x14ac:dyDescent="0.4">
      <c r="A251" s="131" t="str">
        <f t="shared" si="97"/>
        <v>AbrilSeguros APS, S.A</v>
      </c>
      <c r="B251" s="50" t="s">
        <v>114</v>
      </c>
      <c r="C251" s="87">
        <f t="shared" si="84"/>
        <v>25749966.920000002</v>
      </c>
      <c r="D251" s="87">
        <f t="shared" si="85"/>
        <v>516486.75</v>
      </c>
      <c r="E251" s="86" t="s">
        <v>173</v>
      </c>
      <c r="F251" s="86" t="s">
        <v>173</v>
      </c>
      <c r="G251" s="86">
        <f t="shared" si="86"/>
        <v>0</v>
      </c>
      <c r="H251" s="86">
        <v>1048882.72</v>
      </c>
      <c r="I251" s="86" t="s">
        <v>173</v>
      </c>
      <c r="J251" s="86">
        <f t="shared" si="87"/>
        <v>1048882.72</v>
      </c>
      <c r="K251" s="86" t="s">
        <v>173</v>
      </c>
      <c r="L251" s="86">
        <v>516486.75</v>
      </c>
      <c r="M251" s="86">
        <f t="shared" si="88"/>
        <v>516486.75</v>
      </c>
      <c r="N251" s="86" t="s">
        <v>173</v>
      </c>
      <c r="O251" s="86" t="s">
        <v>173</v>
      </c>
      <c r="P251" s="86">
        <f t="shared" si="89"/>
        <v>0</v>
      </c>
      <c r="Q251" s="86">
        <v>107907.56</v>
      </c>
      <c r="R251" s="86" t="s">
        <v>173</v>
      </c>
      <c r="S251" s="86">
        <f t="shared" si="90"/>
        <v>107907.56</v>
      </c>
      <c r="T251" s="86">
        <v>154585.23000000001</v>
      </c>
      <c r="U251" s="86" t="s">
        <v>173</v>
      </c>
      <c r="V251" s="86">
        <f t="shared" si="91"/>
        <v>154585.23000000001</v>
      </c>
      <c r="W251" s="86">
        <v>251953.3</v>
      </c>
      <c r="X251" s="86" t="s">
        <v>173</v>
      </c>
      <c r="Y251" s="86">
        <f t="shared" si="92"/>
        <v>251953.3</v>
      </c>
      <c r="Z251" s="86">
        <v>11322766.09</v>
      </c>
      <c r="AA251" s="86" t="s">
        <v>173</v>
      </c>
      <c r="AB251" s="86">
        <f t="shared" si="93"/>
        <v>11322766.09</v>
      </c>
      <c r="AC251" s="86" t="s">
        <v>173</v>
      </c>
      <c r="AD251" s="86" t="s">
        <v>173</v>
      </c>
      <c r="AE251" s="86">
        <f t="shared" si="94"/>
        <v>0</v>
      </c>
      <c r="AF251" s="86">
        <v>11070353.85</v>
      </c>
      <c r="AG251" s="86" t="s">
        <v>173</v>
      </c>
      <c r="AH251" s="86">
        <f t="shared" si="95"/>
        <v>11070353.85</v>
      </c>
      <c r="AI251" s="86">
        <v>1793518.17</v>
      </c>
      <c r="AJ251" s="86" t="s">
        <v>173</v>
      </c>
      <c r="AK251" s="86">
        <f t="shared" si="96"/>
        <v>1793518.17</v>
      </c>
      <c r="AM251" s="131" t="s">
        <v>3</v>
      </c>
    </row>
    <row r="252" spans="1:39" x14ac:dyDescent="0.4">
      <c r="A252" s="131" t="str">
        <f t="shared" si="97"/>
        <v>AbrilBupa Dominicana, S.A.</v>
      </c>
      <c r="B252" s="49" t="s">
        <v>101</v>
      </c>
      <c r="C252" s="87">
        <f t="shared" si="84"/>
        <v>0</v>
      </c>
      <c r="D252" s="87">
        <f t="shared" si="85"/>
        <v>26449312.670000002</v>
      </c>
      <c r="E252" s="86" t="s">
        <v>173</v>
      </c>
      <c r="F252" s="86" t="s">
        <v>173</v>
      </c>
      <c r="G252" s="86">
        <f t="shared" si="86"/>
        <v>0</v>
      </c>
      <c r="H252" s="86" t="s">
        <v>173</v>
      </c>
      <c r="I252" s="86" t="s">
        <v>173</v>
      </c>
      <c r="J252" s="86">
        <f t="shared" si="87"/>
        <v>0</v>
      </c>
      <c r="K252" s="86" t="s">
        <v>173</v>
      </c>
      <c r="L252" s="86">
        <v>26449312.670000002</v>
      </c>
      <c r="M252" s="86">
        <f t="shared" si="88"/>
        <v>26449312.670000002</v>
      </c>
      <c r="N252" s="86" t="s">
        <v>173</v>
      </c>
      <c r="O252" s="86" t="s">
        <v>173</v>
      </c>
      <c r="P252" s="86">
        <f t="shared" si="89"/>
        <v>0</v>
      </c>
      <c r="Q252" s="86" t="s">
        <v>173</v>
      </c>
      <c r="R252" s="86" t="s">
        <v>173</v>
      </c>
      <c r="S252" s="86">
        <f t="shared" si="90"/>
        <v>0</v>
      </c>
      <c r="T252" s="86" t="s">
        <v>173</v>
      </c>
      <c r="U252" s="86" t="s">
        <v>173</v>
      </c>
      <c r="V252" s="86">
        <f t="shared" si="91"/>
        <v>0</v>
      </c>
      <c r="W252" s="86" t="s">
        <v>173</v>
      </c>
      <c r="X252" s="86" t="s">
        <v>173</v>
      </c>
      <c r="Y252" s="86">
        <f t="shared" si="92"/>
        <v>0</v>
      </c>
      <c r="Z252" s="86" t="s">
        <v>173</v>
      </c>
      <c r="AA252" s="86" t="s">
        <v>173</v>
      </c>
      <c r="AB252" s="86">
        <f t="shared" si="93"/>
        <v>0</v>
      </c>
      <c r="AC252" s="86" t="s">
        <v>173</v>
      </c>
      <c r="AD252" s="86" t="s">
        <v>173</v>
      </c>
      <c r="AE252" s="86">
        <f t="shared" si="94"/>
        <v>0</v>
      </c>
      <c r="AF252" s="86" t="s">
        <v>173</v>
      </c>
      <c r="AG252" s="86" t="s">
        <v>173</v>
      </c>
      <c r="AH252" s="86">
        <f t="shared" si="95"/>
        <v>0</v>
      </c>
      <c r="AI252" s="86" t="s">
        <v>173</v>
      </c>
      <c r="AJ252" s="86" t="s">
        <v>173</v>
      </c>
      <c r="AK252" s="86">
        <f t="shared" si="96"/>
        <v>0</v>
      </c>
      <c r="AM252" s="131" t="s">
        <v>3</v>
      </c>
    </row>
    <row r="253" spans="1:39" x14ac:dyDescent="0.4">
      <c r="A253" s="131" t="str">
        <f t="shared" si="97"/>
        <v>AbrilMultiseguros S.U, S. A.</v>
      </c>
      <c r="B253" s="50" t="s">
        <v>113</v>
      </c>
      <c r="C253" s="87">
        <f t="shared" si="84"/>
        <v>17979198.419999998</v>
      </c>
      <c r="D253" s="87">
        <f t="shared" si="85"/>
        <v>412226.38</v>
      </c>
      <c r="E253" s="86">
        <v>19828.87</v>
      </c>
      <c r="F253" s="86">
        <v>9329.8700000000008</v>
      </c>
      <c r="G253" s="86">
        <f t="shared" si="86"/>
        <v>29158.739999999998</v>
      </c>
      <c r="H253" s="86" t="s">
        <v>173</v>
      </c>
      <c r="I253" s="86">
        <v>402896.51</v>
      </c>
      <c r="J253" s="86">
        <f t="shared" si="87"/>
        <v>402896.51</v>
      </c>
      <c r="K253" s="86" t="s">
        <v>173</v>
      </c>
      <c r="L253" s="86" t="s">
        <v>173</v>
      </c>
      <c r="M253" s="86">
        <f t="shared" si="88"/>
        <v>0</v>
      </c>
      <c r="N253" s="86" t="s">
        <v>173</v>
      </c>
      <c r="O253" s="86" t="s">
        <v>173</v>
      </c>
      <c r="P253" s="86">
        <f t="shared" si="89"/>
        <v>0</v>
      </c>
      <c r="Q253" s="86">
        <v>413515.93</v>
      </c>
      <c r="R253" s="86" t="s">
        <v>173</v>
      </c>
      <c r="S253" s="86">
        <f t="shared" si="90"/>
        <v>413515.93</v>
      </c>
      <c r="T253" s="86">
        <v>257231.8</v>
      </c>
      <c r="U253" s="86" t="s">
        <v>173</v>
      </c>
      <c r="V253" s="86">
        <f t="shared" si="91"/>
        <v>257231.8</v>
      </c>
      <c r="W253" s="86">
        <v>46942.36</v>
      </c>
      <c r="X253" s="86" t="s">
        <v>173</v>
      </c>
      <c r="Y253" s="86">
        <f t="shared" si="92"/>
        <v>46942.36</v>
      </c>
      <c r="Z253" s="86">
        <v>14061873.630000001</v>
      </c>
      <c r="AA253" s="86" t="s">
        <v>173</v>
      </c>
      <c r="AB253" s="86">
        <f t="shared" si="93"/>
        <v>14061873.630000001</v>
      </c>
      <c r="AC253" s="86" t="s">
        <v>173</v>
      </c>
      <c r="AD253" s="86" t="s">
        <v>173</v>
      </c>
      <c r="AE253" s="86">
        <f t="shared" si="94"/>
        <v>0</v>
      </c>
      <c r="AF253" s="86">
        <v>1653131.52</v>
      </c>
      <c r="AG253" s="86" t="s">
        <v>173</v>
      </c>
      <c r="AH253" s="86">
        <f t="shared" si="95"/>
        <v>1653131.52</v>
      </c>
      <c r="AI253" s="86">
        <v>1526674.31</v>
      </c>
      <c r="AJ253" s="86" t="s">
        <v>173</v>
      </c>
      <c r="AK253" s="86">
        <f t="shared" si="96"/>
        <v>1526674.31</v>
      </c>
      <c r="AM253" s="131" t="s">
        <v>3</v>
      </c>
    </row>
    <row r="254" spans="1:39" x14ac:dyDescent="0.4">
      <c r="A254" s="131" t="str">
        <f t="shared" si="97"/>
        <v>AbrilSeguros ADEMI, S. A.</v>
      </c>
      <c r="B254" s="50" t="s">
        <v>109</v>
      </c>
      <c r="C254" s="87">
        <f t="shared" si="84"/>
        <v>14963128.460000001</v>
      </c>
      <c r="D254" s="87">
        <f t="shared" si="85"/>
        <v>0</v>
      </c>
      <c r="E254" s="86" t="s">
        <v>173</v>
      </c>
      <c r="F254" s="86" t="s">
        <v>173</v>
      </c>
      <c r="G254" s="86">
        <f t="shared" si="86"/>
        <v>0</v>
      </c>
      <c r="H254" s="86">
        <v>8617155.7400000002</v>
      </c>
      <c r="I254" s="86" t="s">
        <v>173</v>
      </c>
      <c r="J254" s="86">
        <f t="shared" si="87"/>
        <v>8617155.7400000002</v>
      </c>
      <c r="K254" s="86" t="s">
        <v>173</v>
      </c>
      <c r="L254" s="86" t="s">
        <v>173</v>
      </c>
      <c r="M254" s="86">
        <f t="shared" si="88"/>
        <v>0</v>
      </c>
      <c r="N254" s="86" t="s">
        <v>173</v>
      </c>
      <c r="O254" s="86" t="s">
        <v>173</v>
      </c>
      <c r="P254" s="86">
        <f t="shared" si="89"/>
        <v>0</v>
      </c>
      <c r="Q254" s="86">
        <v>3406263.27</v>
      </c>
      <c r="R254" s="86" t="s">
        <v>173</v>
      </c>
      <c r="S254" s="86">
        <f t="shared" si="90"/>
        <v>3406263.27</v>
      </c>
      <c r="T254" s="86">
        <v>797113.42</v>
      </c>
      <c r="U254" s="86" t="s">
        <v>173</v>
      </c>
      <c r="V254" s="86">
        <f t="shared" si="91"/>
        <v>797113.42</v>
      </c>
      <c r="W254" s="86" t="s">
        <v>173</v>
      </c>
      <c r="X254" s="86" t="s">
        <v>173</v>
      </c>
      <c r="Y254" s="86">
        <f t="shared" si="92"/>
        <v>0</v>
      </c>
      <c r="Z254" s="86" t="s">
        <v>173</v>
      </c>
      <c r="AA254" s="86" t="s">
        <v>173</v>
      </c>
      <c r="AB254" s="86">
        <f t="shared" si="93"/>
        <v>0</v>
      </c>
      <c r="AC254" s="86" t="s">
        <v>173</v>
      </c>
      <c r="AD254" s="86" t="s">
        <v>173</v>
      </c>
      <c r="AE254" s="86">
        <f t="shared" si="94"/>
        <v>0</v>
      </c>
      <c r="AF254" s="86">
        <v>93645.81</v>
      </c>
      <c r="AG254" s="86" t="s">
        <v>173</v>
      </c>
      <c r="AH254" s="86">
        <f t="shared" si="95"/>
        <v>93645.81</v>
      </c>
      <c r="AI254" s="86">
        <v>2048950.22</v>
      </c>
      <c r="AJ254" s="86" t="s">
        <v>173</v>
      </c>
      <c r="AK254" s="86">
        <f t="shared" si="96"/>
        <v>2048950.22</v>
      </c>
      <c r="AM254" s="131" t="s">
        <v>3</v>
      </c>
    </row>
    <row r="255" spans="1:39" x14ac:dyDescent="0.4">
      <c r="A255" s="131" t="str">
        <f t="shared" si="97"/>
        <v>AbrilMidas Seguros, S. A.</v>
      </c>
      <c r="B255" s="50" t="s">
        <v>115</v>
      </c>
      <c r="C255" s="87">
        <f t="shared" si="84"/>
        <v>688169.24</v>
      </c>
      <c r="D255" s="87">
        <f t="shared" si="85"/>
        <v>0</v>
      </c>
      <c r="E255" s="86" t="s">
        <v>173</v>
      </c>
      <c r="F255" s="86" t="s">
        <v>173</v>
      </c>
      <c r="G255" s="86">
        <f t="shared" si="86"/>
        <v>0</v>
      </c>
      <c r="H255" s="86">
        <v>506250</v>
      </c>
      <c r="I255" s="86" t="s">
        <v>173</v>
      </c>
      <c r="J255" s="86">
        <f t="shared" si="87"/>
        <v>506250</v>
      </c>
      <c r="K255" s="86" t="s">
        <v>173</v>
      </c>
      <c r="L255" s="86" t="s">
        <v>173</v>
      </c>
      <c r="M255" s="86">
        <f t="shared" si="88"/>
        <v>0</v>
      </c>
      <c r="N255" s="86" t="s">
        <v>173</v>
      </c>
      <c r="O255" s="86" t="s">
        <v>173</v>
      </c>
      <c r="P255" s="86">
        <f t="shared" si="89"/>
        <v>0</v>
      </c>
      <c r="Q255" s="86">
        <v>20523.439999999999</v>
      </c>
      <c r="R255" s="86" t="s">
        <v>173</v>
      </c>
      <c r="S255" s="86">
        <f t="shared" si="90"/>
        <v>20523.439999999999</v>
      </c>
      <c r="T255" s="86" t="s">
        <v>173</v>
      </c>
      <c r="U255" s="86" t="s">
        <v>173</v>
      </c>
      <c r="V255" s="86">
        <f t="shared" si="91"/>
        <v>0</v>
      </c>
      <c r="W255" s="86" t="s">
        <v>173</v>
      </c>
      <c r="X255" s="86" t="s">
        <v>173</v>
      </c>
      <c r="Y255" s="86">
        <f t="shared" si="92"/>
        <v>0</v>
      </c>
      <c r="Z255" s="86">
        <v>109917.04</v>
      </c>
      <c r="AA255" s="86" t="s">
        <v>173</v>
      </c>
      <c r="AB255" s="86">
        <f t="shared" si="93"/>
        <v>109917.04</v>
      </c>
      <c r="AC255" s="86" t="s">
        <v>173</v>
      </c>
      <c r="AD255" s="86" t="s">
        <v>173</v>
      </c>
      <c r="AE255" s="86">
        <f t="shared" si="94"/>
        <v>0</v>
      </c>
      <c r="AF255" s="86" t="s">
        <v>173</v>
      </c>
      <c r="AG255" s="86" t="s">
        <v>173</v>
      </c>
      <c r="AH255" s="86">
        <f t="shared" si="95"/>
        <v>0</v>
      </c>
      <c r="AI255" s="86">
        <v>51478.76</v>
      </c>
      <c r="AJ255" s="86" t="s">
        <v>173</v>
      </c>
      <c r="AK255" s="86">
        <f t="shared" si="96"/>
        <v>51478.76</v>
      </c>
      <c r="AM255" s="131" t="s">
        <v>3</v>
      </c>
    </row>
    <row r="256" spans="1:39" x14ac:dyDescent="0.4">
      <c r="A256" s="131" t="str">
        <f t="shared" si="97"/>
        <v>AbrilHylseg Seguros, S.A.</v>
      </c>
      <c r="B256" s="50" t="s">
        <v>117</v>
      </c>
      <c r="C256" s="87">
        <f t="shared" si="84"/>
        <v>225606.78999999998</v>
      </c>
      <c r="D256" s="87">
        <f t="shared" si="85"/>
        <v>0</v>
      </c>
      <c r="E256" s="86" t="s">
        <v>173</v>
      </c>
      <c r="F256" s="86" t="s">
        <v>173</v>
      </c>
      <c r="G256" s="86">
        <f t="shared" si="86"/>
        <v>0</v>
      </c>
      <c r="H256" s="86" t="s">
        <v>173</v>
      </c>
      <c r="I256" s="86" t="s">
        <v>173</v>
      </c>
      <c r="J256" s="86">
        <f t="shared" si="87"/>
        <v>0</v>
      </c>
      <c r="K256" s="86" t="s">
        <v>173</v>
      </c>
      <c r="L256" s="86" t="s">
        <v>173</v>
      </c>
      <c r="M256" s="86">
        <f t="shared" si="88"/>
        <v>0</v>
      </c>
      <c r="N256" s="86" t="s">
        <v>173</v>
      </c>
      <c r="O256" s="86" t="s">
        <v>173</v>
      </c>
      <c r="P256" s="86">
        <f t="shared" si="89"/>
        <v>0</v>
      </c>
      <c r="Q256" s="86" t="s">
        <v>173</v>
      </c>
      <c r="R256" s="86" t="s">
        <v>173</v>
      </c>
      <c r="S256" s="86">
        <f t="shared" si="90"/>
        <v>0</v>
      </c>
      <c r="T256" s="86" t="s">
        <v>173</v>
      </c>
      <c r="U256" s="86" t="s">
        <v>173</v>
      </c>
      <c r="V256" s="86">
        <f t="shared" si="91"/>
        <v>0</v>
      </c>
      <c r="W256" s="86" t="s">
        <v>173</v>
      </c>
      <c r="X256" s="86" t="s">
        <v>173</v>
      </c>
      <c r="Y256" s="86">
        <f t="shared" si="92"/>
        <v>0</v>
      </c>
      <c r="Z256" s="86">
        <v>79391.27</v>
      </c>
      <c r="AA256" s="86" t="s">
        <v>173</v>
      </c>
      <c r="AB256" s="86">
        <f t="shared" si="93"/>
        <v>79391.27</v>
      </c>
      <c r="AC256" s="86" t="s">
        <v>173</v>
      </c>
      <c r="AD256" s="86" t="s">
        <v>173</v>
      </c>
      <c r="AE256" s="86">
        <f t="shared" si="94"/>
        <v>0</v>
      </c>
      <c r="AF256" s="86">
        <v>146215.51999999999</v>
      </c>
      <c r="AG256" s="86" t="s">
        <v>173</v>
      </c>
      <c r="AH256" s="86">
        <f t="shared" si="95"/>
        <v>146215.51999999999</v>
      </c>
      <c r="AI256" s="86" t="s">
        <v>173</v>
      </c>
      <c r="AJ256" s="86" t="s">
        <v>173</v>
      </c>
      <c r="AK256" s="86">
        <f t="shared" si="96"/>
        <v>0</v>
      </c>
      <c r="AM256" s="131" t="s">
        <v>3</v>
      </c>
    </row>
    <row r="257" spans="1:39" x14ac:dyDescent="0.4">
      <c r="A257" s="131" t="str">
        <f t="shared" si="97"/>
        <v>AbrilAseguradora Agropecuaria Dominicana. S. A.</v>
      </c>
      <c r="B257" s="50" t="s">
        <v>98</v>
      </c>
      <c r="C257" s="87">
        <f t="shared" si="84"/>
        <v>2278824.79</v>
      </c>
      <c r="D257" s="87">
        <f t="shared" si="85"/>
        <v>51122993.240000002</v>
      </c>
      <c r="E257" s="86" t="s">
        <v>173</v>
      </c>
      <c r="F257" s="86" t="s">
        <v>173</v>
      </c>
      <c r="G257" s="86">
        <f t="shared" si="86"/>
        <v>0</v>
      </c>
      <c r="H257" s="86">
        <v>2001511.95</v>
      </c>
      <c r="I257" s="86" t="s">
        <v>173</v>
      </c>
      <c r="J257" s="86">
        <f t="shared" si="87"/>
        <v>2001511.95</v>
      </c>
      <c r="K257" s="86" t="s">
        <v>173</v>
      </c>
      <c r="L257" s="86" t="s">
        <v>173</v>
      </c>
      <c r="M257" s="86">
        <f t="shared" si="88"/>
        <v>0</v>
      </c>
      <c r="N257" s="86" t="s">
        <v>173</v>
      </c>
      <c r="O257" s="86" t="s">
        <v>173</v>
      </c>
      <c r="P257" s="86">
        <f t="shared" si="89"/>
        <v>0</v>
      </c>
      <c r="Q257" s="86" t="s">
        <v>173</v>
      </c>
      <c r="R257" s="86" t="s">
        <v>173</v>
      </c>
      <c r="S257" s="86">
        <f t="shared" si="90"/>
        <v>0</v>
      </c>
      <c r="T257" s="86" t="s">
        <v>173</v>
      </c>
      <c r="U257" s="86" t="s">
        <v>173</v>
      </c>
      <c r="V257" s="86">
        <f t="shared" si="91"/>
        <v>0</v>
      </c>
      <c r="W257" s="86" t="s">
        <v>173</v>
      </c>
      <c r="X257" s="86" t="s">
        <v>173</v>
      </c>
      <c r="Y257" s="86">
        <f t="shared" si="92"/>
        <v>0</v>
      </c>
      <c r="Z257" s="86" t="s">
        <v>173</v>
      </c>
      <c r="AA257" s="86" t="s">
        <v>173</v>
      </c>
      <c r="AB257" s="86">
        <f t="shared" si="93"/>
        <v>0</v>
      </c>
      <c r="AC257" s="86" t="s">
        <v>173</v>
      </c>
      <c r="AD257" s="86">
        <v>51122993.240000002</v>
      </c>
      <c r="AE257" s="86">
        <f t="shared" si="94"/>
        <v>51122993.240000002</v>
      </c>
      <c r="AF257" s="86" t="s">
        <v>173</v>
      </c>
      <c r="AG257" s="86" t="s">
        <v>173</v>
      </c>
      <c r="AH257" s="86">
        <f t="shared" si="95"/>
        <v>0</v>
      </c>
      <c r="AI257" s="86">
        <v>277312.84000000003</v>
      </c>
      <c r="AJ257" s="86" t="s">
        <v>173</v>
      </c>
      <c r="AK257" s="86">
        <f t="shared" si="96"/>
        <v>277312.84000000003</v>
      </c>
      <c r="AM257" s="131" t="s">
        <v>3</v>
      </c>
    </row>
    <row r="258" spans="1:39" ht="13" thickBot="1" x14ac:dyDescent="0.45">
      <c r="A258" s="131" t="str">
        <f t="shared" si="97"/>
        <v>AbrilCuna Mutual Insurance Society Dominicana, S.A.</v>
      </c>
      <c r="B258" s="50" t="s">
        <v>102</v>
      </c>
      <c r="C258" s="87">
        <f t="shared" si="84"/>
        <v>34862583.889999993</v>
      </c>
      <c r="D258" s="87">
        <f t="shared" si="85"/>
        <v>0</v>
      </c>
      <c r="E258" s="86" t="s">
        <v>173</v>
      </c>
      <c r="F258" s="86" t="s">
        <v>173</v>
      </c>
      <c r="G258" s="86">
        <f t="shared" si="86"/>
        <v>0</v>
      </c>
      <c r="H258" s="86">
        <v>34434893.409999996</v>
      </c>
      <c r="I258" s="86" t="s">
        <v>173</v>
      </c>
      <c r="J258" s="86">
        <f t="shared" si="87"/>
        <v>34434893.409999996</v>
      </c>
      <c r="K258" s="86" t="s">
        <v>173</v>
      </c>
      <c r="L258" s="86" t="s">
        <v>173</v>
      </c>
      <c r="M258" s="86">
        <f t="shared" si="88"/>
        <v>0</v>
      </c>
      <c r="N258" s="86" t="s">
        <v>173</v>
      </c>
      <c r="O258" s="86" t="s">
        <v>173</v>
      </c>
      <c r="P258" s="86">
        <f t="shared" si="89"/>
        <v>0</v>
      </c>
      <c r="Q258" s="86" t="s">
        <v>173</v>
      </c>
      <c r="R258" s="86" t="s">
        <v>173</v>
      </c>
      <c r="S258" s="86">
        <f t="shared" si="90"/>
        <v>0</v>
      </c>
      <c r="T258" s="86" t="s">
        <v>173</v>
      </c>
      <c r="U258" s="86" t="s">
        <v>173</v>
      </c>
      <c r="V258" s="86">
        <f t="shared" si="91"/>
        <v>0</v>
      </c>
      <c r="W258" s="86" t="s">
        <v>173</v>
      </c>
      <c r="X258" s="86" t="s">
        <v>173</v>
      </c>
      <c r="Y258" s="86">
        <f t="shared" si="92"/>
        <v>0</v>
      </c>
      <c r="Z258" s="86" t="s">
        <v>173</v>
      </c>
      <c r="AA258" s="86" t="s">
        <v>173</v>
      </c>
      <c r="AB258" s="86">
        <f t="shared" si="93"/>
        <v>0</v>
      </c>
      <c r="AC258" s="86" t="s">
        <v>173</v>
      </c>
      <c r="AD258" s="86" t="s">
        <v>173</v>
      </c>
      <c r="AE258" s="86">
        <f t="shared" si="94"/>
        <v>0</v>
      </c>
      <c r="AF258" s="86">
        <v>427690.48</v>
      </c>
      <c r="AG258" s="86" t="s">
        <v>173</v>
      </c>
      <c r="AH258" s="86">
        <f t="shared" si="95"/>
        <v>427690.48</v>
      </c>
      <c r="AI258" s="86" t="s">
        <v>173</v>
      </c>
      <c r="AJ258" s="86" t="s">
        <v>173</v>
      </c>
      <c r="AK258" s="86">
        <f t="shared" si="96"/>
        <v>0</v>
      </c>
      <c r="AM258" s="131" t="s">
        <v>3</v>
      </c>
    </row>
    <row r="259" spans="1:39" ht="13.35" thickTop="1" thickBot="1" x14ac:dyDescent="0.45">
      <c r="A259" s="131" t="str">
        <f t="shared" si="97"/>
        <v>Total General</v>
      </c>
      <c r="B259" s="52" t="s">
        <v>19</v>
      </c>
      <c r="C259" s="60">
        <f t="shared" ref="C259:AK259" si="98">SUM(C226:C258)</f>
        <v>4150204325.0699997</v>
      </c>
      <c r="D259" s="60">
        <f t="shared" si="98"/>
        <v>2401494244.1700001</v>
      </c>
      <c r="E259" s="60">
        <f t="shared" si="98"/>
        <v>27564060.850000001</v>
      </c>
      <c r="F259" s="60">
        <f t="shared" si="98"/>
        <v>9331.0500000000011</v>
      </c>
      <c r="G259" s="60">
        <f t="shared" si="98"/>
        <v>27573391.899999999</v>
      </c>
      <c r="H259" s="60">
        <f t="shared" si="98"/>
        <v>435246594.56999993</v>
      </c>
      <c r="I259" s="60">
        <f t="shared" si="98"/>
        <v>535300791.77000004</v>
      </c>
      <c r="J259" s="60">
        <f t="shared" si="98"/>
        <v>970547386.34000015</v>
      </c>
      <c r="K259" s="60">
        <f t="shared" si="98"/>
        <v>408132.57</v>
      </c>
      <c r="L259" s="60">
        <f t="shared" si="98"/>
        <v>1677062218.24</v>
      </c>
      <c r="M259" s="60">
        <f t="shared" si="98"/>
        <v>1677470350.8100002</v>
      </c>
      <c r="N259" s="60">
        <f t="shared" si="98"/>
        <v>40041690.179999992</v>
      </c>
      <c r="O259" s="60">
        <f t="shared" si="98"/>
        <v>1162884.6500000001</v>
      </c>
      <c r="P259" s="60">
        <f t="shared" si="98"/>
        <v>41204574.829999991</v>
      </c>
      <c r="Q259" s="60">
        <f t="shared" si="98"/>
        <v>1509505360.1100001</v>
      </c>
      <c r="R259" s="60">
        <f t="shared" si="98"/>
        <v>100346165.28999999</v>
      </c>
      <c r="S259" s="60">
        <f t="shared" si="98"/>
        <v>1609851525.3999996</v>
      </c>
      <c r="T259" s="60">
        <f t="shared" si="98"/>
        <v>25017862.970000003</v>
      </c>
      <c r="U259" s="60">
        <f t="shared" si="98"/>
        <v>0</v>
      </c>
      <c r="V259" s="60">
        <f t="shared" si="98"/>
        <v>25017862.970000003</v>
      </c>
      <c r="W259" s="60">
        <f t="shared" si="98"/>
        <v>100856688.76000001</v>
      </c>
      <c r="X259" s="60">
        <f t="shared" si="98"/>
        <v>887106.02999999991</v>
      </c>
      <c r="Y259" s="60">
        <f t="shared" si="98"/>
        <v>101743794.79000002</v>
      </c>
      <c r="Z259" s="60">
        <f t="shared" si="98"/>
        <v>1545480695.1099999</v>
      </c>
      <c r="AA259" s="60">
        <f t="shared" si="98"/>
        <v>7303753.9200000009</v>
      </c>
      <c r="AB259" s="60">
        <f t="shared" si="98"/>
        <v>1552784449.03</v>
      </c>
      <c r="AC259" s="60">
        <f t="shared" si="98"/>
        <v>0</v>
      </c>
      <c r="AD259" s="60">
        <f t="shared" si="98"/>
        <v>51122993.240000002</v>
      </c>
      <c r="AE259" s="60">
        <f t="shared" si="98"/>
        <v>51122993.240000002</v>
      </c>
      <c r="AF259" s="60">
        <f t="shared" si="98"/>
        <v>131337256.97999999</v>
      </c>
      <c r="AG259" s="60">
        <f t="shared" si="98"/>
        <v>935033.41999999993</v>
      </c>
      <c r="AH259" s="60">
        <f t="shared" si="98"/>
        <v>132272290.39999998</v>
      </c>
      <c r="AI259" s="60">
        <f t="shared" si="98"/>
        <v>334745982.97000003</v>
      </c>
      <c r="AJ259" s="60">
        <f t="shared" si="98"/>
        <v>27363966.560000002</v>
      </c>
      <c r="AK259" s="85">
        <f t="shared" si="98"/>
        <v>362109949.52999997</v>
      </c>
    </row>
    <row r="260" spans="1:39" ht="13" thickTop="1" x14ac:dyDescent="0.4">
      <c r="A260" s="131" t="str">
        <f t="shared" si="97"/>
        <v/>
      </c>
      <c r="B260" s="103"/>
      <c r="C260" s="35"/>
      <c r="D260" s="34"/>
      <c r="E260" s="35"/>
      <c r="F260" s="34"/>
      <c r="G260" s="34"/>
      <c r="H260" s="35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</row>
    <row r="261" spans="1:39" x14ac:dyDescent="0.4">
      <c r="A261" s="131" t="str">
        <f>AM261&amp;B261</f>
        <v>% de Primas Exoneradas de Impuestos</v>
      </c>
      <c r="B261" s="20" t="s">
        <v>38</v>
      </c>
      <c r="C261" s="187">
        <f>IFERROR(D259/C262*100,0)</f>
        <v>36.654528879654706</v>
      </c>
      <c r="D261" s="187"/>
      <c r="E261" s="187">
        <f>IFERROR(F259/E262*100,0)</f>
        <v>3.384077676711221E-2</v>
      </c>
      <c r="F261" s="187"/>
      <c r="G261" s="36"/>
      <c r="H261" s="187">
        <f>IFERROR(I259/H262*100,0)</f>
        <v>55.154524065914565</v>
      </c>
      <c r="I261" s="187"/>
      <c r="J261" s="36"/>
      <c r="K261" s="187">
        <f>IFERROR(L259/K262*100,0)</f>
        <v>99.975669759539841</v>
      </c>
      <c r="L261" s="187"/>
      <c r="M261" s="36"/>
      <c r="N261" s="187">
        <f>IFERROR(O259/N262*100,0)</f>
        <v>2.8222221799345779</v>
      </c>
      <c r="O261" s="187"/>
      <c r="P261" s="36"/>
      <c r="Q261" s="187">
        <f>IFERROR(R259/Q262*100,0)</f>
        <v>6.2332559063213582</v>
      </c>
      <c r="R261" s="187"/>
      <c r="S261" s="36"/>
      <c r="T261" s="187">
        <f>IFERROR(U259/T262*100,0)</f>
        <v>0</v>
      </c>
      <c r="U261" s="187"/>
      <c r="V261" s="36"/>
      <c r="W261" s="187">
        <f>IFERROR(X259/W262*100,0)</f>
        <v>0.87190185094923356</v>
      </c>
      <c r="X261" s="187"/>
      <c r="Y261" s="36"/>
      <c r="Z261" s="187">
        <f>IFERROR(AA259/Z262*100,0)</f>
        <v>0.47036495790272376</v>
      </c>
      <c r="AA261" s="187"/>
      <c r="AB261" s="36"/>
      <c r="AC261" s="187">
        <f>IFERROR(AD259/AC262*100,0)</f>
        <v>100</v>
      </c>
      <c r="AD261" s="187"/>
      <c r="AE261" s="36"/>
      <c r="AF261" s="187">
        <f>IFERROR(AG259/AF262*100,0)</f>
        <v>0.70690045297650639</v>
      </c>
      <c r="AG261" s="187"/>
      <c r="AH261" s="36"/>
      <c r="AI261" s="187">
        <f>IFERROR(AJ259/AI262*100,0)</f>
        <v>7.5568115693912894</v>
      </c>
      <c r="AJ261" s="187"/>
      <c r="AK261" s="36"/>
    </row>
    <row r="262" spans="1:39" x14ac:dyDescent="0.4">
      <c r="A262" s="131" t="str">
        <f>AM262&amp;B262</f>
        <v>Primas Netas Totales</v>
      </c>
      <c r="B262" s="5" t="s">
        <v>39</v>
      </c>
      <c r="C262" s="185">
        <f>IFERROR(C259+D259,0)</f>
        <v>6551698569.2399998</v>
      </c>
      <c r="D262" s="186"/>
      <c r="E262" s="185">
        <f>IFERROR(E259+F259,0)</f>
        <v>27573391.900000002</v>
      </c>
      <c r="F262" s="186"/>
      <c r="G262" s="37"/>
      <c r="H262" s="185">
        <f>IFERROR(H259+I259,0)</f>
        <v>970547386.33999991</v>
      </c>
      <c r="I262" s="186"/>
      <c r="J262" s="37"/>
      <c r="K262" s="185">
        <f>IFERROR(K259+L259,0)</f>
        <v>1677470350.8099999</v>
      </c>
      <c r="L262" s="186"/>
      <c r="M262" s="37"/>
      <c r="N262" s="185">
        <f>IFERROR(N259+O259,0)</f>
        <v>41204574.829999991</v>
      </c>
      <c r="O262" s="186"/>
      <c r="P262" s="37"/>
      <c r="Q262" s="185">
        <f>IFERROR(Q259+R259,0)</f>
        <v>1609851525.4000001</v>
      </c>
      <c r="R262" s="186"/>
      <c r="S262" s="37"/>
      <c r="T262" s="185">
        <f>IFERROR(T259+U259,0)</f>
        <v>25017862.970000003</v>
      </c>
      <c r="U262" s="186"/>
      <c r="V262" s="37"/>
      <c r="W262" s="185">
        <f>IFERROR(W259+X259,0)</f>
        <v>101743794.79000001</v>
      </c>
      <c r="X262" s="186"/>
      <c r="Y262" s="37"/>
      <c r="Z262" s="185">
        <f>IFERROR(Z259+AA259,0)</f>
        <v>1552784449.03</v>
      </c>
      <c r="AA262" s="186"/>
      <c r="AB262" s="37"/>
      <c r="AC262" s="185">
        <f>IFERROR(AC259+AD259,0)</f>
        <v>51122993.240000002</v>
      </c>
      <c r="AD262" s="186"/>
      <c r="AE262" s="37"/>
      <c r="AF262" s="185">
        <f>IFERROR(AF259+AG259,0)</f>
        <v>132272290.39999999</v>
      </c>
      <c r="AG262" s="186"/>
      <c r="AH262" s="37"/>
      <c r="AI262" s="185">
        <f>IFERROR(AI259+AJ259,0)</f>
        <v>362109949.53000003</v>
      </c>
      <c r="AJ262" s="186"/>
      <c r="AK262" s="37"/>
    </row>
    <row r="263" spans="1:39" x14ac:dyDescent="0.4">
      <c r="A263" s="131" t="str">
        <f>AM263&amp;B263</f>
        <v>% Por Ramos Primas Netas Cobradas</v>
      </c>
      <c r="B263" s="5" t="s">
        <v>40</v>
      </c>
      <c r="C263" s="187">
        <f>SUM(E263:AJ263,0)</f>
        <v>100</v>
      </c>
      <c r="D263" s="186"/>
      <c r="E263" s="187">
        <f>IFERROR(E262/C262*100,0)</f>
        <v>0.4208586767018882</v>
      </c>
      <c r="F263" s="187"/>
      <c r="G263" s="36"/>
      <c r="H263" s="187">
        <f>IFERROR(H262/C262*100,0)</f>
        <v>14.813675813729994</v>
      </c>
      <c r="I263" s="187"/>
      <c r="J263" s="36"/>
      <c r="K263" s="187">
        <f>IFERROR(K262/C262*100,0)</f>
        <v>25.603594748477377</v>
      </c>
      <c r="L263" s="187"/>
      <c r="M263" s="36"/>
      <c r="N263" s="187">
        <f>IFERROR(N262/C262*100,0)</f>
        <v>0.62891438601058447</v>
      </c>
      <c r="O263" s="187"/>
      <c r="P263" s="36"/>
      <c r="Q263" s="187">
        <f>IFERROR(Q262/C262*100,0)</f>
        <v>24.571513911799876</v>
      </c>
      <c r="R263" s="187"/>
      <c r="S263" s="36"/>
      <c r="T263" s="187">
        <f>IFERROR(T262/C262*100,0)</f>
        <v>0.38185308291590231</v>
      </c>
      <c r="U263" s="187"/>
      <c r="V263" s="36"/>
      <c r="W263" s="187">
        <f>IFERROR(W262/C262*100,0)</f>
        <v>1.5529376651679863</v>
      </c>
      <c r="X263" s="187"/>
      <c r="Y263" s="36"/>
      <c r="Z263" s="187">
        <f>IFERROR(Z262/C262*100,0)</f>
        <v>23.700486715311808</v>
      </c>
      <c r="AA263" s="187"/>
      <c r="AB263" s="36"/>
      <c r="AC263" s="187">
        <f>IFERROR(AC262/C262*100,0)</f>
        <v>0.7803013630697343</v>
      </c>
      <c r="AD263" s="187"/>
      <c r="AE263" s="36"/>
      <c r="AF263" s="187">
        <f>IFERROR(AF262/C262*100,0)</f>
        <v>2.0189007324148562</v>
      </c>
      <c r="AG263" s="187"/>
      <c r="AH263" s="36"/>
      <c r="AI263" s="187">
        <f>IFERROR(AI262/C262*100,0)</f>
        <v>5.526962904399995</v>
      </c>
      <c r="AJ263" s="187"/>
      <c r="AK263" s="36"/>
    </row>
    <row r="264" spans="1:39" x14ac:dyDescent="0.4">
      <c r="A264" s="131" t="str">
        <f t="shared" si="97"/>
        <v>Fuente: Superintendencia de Seguros, Dirección de Análisis Financiero y Estadísticas</v>
      </c>
      <c r="B264" s="92" t="s">
        <v>171</v>
      </c>
    </row>
    <row r="265" spans="1:39" x14ac:dyDescent="0.4">
      <c r="A265" s="131" t="str">
        <f t="shared" si="97"/>
        <v/>
      </c>
    </row>
    <row r="266" spans="1:39" x14ac:dyDescent="0.4">
      <c r="A266" s="131" t="str">
        <f t="shared" si="97"/>
        <v/>
      </c>
    </row>
    <row r="267" spans="1:39" x14ac:dyDescent="0.4">
      <c r="A267" s="131" t="str">
        <f t="shared" si="97"/>
        <v/>
      </c>
    </row>
    <row r="268" spans="1:39" x14ac:dyDescent="0.4">
      <c r="A268" s="131" t="str">
        <f t="shared" si="97"/>
        <v/>
      </c>
    </row>
    <row r="269" spans="1:39" x14ac:dyDescent="0.4">
      <c r="A269" s="131" t="str">
        <f t="shared" si="97"/>
        <v/>
      </c>
    </row>
    <row r="270" spans="1:39" ht="20.25" customHeight="1" x14ac:dyDescent="0.6">
      <c r="A270" s="131" t="str">
        <f t="shared" si="97"/>
        <v>Superintendencia de Seguros</v>
      </c>
      <c r="B270" s="181" t="s">
        <v>42</v>
      </c>
      <c r="C270" s="181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1"/>
      <c r="U270" s="181"/>
      <c r="V270" s="181"/>
      <c r="W270" s="181"/>
      <c r="X270" s="181"/>
      <c r="Y270" s="181"/>
      <c r="Z270" s="181"/>
      <c r="AA270" s="181"/>
      <c r="AB270" s="181"/>
      <c r="AC270" s="181"/>
      <c r="AD270" s="181"/>
      <c r="AE270" s="181"/>
      <c r="AF270" s="181"/>
      <c r="AG270" s="181"/>
      <c r="AH270" s="181"/>
      <c r="AI270" s="181"/>
      <c r="AJ270" s="181"/>
    </row>
    <row r="271" spans="1:39" ht="12.75" customHeight="1" x14ac:dyDescent="0.4">
      <c r="A271" s="131" t="str">
        <f t="shared" si="97"/>
        <v>Primas Netas Cobradas por Compañías, Según Ramos</v>
      </c>
      <c r="B271" s="182" t="s">
        <v>56</v>
      </c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82"/>
      <c r="AE271" s="182"/>
      <c r="AF271" s="182"/>
      <c r="AG271" s="182"/>
      <c r="AH271" s="182"/>
      <c r="AI271" s="182"/>
      <c r="AJ271" s="182"/>
    </row>
    <row r="272" spans="1:39" ht="12.75" customHeight="1" x14ac:dyDescent="0.4">
      <c r="A272" s="131" t="str">
        <f t="shared" si="97"/>
        <v>Mayo, 2021</v>
      </c>
      <c r="B272" s="183" t="s">
        <v>162</v>
      </c>
      <c r="C272" s="184"/>
      <c r="D272" s="184"/>
      <c r="E272" s="184"/>
      <c r="F272" s="184"/>
      <c r="G272" s="184"/>
      <c r="H272" s="184"/>
      <c r="I272" s="184"/>
      <c r="J272" s="184"/>
      <c r="K272" s="184"/>
      <c r="L272" s="184"/>
      <c r="M272" s="184"/>
      <c r="N272" s="184"/>
      <c r="O272" s="184"/>
      <c r="P272" s="184"/>
      <c r="Q272" s="184"/>
      <c r="R272" s="184"/>
      <c r="S272" s="184"/>
      <c r="T272" s="184"/>
      <c r="U272" s="184"/>
      <c r="V272" s="184"/>
      <c r="W272" s="184"/>
      <c r="X272" s="184"/>
      <c r="Y272" s="184"/>
      <c r="Z272" s="184"/>
      <c r="AA272" s="184"/>
      <c r="AB272" s="184"/>
      <c r="AC272" s="184"/>
      <c r="AD272" s="184"/>
      <c r="AE272" s="184"/>
      <c r="AF272" s="184"/>
      <c r="AG272" s="184"/>
      <c r="AH272" s="184"/>
      <c r="AI272" s="184"/>
      <c r="AJ272" s="184"/>
    </row>
    <row r="273" spans="1:39" ht="12.75" customHeight="1" x14ac:dyDescent="0.4">
      <c r="A273" s="131" t="str">
        <f t="shared" si="97"/>
        <v>(Valores en RD$)</v>
      </c>
      <c r="B273" s="182" t="s">
        <v>105</v>
      </c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  <c r="AB273" s="182"/>
      <c r="AC273" s="182"/>
      <c r="AD273" s="182"/>
      <c r="AE273" s="182"/>
      <c r="AF273" s="182"/>
      <c r="AG273" s="182"/>
      <c r="AH273" s="182"/>
      <c r="AI273" s="182"/>
      <c r="AJ273" s="182"/>
    </row>
    <row r="274" spans="1:39" x14ac:dyDescent="0.4">
      <c r="A274" s="131" t="str">
        <f t="shared" si="97"/>
        <v/>
      </c>
      <c r="B274" s="4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</row>
    <row r="275" spans="1:39" ht="13" thickBot="1" x14ac:dyDescent="0.45">
      <c r="A275" s="131" t="str">
        <f t="shared" si="97"/>
        <v/>
      </c>
    </row>
    <row r="276" spans="1:39" ht="13.35" thickTop="1" thickBot="1" x14ac:dyDescent="0.45">
      <c r="A276" s="131" t="str">
        <f t="shared" si="97"/>
        <v>Compañías</v>
      </c>
      <c r="B276" s="176" t="s">
        <v>33</v>
      </c>
      <c r="C276" s="189" t="s">
        <v>0</v>
      </c>
      <c r="D276" s="189"/>
      <c r="E276" s="189" t="s">
        <v>12</v>
      </c>
      <c r="F276" s="189"/>
      <c r="G276" s="109"/>
      <c r="H276" s="189" t="s">
        <v>13</v>
      </c>
      <c r="I276" s="189"/>
      <c r="J276" s="109"/>
      <c r="K276" s="189" t="s">
        <v>14</v>
      </c>
      <c r="L276" s="189"/>
      <c r="M276" s="109"/>
      <c r="N276" s="189" t="s">
        <v>15</v>
      </c>
      <c r="O276" s="189"/>
      <c r="P276" s="109"/>
      <c r="Q276" s="189" t="s">
        <v>27</v>
      </c>
      <c r="R276" s="189"/>
      <c r="S276" s="109"/>
      <c r="T276" s="189" t="s">
        <v>35</v>
      </c>
      <c r="U276" s="189"/>
      <c r="V276" s="109"/>
      <c r="W276" s="189" t="s">
        <v>16</v>
      </c>
      <c r="X276" s="189"/>
      <c r="Y276" s="109"/>
      <c r="Z276" s="189" t="s">
        <v>67</v>
      </c>
      <c r="AA276" s="189"/>
      <c r="AB276" s="109"/>
      <c r="AC276" s="189" t="s">
        <v>34</v>
      </c>
      <c r="AD276" s="189"/>
      <c r="AE276" s="109"/>
      <c r="AF276" s="189" t="s">
        <v>17</v>
      </c>
      <c r="AG276" s="189"/>
      <c r="AH276" s="109"/>
      <c r="AI276" s="189" t="s">
        <v>18</v>
      </c>
      <c r="AJ276" s="189"/>
      <c r="AK276" s="64"/>
    </row>
    <row r="277" spans="1:39" ht="13.35" thickTop="1" thickBot="1" x14ac:dyDescent="0.45">
      <c r="A277" s="131" t="str">
        <f t="shared" si="97"/>
        <v/>
      </c>
      <c r="B277" s="188"/>
      <c r="C277" s="109" t="s">
        <v>28</v>
      </c>
      <c r="D277" s="109" t="s">
        <v>25</v>
      </c>
      <c r="E277" s="109" t="s">
        <v>28</v>
      </c>
      <c r="F277" s="109" t="s">
        <v>25</v>
      </c>
      <c r="G277" s="109"/>
      <c r="H277" s="109" t="s">
        <v>28</v>
      </c>
      <c r="I277" s="109" t="s">
        <v>25</v>
      </c>
      <c r="J277" s="109"/>
      <c r="K277" s="109" t="s">
        <v>28</v>
      </c>
      <c r="L277" s="109" t="s">
        <v>25</v>
      </c>
      <c r="M277" s="109"/>
      <c r="N277" s="109" t="s">
        <v>28</v>
      </c>
      <c r="O277" s="109" t="s">
        <v>25</v>
      </c>
      <c r="P277" s="109"/>
      <c r="Q277" s="109" t="s">
        <v>28</v>
      </c>
      <c r="R277" s="109" t="s">
        <v>25</v>
      </c>
      <c r="S277" s="109"/>
      <c r="T277" s="109" t="s">
        <v>28</v>
      </c>
      <c r="U277" s="109" t="s">
        <v>25</v>
      </c>
      <c r="V277" s="109"/>
      <c r="W277" s="109" t="s">
        <v>28</v>
      </c>
      <c r="X277" s="109" t="s">
        <v>25</v>
      </c>
      <c r="Y277" s="109"/>
      <c r="Z277" s="109" t="s">
        <v>28</v>
      </c>
      <c r="AA277" s="109" t="s">
        <v>25</v>
      </c>
      <c r="AB277" s="109"/>
      <c r="AC277" s="109" t="s">
        <v>28</v>
      </c>
      <c r="AD277" s="109" t="s">
        <v>25</v>
      </c>
      <c r="AE277" s="109"/>
      <c r="AF277" s="109" t="s">
        <v>28</v>
      </c>
      <c r="AG277" s="109" t="s">
        <v>25</v>
      </c>
      <c r="AH277" s="109"/>
      <c r="AI277" s="109" t="s">
        <v>28</v>
      </c>
      <c r="AJ277" s="109" t="s">
        <v>25</v>
      </c>
      <c r="AK277" s="64"/>
    </row>
    <row r="278" spans="1:39" ht="13" thickTop="1" x14ac:dyDescent="0.4">
      <c r="A278" s="131" t="str">
        <f t="shared" si="97"/>
        <v>MayoSeguros Universal, S. A.</v>
      </c>
      <c r="B278" s="86" t="s">
        <v>86</v>
      </c>
      <c r="C278" s="87">
        <f t="shared" ref="C278:C310" si="99">SUMIF($E$62:$AJ$62,$C$62,$E278:$AJ278)</f>
        <v>933386858.08000004</v>
      </c>
      <c r="D278" s="87">
        <f t="shared" ref="D278:D310" si="100">SUMIF($E$62:$AJ$62,$D$62,$E278:$AJ278)</f>
        <v>548924508.01000011</v>
      </c>
      <c r="E278" s="86">
        <v>6668573.0800000001</v>
      </c>
      <c r="F278" s="86">
        <v>7977.24</v>
      </c>
      <c r="G278" s="86">
        <f>SUBTOTAL(109,E278:F278)</f>
        <v>6676550.3200000003</v>
      </c>
      <c r="H278" s="86">
        <v>79995435.049999997</v>
      </c>
      <c r="I278" s="86">
        <v>141333374.27000001</v>
      </c>
      <c r="J278" s="86">
        <f>SUBTOTAL(109,H278:I278)</f>
        <v>221328809.31999999</v>
      </c>
      <c r="K278" s="86">
        <v>293.11</v>
      </c>
      <c r="L278" s="86">
        <v>353094406.20999998</v>
      </c>
      <c r="M278" s="86">
        <f>SUBTOTAL(109,K278:L278)</f>
        <v>353094699.31999999</v>
      </c>
      <c r="N278" s="86">
        <v>23277000.75</v>
      </c>
      <c r="O278" s="86">
        <v>75</v>
      </c>
      <c r="P278" s="86">
        <f>SUBTOTAL(109,N278:O278)</f>
        <v>23277075.75</v>
      </c>
      <c r="Q278" s="86">
        <v>548398811.50999999</v>
      </c>
      <c r="R278" s="86">
        <v>50096829.5</v>
      </c>
      <c r="S278" s="86">
        <f>SUBTOTAL(109,Q278:R278)</f>
        <v>598495641.00999999</v>
      </c>
      <c r="T278" s="86">
        <v>5810421.1500000004</v>
      </c>
      <c r="U278" s="86" t="s">
        <v>173</v>
      </c>
      <c r="V278" s="86">
        <f>SUBTOTAL(109,T278:U278)</f>
        <v>5810421.1500000004</v>
      </c>
      <c r="W278" s="86">
        <v>23088211.25</v>
      </c>
      <c r="X278" s="86">
        <v>142349.6</v>
      </c>
      <c r="Y278" s="86">
        <f>SUBTOTAL(109,W278:X278)</f>
        <v>23230560.850000001</v>
      </c>
      <c r="Z278" s="86">
        <v>185903353.97</v>
      </c>
      <c r="AA278" s="86">
        <v>745476.34</v>
      </c>
      <c r="AB278" s="86">
        <f>SUBTOTAL(109,Z278:AA278)</f>
        <v>186648830.31</v>
      </c>
      <c r="AC278" s="86" t="s">
        <v>173</v>
      </c>
      <c r="AD278" s="86" t="s">
        <v>173</v>
      </c>
      <c r="AE278" s="86">
        <f>SUBTOTAL(109,AC278:AD278)</f>
        <v>0</v>
      </c>
      <c r="AF278" s="86">
        <v>14506752.890000001</v>
      </c>
      <c r="AG278" s="86">
        <v>818421.58</v>
      </c>
      <c r="AH278" s="86">
        <f>SUBTOTAL(109,AF278:AG278)</f>
        <v>15325174.470000001</v>
      </c>
      <c r="AI278" s="86">
        <v>45738005.32</v>
      </c>
      <c r="AJ278" s="86">
        <v>2685598.27</v>
      </c>
      <c r="AK278" s="86">
        <f>SUBTOTAL(109,AI278:AJ278)</f>
        <v>48423603.590000004</v>
      </c>
      <c r="AM278" s="131" t="s">
        <v>4</v>
      </c>
    </row>
    <row r="279" spans="1:39" x14ac:dyDescent="0.4">
      <c r="A279" s="131" t="str">
        <f t="shared" si="97"/>
        <v>MayoSeguros Reservas, S. A.</v>
      </c>
      <c r="B279" s="50" t="s">
        <v>112</v>
      </c>
      <c r="C279" s="87">
        <f t="shared" si="99"/>
        <v>721734358.13999999</v>
      </c>
      <c r="D279" s="87">
        <f t="shared" si="100"/>
        <v>86235060.240000024</v>
      </c>
      <c r="E279" s="86">
        <v>3788563.26</v>
      </c>
      <c r="F279" s="86" t="s">
        <v>173</v>
      </c>
      <c r="G279" s="86">
        <f t="shared" ref="G279:G310" si="101">SUBTOTAL(109,E279:F279)</f>
        <v>3788563.26</v>
      </c>
      <c r="H279" s="86">
        <v>116473579.54000001</v>
      </c>
      <c r="I279" s="86">
        <v>63885924.530000001</v>
      </c>
      <c r="J279" s="86">
        <f t="shared" ref="J279:J310" si="102">SUBTOTAL(109,H279:I279)</f>
        <v>180359504.06999999</v>
      </c>
      <c r="K279" s="86">
        <v>314.56</v>
      </c>
      <c r="L279" s="86">
        <v>7268916.4500000002</v>
      </c>
      <c r="M279" s="86">
        <f t="shared" ref="M279:M310" si="103">SUBTOTAL(109,K279:L279)</f>
        <v>7269231.0099999998</v>
      </c>
      <c r="N279" s="86">
        <v>1744609.85</v>
      </c>
      <c r="O279" s="86">
        <v>980600.02</v>
      </c>
      <c r="P279" s="86">
        <f t="shared" ref="P279:P310" si="104">SUBTOTAL(109,N279:O279)</f>
        <v>2725209.87</v>
      </c>
      <c r="Q279" s="86">
        <v>311812653.48000002</v>
      </c>
      <c r="R279" s="86">
        <v>12584053.68</v>
      </c>
      <c r="S279" s="86">
        <f t="shared" ref="S279:S310" si="105">SUBTOTAL(109,Q279:R279)</f>
        <v>324396707.16000003</v>
      </c>
      <c r="T279" s="86">
        <v>8312285.9100000001</v>
      </c>
      <c r="U279" s="86" t="s">
        <v>173</v>
      </c>
      <c r="V279" s="86">
        <f t="shared" ref="V279:V310" si="106">SUBTOTAL(109,T279:U279)</f>
        <v>8312285.9100000001</v>
      </c>
      <c r="W279" s="86">
        <v>8563698.9100000001</v>
      </c>
      <c r="X279" s="86">
        <v>-2264.63</v>
      </c>
      <c r="Y279" s="86">
        <f t="shared" ref="Y279:Y310" si="107">SUBTOTAL(109,W279:X279)</f>
        <v>8561434.2799999993</v>
      </c>
      <c r="Z279" s="86">
        <v>219106140.41999999</v>
      </c>
      <c r="AA279" s="86">
        <v>888600.29</v>
      </c>
      <c r="AB279" s="86">
        <f t="shared" ref="AB279:AB310" si="108">SUBTOTAL(109,Z279:AA279)</f>
        <v>219994740.70999998</v>
      </c>
      <c r="AC279" s="86" t="s">
        <v>173</v>
      </c>
      <c r="AD279" s="86" t="s">
        <v>173</v>
      </c>
      <c r="AE279" s="86">
        <f t="shared" ref="AE279:AE310" si="109">SUBTOTAL(109,AC279:AD279)</f>
        <v>0</v>
      </c>
      <c r="AF279" s="86">
        <v>13197780.029999999</v>
      </c>
      <c r="AG279" s="86" t="s">
        <v>173</v>
      </c>
      <c r="AH279" s="86">
        <f t="shared" ref="AH279:AH310" si="110">SUBTOTAL(109,AF279:AG279)</f>
        <v>13197780.029999999</v>
      </c>
      <c r="AI279" s="86">
        <v>38734732.18</v>
      </c>
      <c r="AJ279" s="86">
        <v>629229.9</v>
      </c>
      <c r="AK279" s="86">
        <f t="shared" ref="AK279:AK310" si="111">SUBTOTAL(109,AI279:AJ279)</f>
        <v>39363962.079999998</v>
      </c>
      <c r="AM279" s="131" t="s">
        <v>4</v>
      </c>
    </row>
    <row r="280" spans="1:39" x14ac:dyDescent="0.4">
      <c r="A280" s="131" t="str">
        <f t="shared" si="97"/>
        <v>MayoMAPFRE BHD Cía de Seguros, S. A.</v>
      </c>
      <c r="B280" s="50" t="s">
        <v>94</v>
      </c>
      <c r="C280" s="87">
        <f t="shared" si="99"/>
        <v>607851336.41000009</v>
      </c>
      <c r="D280" s="87">
        <f t="shared" si="100"/>
        <v>147841867.44</v>
      </c>
      <c r="E280" s="86">
        <v>2460764.9900000002</v>
      </c>
      <c r="F280" s="86" t="s">
        <v>173</v>
      </c>
      <c r="G280" s="86">
        <f t="shared" si="101"/>
        <v>2460764.9900000002</v>
      </c>
      <c r="H280" s="86">
        <v>87412414.379999995</v>
      </c>
      <c r="I280" s="86">
        <v>84939955.299999997</v>
      </c>
      <c r="J280" s="86">
        <f t="shared" si="102"/>
        <v>172352369.68000001</v>
      </c>
      <c r="K280" s="86" t="s">
        <v>173</v>
      </c>
      <c r="L280" s="86">
        <v>20092899.82</v>
      </c>
      <c r="M280" s="86">
        <f t="shared" si="103"/>
        <v>20092899.82</v>
      </c>
      <c r="N280" s="86">
        <v>12441209.15</v>
      </c>
      <c r="O280" s="86">
        <v>1477118.01</v>
      </c>
      <c r="P280" s="86">
        <f t="shared" si="104"/>
        <v>13918327.16</v>
      </c>
      <c r="Q280" s="86">
        <v>243902613.84</v>
      </c>
      <c r="R280" s="86">
        <v>38615324.049999997</v>
      </c>
      <c r="S280" s="86">
        <f t="shared" si="105"/>
        <v>282517937.88999999</v>
      </c>
      <c r="T280" s="86">
        <v>1239352.1000000001</v>
      </c>
      <c r="U280" s="86" t="s">
        <v>173</v>
      </c>
      <c r="V280" s="86">
        <f t="shared" si="106"/>
        <v>1239352.1000000001</v>
      </c>
      <c r="W280" s="86">
        <v>8787319.1699999999</v>
      </c>
      <c r="X280" s="86">
        <v>60445.19</v>
      </c>
      <c r="Y280" s="86">
        <f t="shared" si="107"/>
        <v>8847764.3599999994</v>
      </c>
      <c r="Z280" s="86">
        <v>207071216.84</v>
      </c>
      <c r="AA280" s="86">
        <v>639356.30000000005</v>
      </c>
      <c r="AB280" s="86">
        <f t="shared" si="108"/>
        <v>207710573.14000002</v>
      </c>
      <c r="AC280" s="86" t="s">
        <v>173</v>
      </c>
      <c r="AD280" s="86" t="s">
        <v>173</v>
      </c>
      <c r="AE280" s="86">
        <f t="shared" si="109"/>
        <v>0</v>
      </c>
      <c r="AF280" s="86">
        <v>8261903.75</v>
      </c>
      <c r="AG280" s="86">
        <v>507969.51</v>
      </c>
      <c r="AH280" s="86">
        <f t="shared" si="110"/>
        <v>8769873.2599999998</v>
      </c>
      <c r="AI280" s="86">
        <v>36274542.189999998</v>
      </c>
      <c r="AJ280" s="86">
        <v>1508799.26</v>
      </c>
      <c r="AK280" s="86">
        <f t="shared" si="111"/>
        <v>37783341.449999996</v>
      </c>
      <c r="AM280" s="131" t="s">
        <v>4</v>
      </c>
    </row>
    <row r="281" spans="1:39" x14ac:dyDescent="0.4">
      <c r="A281" s="131" t="str">
        <f t="shared" si="97"/>
        <v>MayoSeguros Sura, S. A.</v>
      </c>
      <c r="B281" s="50" t="s">
        <v>92</v>
      </c>
      <c r="C281" s="87">
        <f t="shared" si="99"/>
        <v>477136919.22999996</v>
      </c>
      <c r="D281" s="87">
        <f t="shared" si="100"/>
        <v>26165533.670000002</v>
      </c>
      <c r="E281" s="86">
        <v>1063207</v>
      </c>
      <c r="F281" s="86" t="s">
        <v>173</v>
      </c>
      <c r="G281" s="86">
        <f t="shared" si="101"/>
        <v>1063207</v>
      </c>
      <c r="H281" s="86">
        <v>15588602.779999999</v>
      </c>
      <c r="I281" s="86">
        <v>8036</v>
      </c>
      <c r="J281" s="86">
        <f t="shared" si="102"/>
        <v>15596638.779999999</v>
      </c>
      <c r="K281" s="86">
        <v>192717.67</v>
      </c>
      <c r="L281" s="86">
        <v>16635503.630000001</v>
      </c>
      <c r="M281" s="86">
        <f t="shared" si="103"/>
        <v>16828221.300000001</v>
      </c>
      <c r="N281" s="86">
        <v>883282.47</v>
      </c>
      <c r="O281" s="86" t="s">
        <v>173</v>
      </c>
      <c r="P281" s="86">
        <f t="shared" si="104"/>
        <v>883282.47</v>
      </c>
      <c r="Q281" s="86">
        <v>182183028.81</v>
      </c>
      <c r="R281" s="86">
        <v>7206514.0599999996</v>
      </c>
      <c r="S281" s="86">
        <f t="shared" si="105"/>
        <v>189389542.87</v>
      </c>
      <c r="T281" s="86">
        <v>7575623.7999999998</v>
      </c>
      <c r="U281" s="86" t="s">
        <v>173</v>
      </c>
      <c r="V281" s="86">
        <f t="shared" si="106"/>
        <v>7575623.7999999998</v>
      </c>
      <c r="W281" s="86">
        <v>11807898.35</v>
      </c>
      <c r="X281" s="86">
        <v>108001.34</v>
      </c>
      <c r="Y281" s="86">
        <f t="shared" si="107"/>
        <v>11915899.689999999</v>
      </c>
      <c r="Z281" s="86">
        <v>152844170.88</v>
      </c>
      <c r="AA281" s="86">
        <v>572054.76</v>
      </c>
      <c r="AB281" s="86">
        <f t="shared" si="108"/>
        <v>153416225.63999999</v>
      </c>
      <c r="AC281" s="86" t="s">
        <v>173</v>
      </c>
      <c r="AD281" s="86" t="s">
        <v>173</v>
      </c>
      <c r="AE281" s="86">
        <f t="shared" si="109"/>
        <v>0</v>
      </c>
      <c r="AF281" s="86">
        <v>17028240.030000001</v>
      </c>
      <c r="AG281" s="86">
        <v>416572.63</v>
      </c>
      <c r="AH281" s="86">
        <f t="shared" si="110"/>
        <v>17444812.66</v>
      </c>
      <c r="AI281" s="86">
        <v>87970147.439999998</v>
      </c>
      <c r="AJ281" s="86">
        <v>1218851.25</v>
      </c>
      <c r="AK281" s="86">
        <f t="shared" si="111"/>
        <v>89188998.689999998</v>
      </c>
      <c r="AM281" s="131" t="s">
        <v>4</v>
      </c>
    </row>
    <row r="282" spans="1:39" x14ac:dyDescent="0.4">
      <c r="A282" s="131" t="str">
        <f t="shared" si="97"/>
        <v>MayoLa Colonial de Seguros, S. A.</v>
      </c>
      <c r="B282" s="50" t="s">
        <v>87</v>
      </c>
      <c r="C282" s="87">
        <f t="shared" si="99"/>
        <v>549799035.97000003</v>
      </c>
      <c r="D282" s="87">
        <f t="shared" si="100"/>
        <v>80781808.960000008</v>
      </c>
      <c r="E282" s="86">
        <v>139910.39999999999</v>
      </c>
      <c r="F282" s="86" t="s">
        <v>173</v>
      </c>
      <c r="G282" s="86">
        <f t="shared" si="101"/>
        <v>139910.39999999999</v>
      </c>
      <c r="H282" s="86">
        <v>22822260.09</v>
      </c>
      <c r="I282" s="86">
        <v>475.84</v>
      </c>
      <c r="J282" s="86">
        <f t="shared" si="102"/>
        <v>22822735.93</v>
      </c>
      <c r="K282" s="86">
        <v>177447.48</v>
      </c>
      <c r="L282" s="86">
        <v>64224625.619999997</v>
      </c>
      <c r="M282" s="86">
        <f t="shared" si="103"/>
        <v>64402073.099999994</v>
      </c>
      <c r="N282" s="86">
        <v>2229922.0099999998</v>
      </c>
      <c r="O282" s="86" t="s">
        <v>173</v>
      </c>
      <c r="P282" s="86">
        <f t="shared" si="104"/>
        <v>2229922.0099999998</v>
      </c>
      <c r="Q282" s="86">
        <v>280519489.13</v>
      </c>
      <c r="R282" s="86">
        <v>14629715.16</v>
      </c>
      <c r="S282" s="86">
        <f t="shared" si="105"/>
        <v>295149204.29000002</v>
      </c>
      <c r="T282" s="86">
        <v>4995979.4400000004</v>
      </c>
      <c r="U282" s="86" t="s">
        <v>173</v>
      </c>
      <c r="V282" s="86">
        <f t="shared" si="106"/>
        <v>4995979.4400000004</v>
      </c>
      <c r="W282" s="86">
        <v>15581845.199999999</v>
      </c>
      <c r="X282" s="86" t="s">
        <v>173</v>
      </c>
      <c r="Y282" s="86">
        <f t="shared" si="107"/>
        <v>15581845.199999999</v>
      </c>
      <c r="Z282" s="86">
        <v>160053658.05000001</v>
      </c>
      <c r="AA282" s="86">
        <v>457217.72</v>
      </c>
      <c r="AB282" s="86">
        <f t="shared" si="108"/>
        <v>160510875.77000001</v>
      </c>
      <c r="AC282" s="86" t="s">
        <v>173</v>
      </c>
      <c r="AD282" s="86" t="s">
        <v>173</v>
      </c>
      <c r="AE282" s="86">
        <f t="shared" si="109"/>
        <v>0</v>
      </c>
      <c r="AF282" s="86">
        <v>10766240.310000001</v>
      </c>
      <c r="AG282" s="86">
        <v>341780.06</v>
      </c>
      <c r="AH282" s="86">
        <f t="shared" si="110"/>
        <v>11108020.370000001</v>
      </c>
      <c r="AI282" s="86">
        <v>52512283.859999999</v>
      </c>
      <c r="AJ282" s="86">
        <v>1127994.56</v>
      </c>
      <c r="AK282" s="86">
        <f t="shared" si="111"/>
        <v>53640278.420000002</v>
      </c>
      <c r="AM282" s="131" t="s">
        <v>4</v>
      </c>
    </row>
    <row r="283" spans="1:39" x14ac:dyDescent="0.4">
      <c r="A283" s="131" t="str">
        <f t="shared" si="97"/>
        <v>MayoSeguros Yunen, S. A.</v>
      </c>
      <c r="B283" s="50" t="s">
        <v>119</v>
      </c>
      <c r="C283" s="87">
        <f t="shared" si="99"/>
        <v>2793.49</v>
      </c>
      <c r="D283" s="87">
        <f t="shared" si="100"/>
        <v>1724953.33</v>
      </c>
      <c r="E283" s="86" t="s">
        <v>173</v>
      </c>
      <c r="F283" s="86" t="s">
        <v>173</v>
      </c>
      <c r="G283" s="86">
        <f t="shared" si="101"/>
        <v>0</v>
      </c>
      <c r="H283" s="86">
        <v>559.82000000000005</v>
      </c>
      <c r="I283" s="86" t="s">
        <v>173</v>
      </c>
      <c r="J283" s="86">
        <f t="shared" si="102"/>
        <v>559.82000000000005</v>
      </c>
      <c r="K283" s="86" t="s">
        <v>173</v>
      </c>
      <c r="L283" s="86">
        <v>1724953.33</v>
      </c>
      <c r="M283" s="86">
        <f t="shared" si="103"/>
        <v>1724953.33</v>
      </c>
      <c r="N283" s="86">
        <v>171.82</v>
      </c>
      <c r="O283" s="86" t="s">
        <v>173</v>
      </c>
      <c r="P283" s="86">
        <f t="shared" si="104"/>
        <v>171.82</v>
      </c>
      <c r="Q283" s="86" t="s">
        <v>173</v>
      </c>
      <c r="R283" s="86" t="s">
        <v>173</v>
      </c>
      <c r="S283" s="86">
        <f t="shared" si="105"/>
        <v>0</v>
      </c>
      <c r="T283" s="86" t="s">
        <v>173</v>
      </c>
      <c r="U283" s="86" t="s">
        <v>173</v>
      </c>
      <c r="V283" s="86">
        <f t="shared" si="106"/>
        <v>0</v>
      </c>
      <c r="W283" s="86" t="s">
        <v>173</v>
      </c>
      <c r="X283" s="86" t="s">
        <v>173</v>
      </c>
      <c r="Y283" s="86">
        <f t="shared" si="107"/>
        <v>0</v>
      </c>
      <c r="Z283" s="86" t="s">
        <v>173</v>
      </c>
      <c r="AA283" s="86" t="s">
        <v>173</v>
      </c>
      <c r="AB283" s="86">
        <f t="shared" si="108"/>
        <v>0</v>
      </c>
      <c r="AC283" s="86" t="s">
        <v>173</v>
      </c>
      <c r="AD283" s="86" t="s">
        <v>173</v>
      </c>
      <c r="AE283" s="86">
        <f t="shared" si="109"/>
        <v>0</v>
      </c>
      <c r="AF283" s="86" t="s">
        <v>173</v>
      </c>
      <c r="AG283" s="86" t="s">
        <v>173</v>
      </c>
      <c r="AH283" s="86">
        <f t="shared" si="110"/>
        <v>0</v>
      </c>
      <c r="AI283" s="86">
        <v>2061.85</v>
      </c>
      <c r="AJ283" s="86" t="s">
        <v>173</v>
      </c>
      <c r="AK283" s="86">
        <f t="shared" si="111"/>
        <v>2061.85</v>
      </c>
      <c r="AM283" s="131" t="s">
        <v>4</v>
      </c>
    </row>
    <row r="284" spans="1:39" x14ac:dyDescent="0.4">
      <c r="A284" s="131" t="str">
        <f t="shared" si="97"/>
        <v>MayoLa Monumental de Seguros, S. A.</v>
      </c>
      <c r="B284" s="50" t="s">
        <v>89</v>
      </c>
      <c r="C284" s="87">
        <f t="shared" si="99"/>
        <v>86746336.730000004</v>
      </c>
      <c r="D284" s="87">
        <f t="shared" si="100"/>
        <v>11140.800000000001</v>
      </c>
      <c r="E284" s="86" t="s">
        <v>173</v>
      </c>
      <c r="F284" s="86" t="s">
        <v>173</v>
      </c>
      <c r="G284" s="86">
        <f t="shared" si="101"/>
        <v>0</v>
      </c>
      <c r="H284" s="86">
        <v>812081.92</v>
      </c>
      <c r="I284" s="86" t="s">
        <v>173</v>
      </c>
      <c r="J284" s="86">
        <f t="shared" si="102"/>
        <v>812081.92</v>
      </c>
      <c r="K284" s="86" t="s">
        <v>173</v>
      </c>
      <c r="L284" s="86" t="s">
        <v>173</v>
      </c>
      <c r="M284" s="86">
        <f t="shared" si="103"/>
        <v>0</v>
      </c>
      <c r="N284" s="86">
        <v>10740.96</v>
      </c>
      <c r="O284" s="86" t="s">
        <v>173</v>
      </c>
      <c r="P284" s="86">
        <f t="shared" si="104"/>
        <v>10740.96</v>
      </c>
      <c r="Q284" s="86">
        <v>6314101</v>
      </c>
      <c r="R284" s="86">
        <v>0.02</v>
      </c>
      <c r="S284" s="86">
        <f t="shared" si="105"/>
        <v>6314101.0199999996</v>
      </c>
      <c r="T284" s="86">
        <v>276261.28000000003</v>
      </c>
      <c r="U284" s="86" t="s">
        <v>173</v>
      </c>
      <c r="V284" s="86">
        <f t="shared" si="106"/>
        <v>276261.28000000003</v>
      </c>
      <c r="W284" s="86">
        <v>19430.650000000001</v>
      </c>
      <c r="X284" s="86" t="s">
        <v>173</v>
      </c>
      <c r="Y284" s="86">
        <f t="shared" si="107"/>
        <v>19430.650000000001</v>
      </c>
      <c r="Z284" s="86">
        <v>75228808.370000005</v>
      </c>
      <c r="AA284" s="86">
        <v>11140.52</v>
      </c>
      <c r="AB284" s="86">
        <f t="shared" si="108"/>
        <v>75239948.890000001</v>
      </c>
      <c r="AC284" s="86" t="s">
        <v>173</v>
      </c>
      <c r="AD284" s="86" t="s">
        <v>173</v>
      </c>
      <c r="AE284" s="86">
        <f t="shared" si="109"/>
        <v>0</v>
      </c>
      <c r="AF284" s="86">
        <v>1121187.9099999999</v>
      </c>
      <c r="AG284" s="86" t="s">
        <v>173</v>
      </c>
      <c r="AH284" s="86">
        <f t="shared" si="110"/>
        <v>1121187.9099999999</v>
      </c>
      <c r="AI284" s="86">
        <v>2963724.64</v>
      </c>
      <c r="AJ284" s="86">
        <v>0.26</v>
      </c>
      <c r="AK284" s="86">
        <f t="shared" si="111"/>
        <v>2963724.9</v>
      </c>
      <c r="AM284" s="131" t="s">
        <v>4</v>
      </c>
    </row>
    <row r="285" spans="1:39" x14ac:dyDescent="0.4">
      <c r="A285" s="131" t="str">
        <f t="shared" si="97"/>
        <v>MayoSeguros Crecer, S. A.</v>
      </c>
      <c r="B285" s="50" t="s">
        <v>116</v>
      </c>
      <c r="C285" s="87">
        <f t="shared" si="99"/>
        <v>65018151.279999994</v>
      </c>
      <c r="D285" s="87">
        <f t="shared" si="100"/>
        <v>197525707.84999999</v>
      </c>
      <c r="E285" s="86" t="s">
        <v>173</v>
      </c>
      <c r="F285" s="86" t="s">
        <v>173</v>
      </c>
      <c r="G285" s="86">
        <f t="shared" si="101"/>
        <v>0</v>
      </c>
      <c r="H285" s="86">
        <v>33318097.800000001</v>
      </c>
      <c r="I285" s="86">
        <v>196216630.28999999</v>
      </c>
      <c r="J285" s="86">
        <f t="shared" si="102"/>
        <v>229534728.09</v>
      </c>
      <c r="K285" s="86" t="s">
        <v>173</v>
      </c>
      <c r="L285" s="86" t="s">
        <v>173</v>
      </c>
      <c r="M285" s="86">
        <f t="shared" si="103"/>
        <v>0</v>
      </c>
      <c r="N285" s="86">
        <v>1688445.32</v>
      </c>
      <c r="O285" s="86" t="s">
        <v>173</v>
      </c>
      <c r="P285" s="86">
        <f t="shared" si="104"/>
        <v>1688445.32</v>
      </c>
      <c r="Q285" s="86">
        <v>16425002.720000001</v>
      </c>
      <c r="R285" s="86" t="s">
        <v>173</v>
      </c>
      <c r="S285" s="86">
        <f t="shared" si="105"/>
        <v>16425002.720000001</v>
      </c>
      <c r="T285" s="86" t="s">
        <v>173</v>
      </c>
      <c r="U285" s="86" t="s">
        <v>173</v>
      </c>
      <c r="V285" s="86">
        <f t="shared" si="106"/>
        <v>0</v>
      </c>
      <c r="W285" s="86">
        <v>132285</v>
      </c>
      <c r="X285" s="86" t="s">
        <v>173</v>
      </c>
      <c r="Y285" s="86">
        <f t="shared" si="107"/>
        <v>132285</v>
      </c>
      <c r="Z285" s="86" t="s">
        <v>173</v>
      </c>
      <c r="AA285" s="86" t="s">
        <v>173</v>
      </c>
      <c r="AB285" s="86">
        <f t="shared" si="108"/>
        <v>0</v>
      </c>
      <c r="AC285" s="86" t="s">
        <v>173</v>
      </c>
      <c r="AD285" s="86" t="s">
        <v>173</v>
      </c>
      <c r="AE285" s="86">
        <f t="shared" si="109"/>
        <v>0</v>
      </c>
      <c r="AF285" s="86">
        <v>16284.16</v>
      </c>
      <c r="AG285" s="86" t="s">
        <v>173</v>
      </c>
      <c r="AH285" s="86">
        <f t="shared" si="110"/>
        <v>16284.16</v>
      </c>
      <c r="AI285" s="86">
        <v>13438036.279999999</v>
      </c>
      <c r="AJ285" s="86">
        <v>1309077.56</v>
      </c>
      <c r="AK285" s="86">
        <f t="shared" si="111"/>
        <v>14747113.84</v>
      </c>
      <c r="AM285" s="131" t="s">
        <v>4</v>
      </c>
    </row>
    <row r="286" spans="1:39" x14ac:dyDescent="0.4">
      <c r="A286" s="131" t="str">
        <f t="shared" si="97"/>
        <v>MayoSeguros Pepin, S. A.</v>
      </c>
      <c r="B286" s="50" t="s">
        <v>77</v>
      </c>
      <c r="C286" s="87">
        <f t="shared" si="99"/>
        <v>97161288.450000003</v>
      </c>
      <c r="D286" s="87">
        <f t="shared" si="100"/>
        <v>19481.64</v>
      </c>
      <c r="E286" s="86" t="s">
        <v>173</v>
      </c>
      <c r="F286" s="86" t="s">
        <v>173</v>
      </c>
      <c r="G286" s="86">
        <f t="shared" si="101"/>
        <v>0</v>
      </c>
      <c r="H286" s="86">
        <v>33339.15</v>
      </c>
      <c r="I286" s="86" t="s">
        <v>173</v>
      </c>
      <c r="J286" s="86">
        <f t="shared" si="102"/>
        <v>33339.15</v>
      </c>
      <c r="K286" s="86" t="s">
        <v>173</v>
      </c>
      <c r="L286" s="86" t="s">
        <v>173</v>
      </c>
      <c r="M286" s="86">
        <f t="shared" si="103"/>
        <v>0</v>
      </c>
      <c r="N286" s="86" t="s">
        <v>173</v>
      </c>
      <c r="O286" s="86" t="s">
        <v>173</v>
      </c>
      <c r="P286" s="86">
        <f t="shared" si="104"/>
        <v>0</v>
      </c>
      <c r="Q286" s="86">
        <v>278521.8</v>
      </c>
      <c r="R286" s="86" t="s">
        <v>173</v>
      </c>
      <c r="S286" s="86">
        <f t="shared" si="105"/>
        <v>278521.8</v>
      </c>
      <c r="T286" s="86">
        <v>86077.59</v>
      </c>
      <c r="U286" s="86" t="s">
        <v>173</v>
      </c>
      <c r="V286" s="86">
        <f t="shared" si="106"/>
        <v>86077.59</v>
      </c>
      <c r="W286" s="86">
        <v>3314274.4</v>
      </c>
      <c r="X286" s="86" t="s">
        <v>173</v>
      </c>
      <c r="Y286" s="86">
        <f t="shared" si="107"/>
        <v>3314274.4</v>
      </c>
      <c r="Z286" s="86">
        <v>93060936.099999994</v>
      </c>
      <c r="AA286" s="86">
        <v>19481.64</v>
      </c>
      <c r="AB286" s="86">
        <f t="shared" si="108"/>
        <v>93080417.739999995</v>
      </c>
      <c r="AC286" s="86" t="s">
        <v>173</v>
      </c>
      <c r="AD286" s="86" t="s">
        <v>173</v>
      </c>
      <c r="AE286" s="86">
        <f t="shared" si="109"/>
        <v>0</v>
      </c>
      <c r="AF286" s="86">
        <v>303945.48</v>
      </c>
      <c r="AG286" s="86" t="s">
        <v>173</v>
      </c>
      <c r="AH286" s="86">
        <f t="shared" si="110"/>
        <v>303945.48</v>
      </c>
      <c r="AI286" s="86">
        <v>84193.93</v>
      </c>
      <c r="AJ286" s="86" t="s">
        <v>173</v>
      </c>
      <c r="AK286" s="86">
        <f t="shared" si="111"/>
        <v>84193.93</v>
      </c>
      <c r="AM286" s="131" t="s">
        <v>4</v>
      </c>
    </row>
    <row r="287" spans="1:39" x14ac:dyDescent="0.4">
      <c r="A287" s="131" t="str">
        <f t="shared" si="97"/>
        <v>MayoSeguros Worldwide, S. A.</v>
      </c>
      <c r="B287" s="50" t="s">
        <v>91</v>
      </c>
      <c r="C287" s="87">
        <f t="shared" si="99"/>
        <v>6677829.9700000007</v>
      </c>
      <c r="D287" s="87">
        <f t="shared" si="100"/>
        <v>201573295.46000001</v>
      </c>
      <c r="E287" s="86">
        <v>5930884.4500000002</v>
      </c>
      <c r="F287" s="86" t="s">
        <v>173</v>
      </c>
      <c r="G287" s="86">
        <f t="shared" si="101"/>
        <v>5930884.4500000002</v>
      </c>
      <c r="H287" s="86">
        <v>746945.52</v>
      </c>
      <c r="I287" s="86">
        <v>242821.1</v>
      </c>
      <c r="J287" s="86">
        <f t="shared" si="102"/>
        <v>989766.62</v>
      </c>
      <c r="K287" s="86" t="s">
        <v>173</v>
      </c>
      <c r="L287" s="86">
        <v>201330474.36000001</v>
      </c>
      <c r="M287" s="86">
        <f t="shared" si="103"/>
        <v>201330474.36000001</v>
      </c>
      <c r="N287" s="86" t="s">
        <v>173</v>
      </c>
      <c r="O287" s="86" t="s">
        <v>173</v>
      </c>
      <c r="P287" s="86">
        <f t="shared" si="104"/>
        <v>0</v>
      </c>
      <c r="Q287" s="86" t="s">
        <v>173</v>
      </c>
      <c r="R287" s="86" t="s">
        <v>173</v>
      </c>
      <c r="S287" s="86">
        <f t="shared" si="105"/>
        <v>0</v>
      </c>
      <c r="T287" s="86" t="s">
        <v>173</v>
      </c>
      <c r="U287" s="86" t="s">
        <v>173</v>
      </c>
      <c r="V287" s="86">
        <f t="shared" si="106"/>
        <v>0</v>
      </c>
      <c r="W287" s="86" t="s">
        <v>173</v>
      </c>
      <c r="X287" s="86" t="s">
        <v>173</v>
      </c>
      <c r="Y287" s="86">
        <f t="shared" si="107"/>
        <v>0</v>
      </c>
      <c r="Z287" s="86" t="s">
        <v>173</v>
      </c>
      <c r="AA287" s="86" t="s">
        <v>173</v>
      </c>
      <c r="AB287" s="86">
        <f t="shared" si="108"/>
        <v>0</v>
      </c>
      <c r="AC287" s="86" t="s">
        <v>173</v>
      </c>
      <c r="AD287" s="86" t="s">
        <v>173</v>
      </c>
      <c r="AE287" s="86">
        <f t="shared" si="109"/>
        <v>0</v>
      </c>
      <c r="AF287" s="86" t="s">
        <v>173</v>
      </c>
      <c r="AG287" s="86" t="s">
        <v>173</v>
      </c>
      <c r="AH287" s="86">
        <f t="shared" si="110"/>
        <v>0</v>
      </c>
      <c r="AI287" s="86" t="s">
        <v>173</v>
      </c>
      <c r="AJ287" s="86" t="s">
        <v>173</v>
      </c>
      <c r="AK287" s="86">
        <f t="shared" si="111"/>
        <v>0</v>
      </c>
      <c r="AM287" s="131" t="s">
        <v>4</v>
      </c>
    </row>
    <row r="288" spans="1:39" x14ac:dyDescent="0.4">
      <c r="A288" s="131" t="str">
        <f t="shared" si="97"/>
        <v>MayoConfederación del Canada Dominicana. S. A.</v>
      </c>
      <c r="B288" s="50" t="s">
        <v>93</v>
      </c>
      <c r="C288" s="87">
        <f t="shared" si="99"/>
        <v>10066641.82</v>
      </c>
      <c r="D288" s="87">
        <f t="shared" si="100"/>
        <v>0</v>
      </c>
      <c r="E288" s="86">
        <v>62170.16</v>
      </c>
      <c r="F288" s="86" t="s">
        <v>173</v>
      </c>
      <c r="G288" s="86">
        <f t="shared" si="101"/>
        <v>62170.16</v>
      </c>
      <c r="H288" s="86">
        <v>38567.769999999997</v>
      </c>
      <c r="I288" s="86" t="s">
        <v>173</v>
      </c>
      <c r="J288" s="86">
        <f t="shared" si="102"/>
        <v>38567.769999999997</v>
      </c>
      <c r="K288" s="86" t="s">
        <v>173</v>
      </c>
      <c r="L288" s="86" t="s">
        <v>173</v>
      </c>
      <c r="M288" s="86">
        <f t="shared" si="103"/>
        <v>0</v>
      </c>
      <c r="N288" s="86">
        <v>9231.0400000000009</v>
      </c>
      <c r="O288" s="86" t="s">
        <v>173</v>
      </c>
      <c r="P288" s="86">
        <f t="shared" si="104"/>
        <v>9231.0400000000009</v>
      </c>
      <c r="Q288" s="86">
        <v>4080559.29</v>
      </c>
      <c r="R288" s="86" t="s">
        <v>173</v>
      </c>
      <c r="S288" s="86">
        <f t="shared" si="105"/>
        <v>4080559.29</v>
      </c>
      <c r="T288" s="86" t="s">
        <v>173</v>
      </c>
      <c r="U288" s="86" t="s">
        <v>173</v>
      </c>
      <c r="V288" s="86">
        <f t="shared" si="106"/>
        <v>0</v>
      </c>
      <c r="W288" s="86">
        <v>258327.08</v>
      </c>
      <c r="X288" s="86" t="s">
        <v>173</v>
      </c>
      <c r="Y288" s="86">
        <f t="shared" si="107"/>
        <v>258327.08</v>
      </c>
      <c r="Z288" s="86">
        <v>4020999.75</v>
      </c>
      <c r="AA288" s="86" t="s">
        <v>173</v>
      </c>
      <c r="AB288" s="86">
        <f t="shared" si="108"/>
        <v>4020999.75</v>
      </c>
      <c r="AC288" s="86" t="s">
        <v>173</v>
      </c>
      <c r="AD288" s="86" t="s">
        <v>173</v>
      </c>
      <c r="AE288" s="86">
        <f t="shared" si="109"/>
        <v>0</v>
      </c>
      <c r="AF288" s="86">
        <v>115872.8</v>
      </c>
      <c r="AG288" s="86" t="s">
        <v>173</v>
      </c>
      <c r="AH288" s="86">
        <f t="shared" si="110"/>
        <v>115872.8</v>
      </c>
      <c r="AI288" s="86">
        <v>1480913.93</v>
      </c>
      <c r="AJ288" s="86" t="s">
        <v>173</v>
      </c>
      <c r="AK288" s="86">
        <f t="shared" si="111"/>
        <v>1480913.93</v>
      </c>
      <c r="AM288" s="131" t="s">
        <v>4</v>
      </c>
    </row>
    <row r="289" spans="1:39" x14ac:dyDescent="0.4">
      <c r="A289" s="131" t="str">
        <f t="shared" si="97"/>
        <v>MayoSeguros La Internacional, S. A.</v>
      </c>
      <c r="B289" s="50" t="s">
        <v>82</v>
      </c>
      <c r="C289" s="87">
        <f t="shared" si="99"/>
        <v>36894528.710000001</v>
      </c>
      <c r="D289" s="87">
        <f t="shared" si="100"/>
        <v>0</v>
      </c>
      <c r="E289" s="86" t="s">
        <v>173</v>
      </c>
      <c r="F289" s="86" t="s">
        <v>173</v>
      </c>
      <c r="G289" s="86">
        <f t="shared" si="101"/>
        <v>0</v>
      </c>
      <c r="H289" s="86" t="s">
        <v>173</v>
      </c>
      <c r="I289" s="86" t="s">
        <v>173</v>
      </c>
      <c r="J289" s="86">
        <f t="shared" si="102"/>
        <v>0</v>
      </c>
      <c r="K289" s="86" t="s">
        <v>173</v>
      </c>
      <c r="L289" s="86" t="s">
        <v>173</v>
      </c>
      <c r="M289" s="86">
        <f t="shared" si="103"/>
        <v>0</v>
      </c>
      <c r="N289" s="86" t="s">
        <v>173</v>
      </c>
      <c r="O289" s="86" t="s">
        <v>173</v>
      </c>
      <c r="P289" s="86">
        <f t="shared" si="104"/>
        <v>0</v>
      </c>
      <c r="Q289" s="86" t="s">
        <v>173</v>
      </c>
      <c r="R289" s="86" t="s">
        <v>173</v>
      </c>
      <c r="S289" s="86">
        <f t="shared" si="105"/>
        <v>0</v>
      </c>
      <c r="T289" s="86" t="s">
        <v>173</v>
      </c>
      <c r="U289" s="86" t="s">
        <v>173</v>
      </c>
      <c r="V289" s="86">
        <f t="shared" si="106"/>
        <v>0</v>
      </c>
      <c r="W289" s="86" t="s">
        <v>173</v>
      </c>
      <c r="X289" s="86" t="s">
        <v>173</v>
      </c>
      <c r="Y289" s="86">
        <f t="shared" si="107"/>
        <v>0</v>
      </c>
      <c r="Z289" s="86">
        <v>36894528.710000001</v>
      </c>
      <c r="AA289" s="86" t="s">
        <v>173</v>
      </c>
      <c r="AB289" s="86">
        <f t="shared" si="108"/>
        <v>36894528.710000001</v>
      </c>
      <c r="AC289" s="86" t="s">
        <v>173</v>
      </c>
      <c r="AD289" s="86" t="s">
        <v>173</v>
      </c>
      <c r="AE289" s="86">
        <f t="shared" si="109"/>
        <v>0</v>
      </c>
      <c r="AF289" s="86" t="s">
        <v>173</v>
      </c>
      <c r="AG289" s="86" t="s">
        <v>173</v>
      </c>
      <c r="AH289" s="86">
        <f t="shared" si="110"/>
        <v>0</v>
      </c>
      <c r="AI289" s="86" t="s">
        <v>173</v>
      </c>
      <c r="AJ289" s="86" t="s">
        <v>173</v>
      </c>
      <c r="AK289" s="86">
        <f t="shared" si="111"/>
        <v>0</v>
      </c>
      <c r="AM289" s="131" t="s">
        <v>4</v>
      </c>
    </row>
    <row r="290" spans="1:39" x14ac:dyDescent="0.4">
      <c r="A290" s="131" t="str">
        <f t="shared" si="97"/>
        <v>MayoUnit, S.A</v>
      </c>
      <c r="B290" s="50" t="s">
        <v>118</v>
      </c>
      <c r="C290" s="87">
        <f t="shared" si="99"/>
        <v>595643.68000000005</v>
      </c>
      <c r="D290" s="87">
        <f t="shared" si="100"/>
        <v>23372</v>
      </c>
      <c r="E290" s="86">
        <v>22710.36</v>
      </c>
      <c r="F290" s="86" t="s">
        <v>173</v>
      </c>
      <c r="G290" s="86">
        <f t="shared" si="101"/>
        <v>22710.36</v>
      </c>
      <c r="H290" s="86" t="s">
        <v>173</v>
      </c>
      <c r="I290" s="86" t="s">
        <v>173</v>
      </c>
      <c r="J290" s="86">
        <f t="shared" si="102"/>
        <v>0</v>
      </c>
      <c r="K290" s="86">
        <v>29563.7</v>
      </c>
      <c r="L290" s="86">
        <v>23372</v>
      </c>
      <c r="M290" s="86">
        <f t="shared" si="103"/>
        <v>52935.7</v>
      </c>
      <c r="N290" s="86">
        <v>543.1</v>
      </c>
      <c r="O290" s="86" t="s">
        <v>173</v>
      </c>
      <c r="P290" s="86">
        <f t="shared" si="104"/>
        <v>543.1</v>
      </c>
      <c r="Q290" s="86" t="s">
        <v>173</v>
      </c>
      <c r="R290" s="86" t="s">
        <v>173</v>
      </c>
      <c r="S290" s="86">
        <f t="shared" si="105"/>
        <v>0</v>
      </c>
      <c r="T290" s="86" t="s">
        <v>173</v>
      </c>
      <c r="U290" s="86" t="s">
        <v>173</v>
      </c>
      <c r="V290" s="86">
        <f t="shared" si="106"/>
        <v>0</v>
      </c>
      <c r="W290" s="86" t="s">
        <v>173</v>
      </c>
      <c r="X290" s="86" t="s">
        <v>173</v>
      </c>
      <c r="Y290" s="86">
        <f t="shared" si="107"/>
        <v>0</v>
      </c>
      <c r="Z290" s="86">
        <v>7361.21</v>
      </c>
      <c r="AA290" s="86" t="s">
        <v>173</v>
      </c>
      <c r="AB290" s="86">
        <f t="shared" si="108"/>
        <v>7361.21</v>
      </c>
      <c r="AC290" s="86" t="s">
        <v>173</v>
      </c>
      <c r="AD290" s="86" t="s">
        <v>173</v>
      </c>
      <c r="AE290" s="86">
        <f t="shared" si="109"/>
        <v>0</v>
      </c>
      <c r="AF290" s="86" t="s">
        <v>173</v>
      </c>
      <c r="AG290" s="86" t="s">
        <v>173</v>
      </c>
      <c r="AH290" s="86">
        <f t="shared" si="110"/>
        <v>0</v>
      </c>
      <c r="AI290" s="86">
        <v>535465.31000000006</v>
      </c>
      <c r="AJ290" s="86" t="s">
        <v>173</v>
      </c>
      <c r="AK290" s="86">
        <f t="shared" si="111"/>
        <v>535465.31000000006</v>
      </c>
      <c r="AM290" s="131" t="s">
        <v>4</v>
      </c>
    </row>
    <row r="291" spans="1:39" x14ac:dyDescent="0.4">
      <c r="A291" s="131" t="str">
        <f t="shared" si="97"/>
        <v>MayoCooperativa Nacional de Seguros, Inc.</v>
      </c>
      <c r="B291" s="50" t="s">
        <v>80</v>
      </c>
      <c r="C291" s="87">
        <f t="shared" si="99"/>
        <v>38648910.969999999</v>
      </c>
      <c r="D291" s="87">
        <f t="shared" si="100"/>
        <v>66775.48000000001</v>
      </c>
      <c r="E291" s="86" t="s">
        <v>173</v>
      </c>
      <c r="F291" s="86" t="s">
        <v>173</v>
      </c>
      <c r="G291" s="86">
        <f t="shared" si="101"/>
        <v>0</v>
      </c>
      <c r="H291" s="86">
        <v>14418998.42</v>
      </c>
      <c r="I291" s="86">
        <v>33509.660000000003</v>
      </c>
      <c r="J291" s="86">
        <f t="shared" si="102"/>
        <v>14452508.08</v>
      </c>
      <c r="K291" s="86" t="s">
        <v>173</v>
      </c>
      <c r="L291" s="86" t="s">
        <v>173</v>
      </c>
      <c r="M291" s="86">
        <f t="shared" si="103"/>
        <v>0</v>
      </c>
      <c r="N291" s="86" t="s">
        <v>173</v>
      </c>
      <c r="O291" s="86" t="s">
        <v>173</v>
      </c>
      <c r="P291" s="86">
        <f t="shared" si="104"/>
        <v>0</v>
      </c>
      <c r="Q291" s="86">
        <v>3910625.04</v>
      </c>
      <c r="R291" s="86" t="s">
        <v>173</v>
      </c>
      <c r="S291" s="86">
        <f t="shared" si="105"/>
        <v>3910625.04</v>
      </c>
      <c r="T291" s="86" t="s">
        <v>173</v>
      </c>
      <c r="U291" s="86" t="s">
        <v>173</v>
      </c>
      <c r="V291" s="86">
        <f t="shared" si="106"/>
        <v>0</v>
      </c>
      <c r="W291" s="86">
        <v>7872.43</v>
      </c>
      <c r="X291" s="86" t="s">
        <v>173</v>
      </c>
      <c r="Y291" s="86">
        <f t="shared" si="107"/>
        <v>7872.43</v>
      </c>
      <c r="Z291" s="86">
        <v>18486984.199999999</v>
      </c>
      <c r="AA291" s="86">
        <v>33265.82</v>
      </c>
      <c r="AB291" s="86">
        <f t="shared" si="108"/>
        <v>18520250.02</v>
      </c>
      <c r="AC291" s="86" t="s">
        <v>173</v>
      </c>
      <c r="AD291" s="86" t="s">
        <v>173</v>
      </c>
      <c r="AE291" s="86">
        <f t="shared" si="109"/>
        <v>0</v>
      </c>
      <c r="AF291" s="86">
        <v>887088.19</v>
      </c>
      <c r="AG291" s="86" t="s">
        <v>173</v>
      </c>
      <c r="AH291" s="86">
        <f t="shared" si="110"/>
        <v>887088.19</v>
      </c>
      <c r="AI291" s="86">
        <v>937342.69</v>
      </c>
      <c r="AJ291" s="86" t="s">
        <v>173</v>
      </c>
      <c r="AK291" s="86">
        <f t="shared" si="111"/>
        <v>937342.69</v>
      </c>
      <c r="AM291" s="131" t="s">
        <v>4</v>
      </c>
    </row>
    <row r="292" spans="1:39" x14ac:dyDescent="0.4">
      <c r="A292" s="131" t="str">
        <f t="shared" si="97"/>
        <v>MayoAngloamericana de Seguros, S. A.</v>
      </c>
      <c r="B292" s="50" t="s">
        <v>79</v>
      </c>
      <c r="C292" s="87">
        <f t="shared" si="99"/>
        <v>26651065.810000002</v>
      </c>
      <c r="D292" s="87">
        <f t="shared" si="100"/>
        <v>670949.72</v>
      </c>
      <c r="E292" s="86">
        <v>2327.5700000000002</v>
      </c>
      <c r="F292" s="86" t="s">
        <v>173</v>
      </c>
      <c r="G292" s="86">
        <f t="shared" si="101"/>
        <v>2327.5700000000002</v>
      </c>
      <c r="H292" s="86">
        <v>527500.93000000005</v>
      </c>
      <c r="I292" s="86">
        <v>670949.72</v>
      </c>
      <c r="J292" s="86">
        <f t="shared" si="102"/>
        <v>1198450.6499999999</v>
      </c>
      <c r="K292" s="86" t="s">
        <v>173</v>
      </c>
      <c r="L292" s="86" t="s">
        <v>173</v>
      </c>
      <c r="M292" s="86">
        <f t="shared" si="103"/>
        <v>0</v>
      </c>
      <c r="N292" s="86" t="s">
        <v>173</v>
      </c>
      <c r="O292" s="86" t="s">
        <v>173</v>
      </c>
      <c r="P292" s="86">
        <f t="shared" si="104"/>
        <v>0</v>
      </c>
      <c r="Q292" s="86">
        <v>3164979.37</v>
      </c>
      <c r="R292" s="86" t="s">
        <v>173</v>
      </c>
      <c r="S292" s="86">
        <f t="shared" si="105"/>
        <v>3164979.37</v>
      </c>
      <c r="T292" s="86">
        <v>152786.70000000001</v>
      </c>
      <c r="U292" s="86" t="s">
        <v>173</v>
      </c>
      <c r="V292" s="86">
        <f t="shared" si="106"/>
        <v>152786.70000000001</v>
      </c>
      <c r="W292" s="86">
        <v>23567.74</v>
      </c>
      <c r="X292" s="86" t="s">
        <v>173</v>
      </c>
      <c r="Y292" s="86">
        <f t="shared" si="107"/>
        <v>23567.74</v>
      </c>
      <c r="Z292" s="86">
        <v>17566469.350000001</v>
      </c>
      <c r="AA292" s="86" t="s">
        <v>173</v>
      </c>
      <c r="AB292" s="86">
        <f t="shared" si="108"/>
        <v>17566469.350000001</v>
      </c>
      <c r="AC292" s="86" t="s">
        <v>173</v>
      </c>
      <c r="AD292" s="86" t="s">
        <v>173</v>
      </c>
      <c r="AE292" s="86">
        <f t="shared" si="109"/>
        <v>0</v>
      </c>
      <c r="AF292" s="86">
        <v>734259.09</v>
      </c>
      <c r="AG292" s="86" t="s">
        <v>173</v>
      </c>
      <c r="AH292" s="86">
        <f t="shared" si="110"/>
        <v>734259.09</v>
      </c>
      <c r="AI292" s="86">
        <v>4479175.0599999996</v>
      </c>
      <c r="AJ292" s="86" t="s">
        <v>173</v>
      </c>
      <c r="AK292" s="86">
        <f t="shared" si="111"/>
        <v>4479175.0599999996</v>
      </c>
      <c r="AM292" s="131" t="s">
        <v>4</v>
      </c>
    </row>
    <row r="293" spans="1:39" x14ac:dyDescent="0.4">
      <c r="A293" s="131" t="str">
        <f t="shared" si="97"/>
        <v>MayoPatria, S. A. Compañía de Seguros</v>
      </c>
      <c r="B293" s="50" t="s">
        <v>99</v>
      </c>
      <c r="C293" s="87">
        <f t="shared" si="99"/>
        <v>54084194.810000002</v>
      </c>
      <c r="D293" s="87">
        <f t="shared" si="100"/>
        <v>0</v>
      </c>
      <c r="E293" s="86" t="s">
        <v>173</v>
      </c>
      <c r="F293" s="86" t="s">
        <v>173</v>
      </c>
      <c r="G293" s="86">
        <f t="shared" si="101"/>
        <v>0</v>
      </c>
      <c r="H293" s="86">
        <v>26257.75</v>
      </c>
      <c r="I293" s="86" t="s">
        <v>173</v>
      </c>
      <c r="J293" s="86">
        <f t="shared" si="102"/>
        <v>26257.75</v>
      </c>
      <c r="K293" s="86" t="s">
        <v>173</v>
      </c>
      <c r="L293" s="86" t="s">
        <v>173</v>
      </c>
      <c r="M293" s="86">
        <f t="shared" si="103"/>
        <v>0</v>
      </c>
      <c r="N293" s="86" t="s">
        <v>173</v>
      </c>
      <c r="O293" s="86" t="s">
        <v>173</v>
      </c>
      <c r="P293" s="86">
        <f t="shared" si="104"/>
        <v>0</v>
      </c>
      <c r="Q293" s="86">
        <v>127646.15</v>
      </c>
      <c r="R293" s="86" t="s">
        <v>173</v>
      </c>
      <c r="S293" s="86">
        <f t="shared" si="105"/>
        <v>127646.15</v>
      </c>
      <c r="T293" s="86">
        <v>13645.68</v>
      </c>
      <c r="U293" s="86" t="s">
        <v>173</v>
      </c>
      <c r="V293" s="86">
        <f t="shared" si="106"/>
        <v>13645.68</v>
      </c>
      <c r="W293" s="86">
        <v>508907.12</v>
      </c>
      <c r="X293" s="86" t="s">
        <v>173</v>
      </c>
      <c r="Y293" s="86">
        <f t="shared" si="107"/>
        <v>508907.12</v>
      </c>
      <c r="Z293" s="86">
        <v>51524277.100000001</v>
      </c>
      <c r="AA293" s="86" t="s">
        <v>173</v>
      </c>
      <c r="AB293" s="86">
        <f t="shared" si="108"/>
        <v>51524277.100000001</v>
      </c>
      <c r="AC293" s="86" t="s">
        <v>173</v>
      </c>
      <c r="AD293" s="86" t="s">
        <v>173</v>
      </c>
      <c r="AE293" s="86">
        <f t="shared" si="109"/>
        <v>0</v>
      </c>
      <c r="AF293" s="86">
        <v>1703721.05</v>
      </c>
      <c r="AG293" s="86" t="s">
        <v>173</v>
      </c>
      <c r="AH293" s="86">
        <f t="shared" si="110"/>
        <v>1703721.05</v>
      </c>
      <c r="AI293" s="86">
        <v>179739.96</v>
      </c>
      <c r="AJ293" s="86" t="s">
        <v>173</v>
      </c>
      <c r="AK293" s="86">
        <f t="shared" si="111"/>
        <v>179739.96</v>
      </c>
      <c r="AM293" s="131" t="s">
        <v>4</v>
      </c>
    </row>
    <row r="294" spans="1:39" x14ac:dyDescent="0.4">
      <c r="A294" s="131" t="str">
        <f t="shared" si="97"/>
        <v>MayoGeneral de Seguros, S. A.</v>
      </c>
      <c r="B294" s="50" t="s">
        <v>78</v>
      </c>
      <c r="C294" s="87">
        <f t="shared" si="99"/>
        <v>39700638.199999996</v>
      </c>
      <c r="D294" s="87">
        <f t="shared" si="100"/>
        <v>102865899.12000002</v>
      </c>
      <c r="E294" s="86">
        <v>241560.65</v>
      </c>
      <c r="F294" s="86" t="s">
        <v>173</v>
      </c>
      <c r="G294" s="86">
        <f t="shared" si="101"/>
        <v>241560.65</v>
      </c>
      <c r="H294" s="86">
        <v>1667769.57</v>
      </c>
      <c r="I294" s="86">
        <v>88926286.540000007</v>
      </c>
      <c r="J294" s="86">
        <f t="shared" si="102"/>
        <v>90594056.109999999</v>
      </c>
      <c r="K294" s="86" t="s">
        <v>173</v>
      </c>
      <c r="L294" s="86">
        <v>368694.29</v>
      </c>
      <c r="M294" s="86">
        <f t="shared" si="103"/>
        <v>368694.29</v>
      </c>
      <c r="N294" s="86">
        <v>5593.45</v>
      </c>
      <c r="O294" s="86" t="s">
        <v>173</v>
      </c>
      <c r="P294" s="86">
        <f t="shared" si="104"/>
        <v>5593.45</v>
      </c>
      <c r="Q294" s="86">
        <v>4517367.2300000004</v>
      </c>
      <c r="R294" s="86">
        <v>320484.23</v>
      </c>
      <c r="S294" s="86">
        <f t="shared" si="105"/>
        <v>4837851.4600000009</v>
      </c>
      <c r="T294" s="86">
        <v>7732547.9100000001</v>
      </c>
      <c r="U294" s="86" t="s">
        <v>173</v>
      </c>
      <c r="V294" s="86">
        <f t="shared" si="106"/>
        <v>7732547.9100000001</v>
      </c>
      <c r="W294" s="86">
        <v>135591.31</v>
      </c>
      <c r="X294" s="86" t="s">
        <v>173</v>
      </c>
      <c r="Y294" s="86">
        <f t="shared" si="107"/>
        <v>135591.31</v>
      </c>
      <c r="Z294" s="86">
        <v>18061874.899999999</v>
      </c>
      <c r="AA294" s="86">
        <v>60240</v>
      </c>
      <c r="AB294" s="86">
        <f t="shared" si="108"/>
        <v>18122114.899999999</v>
      </c>
      <c r="AC294" s="86" t="s">
        <v>173</v>
      </c>
      <c r="AD294" s="86" t="s">
        <v>173</v>
      </c>
      <c r="AE294" s="86">
        <f t="shared" si="109"/>
        <v>0</v>
      </c>
      <c r="AF294" s="86">
        <v>3683542.75</v>
      </c>
      <c r="AG294" s="86" t="s">
        <v>173</v>
      </c>
      <c r="AH294" s="86">
        <f t="shared" si="110"/>
        <v>3683542.75</v>
      </c>
      <c r="AI294" s="86">
        <v>3654790.43</v>
      </c>
      <c r="AJ294" s="86">
        <v>13190194.060000001</v>
      </c>
      <c r="AK294" s="86">
        <f t="shared" si="111"/>
        <v>16844984.490000002</v>
      </c>
      <c r="AM294" s="131" t="s">
        <v>4</v>
      </c>
    </row>
    <row r="295" spans="1:39" x14ac:dyDescent="0.4">
      <c r="A295" s="131" t="str">
        <f t="shared" si="97"/>
        <v>MayoBMI Compañía de Seguros, S. A.</v>
      </c>
      <c r="B295" s="50" t="s">
        <v>95</v>
      </c>
      <c r="C295" s="87">
        <f t="shared" si="99"/>
        <v>1524688</v>
      </c>
      <c r="D295" s="87">
        <f t="shared" si="100"/>
        <v>26983902.039999999</v>
      </c>
      <c r="E295" s="86" t="s">
        <v>173</v>
      </c>
      <c r="F295" s="86" t="s">
        <v>173</v>
      </c>
      <c r="G295" s="86">
        <f t="shared" si="101"/>
        <v>0</v>
      </c>
      <c r="H295" s="86">
        <v>1524688</v>
      </c>
      <c r="I295" s="86" t="s">
        <v>173</v>
      </c>
      <c r="J295" s="86">
        <f t="shared" si="102"/>
        <v>1524688</v>
      </c>
      <c r="K295" s="86" t="s">
        <v>173</v>
      </c>
      <c r="L295" s="86">
        <v>26983902.039999999</v>
      </c>
      <c r="M295" s="86">
        <f t="shared" si="103"/>
        <v>26983902.039999999</v>
      </c>
      <c r="N295" s="86" t="s">
        <v>173</v>
      </c>
      <c r="O295" s="86" t="s">
        <v>173</v>
      </c>
      <c r="P295" s="86">
        <f t="shared" si="104"/>
        <v>0</v>
      </c>
      <c r="Q295" s="86" t="s">
        <v>173</v>
      </c>
      <c r="R295" s="86" t="s">
        <v>173</v>
      </c>
      <c r="S295" s="86">
        <f t="shared" si="105"/>
        <v>0</v>
      </c>
      <c r="T295" s="86" t="s">
        <v>173</v>
      </c>
      <c r="U295" s="86" t="s">
        <v>173</v>
      </c>
      <c r="V295" s="86">
        <f t="shared" si="106"/>
        <v>0</v>
      </c>
      <c r="W295" s="86" t="s">
        <v>173</v>
      </c>
      <c r="X295" s="86" t="s">
        <v>173</v>
      </c>
      <c r="Y295" s="86">
        <f t="shared" si="107"/>
        <v>0</v>
      </c>
      <c r="Z295" s="86" t="s">
        <v>173</v>
      </c>
      <c r="AA295" s="86" t="s">
        <v>173</v>
      </c>
      <c r="AB295" s="86">
        <f t="shared" si="108"/>
        <v>0</v>
      </c>
      <c r="AC295" s="86" t="s">
        <v>173</v>
      </c>
      <c r="AD295" s="86" t="s">
        <v>173</v>
      </c>
      <c r="AE295" s="86">
        <f t="shared" si="109"/>
        <v>0</v>
      </c>
      <c r="AF295" s="86" t="s">
        <v>173</v>
      </c>
      <c r="AG295" s="86" t="s">
        <v>173</v>
      </c>
      <c r="AH295" s="86">
        <f t="shared" si="110"/>
        <v>0</v>
      </c>
      <c r="AI295" s="86" t="s">
        <v>173</v>
      </c>
      <c r="AJ295" s="86" t="s">
        <v>173</v>
      </c>
      <c r="AK295" s="86">
        <f t="shared" si="111"/>
        <v>0</v>
      </c>
      <c r="AM295" s="131" t="s">
        <v>4</v>
      </c>
    </row>
    <row r="296" spans="1:39" x14ac:dyDescent="0.4">
      <c r="A296" s="131" t="str">
        <f t="shared" si="97"/>
        <v>MayoAmigos Compañía de Seguros, S. A.</v>
      </c>
      <c r="B296" s="50" t="s">
        <v>88</v>
      </c>
      <c r="C296" s="87">
        <f t="shared" si="99"/>
        <v>7733931.8599999994</v>
      </c>
      <c r="D296" s="87">
        <f t="shared" si="100"/>
        <v>22230</v>
      </c>
      <c r="E296" s="86">
        <v>104217.24</v>
      </c>
      <c r="F296" s="86" t="s">
        <v>173</v>
      </c>
      <c r="G296" s="86">
        <f t="shared" si="101"/>
        <v>104217.24</v>
      </c>
      <c r="H296" s="86">
        <v>550275.41</v>
      </c>
      <c r="I296" s="86" t="s">
        <v>173</v>
      </c>
      <c r="J296" s="86">
        <f t="shared" si="102"/>
        <v>550275.41</v>
      </c>
      <c r="K296" s="86" t="s">
        <v>173</v>
      </c>
      <c r="L296" s="86">
        <v>22230</v>
      </c>
      <c r="M296" s="86">
        <f t="shared" si="103"/>
        <v>22230</v>
      </c>
      <c r="N296" s="86" t="s">
        <v>173</v>
      </c>
      <c r="O296" s="86" t="s">
        <v>173</v>
      </c>
      <c r="P296" s="86">
        <f t="shared" si="104"/>
        <v>0</v>
      </c>
      <c r="Q296" s="86">
        <v>104369.99</v>
      </c>
      <c r="R296" s="86" t="s">
        <v>173</v>
      </c>
      <c r="S296" s="86">
        <f t="shared" si="105"/>
        <v>104369.99</v>
      </c>
      <c r="T296" s="86" t="s">
        <v>173</v>
      </c>
      <c r="U296" s="86" t="s">
        <v>173</v>
      </c>
      <c r="V296" s="86">
        <f t="shared" si="106"/>
        <v>0</v>
      </c>
      <c r="W296" s="86" t="s">
        <v>173</v>
      </c>
      <c r="X296" s="86" t="s">
        <v>173</v>
      </c>
      <c r="Y296" s="86">
        <f t="shared" si="107"/>
        <v>0</v>
      </c>
      <c r="Z296" s="86">
        <v>6824088.2699999996</v>
      </c>
      <c r="AA296" s="86" t="s">
        <v>173</v>
      </c>
      <c r="AB296" s="86">
        <f t="shared" si="108"/>
        <v>6824088.2699999996</v>
      </c>
      <c r="AC296" s="86" t="s">
        <v>173</v>
      </c>
      <c r="AD296" s="86" t="s">
        <v>173</v>
      </c>
      <c r="AE296" s="86">
        <f t="shared" si="109"/>
        <v>0</v>
      </c>
      <c r="AF296" s="86">
        <v>89402.87</v>
      </c>
      <c r="AG296" s="86" t="s">
        <v>173</v>
      </c>
      <c r="AH296" s="86">
        <f t="shared" si="110"/>
        <v>89402.87</v>
      </c>
      <c r="AI296" s="86">
        <v>61578.080000000002</v>
      </c>
      <c r="AJ296" s="86" t="s">
        <v>173</v>
      </c>
      <c r="AK296" s="86">
        <f t="shared" si="111"/>
        <v>61578.080000000002</v>
      </c>
      <c r="AM296" s="131" t="s">
        <v>4</v>
      </c>
    </row>
    <row r="297" spans="1:39" x14ac:dyDescent="0.4">
      <c r="A297" s="131" t="str">
        <f t="shared" si="97"/>
        <v>MayoCompañía Dominicana de Seguros, S.R.L.</v>
      </c>
      <c r="B297" s="50" t="s">
        <v>96</v>
      </c>
      <c r="C297" s="87">
        <f t="shared" si="99"/>
        <v>71770319.789999992</v>
      </c>
      <c r="D297" s="87">
        <f t="shared" si="100"/>
        <v>33000</v>
      </c>
      <c r="E297" s="86">
        <v>895160.11</v>
      </c>
      <c r="F297" s="86" t="s">
        <v>173</v>
      </c>
      <c r="G297" s="86">
        <f t="shared" si="101"/>
        <v>895160.11</v>
      </c>
      <c r="H297" s="86">
        <v>11113.15</v>
      </c>
      <c r="I297" s="86" t="s">
        <v>173</v>
      </c>
      <c r="J297" s="86">
        <f t="shared" si="102"/>
        <v>11113.15</v>
      </c>
      <c r="K297" s="86" t="s">
        <v>173</v>
      </c>
      <c r="L297" s="86" t="s">
        <v>173</v>
      </c>
      <c r="M297" s="86">
        <f t="shared" si="103"/>
        <v>0</v>
      </c>
      <c r="N297" s="86">
        <v>49499.26</v>
      </c>
      <c r="O297" s="86" t="s">
        <v>173</v>
      </c>
      <c r="P297" s="86">
        <f t="shared" si="104"/>
        <v>49499.26</v>
      </c>
      <c r="Q297" s="86">
        <v>4026049.81</v>
      </c>
      <c r="R297" s="86" t="s">
        <v>173</v>
      </c>
      <c r="S297" s="86">
        <f t="shared" si="105"/>
        <v>4026049.81</v>
      </c>
      <c r="T297" s="86">
        <v>-19121.59</v>
      </c>
      <c r="U297" s="86" t="s">
        <v>173</v>
      </c>
      <c r="V297" s="86">
        <f t="shared" si="106"/>
        <v>-19121.59</v>
      </c>
      <c r="W297" s="86">
        <v>23810.3</v>
      </c>
      <c r="X297" s="86" t="s">
        <v>173</v>
      </c>
      <c r="Y297" s="86">
        <f t="shared" si="107"/>
        <v>23810.3</v>
      </c>
      <c r="Z297" s="86">
        <v>46275805.509999998</v>
      </c>
      <c r="AA297" s="86">
        <v>33000</v>
      </c>
      <c r="AB297" s="86">
        <f t="shared" si="108"/>
        <v>46308805.509999998</v>
      </c>
      <c r="AC297" s="86" t="s">
        <v>173</v>
      </c>
      <c r="AD297" s="86" t="s">
        <v>173</v>
      </c>
      <c r="AE297" s="86">
        <f t="shared" si="109"/>
        <v>0</v>
      </c>
      <c r="AF297" s="86">
        <v>19898763.02</v>
      </c>
      <c r="AG297" s="86" t="s">
        <v>173</v>
      </c>
      <c r="AH297" s="86">
        <f t="shared" si="110"/>
        <v>19898763.02</v>
      </c>
      <c r="AI297" s="86">
        <v>609240.22</v>
      </c>
      <c r="AJ297" s="86" t="s">
        <v>173</v>
      </c>
      <c r="AK297" s="86">
        <f t="shared" si="111"/>
        <v>609240.22</v>
      </c>
      <c r="AM297" s="131" t="s">
        <v>4</v>
      </c>
    </row>
    <row r="298" spans="1:39" x14ac:dyDescent="0.4">
      <c r="A298" s="131" t="str">
        <f t="shared" si="97"/>
        <v>MayoAtlantica Seguros, S. A.</v>
      </c>
      <c r="B298" s="49" t="s">
        <v>107</v>
      </c>
      <c r="C298" s="87">
        <f t="shared" si="99"/>
        <v>48696860.359999999</v>
      </c>
      <c r="D298" s="87">
        <f t="shared" si="100"/>
        <v>0</v>
      </c>
      <c r="E298" s="86">
        <v>6689.68</v>
      </c>
      <c r="F298" s="86" t="s">
        <v>173</v>
      </c>
      <c r="G298" s="86">
        <f t="shared" si="101"/>
        <v>6689.68</v>
      </c>
      <c r="H298" s="86">
        <v>1247838.53</v>
      </c>
      <c r="I298" s="86" t="s">
        <v>173</v>
      </c>
      <c r="J298" s="86">
        <f t="shared" si="102"/>
        <v>1247838.53</v>
      </c>
      <c r="K298" s="86" t="s">
        <v>173</v>
      </c>
      <c r="L298" s="86" t="s">
        <v>173</v>
      </c>
      <c r="M298" s="86">
        <f t="shared" si="103"/>
        <v>0</v>
      </c>
      <c r="N298" s="86">
        <v>713717.22</v>
      </c>
      <c r="O298" s="86" t="s">
        <v>173</v>
      </c>
      <c r="P298" s="86">
        <f t="shared" si="104"/>
        <v>713717.22</v>
      </c>
      <c r="Q298" s="86" t="s">
        <v>173</v>
      </c>
      <c r="R298" s="86" t="s">
        <v>173</v>
      </c>
      <c r="S298" s="86">
        <f t="shared" si="105"/>
        <v>0</v>
      </c>
      <c r="T298" s="86">
        <v>73709.48</v>
      </c>
      <c r="U298" s="86" t="s">
        <v>173</v>
      </c>
      <c r="V298" s="86">
        <f t="shared" si="106"/>
        <v>73709.48</v>
      </c>
      <c r="W298" s="86">
        <v>3750</v>
      </c>
      <c r="X298" s="86" t="s">
        <v>173</v>
      </c>
      <c r="Y298" s="86">
        <f t="shared" si="107"/>
        <v>3750</v>
      </c>
      <c r="Z298" s="86">
        <v>46550167.329999998</v>
      </c>
      <c r="AA298" s="86" t="s">
        <v>173</v>
      </c>
      <c r="AB298" s="86">
        <f t="shared" si="108"/>
        <v>46550167.329999998</v>
      </c>
      <c r="AC298" s="86" t="s">
        <v>173</v>
      </c>
      <c r="AD298" s="86" t="s">
        <v>173</v>
      </c>
      <c r="AE298" s="86">
        <f t="shared" si="109"/>
        <v>0</v>
      </c>
      <c r="AF298" s="86">
        <v>24943.1</v>
      </c>
      <c r="AG298" s="86" t="s">
        <v>173</v>
      </c>
      <c r="AH298" s="86">
        <f t="shared" si="110"/>
        <v>24943.1</v>
      </c>
      <c r="AI298" s="86">
        <v>76045.02</v>
      </c>
      <c r="AJ298" s="86" t="s">
        <v>173</v>
      </c>
      <c r="AK298" s="86">
        <f t="shared" si="111"/>
        <v>76045.02</v>
      </c>
      <c r="AM298" s="131" t="s">
        <v>4</v>
      </c>
    </row>
    <row r="299" spans="1:39" x14ac:dyDescent="0.4">
      <c r="A299" s="131" t="str">
        <f t="shared" ref="A299:A356" si="112">AM299&amp;B299</f>
        <v>MayoAutoseguro, S. A.</v>
      </c>
      <c r="B299" s="50" t="s">
        <v>81</v>
      </c>
      <c r="C299" s="87">
        <f t="shared" si="99"/>
        <v>3513846.41</v>
      </c>
      <c r="D299" s="87">
        <f t="shared" si="100"/>
        <v>0</v>
      </c>
      <c r="E299" s="86" t="s">
        <v>173</v>
      </c>
      <c r="F299" s="86" t="s">
        <v>173</v>
      </c>
      <c r="G299" s="86">
        <f t="shared" si="101"/>
        <v>0</v>
      </c>
      <c r="H299" s="86" t="s">
        <v>173</v>
      </c>
      <c r="I299" s="86" t="s">
        <v>173</v>
      </c>
      <c r="J299" s="86">
        <f t="shared" si="102"/>
        <v>0</v>
      </c>
      <c r="K299" s="86" t="s">
        <v>173</v>
      </c>
      <c r="L299" s="86" t="s">
        <v>173</v>
      </c>
      <c r="M299" s="86">
        <f t="shared" si="103"/>
        <v>0</v>
      </c>
      <c r="N299" s="86" t="s">
        <v>173</v>
      </c>
      <c r="O299" s="86" t="s">
        <v>173</v>
      </c>
      <c r="P299" s="86">
        <f t="shared" si="104"/>
        <v>0</v>
      </c>
      <c r="Q299" s="86" t="s">
        <v>173</v>
      </c>
      <c r="R299" s="86" t="s">
        <v>173</v>
      </c>
      <c r="S299" s="86">
        <f t="shared" si="105"/>
        <v>0</v>
      </c>
      <c r="T299" s="86" t="s">
        <v>173</v>
      </c>
      <c r="U299" s="86" t="s">
        <v>173</v>
      </c>
      <c r="V299" s="86">
        <f t="shared" si="106"/>
        <v>0</v>
      </c>
      <c r="W299" s="86" t="s">
        <v>173</v>
      </c>
      <c r="X299" s="86" t="s">
        <v>173</v>
      </c>
      <c r="Y299" s="86">
        <f t="shared" si="107"/>
        <v>0</v>
      </c>
      <c r="Z299" s="86">
        <v>3513846.41</v>
      </c>
      <c r="AA299" s="86" t="s">
        <v>173</v>
      </c>
      <c r="AB299" s="86">
        <f t="shared" si="108"/>
        <v>3513846.41</v>
      </c>
      <c r="AC299" s="86" t="s">
        <v>173</v>
      </c>
      <c r="AD299" s="86" t="s">
        <v>173</v>
      </c>
      <c r="AE299" s="86">
        <f t="shared" si="109"/>
        <v>0</v>
      </c>
      <c r="AF299" s="86" t="s">
        <v>173</v>
      </c>
      <c r="AG299" s="86" t="s">
        <v>173</v>
      </c>
      <c r="AH299" s="86">
        <f t="shared" si="110"/>
        <v>0</v>
      </c>
      <c r="AI299" s="86" t="s">
        <v>173</v>
      </c>
      <c r="AJ299" s="86" t="s">
        <v>173</v>
      </c>
      <c r="AK299" s="86">
        <f t="shared" si="111"/>
        <v>0</v>
      </c>
      <c r="AM299" s="131" t="s">
        <v>4</v>
      </c>
    </row>
    <row r="300" spans="1:39" x14ac:dyDescent="0.4">
      <c r="A300" s="131" t="str">
        <f t="shared" si="112"/>
        <v>MayoBanesco Seguros, S.A.</v>
      </c>
      <c r="B300" s="50" t="s">
        <v>106</v>
      </c>
      <c r="C300" s="87">
        <f t="shared" si="99"/>
        <v>59750617.350000009</v>
      </c>
      <c r="D300" s="87">
        <f t="shared" si="100"/>
        <v>417926.12000000005</v>
      </c>
      <c r="E300" s="86">
        <v>209642.81</v>
      </c>
      <c r="F300" s="86" t="s">
        <v>173</v>
      </c>
      <c r="G300" s="86">
        <f t="shared" si="101"/>
        <v>209642.81</v>
      </c>
      <c r="H300" s="86">
        <v>3354803.44</v>
      </c>
      <c r="I300" s="86" t="s">
        <v>173</v>
      </c>
      <c r="J300" s="86">
        <f t="shared" si="102"/>
        <v>3354803.44</v>
      </c>
      <c r="K300" s="86" t="s">
        <v>173</v>
      </c>
      <c r="L300" s="86" t="s">
        <v>173</v>
      </c>
      <c r="M300" s="86">
        <f t="shared" si="103"/>
        <v>0</v>
      </c>
      <c r="N300" s="86">
        <v>785353.69</v>
      </c>
      <c r="O300" s="86" t="s">
        <v>173</v>
      </c>
      <c r="P300" s="86">
        <f t="shared" si="104"/>
        <v>785353.69</v>
      </c>
      <c r="Q300" s="86">
        <v>19130253.010000002</v>
      </c>
      <c r="R300" s="86">
        <v>379914.07</v>
      </c>
      <c r="S300" s="86">
        <f t="shared" si="105"/>
        <v>19510167.080000002</v>
      </c>
      <c r="T300" s="86">
        <v>38147.120000000003</v>
      </c>
      <c r="U300" s="86" t="s">
        <v>173</v>
      </c>
      <c r="V300" s="86">
        <f t="shared" si="106"/>
        <v>38147.120000000003</v>
      </c>
      <c r="W300" s="86">
        <v>704630.88</v>
      </c>
      <c r="X300" s="86" t="s">
        <v>173</v>
      </c>
      <c r="Y300" s="86">
        <f t="shared" si="107"/>
        <v>704630.88</v>
      </c>
      <c r="Z300" s="86">
        <v>25163003.760000002</v>
      </c>
      <c r="AA300" s="86">
        <v>12571.14</v>
      </c>
      <c r="AB300" s="86">
        <f t="shared" si="108"/>
        <v>25175574.900000002</v>
      </c>
      <c r="AC300" s="86" t="s">
        <v>173</v>
      </c>
      <c r="AD300" s="86" t="s">
        <v>173</v>
      </c>
      <c r="AE300" s="86">
        <f t="shared" si="109"/>
        <v>0</v>
      </c>
      <c r="AF300" s="86">
        <v>5206004.76</v>
      </c>
      <c r="AG300" s="86">
        <v>6170.64</v>
      </c>
      <c r="AH300" s="86">
        <f t="shared" si="110"/>
        <v>5212175.3999999994</v>
      </c>
      <c r="AI300" s="86">
        <v>5158777.88</v>
      </c>
      <c r="AJ300" s="86">
        <v>19270.27</v>
      </c>
      <c r="AK300" s="86">
        <f t="shared" si="111"/>
        <v>5178048.1499999994</v>
      </c>
      <c r="AM300" s="131" t="s">
        <v>4</v>
      </c>
    </row>
    <row r="301" spans="1:39" x14ac:dyDescent="0.4">
      <c r="A301" s="131" t="str">
        <f t="shared" si="112"/>
        <v>MayoHumano Seguros, S. A.</v>
      </c>
      <c r="B301" s="50" t="s">
        <v>108</v>
      </c>
      <c r="C301" s="87">
        <f t="shared" si="99"/>
        <v>133779829.88</v>
      </c>
      <c r="D301" s="87">
        <f t="shared" si="100"/>
        <v>887381034.27999997</v>
      </c>
      <c r="E301" s="86">
        <v>3723634.44</v>
      </c>
      <c r="F301" s="86">
        <v>0.01</v>
      </c>
      <c r="G301" s="86">
        <f t="shared" si="101"/>
        <v>3723634.4499999997</v>
      </c>
      <c r="H301" s="86">
        <v>28527249.690000001</v>
      </c>
      <c r="I301" s="86">
        <v>1071906.8600000001</v>
      </c>
      <c r="J301" s="86">
        <f t="shared" si="102"/>
        <v>29599156.550000001</v>
      </c>
      <c r="K301" s="86" t="s">
        <v>173</v>
      </c>
      <c r="L301" s="86">
        <v>884071539.20000005</v>
      </c>
      <c r="M301" s="86">
        <f t="shared" si="103"/>
        <v>884071539.20000005</v>
      </c>
      <c r="N301" s="86">
        <v>227036.68</v>
      </c>
      <c r="O301" s="86">
        <v>0.01</v>
      </c>
      <c r="P301" s="86">
        <f t="shared" si="104"/>
        <v>227036.69</v>
      </c>
      <c r="Q301" s="86">
        <v>36630650.009999998</v>
      </c>
      <c r="R301" s="86">
        <v>6.89</v>
      </c>
      <c r="S301" s="86">
        <f t="shared" si="105"/>
        <v>36630656.899999999</v>
      </c>
      <c r="T301" s="86">
        <v>41710.21</v>
      </c>
      <c r="U301" s="86" t="s">
        <v>173</v>
      </c>
      <c r="V301" s="86">
        <f t="shared" si="106"/>
        <v>41710.21</v>
      </c>
      <c r="W301" s="86">
        <v>1005496.03</v>
      </c>
      <c r="X301" s="86">
        <v>0.56999999999999995</v>
      </c>
      <c r="Y301" s="86">
        <f t="shared" si="107"/>
        <v>1005496.6</v>
      </c>
      <c r="Z301" s="86">
        <v>55594371.82</v>
      </c>
      <c r="AA301" s="86">
        <v>65441.78</v>
      </c>
      <c r="AB301" s="86">
        <f t="shared" si="108"/>
        <v>55659813.600000001</v>
      </c>
      <c r="AC301" s="86" t="s">
        <v>173</v>
      </c>
      <c r="AD301" s="86" t="s">
        <v>173</v>
      </c>
      <c r="AE301" s="86">
        <f t="shared" si="109"/>
        <v>0</v>
      </c>
      <c r="AF301" s="86">
        <v>2197016.3199999998</v>
      </c>
      <c r="AG301" s="86">
        <v>1.1599999999999999</v>
      </c>
      <c r="AH301" s="86">
        <f t="shared" si="110"/>
        <v>2197017.48</v>
      </c>
      <c r="AI301" s="86">
        <v>5832664.6799999997</v>
      </c>
      <c r="AJ301" s="86">
        <v>2172137.7999999998</v>
      </c>
      <c r="AK301" s="86">
        <f t="shared" si="111"/>
        <v>8004802.4799999995</v>
      </c>
      <c r="AM301" s="131" t="s">
        <v>4</v>
      </c>
    </row>
    <row r="302" spans="1:39" x14ac:dyDescent="0.4">
      <c r="A302" s="131" t="str">
        <f t="shared" si="112"/>
        <v>MayoAtrio Seguros, S. A.</v>
      </c>
      <c r="B302" s="50" t="s">
        <v>110</v>
      </c>
      <c r="C302" s="87">
        <f t="shared" si="99"/>
        <v>20401845.780000001</v>
      </c>
      <c r="D302" s="87">
        <f t="shared" si="100"/>
        <v>18465801.469999999</v>
      </c>
      <c r="E302" s="86" t="s">
        <v>173</v>
      </c>
      <c r="F302" s="86" t="s">
        <v>173</v>
      </c>
      <c r="G302" s="86">
        <f t="shared" si="101"/>
        <v>0</v>
      </c>
      <c r="H302" s="86">
        <v>186362.38</v>
      </c>
      <c r="I302" s="86">
        <v>12661482.880000001</v>
      </c>
      <c r="J302" s="86">
        <f t="shared" si="102"/>
        <v>12847845.260000002</v>
      </c>
      <c r="K302" s="86" t="s">
        <v>173</v>
      </c>
      <c r="L302" s="86">
        <v>1349615.59</v>
      </c>
      <c r="M302" s="86">
        <f t="shared" si="103"/>
        <v>1349615.59</v>
      </c>
      <c r="N302" s="86">
        <v>3258.56</v>
      </c>
      <c r="O302" s="86" t="s">
        <v>173</v>
      </c>
      <c r="P302" s="86">
        <f t="shared" si="104"/>
        <v>3258.56</v>
      </c>
      <c r="Q302" s="86">
        <v>1164730.4099999999</v>
      </c>
      <c r="R302" s="86" t="s">
        <v>173</v>
      </c>
      <c r="S302" s="86">
        <f t="shared" si="105"/>
        <v>1164730.4099999999</v>
      </c>
      <c r="T302" s="86">
        <v>2265970.5299999998</v>
      </c>
      <c r="U302" s="86" t="s">
        <v>173</v>
      </c>
      <c r="V302" s="86">
        <f t="shared" si="106"/>
        <v>2265970.5299999998</v>
      </c>
      <c r="W302" s="86">
        <v>275061.17</v>
      </c>
      <c r="X302" s="86" t="s">
        <v>173</v>
      </c>
      <c r="Y302" s="86">
        <f t="shared" si="107"/>
        <v>275061.17</v>
      </c>
      <c r="Z302" s="86">
        <v>14581279.5</v>
      </c>
      <c r="AA302" s="86">
        <v>93348</v>
      </c>
      <c r="AB302" s="86">
        <f t="shared" si="108"/>
        <v>14674627.5</v>
      </c>
      <c r="AC302" s="86" t="s">
        <v>173</v>
      </c>
      <c r="AD302" s="86" t="s">
        <v>173</v>
      </c>
      <c r="AE302" s="86">
        <f t="shared" si="109"/>
        <v>0</v>
      </c>
      <c r="AF302" s="86">
        <v>1192991.03</v>
      </c>
      <c r="AG302" s="86" t="s">
        <v>173</v>
      </c>
      <c r="AH302" s="86">
        <f t="shared" si="110"/>
        <v>1192991.03</v>
      </c>
      <c r="AI302" s="86">
        <v>732192.2</v>
      </c>
      <c r="AJ302" s="86">
        <v>4361355</v>
      </c>
      <c r="AK302" s="86">
        <f t="shared" si="111"/>
        <v>5093547.2</v>
      </c>
      <c r="AM302" s="131" t="s">
        <v>4</v>
      </c>
    </row>
    <row r="303" spans="1:39" x14ac:dyDescent="0.4">
      <c r="A303" s="131" t="str">
        <f t="shared" si="112"/>
        <v>MayoSeguros APS, S.A</v>
      </c>
      <c r="B303" s="50" t="s">
        <v>114</v>
      </c>
      <c r="C303" s="87">
        <f t="shared" si="99"/>
        <v>28672001.609999999</v>
      </c>
      <c r="D303" s="87">
        <f t="shared" si="100"/>
        <v>383842.95</v>
      </c>
      <c r="E303" s="86" t="s">
        <v>173</v>
      </c>
      <c r="F303" s="86" t="s">
        <v>173</v>
      </c>
      <c r="G303" s="86">
        <f t="shared" si="101"/>
        <v>0</v>
      </c>
      <c r="H303" s="86">
        <v>910156.65</v>
      </c>
      <c r="I303" s="86" t="s">
        <v>173</v>
      </c>
      <c r="J303" s="86">
        <f t="shared" si="102"/>
        <v>910156.65</v>
      </c>
      <c r="K303" s="86" t="s">
        <v>173</v>
      </c>
      <c r="L303" s="86">
        <v>383842.95</v>
      </c>
      <c r="M303" s="86">
        <f t="shared" si="103"/>
        <v>383842.95</v>
      </c>
      <c r="N303" s="86" t="s">
        <v>173</v>
      </c>
      <c r="O303" s="86" t="s">
        <v>173</v>
      </c>
      <c r="P303" s="86">
        <f t="shared" si="104"/>
        <v>0</v>
      </c>
      <c r="Q303" s="86">
        <v>1922762.29</v>
      </c>
      <c r="R303" s="86" t="s">
        <v>173</v>
      </c>
      <c r="S303" s="86">
        <f t="shared" si="105"/>
        <v>1922762.29</v>
      </c>
      <c r="T303" s="86">
        <v>520015.67</v>
      </c>
      <c r="U303" s="86" t="s">
        <v>173</v>
      </c>
      <c r="V303" s="86">
        <f t="shared" si="106"/>
        <v>520015.67</v>
      </c>
      <c r="W303" s="86">
        <v>195939.26</v>
      </c>
      <c r="X303" s="86" t="s">
        <v>173</v>
      </c>
      <c r="Y303" s="86">
        <f t="shared" si="107"/>
        <v>195939.26</v>
      </c>
      <c r="Z303" s="86">
        <v>11334306.84</v>
      </c>
      <c r="AA303" s="86" t="s">
        <v>173</v>
      </c>
      <c r="AB303" s="86">
        <f t="shared" si="108"/>
        <v>11334306.84</v>
      </c>
      <c r="AC303" s="86" t="s">
        <v>173</v>
      </c>
      <c r="AD303" s="86" t="s">
        <v>173</v>
      </c>
      <c r="AE303" s="86">
        <f t="shared" si="109"/>
        <v>0</v>
      </c>
      <c r="AF303" s="86">
        <v>13230963.16</v>
      </c>
      <c r="AG303" s="86" t="s">
        <v>173</v>
      </c>
      <c r="AH303" s="86">
        <f t="shared" si="110"/>
        <v>13230963.16</v>
      </c>
      <c r="AI303" s="86">
        <v>557857.74</v>
      </c>
      <c r="AJ303" s="86" t="s">
        <v>173</v>
      </c>
      <c r="AK303" s="86">
        <f t="shared" si="111"/>
        <v>557857.74</v>
      </c>
      <c r="AM303" s="131" t="s">
        <v>4</v>
      </c>
    </row>
    <row r="304" spans="1:39" x14ac:dyDescent="0.4">
      <c r="A304" s="131" t="str">
        <f t="shared" si="112"/>
        <v>MayoBupa Dominicana, S.A.</v>
      </c>
      <c r="B304" s="49" t="s">
        <v>101</v>
      </c>
      <c r="C304" s="87">
        <f t="shared" si="99"/>
        <v>0</v>
      </c>
      <c r="D304" s="87">
        <f t="shared" si="100"/>
        <v>31518417.57</v>
      </c>
      <c r="E304" s="86" t="s">
        <v>173</v>
      </c>
      <c r="F304" s="86" t="s">
        <v>173</v>
      </c>
      <c r="G304" s="86">
        <f t="shared" si="101"/>
        <v>0</v>
      </c>
      <c r="H304" s="86" t="s">
        <v>173</v>
      </c>
      <c r="I304" s="86" t="s">
        <v>173</v>
      </c>
      <c r="J304" s="86">
        <f t="shared" si="102"/>
        <v>0</v>
      </c>
      <c r="K304" s="86" t="s">
        <v>173</v>
      </c>
      <c r="L304" s="86">
        <v>31518417.57</v>
      </c>
      <c r="M304" s="86">
        <f t="shared" si="103"/>
        <v>31518417.57</v>
      </c>
      <c r="N304" s="86" t="s">
        <v>173</v>
      </c>
      <c r="O304" s="86" t="s">
        <v>173</v>
      </c>
      <c r="P304" s="86">
        <f t="shared" si="104"/>
        <v>0</v>
      </c>
      <c r="Q304" s="86" t="s">
        <v>173</v>
      </c>
      <c r="R304" s="86" t="s">
        <v>173</v>
      </c>
      <c r="S304" s="86">
        <f t="shared" si="105"/>
        <v>0</v>
      </c>
      <c r="T304" s="86" t="s">
        <v>173</v>
      </c>
      <c r="U304" s="86" t="s">
        <v>173</v>
      </c>
      <c r="V304" s="86">
        <f t="shared" si="106"/>
        <v>0</v>
      </c>
      <c r="W304" s="86" t="s">
        <v>173</v>
      </c>
      <c r="X304" s="86" t="s">
        <v>173</v>
      </c>
      <c r="Y304" s="86">
        <f t="shared" si="107"/>
        <v>0</v>
      </c>
      <c r="Z304" s="86" t="s">
        <v>173</v>
      </c>
      <c r="AA304" s="86" t="s">
        <v>173</v>
      </c>
      <c r="AB304" s="86">
        <f t="shared" si="108"/>
        <v>0</v>
      </c>
      <c r="AC304" s="86" t="s">
        <v>173</v>
      </c>
      <c r="AD304" s="86" t="s">
        <v>173</v>
      </c>
      <c r="AE304" s="86">
        <f t="shared" si="109"/>
        <v>0</v>
      </c>
      <c r="AF304" s="86" t="s">
        <v>173</v>
      </c>
      <c r="AG304" s="86" t="s">
        <v>173</v>
      </c>
      <c r="AH304" s="86">
        <f t="shared" si="110"/>
        <v>0</v>
      </c>
      <c r="AI304" s="86" t="s">
        <v>173</v>
      </c>
      <c r="AJ304" s="86" t="s">
        <v>173</v>
      </c>
      <c r="AK304" s="86">
        <f t="shared" si="111"/>
        <v>0</v>
      </c>
      <c r="AM304" s="131" t="s">
        <v>4</v>
      </c>
    </row>
    <row r="305" spans="1:39" x14ac:dyDescent="0.4">
      <c r="A305" s="131" t="str">
        <f t="shared" si="112"/>
        <v>MayoMultiseguros S.U, S. A.</v>
      </c>
      <c r="B305" s="50" t="s">
        <v>113</v>
      </c>
      <c r="C305" s="87">
        <f t="shared" si="99"/>
        <v>20358100.850000001</v>
      </c>
      <c r="D305" s="87">
        <f t="shared" si="100"/>
        <v>38912.5</v>
      </c>
      <c r="E305" s="86" t="s">
        <v>173</v>
      </c>
      <c r="F305" s="86">
        <v>11619.4</v>
      </c>
      <c r="G305" s="86">
        <f t="shared" si="101"/>
        <v>11619.4</v>
      </c>
      <c r="H305" s="86">
        <v>493410.67</v>
      </c>
      <c r="I305" s="86" t="s">
        <v>173</v>
      </c>
      <c r="J305" s="86">
        <f t="shared" si="102"/>
        <v>493410.67</v>
      </c>
      <c r="K305" s="86" t="s">
        <v>173</v>
      </c>
      <c r="L305" s="86" t="s">
        <v>173</v>
      </c>
      <c r="M305" s="86">
        <f t="shared" si="103"/>
        <v>0</v>
      </c>
      <c r="N305" s="86" t="s">
        <v>173</v>
      </c>
      <c r="O305" s="86" t="s">
        <v>173</v>
      </c>
      <c r="P305" s="86">
        <f t="shared" si="104"/>
        <v>0</v>
      </c>
      <c r="Q305" s="86">
        <v>1495057.23</v>
      </c>
      <c r="R305" s="86" t="s">
        <v>173</v>
      </c>
      <c r="S305" s="86">
        <f t="shared" si="105"/>
        <v>1495057.23</v>
      </c>
      <c r="T305" s="86">
        <v>100609.22</v>
      </c>
      <c r="U305" s="86" t="s">
        <v>173</v>
      </c>
      <c r="V305" s="86">
        <f t="shared" si="106"/>
        <v>100609.22</v>
      </c>
      <c r="W305" s="86">
        <v>29588.15</v>
      </c>
      <c r="X305" s="86" t="s">
        <v>173</v>
      </c>
      <c r="Y305" s="86">
        <f t="shared" si="107"/>
        <v>29588.15</v>
      </c>
      <c r="Z305" s="86">
        <v>15259272.49</v>
      </c>
      <c r="AA305" s="86">
        <v>27293.1</v>
      </c>
      <c r="AB305" s="86">
        <f t="shared" si="108"/>
        <v>15286565.59</v>
      </c>
      <c r="AC305" s="86" t="s">
        <v>173</v>
      </c>
      <c r="AD305" s="86" t="s">
        <v>173</v>
      </c>
      <c r="AE305" s="86">
        <f t="shared" si="109"/>
        <v>0</v>
      </c>
      <c r="AF305" s="86">
        <v>1965035.9</v>
      </c>
      <c r="AG305" s="86" t="s">
        <v>173</v>
      </c>
      <c r="AH305" s="86">
        <f t="shared" si="110"/>
        <v>1965035.9</v>
      </c>
      <c r="AI305" s="86">
        <v>1015127.19</v>
      </c>
      <c r="AJ305" s="86" t="s">
        <v>173</v>
      </c>
      <c r="AK305" s="86">
        <f t="shared" si="111"/>
        <v>1015127.19</v>
      </c>
      <c r="AM305" s="131" t="s">
        <v>4</v>
      </c>
    </row>
    <row r="306" spans="1:39" x14ac:dyDescent="0.4">
      <c r="A306" s="131" t="str">
        <f t="shared" si="112"/>
        <v>MayoSeguros ADEMI, S. A.</v>
      </c>
      <c r="B306" s="50" t="s">
        <v>109</v>
      </c>
      <c r="C306" s="87">
        <f t="shared" si="99"/>
        <v>13591594.449999999</v>
      </c>
      <c r="D306" s="87">
        <f t="shared" si="100"/>
        <v>657183.06000000006</v>
      </c>
      <c r="E306" s="86" t="s">
        <v>173</v>
      </c>
      <c r="F306" s="86" t="s">
        <v>173</v>
      </c>
      <c r="G306" s="86">
        <f t="shared" si="101"/>
        <v>0</v>
      </c>
      <c r="H306" s="86">
        <v>8682236.0199999996</v>
      </c>
      <c r="I306" s="86" t="s">
        <v>173</v>
      </c>
      <c r="J306" s="86">
        <f t="shared" si="102"/>
        <v>8682236.0199999996</v>
      </c>
      <c r="K306" s="86" t="s">
        <v>173</v>
      </c>
      <c r="L306" s="86" t="s">
        <v>173</v>
      </c>
      <c r="M306" s="86">
        <f t="shared" si="103"/>
        <v>0</v>
      </c>
      <c r="N306" s="86" t="s">
        <v>173</v>
      </c>
      <c r="O306" s="86" t="s">
        <v>173</v>
      </c>
      <c r="P306" s="86">
        <f t="shared" si="104"/>
        <v>0</v>
      </c>
      <c r="Q306" s="86">
        <v>2315926.21</v>
      </c>
      <c r="R306" s="86">
        <v>567682.06000000006</v>
      </c>
      <c r="S306" s="86">
        <f t="shared" si="105"/>
        <v>2883608.27</v>
      </c>
      <c r="T306" s="86" t="s">
        <v>173</v>
      </c>
      <c r="U306" s="86" t="s">
        <v>173</v>
      </c>
      <c r="V306" s="86">
        <f t="shared" si="106"/>
        <v>0</v>
      </c>
      <c r="W306" s="86" t="s">
        <v>173</v>
      </c>
      <c r="X306" s="86" t="s">
        <v>173</v>
      </c>
      <c r="Y306" s="86">
        <f t="shared" si="107"/>
        <v>0</v>
      </c>
      <c r="Z306" s="86" t="s">
        <v>173</v>
      </c>
      <c r="AA306" s="86">
        <v>81981</v>
      </c>
      <c r="AB306" s="86">
        <f t="shared" si="108"/>
        <v>81981</v>
      </c>
      <c r="AC306" s="86" t="s">
        <v>173</v>
      </c>
      <c r="AD306" s="86" t="s">
        <v>173</v>
      </c>
      <c r="AE306" s="86">
        <f t="shared" si="109"/>
        <v>0</v>
      </c>
      <c r="AF306" s="86">
        <v>80750.259999999995</v>
      </c>
      <c r="AG306" s="86">
        <v>4062.5</v>
      </c>
      <c r="AH306" s="86">
        <f t="shared" si="110"/>
        <v>84812.76</v>
      </c>
      <c r="AI306" s="86">
        <v>2512681.96</v>
      </c>
      <c r="AJ306" s="86">
        <v>3457.5</v>
      </c>
      <c r="AK306" s="86">
        <f t="shared" si="111"/>
        <v>2516139.46</v>
      </c>
      <c r="AM306" s="131" t="s">
        <v>4</v>
      </c>
    </row>
    <row r="307" spans="1:39" x14ac:dyDescent="0.4">
      <c r="A307" s="131" t="str">
        <f t="shared" si="112"/>
        <v>MayoMidas Seguros, S. A.</v>
      </c>
      <c r="B307" s="50" t="s">
        <v>115</v>
      </c>
      <c r="C307" s="87">
        <f t="shared" si="99"/>
        <v>833379.83</v>
      </c>
      <c r="D307" s="87">
        <f t="shared" si="100"/>
        <v>0</v>
      </c>
      <c r="E307" s="86" t="s">
        <v>173</v>
      </c>
      <c r="F307" s="86" t="s">
        <v>173</v>
      </c>
      <c r="G307" s="86">
        <f t="shared" si="101"/>
        <v>0</v>
      </c>
      <c r="H307" s="86" t="s">
        <v>173</v>
      </c>
      <c r="I307" s="86" t="s">
        <v>173</v>
      </c>
      <c r="J307" s="86">
        <f t="shared" si="102"/>
        <v>0</v>
      </c>
      <c r="K307" s="86" t="s">
        <v>173</v>
      </c>
      <c r="L307" s="86" t="s">
        <v>173</v>
      </c>
      <c r="M307" s="86">
        <f t="shared" si="103"/>
        <v>0</v>
      </c>
      <c r="N307" s="86" t="s">
        <v>173</v>
      </c>
      <c r="O307" s="86" t="s">
        <v>173</v>
      </c>
      <c r="P307" s="86">
        <f t="shared" si="104"/>
        <v>0</v>
      </c>
      <c r="Q307" s="86" t="s">
        <v>173</v>
      </c>
      <c r="R307" s="86" t="s">
        <v>173</v>
      </c>
      <c r="S307" s="86">
        <f t="shared" si="105"/>
        <v>0</v>
      </c>
      <c r="T307" s="86" t="s">
        <v>173</v>
      </c>
      <c r="U307" s="86" t="s">
        <v>173</v>
      </c>
      <c r="V307" s="86">
        <f t="shared" si="106"/>
        <v>0</v>
      </c>
      <c r="W307" s="86" t="s">
        <v>173</v>
      </c>
      <c r="X307" s="86" t="s">
        <v>173</v>
      </c>
      <c r="Y307" s="86">
        <f t="shared" si="107"/>
        <v>0</v>
      </c>
      <c r="Z307" s="86">
        <v>830379.21</v>
      </c>
      <c r="AA307" s="86" t="s">
        <v>173</v>
      </c>
      <c r="AB307" s="86">
        <f t="shared" si="108"/>
        <v>830379.21</v>
      </c>
      <c r="AC307" s="86" t="s">
        <v>173</v>
      </c>
      <c r="AD307" s="86" t="s">
        <v>173</v>
      </c>
      <c r="AE307" s="86">
        <f t="shared" si="109"/>
        <v>0</v>
      </c>
      <c r="AF307" s="86">
        <v>3000</v>
      </c>
      <c r="AG307" s="86" t="s">
        <v>173</v>
      </c>
      <c r="AH307" s="86">
        <f t="shared" si="110"/>
        <v>3000</v>
      </c>
      <c r="AI307" s="86">
        <v>0.62</v>
      </c>
      <c r="AJ307" s="86" t="s">
        <v>173</v>
      </c>
      <c r="AK307" s="86">
        <f t="shared" si="111"/>
        <v>0.62</v>
      </c>
      <c r="AM307" s="131" t="s">
        <v>4</v>
      </c>
    </row>
    <row r="308" spans="1:39" x14ac:dyDescent="0.4">
      <c r="A308" s="131" t="str">
        <f t="shared" si="112"/>
        <v>MayoHylseg Seguros, S.A.</v>
      </c>
      <c r="B308" s="50" t="s">
        <v>117</v>
      </c>
      <c r="C308" s="87">
        <f t="shared" si="99"/>
        <v>720560.97</v>
      </c>
      <c r="D308" s="87">
        <f t="shared" si="100"/>
        <v>0</v>
      </c>
      <c r="E308" s="86" t="s">
        <v>173</v>
      </c>
      <c r="F308" s="86" t="s">
        <v>173</v>
      </c>
      <c r="G308" s="86">
        <f t="shared" si="101"/>
        <v>0</v>
      </c>
      <c r="H308" s="86" t="s">
        <v>173</v>
      </c>
      <c r="I308" s="86" t="s">
        <v>173</v>
      </c>
      <c r="J308" s="86">
        <f t="shared" si="102"/>
        <v>0</v>
      </c>
      <c r="K308" s="86" t="s">
        <v>173</v>
      </c>
      <c r="L308" s="86" t="s">
        <v>173</v>
      </c>
      <c r="M308" s="86">
        <f t="shared" si="103"/>
        <v>0</v>
      </c>
      <c r="N308" s="86" t="s">
        <v>173</v>
      </c>
      <c r="O308" s="86" t="s">
        <v>173</v>
      </c>
      <c r="P308" s="86">
        <f t="shared" si="104"/>
        <v>0</v>
      </c>
      <c r="Q308" s="86" t="s">
        <v>173</v>
      </c>
      <c r="R308" s="86" t="s">
        <v>173</v>
      </c>
      <c r="S308" s="86">
        <f t="shared" si="105"/>
        <v>0</v>
      </c>
      <c r="T308" s="86" t="s">
        <v>173</v>
      </c>
      <c r="U308" s="86" t="s">
        <v>173</v>
      </c>
      <c r="V308" s="86">
        <f t="shared" si="106"/>
        <v>0</v>
      </c>
      <c r="W308" s="86" t="s">
        <v>173</v>
      </c>
      <c r="X308" s="86" t="s">
        <v>173</v>
      </c>
      <c r="Y308" s="86">
        <f t="shared" si="107"/>
        <v>0</v>
      </c>
      <c r="Z308" s="86">
        <v>618446.66</v>
      </c>
      <c r="AA308" s="86" t="s">
        <v>173</v>
      </c>
      <c r="AB308" s="86">
        <f t="shared" si="108"/>
        <v>618446.66</v>
      </c>
      <c r="AC308" s="86" t="s">
        <v>173</v>
      </c>
      <c r="AD308" s="86" t="s">
        <v>173</v>
      </c>
      <c r="AE308" s="86">
        <f t="shared" si="109"/>
        <v>0</v>
      </c>
      <c r="AF308" s="86">
        <v>81114.31</v>
      </c>
      <c r="AG308" s="86" t="s">
        <v>173</v>
      </c>
      <c r="AH308" s="86">
        <f t="shared" si="110"/>
        <v>81114.31</v>
      </c>
      <c r="AI308" s="86">
        <v>21000</v>
      </c>
      <c r="AJ308" s="86" t="s">
        <v>173</v>
      </c>
      <c r="AK308" s="86">
        <f t="shared" si="111"/>
        <v>21000</v>
      </c>
      <c r="AM308" s="131" t="s">
        <v>4</v>
      </c>
    </row>
    <row r="309" spans="1:39" x14ac:dyDescent="0.4">
      <c r="A309" s="131" t="str">
        <f t="shared" si="112"/>
        <v>MayoAseguradora Agropecuaria Dominicana. S. A.</v>
      </c>
      <c r="B309" s="50" t="s">
        <v>98</v>
      </c>
      <c r="C309" s="87">
        <f t="shared" si="99"/>
        <v>2927499.96</v>
      </c>
      <c r="D309" s="87">
        <f t="shared" si="100"/>
        <v>33376986.140000001</v>
      </c>
      <c r="E309" s="86" t="s">
        <v>173</v>
      </c>
      <c r="F309" s="86" t="s">
        <v>173</v>
      </c>
      <c r="G309" s="86">
        <f t="shared" si="101"/>
        <v>0</v>
      </c>
      <c r="H309" s="86">
        <v>2905166.63</v>
      </c>
      <c r="I309" s="86" t="s">
        <v>173</v>
      </c>
      <c r="J309" s="86">
        <f t="shared" si="102"/>
        <v>2905166.63</v>
      </c>
      <c r="K309" s="86" t="s">
        <v>173</v>
      </c>
      <c r="L309" s="86" t="s">
        <v>173</v>
      </c>
      <c r="M309" s="86">
        <f t="shared" si="103"/>
        <v>0</v>
      </c>
      <c r="N309" s="86" t="s">
        <v>173</v>
      </c>
      <c r="O309" s="86" t="s">
        <v>173</v>
      </c>
      <c r="P309" s="86">
        <f t="shared" si="104"/>
        <v>0</v>
      </c>
      <c r="Q309" s="86" t="s">
        <v>173</v>
      </c>
      <c r="R309" s="86" t="s">
        <v>173</v>
      </c>
      <c r="S309" s="86">
        <f t="shared" si="105"/>
        <v>0</v>
      </c>
      <c r="T309" s="86" t="s">
        <v>173</v>
      </c>
      <c r="U309" s="86" t="s">
        <v>173</v>
      </c>
      <c r="V309" s="86">
        <f t="shared" si="106"/>
        <v>0</v>
      </c>
      <c r="W309" s="86" t="s">
        <v>173</v>
      </c>
      <c r="X309" s="86" t="s">
        <v>173</v>
      </c>
      <c r="Y309" s="86">
        <f t="shared" si="107"/>
        <v>0</v>
      </c>
      <c r="Z309" s="86" t="s">
        <v>173</v>
      </c>
      <c r="AA309" s="86" t="s">
        <v>173</v>
      </c>
      <c r="AB309" s="86">
        <f t="shared" si="108"/>
        <v>0</v>
      </c>
      <c r="AC309" s="86" t="s">
        <v>173</v>
      </c>
      <c r="AD309" s="86">
        <v>33376986.140000001</v>
      </c>
      <c r="AE309" s="86">
        <f t="shared" si="109"/>
        <v>33376986.140000001</v>
      </c>
      <c r="AF309" s="86" t="s">
        <v>173</v>
      </c>
      <c r="AG309" s="86" t="s">
        <v>173</v>
      </c>
      <c r="AH309" s="86">
        <f t="shared" si="110"/>
        <v>0</v>
      </c>
      <c r="AI309" s="86">
        <v>22333.33</v>
      </c>
      <c r="AJ309" s="86" t="s">
        <v>173</v>
      </c>
      <c r="AK309" s="86">
        <f t="shared" si="111"/>
        <v>22333.33</v>
      </c>
      <c r="AM309" s="131" t="s">
        <v>4</v>
      </c>
    </row>
    <row r="310" spans="1:39" ht="13" thickBot="1" x14ac:dyDescent="0.45">
      <c r="A310" s="131" t="str">
        <f t="shared" si="112"/>
        <v>MayoCuna Mutual Insurance Society Dominicana, S.A.</v>
      </c>
      <c r="B310" s="50" t="s">
        <v>102</v>
      </c>
      <c r="C310" s="87">
        <f t="shared" si="99"/>
        <v>37338721.560000002</v>
      </c>
      <c r="D310" s="87">
        <f t="shared" si="100"/>
        <v>0</v>
      </c>
      <c r="E310" s="86" t="s">
        <v>173</v>
      </c>
      <c r="F310" s="86" t="s">
        <v>173</v>
      </c>
      <c r="G310" s="86">
        <f t="shared" si="101"/>
        <v>0</v>
      </c>
      <c r="H310" s="86">
        <v>37219343.82</v>
      </c>
      <c r="I310" s="86" t="s">
        <v>173</v>
      </c>
      <c r="J310" s="86">
        <f t="shared" si="102"/>
        <v>37219343.82</v>
      </c>
      <c r="K310" s="86" t="s">
        <v>173</v>
      </c>
      <c r="L310" s="86" t="s">
        <v>173</v>
      </c>
      <c r="M310" s="86">
        <f t="shared" si="103"/>
        <v>0</v>
      </c>
      <c r="N310" s="86" t="s">
        <v>173</v>
      </c>
      <c r="O310" s="86" t="s">
        <v>173</v>
      </c>
      <c r="P310" s="86">
        <f t="shared" si="104"/>
        <v>0</v>
      </c>
      <c r="Q310" s="86" t="s">
        <v>173</v>
      </c>
      <c r="R310" s="86" t="s">
        <v>173</v>
      </c>
      <c r="S310" s="86">
        <f t="shared" si="105"/>
        <v>0</v>
      </c>
      <c r="T310" s="86" t="s">
        <v>173</v>
      </c>
      <c r="U310" s="86" t="s">
        <v>173</v>
      </c>
      <c r="V310" s="86">
        <f t="shared" si="106"/>
        <v>0</v>
      </c>
      <c r="W310" s="86" t="s">
        <v>173</v>
      </c>
      <c r="X310" s="86" t="s">
        <v>173</v>
      </c>
      <c r="Y310" s="86">
        <f t="shared" si="107"/>
        <v>0</v>
      </c>
      <c r="Z310" s="86" t="s">
        <v>173</v>
      </c>
      <c r="AA310" s="86" t="s">
        <v>173</v>
      </c>
      <c r="AB310" s="86">
        <f t="shared" si="108"/>
        <v>0</v>
      </c>
      <c r="AC310" s="86" t="s">
        <v>173</v>
      </c>
      <c r="AD310" s="86" t="s">
        <v>173</v>
      </c>
      <c r="AE310" s="86">
        <f t="shared" si="109"/>
        <v>0</v>
      </c>
      <c r="AF310" s="86">
        <v>119377.74</v>
      </c>
      <c r="AG310" s="86" t="s">
        <v>173</v>
      </c>
      <c r="AH310" s="86">
        <f t="shared" si="110"/>
        <v>119377.74</v>
      </c>
      <c r="AI310" s="86" t="s">
        <v>173</v>
      </c>
      <c r="AJ310" s="86" t="s">
        <v>173</v>
      </c>
      <c r="AK310" s="86">
        <f t="shared" si="111"/>
        <v>0</v>
      </c>
      <c r="AM310" s="131" t="s">
        <v>4</v>
      </c>
    </row>
    <row r="311" spans="1:39" ht="13.35" thickTop="1" thickBot="1" x14ac:dyDescent="0.45">
      <c r="A311" s="131" t="str">
        <f t="shared" si="112"/>
        <v>Total General</v>
      </c>
      <c r="B311" s="52" t="s">
        <v>19</v>
      </c>
      <c r="C311" s="60">
        <f t="shared" ref="C311:AK311" si="113">SUM(C278:C310)</f>
        <v>4203770330.4099989</v>
      </c>
      <c r="D311" s="60">
        <f t="shared" si="113"/>
        <v>2393709589.8499994</v>
      </c>
      <c r="E311" s="60">
        <f t="shared" si="113"/>
        <v>25320016.199999996</v>
      </c>
      <c r="F311" s="60">
        <f t="shared" si="113"/>
        <v>19596.650000000001</v>
      </c>
      <c r="G311" s="60">
        <f t="shared" si="113"/>
        <v>25339612.849999994</v>
      </c>
      <c r="H311" s="60">
        <f t="shared" si="113"/>
        <v>459495054.87999988</v>
      </c>
      <c r="I311" s="60">
        <f t="shared" si="113"/>
        <v>589991352.99000013</v>
      </c>
      <c r="J311" s="60">
        <f t="shared" si="113"/>
        <v>1049486407.8699998</v>
      </c>
      <c r="K311" s="60">
        <f t="shared" si="113"/>
        <v>400336.52000000008</v>
      </c>
      <c r="L311" s="60">
        <f t="shared" si="113"/>
        <v>1609093393.0599997</v>
      </c>
      <c r="M311" s="60">
        <f t="shared" si="113"/>
        <v>1609493729.5799999</v>
      </c>
      <c r="N311" s="60">
        <f t="shared" si="113"/>
        <v>44069615.329999998</v>
      </c>
      <c r="O311" s="60">
        <f t="shared" si="113"/>
        <v>2457793.04</v>
      </c>
      <c r="P311" s="60">
        <f t="shared" si="113"/>
        <v>46527408.369999997</v>
      </c>
      <c r="Q311" s="60">
        <f t="shared" si="113"/>
        <v>1672425198.3299999</v>
      </c>
      <c r="R311" s="60">
        <f t="shared" si="113"/>
        <v>124400523.71999998</v>
      </c>
      <c r="S311" s="60">
        <f t="shared" si="113"/>
        <v>1796825722.0499997</v>
      </c>
      <c r="T311" s="60">
        <f t="shared" si="113"/>
        <v>39216022.199999996</v>
      </c>
      <c r="U311" s="60">
        <f t="shared" si="113"/>
        <v>0</v>
      </c>
      <c r="V311" s="60">
        <f t="shared" si="113"/>
        <v>39216022.199999996</v>
      </c>
      <c r="W311" s="60">
        <f t="shared" si="113"/>
        <v>74467504.400000021</v>
      </c>
      <c r="X311" s="60">
        <f t="shared" si="113"/>
        <v>308532.07</v>
      </c>
      <c r="Y311" s="60">
        <f t="shared" si="113"/>
        <v>74776036.470000014</v>
      </c>
      <c r="Z311" s="60">
        <f t="shared" si="113"/>
        <v>1466375747.6500001</v>
      </c>
      <c r="AA311" s="60">
        <f t="shared" si="113"/>
        <v>3740468.4099999992</v>
      </c>
      <c r="AB311" s="60">
        <f t="shared" si="113"/>
        <v>1470116216.0599997</v>
      </c>
      <c r="AC311" s="60">
        <f t="shared" si="113"/>
        <v>0</v>
      </c>
      <c r="AD311" s="60">
        <f t="shared" si="113"/>
        <v>33376986.140000001</v>
      </c>
      <c r="AE311" s="60">
        <f t="shared" si="113"/>
        <v>33376986.140000001</v>
      </c>
      <c r="AF311" s="60">
        <f t="shared" si="113"/>
        <v>116416180.91</v>
      </c>
      <c r="AG311" s="60">
        <f t="shared" si="113"/>
        <v>2094978.0799999996</v>
      </c>
      <c r="AH311" s="60">
        <f t="shared" si="113"/>
        <v>118511158.99000001</v>
      </c>
      <c r="AI311" s="60">
        <f t="shared" si="113"/>
        <v>305584653.98999995</v>
      </c>
      <c r="AJ311" s="60">
        <f t="shared" si="113"/>
        <v>28225965.690000001</v>
      </c>
      <c r="AK311" s="85">
        <f t="shared" si="113"/>
        <v>333810619.67999995</v>
      </c>
    </row>
    <row r="312" spans="1:39" ht="13" thickTop="1" x14ac:dyDescent="0.4">
      <c r="A312" s="131" t="str">
        <f t="shared" si="112"/>
        <v/>
      </c>
      <c r="B312" s="103"/>
      <c r="C312" s="35"/>
      <c r="D312" s="34"/>
      <c r="E312" s="35"/>
      <c r="F312" s="34"/>
      <c r="G312" s="34"/>
      <c r="H312" s="35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</row>
    <row r="313" spans="1:39" x14ac:dyDescent="0.4">
      <c r="A313" s="131" t="str">
        <f>AM313&amp;B313</f>
        <v>% de Primas Exoneradas de Impuestos</v>
      </c>
      <c r="B313" s="20" t="s">
        <v>38</v>
      </c>
      <c r="C313" s="187">
        <f>IFERROR(D311/C314*100,0)</f>
        <v>36.282180753581841</v>
      </c>
      <c r="D313" s="187"/>
      <c r="E313" s="187">
        <f>IFERROR(F311/E314*100,0)</f>
        <v>7.7336027649688444E-2</v>
      </c>
      <c r="F313" s="187"/>
      <c r="G313" s="36"/>
      <c r="H313" s="187">
        <f>IFERROR(I311/H314*100,0)</f>
        <v>56.217150461950759</v>
      </c>
      <c r="I313" s="187"/>
      <c r="J313" s="36"/>
      <c r="K313" s="187">
        <f>IFERROR(L311/K314*100,0)</f>
        <v>99.975126556093855</v>
      </c>
      <c r="L313" s="187"/>
      <c r="M313" s="36"/>
      <c r="N313" s="187">
        <f>IFERROR(O311/N314*100,0)</f>
        <v>5.282462802258161</v>
      </c>
      <c r="O313" s="187"/>
      <c r="P313" s="36"/>
      <c r="Q313" s="187">
        <f>IFERROR(R311/Q314*100,0)</f>
        <v>6.9233494486082554</v>
      </c>
      <c r="R313" s="187"/>
      <c r="S313" s="36"/>
      <c r="T313" s="187">
        <f>IFERROR(U311/T314*100,0)</f>
        <v>0</v>
      </c>
      <c r="U313" s="187"/>
      <c r="V313" s="36"/>
      <c r="W313" s="187">
        <f>IFERROR(X311/W314*100,0)</f>
        <v>0.41260821590053443</v>
      </c>
      <c r="X313" s="187"/>
      <c r="Y313" s="36"/>
      <c r="Z313" s="187">
        <f>IFERROR(AA311/Z314*100,0)</f>
        <v>0.25443351818978499</v>
      </c>
      <c r="AA313" s="187"/>
      <c r="AB313" s="36"/>
      <c r="AC313" s="187">
        <f>IFERROR(AD311/AC314*100,0)</f>
        <v>100</v>
      </c>
      <c r="AD313" s="187"/>
      <c r="AE313" s="36"/>
      <c r="AF313" s="187">
        <f>IFERROR(AG311/AF314*100,0)</f>
        <v>1.7677475250889874</v>
      </c>
      <c r="AG313" s="187"/>
      <c r="AH313" s="36"/>
      <c r="AI313" s="187">
        <f>IFERROR(AJ311/AI314*100,0)</f>
        <v>8.4556823617709309</v>
      </c>
      <c r="AJ313" s="187"/>
      <c r="AK313" s="36"/>
    </row>
    <row r="314" spans="1:39" x14ac:dyDescent="0.4">
      <c r="A314" s="131" t="str">
        <f>AM314&amp;B314</f>
        <v>Primas Netas Totales</v>
      </c>
      <c r="B314" s="5" t="s">
        <v>39</v>
      </c>
      <c r="C314" s="185">
        <f>IFERROR(C311+D311,0)</f>
        <v>6597479920.2599983</v>
      </c>
      <c r="D314" s="186"/>
      <c r="E314" s="185">
        <f>IFERROR(E311+F311,0)</f>
        <v>25339612.849999994</v>
      </c>
      <c r="F314" s="186"/>
      <c r="G314" s="37"/>
      <c r="H314" s="185">
        <f>IFERROR(H311+I311,0)</f>
        <v>1049486407.87</v>
      </c>
      <c r="I314" s="186"/>
      <c r="J314" s="37"/>
      <c r="K314" s="185">
        <f>IFERROR(K311+L311,0)</f>
        <v>1609493729.5799997</v>
      </c>
      <c r="L314" s="186"/>
      <c r="M314" s="37"/>
      <c r="N314" s="185">
        <f>IFERROR(N311+O311,0)</f>
        <v>46527408.369999997</v>
      </c>
      <c r="O314" s="186"/>
      <c r="P314" s="37"/>
      <c r="Q314" s="185">
        <f>IFERROR(Q311+R311,0)</f>
        <v>1796825722.05</v>
      </c>
      <c r="R314" s="186"/>
      <c r="S314" s="37"/>
      <c r="T314" s="185">
        <f>IFERROR(T311+U311,0)</f>
        <v>39216022.199999996</v>
      </c>
      <c r="U314" s="186"/>
      <c r="V314" s="37"/>
      <c r="W314" s="185">
        <f>IFERROR(W311+X311,0)</f>
        <v>74776036.470000014</v>
      </c>
      <c r="X314" s="186"/>
      <c r="Y314" s="37"/>
      <c r="Z314" s="185">
        <f>IFERROR(Z311+AA311,0)</f>
        <v>1470116216.0600002</v>
      </c>
      <c r="AA314" s="186"/>
      <c r="AB314" s="37"/>
      <c r="AC314" s="185">
        <f>IFERROR(AC311+AD311,0)</f>
        <v>33376986.140000001</v>
      </c>
      <c r="AD314" s="186"/>
      <c r="AE314" s="37"/>
      <c r="AF314" s="185">
        <f>IFERROR(AF311+AG311,0)</f>
        <v>118511158.98999999</v>
      </c>
      <c r="AG314" s="186"/>
      <c r="AH314" s="37"/>
      <c r="AI314" s="185">
        <f>IFERROR(AI311+AJ311,0)</f>
        <v>333810619.67999995</v>
      </c>
      <c r="AJ314" s="186"/>
      <c r="AK314" s="37"/>
    </row>
    <row r="315" spans="1:39" x14ac:dyDescent="0.4">
      <c r="A315" s="131" t="str">
        <f>AM315&amp;B315</f>
        <v>% Por Ramos Primas Netas Cobradas</v>
      </c>
      <c r="B315" s="5" t="s">
        <v>40</v>
      </c>
      <c r="C315" s="187">
        <f>SUM(E315:AJ315,0)</f>
        <v>100.00000000000003</v>
      </c>
      <c r="D315" s="186"/>
      <c r="E315" s="187">
        <f>IFERROR(E314/C314*100,0)</f>
        <v>0.3840801814672502</v>
      </c>
      <c r="F315" s="187"/>
      <c r="G315" s="36"/>
      <c r="H315" s="187">
        <f>IFERROR(H314/C314*100,0)</f>
        <v>15.907383130445982</v>
      </c>
      <c r="I315" s="187"/>
      <c r="J315" s="36"/>
      <c r="K315" s="187">
        <f>IFERROR(K314/C314*100,0)</f>
        <v>24.395583602118361</v>
      </c>
      <c r="L315" s="187"/>
      <c r="M315" s="36"/>
      <c r="N315" s="187">
        <f>IFERROR(N314/C314*100,0)</f>
        <v>0.70523001103982763</v>
      </c>
      <c r="O315" s="187"/>
      <c r="P315" s="36"/>
      <c r="Q315" s="187">
        <f>IFERROR(Q314/C314*100,0)</f>
        <v>27.235031311458531</v>
      </c>
      <c r="R315" s="187"/>
      <c r="S315" s="36"/>
      <c r="T315" s="187">
        <f>IFERROR(T314/C314*100,0)</f>
        <v>0.59440911793566387</v>
      </c>
      <c r="U315" s="187"/>
      <c r="V315" s="36"/>
      <c r="W315" s="187">
        <f>IFERROR(W314/C314*100,0)</f>
        <v>1.1334030171182876</v>
      </c>
      <c r="X315" s="187"/>
      <c r="Y315" s="36"/>
      <c r="Z315" s="187">
        <f>IFERROR(Z314/C314*100,0)</f>
        <v>22.282996444528244</v>
      </c>
      <c r="AA315" s="187"/>
      <c r="AB315" s="36"/>
      <c r="AC315" s="187">
        <f>IFERROR(AC314/C314*100,0)</f>
        <v>0.50590508108260601</v>
      </c>
      <c r="AD315" s="187"/>
      <c r="AE315" s="36"/>
      <c r="AF315" s="187">
        <f>IFERROR(AF314/C314*100,0)</f>
        <v>1.796309506393005</v>
      </c>
      <c r="AG315" s="187"/>
      <c r="AH315" s="36"/>
      <c r="AI315" s="187">
        <f>IFERROR(AI314/C314*100,0)</f>
        <v>5.059668596412263</v>
      </c>
      <c r="AJ315" s="187"/>
      <c r="AK315" s="36"/>
    </row>
    <row r="316" spans="1:39" x14ac:dyDescent="0.4">
      <c r="A316" s="131" t="str">
        <f t="shared" si="112"/>
        <v>Fuente: Superintendencia de Seguros, Dirección de Análisis Financiero y Estadísticas</v>
      </c>
      <c r="B316" s="92" t="s">
        <v>171</v>
      </c>
    </row>
    <row r="317" spans="1:39" x14ac:dyDescent="0.4">
      <c r="A317" s="131" t="str">
        <f t="shared" si="112"/>
        <v/>
      </c>
      <c r="B317" s="38"/>
    </row>
    <row r="318" spans="1:39" x14ac:dyDescent="0.4">
      <c r="A318" s="131" t="str">
        <f t="shared" si="112"/>
        <v/>
      </c>
      <c r="B318" s="38"/>
    </row>
    <row r="319" spans="1:39" x14ac:dyDescent="0.4">
      <c r="A319" s="131" t="str">
        <f t="shared" si="112"/>
        <v/>
      </c>
      <c r="B319" s="38"/>
    </row>
    <row r="320" spans="1:39" x14ac:dyDescent="0.4">
      <c r="A320" s="131" t="str">
        <f t="shared" si="112"/>
        <v/>
      </c>
      <c r="B320" s="38"/>
    </row>
    <row r="321" spans="1:39" x14ac:dyDescent="0.4">
      <c r="A321" s="131" t="str">
        <f t="shared" si="112"/>
        <v/>
      </c>
      <c r="B321" s="38"/>
    </row>
    <row r="322" spans="1:39" x14ac:dyDescent="0.4">
      <c r="A322" s="131" t="str">
        <f t="shared" si="112"/>
        <v/>
      </c>
    </row>
    <row r="323" spans="1:39" x14ac:dyDescent="0.4">
      <c r="A323" s="131" t="str">
        <f t="shared" si="112"/>
        <v/>
      </c>
    </row>
    <row r="324" spans="1:39" x14ac:dyDescent="0.4">
      <c r="A324" s="131" t="str">
        <f t="shared" si="112"/>
        <v/>
      </c>
    </row>
    <row r="325" spans="1:39" ht="20.25" customHeight="1" x14ac:dyDescent="0.6">
      <c r="A325" s="131" t="str">
        <f t="shared" si="112"/>
        <v>Superintendencia de Seguros</v>
      </c>
      <c r="B325" s="181" t="s">
        <v>42</v>
      </c>
      <c r="C325" s="181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1"/>
      <c r="U325" s="181"/>
      <c r="V325" s="181"/>
      <c r="W325" s="181"/>
      <c r="X325" s="181"/>
      <c r="Y325" s="181"/>
      <c r="Z325" s="181"/>
      <c r="AA325" s="181"/>
      <c r="AB325" s="181"/>
      <c r="AC325" s="181"/>
      <c r="AD325" s="181"/>
      <c r="AE325" s="181"/>
      <c r="AF325" s="181"/>
      <c r="AG325" s="181"/>
      <c r="AH325" s="181"/>
      <c r="AI325" s="181"/>
      <c r="AJ325" s="181"/>
    </row>
    <row r="326" spans="1:39" ht="12.75" customHeight="1" x14ac:dyDescent="0.4">
      <c r="A326" s="131" t="str">
        <f t="shared" si="112"/>
        <v>Primas Netas Cobradas por Compañías, Según Ramos</v>
      </c>
      <c r="B326" s="182" t="s">
        <v>56</v>
      </c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82"/>
      <c r="AE326" s="182"/>
      <c r="AF326" s="182"/>
      <c r="AG326" s="182"/>
      <c r="AH326" s="182"/>
      <c r="AI326" s="182"/>
      <c r="AJ326" s="182"/>
    </row>
    <row r="327" spans="1:39" ht="12.75" customHeight="1" x14ac:dyDescent="0.4">
      <c r="A327" s="131" t="str">
        <f t="shared" si="112"/>
        <v>Junio, 2021</v>
      </c>
      <c r="B327" s="183" t="s">
        <v>163</v>
      </c>
      <c r="C327" s="184"/>
      <c r="D327" s="184"/>
      <c r="E327" s="184"/>
      <c r="F327" s="184"/>
      <c r="G327" s="184"/>
      <c r="H327" s="184"/>
      <c r="I327" s="184"/>
      <c r="J327" s="184"/>
      <c r="K327" s="184"/>
      <c r="L327" s="184"/>
      <c r="M327" s="184"/>
      <c r="N327" s="184"/>
      <c r="O327" s="184"/>
      <c r="P327" s="184"/>
      <c r="Q327" s="184"/>
      <c r="R327" s="184"/>
      <c r="S327" s="184"/>
      <c r="T327" s="184"/>
      <c r="U327" s="184"/>
      <c r="V327" s="184"/>
      <c r="W327" s="184"/>
      <c r="X327" s="184"/>
      <c r="Y327" s="184"/>
      <c r="Z327" s="184"/>
      <c r="AA327" s="184"/>
      <c r="AB327" s="184"/>
      <c r="AC327" s="184"/>
      <c r="AD327" s="184"/>
      <c r="AE327" s="184"/>
      <c r="AF327" s="184"/>
      <c r="AG327" s="184"/>
      <c r="AH327" s="184"/>
      <c r="AI327" s="184"/>
      <c r="AJ327" s="184"/>
    </row>
    <row r="328" spans="1:39" ht="12.75" customHeight="1" x14ac:dyDescent="0.4">
      <c r="A328" s="131" t="str">
        <f t="shared" si="112"/>
        <v>(Valores en RD$)</v>
      </c>
      <c r="B328" s="182" t="s">
        <v>105</v>
      </c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  <c r="AC328" s="182"/>
      <c r="AD328" s="182"/>
      <c r="AE328" s="182"/>
      <c r="AF328" s="182"/>
      <c r="AG328" s="182"/>
      <c r="AH328" s="182"/>
      <c r="AI328" s="182"/>
      <c r="AJ328" s="182"/>
    </row>
    <row r="329" spans="1:39" x14ac:dyDescent="0.4">
      <c r="A329" s="131" t="str">
        <f t="shared" si="112"/>
        <v/>
      </c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</row>
    <row r="330" spans="1:39" ht="13" thickBot="1" x14ac:dyDescent="0.45">
      <c r="A330" s="131" t="str">
        <f t="shared" si="112"/>
        <v/>
      </c>
    </row>
    <row r="331" spans="1:39" ht="13.35" thickTop="1" thickBot="1" x14ac:dyDescent="0.45">
      <c r="A331" s="131" t="str">
        <f t="shared" si="112"/>
        <v>Compañías</v>
      </c>
      <c r="B331" s="176" t="s">
        <v>33</v>
      </c>
      <c r="C331" s="189" t="s">
        <v>0</v>
      </c>
      <c r="D331" s="189"/>
      <c r="E331" s="189" t="s">
        <v>12</v>
      </c>
      <c r="F331" s="189"/>
      <c r="G331" s="109"/>
      <c r="H331" s="189" t="s">
        <v>13</v>
      </c>
      <c r="I331" s="189"/>
      <c r="J331" s="109"/>
      <c r="K331" s="189" t="s">
        <v>14</v>
      </c>
      <c r="L331" s="189"/>
      <c r="M331" s="109"/>
      <c r="N331" s="189" t="s">
        <v>15</v>
      </c>
      <c r="O331" s="189"/>
      <c r="P331" s="109"/>
      <c r="Q331" s="189" t="s">
        <v>27</v>
      </c>
      <c r="R331" s="189"/>
      <c r="S331" s="109"/>
      <c r="T331" s="189" t="s">
        <v>35</v>
      </c>
      <c r="U331" s="189"/>
      <c r="V331" s="109"/>
      <c r="W331" s="189" t="s">
        <v>16</v>
      </c>
      <c r="X331" s="189"/>
      <c r="Y331" s="109"/>
      <c r="Z331" s="189" t="s">
        <v>67</v>
      </c>
      <c r="AA331" s="189"/>
      <c r="AB331" s="109"/>
      <c r="AC331" s="189" t="s">
        <v>34</v>
      </c>
      <c r="AD331" s="189"/>
      <c r="AE331" s="109"/>
      <c r="AF331" s="189" t="s">
        <v>17</v>
      </c>
      <c r="AG331" s="189"/>
      <c r="AH331" s="109"/>
      <c r="AI331" s="189" t="s">
        <v>18</v>
      </c>
      <c r="AJ331" s="189"/>
      <c r="AK331" s="64"/>
    </row>
    <row r="332" spans="1:39" ht="13.35" thickTop="1" thickBot="1" x14ac:dyDescent="0.45">
      <c r="A332" s="131" t="str">
        <f t="shared" si="112"/>
        <v/>
      </c>
      <c r="B332" s="188"/>
      <c r="C332" s="109" t="s">
        <v>28</v>
      </c>
      <c r="D332" s="109" t="s">
        <v>25</v>
      </c>
      <c r="E332" s="109" t="s">
        <v>28</v>
      </c>
      <c r="F332" s="109" t="s">
        <v>25</v>
      </c>
      <c r="G332" s="109"/>
      <c r="H332" s="109" t="s">
        <v>28</v>
      </c>
      <c r="I332" s="109" t="s">
        <v>25</v>
      </c>
      <c r="J332" s="109"/>
      <c r="K332" s="109" t="s">
        <v>28</v>
      </c>
      <c r="L332" s="109" t="s">
        <v>25</v>
      </c>
      <c r="M332" s="109"/>
      <c r="N332" s="109" t="s">
        <v>28</v>
      </c>
      <c r="O332" s="109" t="s">
        <v>25</v>
      </c>
      <c r="P332" s="109"/>
      <c r="Q332" s="109" t="s">
        <v>28</v>
      </c>
      <c r="R332" s="109" t="s">
        <v>25</v>
      </c>
      <c r="S332" s="109"/>
      <c r="T332" s="109" t="s">
        <v>28</v>
      </c>
      <c r="U332" s="109" t="s">
        <v>25</v>
      </c>
      <c r="V332" s="109"/>
      <c r="W332" s="109" t="s">
        <v>28</v>
      </c>
      <c r="X332" s="109" t="s">
        <v>25</v>
      </c>
      <c r="Y332" s="109"/>
      <c r="Z332" s="109" t="s">
        <v>28</v>
      </c>
      <c r="AA332" s="109" t="s">
        <v>25</v>
      </c>
      <c r="AB332" s="109"/>
      <c r="AC332" s="109" t="s">
        <v>28</v>
      </c>
      <c r="AD332" s="109" t="s">
        <v>25</v>
      </c>
      <c r="AE332" s="109"/>
      <c r="AF332" s="109" t="s">
        <v>28</v>
      </c>
      <c r="AG332" s="109" t="s">
        <v>25</v>
      </c>
      <c r="AH332" s="109"/>
      <c r="AI332" s="109" t="s">
        <v>28</v>
      </c>
      <c r="AJ332" s="109" t="s">
        <v>25</v>
      </c>
      <c r="AK332" s="64"/>
    </row>
    <row r="333" spans="1:39" ht="13" thickTop="1" x14ac:dyDescent="0.4">
      <c r="A333" s="131" t="str">
        <f t="shared" si="112"/>
        <v>JunioSeguros Universal, S. A.</v>
      </c>
      <c r="B333" s="86" t="s">
        <v>86</v>
      </c>
      <c r="C333" s="87">
        <f t="shared" ref="C333:C365" si="114">SUMIF($E$62:$AJ$62,$C$62,$E333:$AJ333)</f>
        <v>1301495605.6999998</v>
      </c>
      <c r="D333" s="87">
        <f t="shared" ref="D333:D365" si="115">SUMIF($E$62:$AJ$62,$D$62,$E333:$AJ333)</f>
        <v>508715680.19999993</v>
      </c>
      <c r="E333" s="86">
        <v>6102440.5599999996</v>
      </c>
      <c r="F333" s="86">
        <v>1035</v>
      </c>
      <c r="G333" s="86">
        <f>SUBTOTAL(109,E333:F333)</f>
        <v>6103475.5599999996</v>
      </c>
      <c r="H333" s="86">
        <v>86766796.659999996</v>
      </c>
      <c r="I333" s="86">
        <v>143867861.69999999</v>
      </c>
      <c r="J333" s="86">
        <f>SUBTOTAL(109,H333:I333)</f>
        <v>230634658.35999998</v>
      </c>
      <c r="K333" s="86" t="s">
        <v>173</v>
      </c>
      <c r="L333" s="86">
        <v>319850124.19999999</v>
      </c>
      <c r="M333" s="86">
        <f>SUBTOTAL(109,K333:L333)</f>
        <v>319850124.19999999</v>
      </c>
      <c r="N333" s="86">
        <v>25135063.050000001</v>
      </c>
      <c r="O333" s="86" t="s">
        <v>173</v>
      </c>
      <c r="P333" s="86">
        <f>SUBTOTAL(109,N333:O333)</f>
        <v>25135063.050000001</v>
      </c>
      <c r="Q333" s="86">
        <v>672495822.89999998</v>
      </c>
      <c r="R333" s="86">
        <v>37346806.530000001</v>
      </c>
      <c r="S333" s="86">
        <f>SUBTOTAL(109,Q333:R333)</f>
        <v>709842629.42999995</v>
      </c>
      <c r="T333" s="86">
        <v>5253834.7699999996</v>
      </c>
      <c r="U333" s="86" t="s">
        <v>173</v>
      </c>
      <c r="V333" s="86">
        <f>SUBTOTAL(109,T333:U333)</f>
        <v>5253834.7699999996</v>
      </c>
      <c r="W333" s="86">
        <v>35813498.049999997</v>
      </c>
      <c r="X333" s="86" t="s">
        <v>173</v>
      </c>
      <c r="Y333" s="86">
        <f>SUBTOTAL(109,W333:X333)</f>
        <v>35813498.049999997</v>
      </c>
      <c r="Z333" s="86">
        <v>199701075.63999999</v>
      </c>
      <c r="AA333" s="86">
        <v>466544.63</v>
      </c>
      <c r="AB333" s="86">
        <f>SUBTOTAL(109,Z333:AA333)</f>
        <v>200167620.26999998</v>
      </c>
      <c r="AC333" s="86" t="s">
        <v>173</v>
      </c>
      <c r="AD333" s="86" t="s">
        <v>173</v>
      </c>
      <c r="AE333" s="86">
        <f>SUBTOTAL(109,AC333:AD333)</f>
        <v>0</v>
      </c>
      <c r="AF333" s="86">
        <v>10866776.220000001</v>
      </c>
      <c r="AG333" s="86">
        <v>27320.02</v>
      </c>
      <c r="AH333" s="86">
        <f>SUBTOTAL(109,AF333:AG333)</f>
        <v>10894096.24</v>
      </c>
      <c r="AI333" s="86">
        <v>259360297.84999999</v>
      </c>
      <c r="AJ333" s="86">
        <v>7155988.1200000001</v>
      </c>
      <c r="AK333" s="86">
        <f>SUBTOTAL(109,AI333:AJ333)</f>
        <v>266516285.97</v>
      </c>
      <c r="AM333" s="131" t="s">
        <v>5</v>
      </c>
    </row>
    <row r="334" spans="1:39" x14ac:dyDescent="0.4">
      <c r="A334" s="131" t="str">
        <f t="shared" si="112"/>
        <v>JunioSeguros Reservas, S. A.</v>
      </c>
      <c r="B334" s="50" t="s">
        <v>112</v>
      </c>
      <c r="C334" s="87">
        <f t="shared" si="114"/>
        <v>904386871.01999998</v>
      </c>
      <c r="D334" s="87">
        <f t="shared" si="115"/>
        <v>82463453.649999991</v>
      </c>
      <c r="E334" s="86">
        <v>4706030.2300000004</v>
      </c>
      <c r="F334" s="86" t="s">
        <v>173</v>
      </c>
      <c r="G334" s="86">
        <f t="shared" ref="G334:G365" si="116">SUBTOTAL(109,E334:F334)</f>
        <v>4706030.2300000004</v>
      </c>
      <c r="H334" s="86">
        <v>236344683.68000001</v>
      </c>
      <c r="I334" s="86">
        <v>66731761.82</v>
      </c>
      <c r="J334" s="86">
        <f t="shared" ref="J334:J365" si="117">SUBTOTAL(109,H334:I334)</f>
        <v>303076445.5</v>
      </c>
      <c r="K334" s="86" t="s">
        <v>173</v>
      </c>
      <c r="L334" s="86">
        <v>10096163.73</v>
      </c>
      <c r="M334" s="86">
        <f t="shared" ref="M334:M365" si="118">SUBTOTAL(109,K334:L334)</f>
        <v>10096163.73</v>
      </c>
      <c r="N334" s="86">
        <v>1758974.57</v>
      </c>
      <c r="O334" s="86">
        <v>1363780.3</v>
      </c>
      <c r="P334" s="86">
        <f t="shared" ref="P334:P365" si="119">SUBTOTAL(109,N334:O334)</f>
        <v>3122754.87</v>
      </c>
      <c r="Q334" s="86">
        <v>306209239.85000002</v>
      </c>
      <c r="R334" s="86">
        <v>2181402.65</v>
      </c>
      <c r="S334" s="86">
        <f t="shared" ref="S334:S365" si="120">SUBTOTAL(109,Q334:R334)</f>
        <v>308390642.5</v>
      </c>
      <c r="T334" s="86">
        <v>55061283.659999996</v>
      </c>
      <c r="U334" s="86" t="s">
        <v>173</v>
      </c>
      <c r="V334" s="86">
        <f t="shared" ref="V334:V365" si="121">SUBTOTAL(109,T334:U334)</f>
        <v>55061283.659999996</v>
      </c>
      <c r="W334" s="86">
        <v>10309716.699999999</v>
      </c>
      <c r="X334" s="86">
        <v>60545.7</v>
      </c>
      <c r="Y334" s="86">
        <f t="shared" ref="Y334:Y365" si="122">SUBTOTAL(109,W334:X334)</f>
        <v>10370262.399999999</v>
      </c>
      <c r="Z334" s="86">
        <v>225042280.81999999</v>
      </c>
      <c r="AA334" s="86">
        <v>562131.63</v>
      </c>
      <c r="AB334" s="86">
        <f t="shared" ref="AB334:AB365" si="123">SUBTOTAL(109,Z334:AA334)</f>
        <v>225604412.44999999</v>
      </c>
      <c r="AC334" s="86" t="s">
        <v>173</v>
      </c>
      <c r="AD334" s="86" t="s">
        <v>173</v>
      </c>
      <c r="AE334" s="86">
        <f t="shared" ref="AE334:AE365" si="124">SUBTOTAL(109,AC334:AD334)</f>
        <v>0</v>
      </c>
      <c r="AF334" s="86">
        <v>3982566.66</v>
      </c>
      <c r="AG334" s="86" t="s">
        <v>173</v>
      </c>
      <c r="AH334" s="86">
        <f t="shared" ref="AH334:AH365" si="125">SUBTOTAL(109,AF334:AG334)</f>
        <v>3982566.66</v>
      </c>
      <c r="AI334" s="86">
        <v>60972094.850000001</v>
      </c>
      <c r="AJ334" s="86">
        <v>1467667.82</v>
      </c>
      <c r="AK334" s="86">
        <f t="shared" ref="AK334:AK365" si="126">SUBTOTAL(109,AI334:AJ334)</f>
        <v>62439762.670000002</v>
      </c>
      <c r="AM334" s="131" t="s">
        <v>5</v>
      </c>
    </row>
    <row r="335" spans="1:39" x14ac:dyDescent="0.4">
      <c r="A335" s="131" t="str">
        <f t="shared" si="112"/>
        <v>JunioMAPFRE BHD Cía de Seguros, S. A.</v>
      </c>
      <c r="B335" s="50" t="s">
        <v>94</v>
      </c>
      <c r="C335" s="87">
        <f t="shared" si="114"/>
        <v>745605197.61000001</v>
      </c>
      <c r="D335" s="87">
        <f t="shared" si="115"/>
        <v>149404922.82000002</v>
      </c>
      <c r="E335" s="86">
        <v>2128372.4500000002</v>
      </c>
      <c r="F335" s="86" t="s">
        <v>173</v>
      </c>
      <c r="G335" s="86">
        <f t="shared" si="116"/>
        <v>2128372.4500000002</v>
      </c>
      <c r="H335" s="86">
        <v>79131505.920000002</v>
      </c>
      <c r="I335" s="86">
        <v>85699664.450000003</v>
      </c>
      <c r="J335" s="86">
        <f t="shared" si="117"/>
        <v>164831170.37</v>
      </c>
      <c r="K335" s="86" t="s">
        <v>173</v>
      </c>
      <c r="L335" s="86">
        <v>22149540.969999999</v>
      </c>
      <c r="M335" s="86">
        <f t="shared" si="118"/>
        <v>22149540.969999999</v>
      </c>
      <c r="N335" s="86">
        <v>11279564.35</v>
      </c>
      <c r="O335" s="86">
        <v>640738.47</v>
      </c>
      <c r="P335" s="86">
        <f t="shared" si="119"/>
        <v>11920302.82</v>
      </c>
      <c r="Q335" s="86">
        <v>362260982.99000001</v>
      </c>
      <c r="R335" s="86">
        <v>40009579.280000001</v>
      </c>
      <c r="S335" s="86">
        <f t="shared" si="120"/>
        <v>402270562.26999998</v>
      </c>
      <c r="T335" s="86">
        <v>1677201.14</v>
      </c>
      <c r="U335" s="86" t="s">
        <v>173</v>
      </c>
      <c r="V335" s="86">
        <f t="shared" si="121"/>
        <v>1677201.14</v>
      </c>
      <c r="W335" s="86">
        <v>7976389.1900000004</v>
      </c>
      <c r="X335" s="86" t="s">
        <v>173</v>
      </c>
      <c r="Y335" s="86">
        <f t="shared" si="122"/>
        <v>7976389.1900000004</v>
      </c>
      <c r="Z335" s="86">
        <v>223958912.16</v>
      </c>
      <c r="AA335" s="86">
        <v>373483.83</v>
      </c>
      <c r="AB335" s="86">
        <f t="shared" si="123"/>
        <v>224332395.99000001</v>
      </c>
      <c r="AC335" s="86" t="s">
        <v>173</v>
      </c>
      <c r="AD335" s="86" t="s">
        <v>173</v>
      </c>
      <c r="AE335" s="86">
        <f t="shared" si="124"/>
        <v>0</v>
      </c>
      <c r="AF335" s="86">
        <v>9766974.7300000004</v>
      </c>
      <c r="AG335" s="86">
        <v>119311.84</v>
      </c>
      <c r="AH335" s="86">
        <f t="shared" si="125"/>
        <v>9886286.5700000003</v>
      </c>
      <c r="AI335" s="86">
        <v>47425294.68</v>
      </c>
      <c r="AJ335" s="86">
        <v>412603.98</v>
      </c>
      <c r="AK335" s="86">
        <f t="shared" si="126"/>
        <v>47837898.659999996</v>
      </c>
      <c r="AM335" s="131" t="s">
        <v>5</v>
      </c>
    </row>
    <row r="336" spans="1:39" x14ac:dyDescent="0.4">
      <c r="A336" s="131" t="str">
        <f t="shared" si="112"/>
        <v>JunioSeguros Sura, S. A.</v>
      </c>
      <c r="B336" s="50" t="s">
        <v>92</v>
      </c>
      <c r="C336" s="87">
        <f t="shared" si="114"/>
        <v>376938102.24000001</v>
      </c>
      <c r="D336" s="87">
        <f t="shared" si="115"/>
        <v>37895663.120000005</v>
      </c>
      <c r="E336" s="86">
        <v>1149569.79</v>
      </c>
      <c r="F336" s="86" t="s">
        <v>173</v>
      </c>
      <c r="G336" s="86">
        <f t="shared" si="116"/>
        <v>1149569.79</v>
      </c>
      <c r="H336" s="86">
        <v>19255188.84</v>
      </c>
      <c r="I336" s="86">
        <v>85875.24</v>
      </c>
      <c r="J336" s="86">
        <f t="shared" si="117"/>
        <v>19341064.079999998</v>
      </c>
      <c r="K336" s="86">
        <v>357629.87</v>
      </c>
      <c r="L336" s="86">
        <v>10174463.119999999</v>
      </c>
      <c r="M336" s="86">
        <f t="shared" si="118"/>
        <v>10532092.989999998</v>
      </c>
      <c r="N336" s="86">
        <v>4384148.2</v>
      </c>
      <c r="O336" s="86" t="s">
        <v>173</v>
      </c>
      <c r="P336" s="86">
        <f t="shared" si="119"/>
        <v>4384148.2</v>
      </c>
      <c r="Q336" s="86">
        <v>120404048.29000001</v>
      </c>
      <c r="R336" s="86">
        <v>22966358.66</v>
      </c>
      <c r="S336" s="86">
        <f t="shared" si="120"/>
        <v>143370406.95000002</v>
      </c>
      <c r="T336" s="86">
        <v>9918752.7100000009</v>
      </c>
      <c r="U336" s="86" t="s">
        <v>173</v>
      </c>
      <c r="V336" s="86">
        <f t="shared" si="121"/>
        <v>9918752.7100000009</v>
      </c>
      <c r="W336" s="86">
        <v>14469447.439999999</v>
      </c>
      <c r="X336" s="86">
        <v>1211771.43</v>
      </c>
      <c r="Y336" s="86">
        <f t="shared" si="122"/>
        <v>15681218.869999999</v>
      </c>
      <c r="Z336" s="86">
        <v>132291179.56999999</v>
      </c>
      <c r="AA336" s="86">
        <v>1753348.15</v>
      </c>
      <c r="AB336" s="86">
        <f t="shared" si="123"/>
        <v>134044527.72</v>
      </c>
      <c r="AC336" s="86" t="s">
        <v>173</v>
      </c>
      <c r="AD336" s="86" t="s">
        <v>173</v>
      </c>
      <c r="AE336" s="86">
        <f t="shared" si="124"/>
        <v>0</v>
      </c>
      <c r="AF336" s="86">
        <v>15925708.939999999</v>
      </c>
      <c r="AG336" s="86">
        <v>117386.46</v>
      </c>
      <c r="AH336" s="86">
        <f t="shared" si="125"/>
        <v>16043095.4</v>
      </c>
      <c r="AI336" s="86">
        <v>58782428.590000004</v>
      </c>
      <c r="AJ336" s="86">
        <v>1586460.06</v>
      </c>
      <c r="AK336" s="86">
        <f t="shared" si="126"/>
        <v>60368888.650000006</v>
      </c>
      <c r="AM336" s="131" t="s">
        <v>5</v>
      </c>
    </row>
    <row r="337" spans="1:39" x14ac:dyDescent="0.4">
      <c r="A337" s="131" t="str">
        <f t="shared" si="112"/>
        <v>JunioLa Colonial de Seguros, S. A.</v>
      </c>
      <c r="B337" s="50" t="s">
        <v>87</v>
      </c>
      <c r="C337" s="87">
        <f t="shared" si="114"/>
        <v>498012186.73000002</v>
      </c>
      <c r="D337" s="87">
        <f t="shared" si="115"/>
        <v>74293454.350000009</v>
      </c>
      <c r="E337" s="86">
        <v>93285.94</v>
      </c>
      <c r="F337" s="86" t="s">
        <v>173</v>
      </c>
      <c r="G337" s="86">
        <f t="shared" si="116"/>
        <v>93285.94</v>
      </c>
      <c r="H337" s="86">
        <v>14562594.6</v>
      </c>
      <c r="I337" s="86" t="s">
        <v>173</v>
      </c>
      <c r="J337" s="86">
        <f t="shared" si="117"/>
        <v>14562594.6</v>
      </c>
      <c r="K337" s="86">
        <v>1866375.51</v>
      </c>
      <c r="L337" s="86">
        <v>42931036.689999998</v>
      </c>
      <c r="M337" s="86">
        <f t="shared" si="118"/>
        <v>44797412.199999996</v>
      </c>
      <c r="N337" s="86">
        <v>2102111.37</v>
      </c>
      <c r="O337" s="86" t="s">
        <v>173</v>
      </c>
      <c r="P337" s="86">
        <f t="shared" si="119"/>
        <v>2102111.37</v>
      </c>
      <c r="Q337" s="86">
        <v>231405442.87</v>
      </c>
      <c r="R337" s="86">
        <v>24782245.579999998</v>
      </c>
      <c r="S337" s="86">
        <f t="shared" si="120"/>
        <v>256187688.44999999</v>
      </c>
      <c r="T337" s="86">
        <v>7455675.6399999997</v>
      </c>
      <c r="U337" s="86" t="s">
        <v>173</v>
      </c>
      <c r="V337" s="86">
        <f t="shared" si="121"/>
        <v>7455675.6399999997</v>
      </c>
      <c r="W337" s="86">
        <v>13143648.560000001</v>
      </c>
      <c r="X337" s="86">
        <v>141977.87</v>
      </c>
      <c r="Y337" s="86">
        <f t="shared" si="122"/>
        <v>13285626.43</v>
      </c>
      <c r="Z337" s="86">
        <v>162845995.65000001</v>
      </c>
      <c r="AA337" s="86">
        <v>94994.86</v>
      </c>
      <c r="AB337" s="86">
        <f t="shared" si="123"/>
        <v>162940990.51000002</v>
      </c>
      <c r="AC337" s="86" t="s">
        <v>173</v>
      </c>
      <c r="AD337" s="86" t="s">
        <v>173</v>
      </c>
      <c r="AE337" s="86">
        <f t="shared" si="124"/>
        <v>0</v>
      </c>
      <c r="AF337" s="86">
        <v>5216070.7300000004</v>
      </c>
      <c r="AG337" s="86">
        <v>518162.93</v>
      </c>
      <c r="AH337" s="86">
        <f t="shared" si="125"/>
        <v>5734233.6600000001</v>
      </c>
      <c r="AI337" s="86">
        <v>59320985.859999999</v>
      </c>
      <c r="AJ337" s="86">
        <v>5825036.4199999999</v>
      </c>
      <c r="AK337" s="86">
        <f t="shared" si="126"/>
        <v>65146022.280000001</v>
      </c>
      <c r="AL337" s="41"/>
      <c r="AM337" s="131" t="s">
        <v>5</v>
      </c>
    </row>
    <row r="338" spans="1:39" x14ac:dyDescent="0.4">
      <c r="A338" s="131" t="str">
        <f t="shared" si="112"/>
        <v>JunioSeguros Yunen, S. A.</v>
      </c>
      <c r="B338" s="50" t="s">
        <v>119</v>
      </c>
      <c r="C338" s="87">
        <f t="shared" si="114"/>
        <v>10742.05</v>
      </c>
      <c r="D338" s="87">
        <f t="shared" si="115"/>
        <v>2821130.19</v>
      </c>
      <c r="E338" s="86" t="s">
        <v>173</v>
      </c>
      <c r="F338" s="86" t="s">
        <v>173</v>
      </c>
      <c r="G338" s="86">
        <f t="shared" si="116"/>
        <v>0</v>
      </c>
      <c r="H338" s="86">
        <v>4795.07</v>
      </c>
      <c r="I338" s="86" t="s">
        <v>173</v>
      </c>
      <c r="J338" s="86">
        <f t="shared" si="117"/>
        <v>4795.07</v>
      </c>
      <c r="K338" s="86" t="s">
        <v>173</v>
      </c>
      <c r="L338" s="86">
        <v>2821130.19</v>
      </c>
      <c r="M338" s="86">
        <f t="shared" si="118"/>
        <v>2821130.19</v>
      </c>
      <c r="N338" s="86">
        <v>2577.6</v>
      </c>
      <c r="O338" s="86" t="s">
        <v>173</v>
      </c>
      <c r="P338" s="86">
        <f t="shared" si="119"/>
        <v>2577.6</v>
      </c>
      <c r="Q338" s="86" t="s">
        <v>173</v>
      </c>
      <c r="R338" s="86" t="s">
        <v>173</v>
      </c>
      <c r="S338" s="86">
        <f t="shared" si="120"/>
        <v>0</v>
      </c>
      <c r="T338" s="86" t="s">
        <v>173</v>
      </c>
      <c r="U338" s="86" t="s">
        <v>173</v>
      </c>
      <c r="V338" s="86">
        <f t="shared" si="121"/>
        <v>0</v>
      </c>
      <c r="W338" s="86" t="s">
        <v>173</v>
      </c>
      <c r="X338" s="86" t="s">
        <v>173</v>
      </c>
      <c r="Y338" s="86">
        <f t="shared" si="122"/>
        <v>0</v>
      </c>
      <c r="Z338" s="86" t="s">
        <v>173</v>
      </c>
      <c r="AA338" s="86" t="s">
        <v>173</v>
      </c>
      <c r="AB338" s="86">
        <f t="shared" si="123"/>
        <v>0</v>
      </c>
      <c r="AC338" s="86" t="s">
        <v>173</v>
      </c>
      <c r="AD338" s="86" t="s">
        <v>173</v>
      </c>
      <c r="AE338" s="86">
        <f t="shared" si="124"/>
        <v>0</v>
      </c>
      <c r="AF338" s="86" t="s">
        <v>173</v>
      </c>
      <c r="AG338" s="86" t="s">
        <v>173</v>
      </c>
      <c r="AH338" s="86">
        <f t="shared" si="125"/>
        <v>0</v>
      </c>
      <c r="AI338" s="86">
        <v>3369.38</v>
      </c>
      <c r="AJ338" s="86" t="s">
        <v>173</v>
      </c>
      <c r="AK338" s="86">
        <f t="shared" si="126"/>
        <v>3369.38</v>
      </c>
      <c r="AM338" s="131" t="s">
        <v>5</v>
      </c>
    </row>
    <row r="339" spans="1:39" x14ac:dyDescent="0.4">
      <c r="A339" s="131" t="str">
        <f t="shared" si="112"/>
        <v>JunioLa Monumental de Seguros, S. A.</v>
      </c>
      <c r="B339" s="50" t="s">
        <v>89</v>
      </c>
      <c r="C339" s="87">
        <f t="shared" si="114"/>
        <v>99530562.149999991</v>
      </c>
      <c r="D339" s="87">
        <f t="shared" si="115"/>
        <v>431911.02</v>
      </c>
      <c r="E339" s="86" t="s">
        <v>173</v>
      </c>
      <c r="F339" s="86" t="s">
        <v>173</v>
      </c>
      <c r="G339" s="86">
        <f t="shared" si="116"/>
        <v>0</v>
      </c>
      <c r="H339" s="86">
        <v>9534.59</v>
      </c>
      <c r="I339" s="86" t="s">
        <v>173</v>
      </c>
      <c r="J339" s="86">
        <f t="shared" si="117"/>
        <v>9534.59</v>
      </c>
      <c r="K339" s="86" t="s">
        <v>173</v>
      </c>
      <c r="L339" s="86" t="s">
        <v>173</v>
      </c>
      <c r="M339" s="86">
        <f t="shared" si="118"/>
        <v>0</v>
      </c>
      <c r="N339" s="86" t="s">
        <v>173</v>
      </c>
      <c r="O339" s="86" t="s">
        <v>173</v>
      </c>
      <c r="P339" s="86">
        <f t="shared" si="119"/>
        <v>0</v>
      </c>
      <c r="Q339" s="86">
        <v>9213020.2200000007</v>
      </c>
      <c r="R339" s="86">
        <v>404938.96</v>
      </c>
      <c r="S339" s="86">
        <f t="shared" si="120"/>
        <v>9617959.1800000016</v>
      </c>
      <c r="T339" s="86">
        <v>105552.16</v>
      </c>
      <c r="U339" s="86" t="s">
        <v>173</v>
      </c>
      <c r="V339" s="86">
        <f t="shared" si="121"/>
        <v>105552.16</v>
      </c>
      <c r="W339" s="86">
        <v>38607.599999999999</v>
      </c>
      <c r="X339" s="86" t="s">
        <v>173</v>
      </c>
      <c r="Y339" s="86">
        <f t="shared" si="122"/>
        <v>38607.599999999999</v>
      </c>
      <c r="Z339" s="86">
        <v>83479559.150000006</v>
      </c>
      <c r="AA339" s="86">
        <v>8360.4599999999991</v>
      </c>
      <c r="AB339" s="86">
        <f t="shared" si="123"/>
        <v>83487919.609999999</v>
      </c>
      <c r="AC339" s="86" t="s">
        <v>173</v>
      </c>
      <c r="AD339" s="86" t="s">
        <v>173</v>
      </c>
      <c r="AE339" s="86">
        <f t="shared" si="124"/>
        <v>0</v>
      </c>
      <c r="AF339" s="86">
        <v>1199720.46</v>
      </c>
      <c r="AG339" s="86">
        <v>1980.74</v>
      </c>
      <c r="AH339" s="86">
        <f t="shared" si="125"/>
        <v>1201701.2</v>
      </c>
      <c r="AI339" s="86">
        <v>5484567.9699999997</v>
      </c>
      <c r="AJ339" s="86">
        <v>16630.86</v>
      </c>
      <c r="AK339" s="86">
        <f t="shared" si="126"/>
        <v>5501198.8300000001</v>
      </c>
      <c r="AM339" s="131" t="s">
        <v>5</v>
      </c>
    </row>
    <row r="340" spans="1:39" x14ac:dyDescent="0.4">
      <c r="A340" s="131" t="str">
        <f t="shared" si="112"/>
        <v>JunioSeguros Crecer, S. A.</v>
      </c>
      <c r="B340" s="50" t="s">
        <v>116</v>
      </c>
      <c r="C340" s="87">
        <f t="shared" si="114"/>
        <v>57417499.789999992</v>
      </c>
      <c r="D340" s="87">
        <f t="shared" si="115"/>
        <v>183272010.55000001</v>
      </c>
      <c r="E340" s="86" t="s">
        <v>173</v>
      </c>
      <c r="F340" s="86" t="s">
        <v>173</v>
      </c>
      <c r="G340" s="86">
        <f t="shared" si="116"/>
        <v>0</v>
      </c>
      <c r="H340" s="86">
        <v>21613423.989999998</v>
      </c>
      <c r="I340" s="86">
        <v>183194931.77000001</v>
      </c>
      <c r="J340" s="86">
        <f t="shared" si="117"/>
        <v>204808355.76000002</v>
      </c>
      <c r="K340" s="86" t="s">
        <v>173</v>
      </c>
      <c r="L340" s="86" t="s">
        <v>173</v>
      </c>
      <c r="M340" s="86">
        <f t="shared" si="118"/>
        <v>0</v>
      </c>
      <c r="N340" s="86">
        <v>1507663.22</v>
      </c>
      <c r="O340" s="86" t="s">
        <v>173</v>
      </c>
      <c r="P340" s="86">
        <f t="shared" si="119"/>
        <v>1507663.22</v>
      </c>
      <c r="Q340" s="86">
        <v>22196230.16</v>
      </c>
      <c r="R340" s="86" t="s">
        <v>173</v>
      </c>
      <c r="S340" s="86">
        <f t="shared" si="120"/>
        <v>22196230.16</v>
      </c>
      <c r="T340" s="86">
        <v>546876.18999999994</v>
      </c>
      <c r="U340" s="86" t="s">
        <v>173</v>
      </c>
      <c r="V340" s="86">
        <f t="shared" si="121"/>
        <v>546876.18999999994</v>
      </c>
      <c r="W340" s="86">
        <v>27198.79</v>
      </c>
      <c r="X340" s="86" t="s">
        <v>173</v>
      </c>
      <c r="Y340" s="86">
        <f t="shared" si="122"/>
        <v>27198.79</v>
      </c>
      <c r="Z340" s="86" t="s">
        <v>173</v>
      </c>
      <c r="AA340" s="86" t="s">
        <v>173</v>
      </c>
      <c r="AB340" s="86">
        <f t="shared" si="123"/>
        <v>0</v>
      </c>
      <c r="AC340" s="86" t="s">
        <v>173</v>
      </c>
      <c r="AD340" s="86" t="s">
        <v>173</v>
      </c>
      <c r="AE340" s="86">
        <f t="shared" si="124"/>
        <v>0</v>
      </c>
      <c r="AF340" s="86">
        <v>207500</v>
      </c>
      <c r="AG340" s="86" t="s">
        <v>173</v>
      </c>
      <c r="AH340" s="86">
        <f t="shared" si="125"/>
        <v>207500</v>
      </c>
      <c r="AI340" s="86">
        <v>11318607.439999999</v>
      </c>
      <c r="AJ340" s="86">
        <v>77078.78</v>
      </c>
      <c r="AK340" s="86">
        <f t="shared" si="126"/>
        <v>11395686.219999999</v>
      </c>
      <c r="AM340" s="131" t="s">
        <v>5</v>
      </c>
    </row>
    <row r="341" spans="1:39" x14ac:dyDescent="0.4">
      <c r="A341" s="131" t="str">
        <f t="shared" si="112"/>
        <v>JunioSeguros Pepin, S. A.</v>
      </c>
      <c r="B341" s="50" t="s">
        <v>77</v>
      </c>
      <c r="C341" s="87">
        <f t="shared" si="114"/>
        <v>103096192.90000001</v>
      </c>
      <c r="D341" s="87">
        <f t="shared" si="115"/>
        <v>50111.64</v>
      </c>
      <c r="E341" s="86" t="s">
        <v>173</v>
      </c>
      <c r="F341" s="86" t="s">
        <v>173</v>
      </c>
      <c r="G341" s="86">
        <f t="shared" si="116"/>
        <v>0</v>
      </c>
      <c r="H341" s="86">
        <v>33223.949999999997</v>
      </c>
      <c r="I341" s="86" t="s">
        <v>173</v>
      </c>
      <c r="J341" s="86">
        <f t="shared" si="117"/>
        <v>33223.949999999997</v>
      </c>
      <c r="K341" s="86" t="s">
        <v>173</v>
      </c>
      <c r="L341" s="86" t="s">
        <v>173</v>
      </c>
      <c r="M341" s="86">
        <f t="shared" si="118"/>
        <v>0</v>
      </c>
      <c r="N341" s="86" t="s">
        <v>173</v>
      </c>
      <c r="O341" s="86" t="s">
        <v>173</v>
      </c>
      <c r="P341" s="86">
        <f t="shared" si="119"/>
        <v>0</v>
      </c>
      <c r="Q341" s="86">
        <v>150578.32</v>
      </c>
      <c r="R341" s="86" t="s">
        <v>173</v>
      </c>
      <c r="S341" s="86">
        <f t="shared" si="120"/>
        <v>150578.32</v>
      </c>
      <c r="T341" s="86">
        <v>52543.1</v>
      </c>
      <c r="U341" s="86" t="s">
        <v>173</v>
      </c>
      <c r="V341" s="86">
        <f t="shared" si="121"/>
        <v>52543.1</v>
      </c>
      <c r="W341" s="86">
        <v>3849786.86</v>
      </c>
      <c r="X341" s="86" t="s">
        <v>173</v>
      </c>
      <c r="Y341" s="86">
        <f t="shared" si="122"/>
        <v>3849786.86</v>
      </c>
      <c r="Z341" s="86">
        <v>98333302.920000002</v>
      </c>
      <c r="AA341" s="86">
        <v>50111.64</v>
      </c>
      <c r="AB341" s="86">
        <f t="shared" si="123"/>
        <v>98383414.560000002</v>
      </c>
      <c r="AC341" s="86" t="s">
        <v>173</v>
      </c>
      <c r="AD341" s="86" t="s">
        <v>173</v>
      </c>
      <c r="AE341" s="86">
        <f t="shared" si="124"/>
        <v>0</v>
      </c>
      <c r="AF341" s="86">
        <v>600832.82999999996</v>
      </c>
      <c r="AG341" s="86" t="s">
        <v>173</v>
      </c>
      <c r="AH341" s="86">
        <f t="shared" si="125"/>
        <v>600832.82999999996</v>
      </c>
      <c r="AI341" s="86">
        <v>75924.92</v>
      </c>
      <c r="AJ341" s="86" t="s">
        <v>173</v>
      </c>
      <c r="AK341" s="86">
        <f t="shared" si="126"/>
        <v>75924.92</v>
      </c>
      <c r="AM341" s="131" t="s">
        <v>5</v>
      </c>
    </row>
    <row r="342" spans="1:39" x14ac:dyDescent="0.4">
      <c r="A342" s="131" t="str">
        <f t="shared" si="112"/>
        <v>JunioSeguros Worldwide, S. A.</v>
      </c>
      <c r="B342" s="50" t="s">
        <v>91</v>
      </c>
      <c r="C342" s="87">
        <f t="shared" si="114"/>
        <v>8474465.5299999993</v>
      </c>
      <c r="D342" s="87">
        <f t="shared" si="115"/>
        <v>194787865.97</v>
      </c>
      <c r="E342" s="86">
        <v>7192323.9199999999</v>
      </c>
      <c r="F342" s="86" t="s">
        <v>173</v>
      </c>
      <c r="G342" s="86">
        <f t="shared" si="116"/>
        <v>7192323.9199999999</v>
      </c>
      <c r="H342" s="86">
        <v>1282141.6100000001</v>
      </c>
      <c r="I342" s="86">
        <v>137857.9</v>
      </c>
      <c r="J342" s="86">
        <f t="shared" si="117"/>
        <v>1419999.51</v>
      </c>
      <c r="K342" s="86" t="s">
        <v>173</v>
      </c>
      <c r="L342" s="86">
        <v>194650008.06999999</v>
      </c>
      <c r="M342" s="86">
        <f t="shared" si="118"/>
        <v>194650008.06999999</v>
      </c>
      <c r="N342" s="86" t="s">
        <v>173</v>
      </c>
      <c r="O342" s="86" t="s">
        <v>173</v>
      </c>
      <c r="P342" s="86">
        <f t="shared" si="119"/>
        <v>0</v>
      </c>
      <c r="Q342" s="86" t="s">
        <v>173</v>
      </c>
      <c r="R342" s="86" t="s">
        <v>173</v>
      </c>
      <c r="S342" s="86">
        <f t="shared" si="120"/>
        <v>0</v>
      </c>
      <c r="T342" s="86" t="s">
        <v>173</v>
      </c>
      <c r="U342" s="86" t="s">
        <v>173</v>
      </c>
      <c r="V342" s="86">
        <f t="shared" si="121"/>
        <v>0</v>
      </c>
      <c r="W342" s="86" t="s">
        <v>173</v>
      </c>
      <c r="X342" s="86" t="s">
        <v>173</v>
      </c>
      <c r="Y342" s="86">
        <f t="shared" si="122"/>
        <v>0</v>
      </c>
      <c r="Z342" s="86" t="s">
        <v>173</v>
      </c>
      <c r="AA342" s="86" t="s">
        <v>173</v>
      </c>
      <c r="AB342" s="86">
        <f t="shared" si="123"/>
        <v>0</v>
      </c>
      <c r="AC342" s="86" t="s">
        <v>173</v>
      </c>
      <c r="AD342" s="86" t="s">
        <v>173</v>
      </c>
      <c r="AE342" s="86">
        <f t="shared" si="124"/>
        <v>0</v>
      </c>
      <c r="AF342" s="86" t="s">
        <v>173</v>
      </c>
      <c r="AG342" s="86" t="s">
        <v>173</v>
      </c>
      <c r="AH342" s="86">
        <f t="shared" si="125"/>
        <v>0</v>
      </c>
      <c r="AI342" s="86" t="s">
        <v>173</v>
      </c>
      <c r="AJ342" s="86" t="s">
        <v>173</v>
      </c>
      <c r="AK342" s="86">
        <f t="shared" si="126"/>
        <v>0</v>
      </c>
      <c r="AM342" s="131" t="s">
        <v>5</v>
      </c>
    </row>
    <row r="343" spans="1:39" x14ac:dyDescent="0.4">
      <c r="A343" s="131" t="str">
        <f t="shared" si="112"/>
        <v>JunioConfederación del Canada Dominicana. S. A.</v>
      </c>
      <c r="B343" s="50" t="s">
        <v>93</v>
      </c>
      <c r="C343" s="87">
        <f t="shared" si="114"/>
        <v>9786286.1799999997</v>
      </c>
      <c r="D343" s="87">
        <f t="shared" si="115"/>
        <v>0</v>
      </c>
      <c r="E343" s="86">
        <v>5946.56</v>
      </c>
      <c r="F343" s="86" t="s">
        <v>173</v>
      </c>
      <c r="G343" s="86">
        <f t="shared" si="116"/>
        <v>5946.56</v>
      </c>
      <c r="H343" s="86">
        <v>34513.5</v>
      </c>
      <c r="I343" s="86" t="s">
        <v>173</v>
      </c>
      <c r="J343" s="86">
        <f t="shared" si="117"/>
        <v>34513.5</v>
      </c>
      <c r="K343" s="86" t="s">
        <v>173</v>
      </c>
      <c r="L343" s="86" t="s">
        <v>173</v>
      </c>
      <c r="M343" s="86">
        <f t="shared" si="118"/>
        <v>0</v>
      </c>
      <c r="N343" s="86">
        <v>31806.01</v>
      </c>
      <c r="O343" s="86" t="s">
        <v>173</v>
      </c>
      <c r="P343" s="86">
        <f t="shared" si="119"/>
        <v>31806.01</v>
      </c>
      <c r="Q343" s="86">
        <v>2912091.04</v>
      </c>
      <c r="R343" s="86" t="s">
        <v>173</v>
      </c>
      <c r="S343" s="86">
        <f t="shared" si="120"/>
        <v>2912091.04</v>
      </c>
      <c r="T343" s="86" t="s">
        <v>173</v>
      </c>
      <c r="U343" s="86" t="s">
        <v>173</v>
      </c>
      <c r="V343" s="86">
        <f t="shared" si="121"/>
        <v>0</v>
      </c>
      <c r="W343" s="86">
        <v>101529.79</v>
      </c>
      <c r="X343" s="86" t="s">
        <v>173</v>
      </c>
      <c r="Y343" s="86">
        <f t="shared" si="122"/>
        <v>101529.79</v>
      </c>
      <c r="Z343" s="86">
        <v>4368752.92</v>
      </c>
      <c r="AA343" s="86" t="s">
        <v>173</v>
      </c>
      <c r="AB343" s="86">
        <f t="shared" si="123"/>
        <v>4368752.92</v>
      </c>
      <c r="AC343" s="86" t="s">
        <v>173</v>
      </c>
      <c r="AD343" s="86" t="s">
        <v>173</v>
      </c>
      <c r="AE343" s="86">
        <f t="shared" si="124"/>
        <v>0</v>
      </c>
      <c r="AF343" s="86">
        <v>225198.8</v>
      </c>
      <c r="AG343" s="86" t="s">
        <v>173</v>
      </c>
      <c r="AH343" s="86">
        <f t="shared" si="125"/>
        <v>225198.8</v>
      </c>
      <c r="AI343" s="86">
        <v>2106447.56</v>
      </c>
      <c r="AJ343" s="86" t="s">
        <v>173</v>
      </c>
      <c r="AK343" s="86">
        <f t="shared" si="126"/>
        <v>2106447.56</v>
      </c>
      <c r="AM343" s="131" t="s">
        <v>5</v>
      </c>
    </row>
    <row r="344" spans="1:39" x14ac:dyDescent="0.4">
      <c r="A344" s="131" t="str">
        <f t="shared" si="112"/>
        <v>JunioSeguros La Internacional, S. A.</v>
      </c>
      <c r="B344" s="50" t="s">
        <v>82</v>
      </c>
      <c r="C344" s="87">
        <f t="shared" si="114"/>
        <v>36942138.950000003</v>
      </c>
      <c r="D344" s="87">
        <f t="shared" si="115"/>
        <v>0</v>
      </c>
      <c r="E344" s="86" t="s">
        <v>173</v>
      </c>
      <c r="F344" s="86" t="s">
        <v>173</v>
      </c>
      <c r="G344" s="86">
        <f t="shared" si="116"/>
        <v>0</v>
      </c>
      <c r="H344" s="86" t="s">
        <v>173</v>
      </c>
      <c r="I344" s="86" t="s">
        <v>173</v>
      </c>
      <c r="J344" s="86">
        <f t="shared" si="117"/>
        <v>0</v>
      </c>
      <c r="K344" s="86" t="s">
        <v>173</v>
      </c>
      <c r="L344" s="86" t="s">
        <v>173</v>
      </c>
      <c r="M344" s="86">
        <f t="shared" si="118"/>
        <v>0</v>
      </c>
      <c r="N344" s="86">
        <v>22500</v>
      </c>
      <c r="O344" s="86" t="s">
        <v>173</v>
      </c>
      <c r="P344" s="86">
        <f t="shared" si="119"/>
        <v>22500</v>
      </c>
      <c r="Q344" s="86" t="s">
        <v>173</v>
      </c>
      <c r="R344" s="86" t="s">
        <v>173</v>
      </c>
      <c r="S344" s="86">
        <f t="shared" si="120"/>
        <v>0</v>
      </c>
      <c r="T344" s="86" t="s">
        <v>173</v>
      </c>
      <c r="U344" s="86" t="s">
        <v>173</v>
      </c>
      <c r="V344" s="86">
        <f t="shared" si="121"/>
        <v>0</v>
      </c>
      <c r="W344" s="86" t="s">
        <v>173</v>
      </c>
      <c r="X344" s="86" t="s">
        <v>173</v>
      </c>
      <c r="Y344" s="86">
        <f t="shared" si="122"/>
        <v>0</v>
      </c>
      <c r="Z344" s="86">
        <v>36919638.950000003</v>
      </c>
      <c r="AA344" s="86" t="s">
        <v>173</v>
      </c>
      <c r="AB344" s="86">
        <f t="shared" si="123"/>
        <v>36919638.950000003</v>
      </c>
      <c r="AC344" s="86" t="s">
        <v>173</v>
      </c>
      <c r="AD344" s="86" t="s">
        <v>173</v>
      </c>
      <c r="AE344" s="86">
        <f t="shared" si="124"/>
        <v>0</v>
      </c>
      <c r="AF344" s="86" t="s">
        <v>173</v>
      </c>
      <c r="AG344" s="86" t="s">
        <v>173</v>
      </c>
      <c r="AH344" s="86">
        <f t="shared" si="125"/>
        <v>0</v>
      </c>
      <c r="AI344" s="86" t="s">
        <v>173</v>
      </c>
      <c r="AJ344" s="86" t="s">
        <v>173</v>
      </c>
      <c r="AK344" s="86">
        <f t="shared" si="126"/>
        <v>0</v>
      </c>
      <c r="AM344" s="131" t="s">
        <v>5</v>
      </c>
    </row>
    <row r="345" spans="1:39" x14ac:dyDescent="0.4">
      <c r="A345" s="131" t="str">
        <f t="shared" si="112"/>
        <v>JunioUnit, S.A</v>
      </c>
      <c r="B345" s="50" t="s">
        <v>118</v>
      </c>
      <c r="C345" s="87">
        <f t="shared" si="114"/>
        <v>638923.29999999993</v>
      </c>
      <c r="D345" s="87">
        <f t="shared" si="115"/>
        <v>21284</v>
      </c>
      <c r="E345" s="86">
        <v>33106.050000000003</v>
      </c>
      <c r="F345" s="86" t="s">
        <v>173</v>
      </c>
      <c r="G345" s="86">
        <f t="shared" si="116"/>
        <v>33106.050000000003</v>
      </c>
      <c r="H345" s="86" t="s">
        <v>173</v>
      </c>
      <c r="I345" s="86" t="s">
        <v>173</v>
      </c>
      <c r="J345" s="86">
        <f t="shared" si="117"/>
        <v>0</v>
      </c>
      <c r="K345" s="86">
        <v>38857.67</v>
      </c>
      <c r="L345" s="86">
        <v>21284</v>
      </c>
      <c r="M345" s="86">
        <f t="shared" si="118"/>
        <v>60141.67</v>
      </c>
      <c r="N345" s="86">
        <v>543.1</v>
      </c>
      <c r="O345" s="86" t="s">
        <v>173</v>
      </c>
      <c r="P345" s="86">
        <f t="shared" si="119"/>
        <v>543.1</v>
      </c>
      <c r="Q345" s="86" t="s">
        <v>173</v>
      </c>
      <c r="R345" s="86" t="s">
        <v>173</v>
      </c>
      <c r="S345" s="86">
        <f t="shared" si="120"/>
        <v>0</v>
      </c>
      <c r="T345" s="86" t="s">
        <v>173</v>
      </c>
      <c r="U345" s="86" t="s">
        <v>173</v>
      </c>
      <c r="V345" s="86">
        <f t="shared" si="121"/>
        <v>0</v>
      </c>
      <c r="W345" s="86" t="s">
        <v>173</v>
      </c>
      <c r="X345" s="86" t="s">
        <v>173</v>
      </c>
      <c r="Y345" s="86">
        <f t="shared" si="122"/>
        <v>0</v>
      </c>
      <c r="Z345" s="86">
        <v>4006.9</v>
      </c>
      <c r="AA345" s="86" t="s">
        <v>173</v>
      </c>
      <c r="AB345" s="86">
        <f t="shared" si="123"/>
        <v>4006.9</v>
      </c>
      <c r="AC345" s="86" t="s">
        <v>173</v>
      </c>
      <c r="AD345" s="86" t="s">
        <v>173</v>
      </c>
      <c r="AE345" s="86">
        <f t="shared" si="124"/>
        <v>0</v>
      </c>
      <c r="AF345" s="86" t="s">
        <v>173</v>
      </c>
      <c r="AG345" s="86" t="s">
        <v>173</v>
      </c>
      <c r="AH345" s="86">
        <f t="shared" si="125"/>
        <v>0</v>
      </c>
      <c r="AI345" s="86">
        <v>562409.57999999996</v>
      </c>
      <c r="AJ345" s="86" t="s">
        <v>173</v>
      </c>
      <c r="AK345" s="86">
        <f t="shared" si="126"/>
        <v>562409.57999999996</v>
      </c>
      <c r="AM345" s="131" t="s">
        <v>5</v>
      </c>
    </row>
    <row r="346" spans="1:39" x14ac:dyDescent="0.4">
      <c r="A346" s="131" t="str">
        <f t="shared" si="112"/>
        <v>JunioCooperativa Nacional de Seguros, Inc.</v>
      </c>
      <c r="B346" s="50" t="s">
        <v>80</v>
      </c>
      <c r="C346" s="87">
        <f t="shared" si="114"/>
        <v>36100699.989999995</v>
      </c>
      <c r="D346" s="87">
        <f t="shared" si="115"/>
        <v>34668.089999999997</v>
      </c>
      <c r="E346" s="86" t="s">
        <v>173</v>
      </c>
      <c r="F346" s="86" t="s">
        <v>173</v>
      </c>
      <c r="G346" s="86">
        <f t="shared" si="116"/>
        <v>0</v>
      </c>
      <c r="H346" s="86">
        <v>12603256.470000001</v>
      </c>
      <c r="I346" s="86">
        <v>34668.089999999997</v>
      </c>
      <c r="J346" s="86">
        <f t="shared" si="117"/>
        <v>12637924.560000001</v>
      </c>
      <c r="K346" s="86" t="s">
        <v>173</v>
      </c>
      <c r="L346" s="86" t="s">
        <v>173</v>
      </c>
      <c r="M346" s="86">
        <f t="shared" si="118"/>
        <v>0</v>
      </c>
      <c r="N346" s="86" t="s">
        <v>173</v>
      </c>
      <c r="O346" s="86" t="s">
        <v>173</v>
      </c>
      <c r="P346" s="86">
        <f t="shared" si="119"/>
        <v>0</v>
      </c>
      <c r="Q346" s="86">
        <v>4657023.75</v>
      </c>
      <c r="R346" s="86" t="s">
        <v>173</v>
      </c>
      <c r="S346" s="86">
        <f t="shared" si="120"/>
        <v>4657023.75</v>
      </c>
      <c r="T346" s="86" t="s">
        <v>173</v>
      </c>
      <c r="U346" s="86" t="s">
        <v>173</v>
      </c>
      <c r="V346" s="86">
        <f t="shared" si="121"/>
        <v>0</v>
      </c>
      <c r="W346" s="86">
        <v>27707.78</v>
      </c>
      <c r="X346" s="86" t="s">
        <v>173</v>
      </c>
      <c r="Y346" s="86">
        <f t="shared" si="122"/>
        <v>27707.78</v>
      </c>
      <c r="Z346" s="86">
        <v>17655905.780000001</v>
      </c>
      <c r="AA346" s="86" t="s">
        <v>173</v>
      </c>
      <c r="AB346" s="86">
        <f t="shared" si="123"/>
        <v>17655905.780000001</v>
      </c>
      <c r="AC346" s="86" t="s">
        <v>173</v>
      </c>
      <c r="AD346" s="86" t="s">
        <v>173</v>
      </c>
      <c r="AE346" s="86">
        <f t="shared" si="124"/>
        <v>0</v>
      </c>
      <c r="AF346" s="86">
        <v>476399.48</v>
      </c>
      <c r="AG346" s="86" t="s">
        <v>173</v>
      </c>
      <c r="AH346" s="86">
        <f t="shared" si="125"/>
        <v>476399.48</v>
      </c>
      <c r="AI346" s="86">
        <v>680406.73</v>
      </c>
      <c r="AJ346" s="86" t="s">
        <v>173</v>
      </c>
      <c r="AK346" s="86">
        <f t="shared" si="126"/>
        <v>680406.73</v>
      </c>
      <c r="AM346" s="131" t="s">
        <v>5</v>
      </c>
    </row>
    <row r="347" spans="1:39" x14ac:dyDescent="0.4">
      <c r="A347" s="131" t="str">
        <f t="shared" si="112"/>
        <v>JunioAngloamericana de Seguros, S. A.</v>
      </c>
      <c r="B347" s="50" t="s">
        <v>79</v>
      </c>
      <c r="C347" s="87">
        <f t="shared" si="114"/>
        <v>29469132.299999997</v>
      </c>
      <c r="D347" s="87">
        <f t="shared" si="115"/>
        <v>502009.02</v>
      </c>
      <c r="E347" s="86">
        <v>810.33</v>
      </c>
      <c r="F347" s="86" t="s">
        <v>173</v>
      </c>
      <c r="G347" s="86">
        <f t="shared" si="116"/>
        <v>810.33</v>
      </c>
      <c r="H347" s="86">
        <v>1874152.69</v>
      </c>
      <c r="I347" s="86">
        <v>333159.09000000003</v>
      </c>
      <c r="J347" s="86">
        <f t="shared" si="117"/>
        <v>2207311.7799999998</v>
      </c>
      <c r="K347" s="86" t="s">
        <v>173</v>
      </c>
      <c r="L347" s="86" t="s">
        <v>173</v>
      </c>
      <c r="M347" s="86">
        <f t="shared" si="118"/>
        <v>0</v>
      </c>
      <c r="N347" s="86" t="s">
        <v>173</v>
      </c>
      <c r="O347" s="86" t="s">
        <v>173</v>
      </c>
      <c r="P347" s="86">
        <f t="shared" si="119"/>
        <v>0</v>
      </c>
      <c r="Q347" s="86">
        <v>3505792.49</v>
      </c>
      <c r="R347" s="86">
        <v>143849.93</v>
      </c>
      <c r="S347" s="86">
        <f t="shared" si="120"/>
        <v>3649642.4200000004</v>
      </c>
      <c r="T347" s="86">
        <v>294584.55</v>
      </c>
      <c r="U347" s="86" t="s">
        <v>173</v>
      </c>
      <c r="V347" s="86">
        <f t="shared" si="121"/>
        <v>294584.55</v>
      </c>
      <c r="W347" s="86">
        <v>192613.16</v>
      </c>
      <c r="X347" s="86" t="s">
        <v>173</v>
      </c>
      <c r="Y347" s="86">
        <f t="shared" si="122"/>
        <v>192613.16</v>
      </c>
      <c r="Z347" s="86">
        <v>18679434.68</v>
      </c>
      <c r="AA347" s="86" t="s">
        <v>173</v>
      </c>
      <c r="AB347" s="86">
        <f t="shared" si="123"/>
        <v>18679434.68</v>
      </c>
      <c r="AC347" s="86" t="s">
        <v>173</v>
      </c>
      <c r="AD347" s="86" t="s">
        <v>173</v>
      </c>
      <c r="AE347" s="86">
        <f t="shared" si="124"/>
        <v>0</v>
      </c>
      <c r="AF347" s="86">
        <v>730290.73</v>
      </c>
      <c r="AG347" s="86" t="s">
        <v>173</v>
      </c>
      <c r="AH347" s="86">
        <f t="shared" si="125"/>
        <v>730290.73</v>
      </c>
      <c r="AI347" s="86">
        <v>4191453.67</v>
      </c>
      <c r="AJ347" s="86">
        <v>25000</v>
      </c>
      <c r="AK347" s="86">
        <f t="shared" si="126"/>
        <v>4216453.67</v>
      </c>
      <c r="AM347" s="131" t="s">
        <v>5</v>
      </c>
    </row>
    <row r="348" spans="1:39" x14ac:dyDescent="0.4">
      <c r="A348" s="131" t="str">
        <f t="shared" si="112"/>
        <v>JunioPatria, S. A. Compañía de Seguros</v>
      </c>
      <c r="B348" s="50" t="s">
        <v>99</v>
      </c>
      <c r="C348" s="87">
        <f t="shared" si="114"/>
        <v>57799235.279999994</v>
      </c>
      <c r="D348" s="87">
        <f t="shared" si="115"/>
        <v>0</v>
      </c>
      <c r="E348" s="86" t="s">
        <v>173</v>
      </c>
      <c r="F348" s="86" t="s">
        <v>173</v>
      </c>
      <c r="G348" s="86">
        <f t="shared" si="116"/>
        <v>0</v>
      </c>
      <c r="H348" s="86">
        <v>14032.75</v>
      </c>
      <c r="I348" s="86" t="s">
        <v>173</v>
      </c>
      <c r="J348" s="86">
        <f t="shared" si="117"/>
        <v>14032.75</v>
      </c>
      <c r="K348" s="86" t="s">
        <v>173</v>
      </c>
      <c r="L348" s="86" t="s">
        <v>173</v>
      </c>
      <c r="M348" s="86">
        <f t="shared" si="118"/>
        <v>0</v>
      </c>
      <c r="N348" s="86" t="s">
        <v>173</v>
      </c>
      <c r="O348" s="86" t="s">
        <v>173</v>
      </c>
      <c r="P348" s="86">
        <f t="shared" si="119"/>
        <v>0</v>
      </c>
      <c r="Q348" s="86">
        <v>105718.14</v>
      </c>
      <c r="R348" s="86" t="s">
        <v>173</v>
      </c>
      <c r="S348" s="86">
        <f t="shared" si="120"/>
        <v>105718.14</v>
      </c>
      <c r="T348" s="86" t="s">
        <v>173</v>
      </c>
      <c r="U348" s="86" t="s">
        <v>173</v>
      </c>
      <c r="V348" s="86">
        <f t="shared" si="121"/>
        <v>0</v>
      </c>
      <c r="W348" s="86">
        <v>484945.98</v>
      </c>
      <c r="X348" s="86" t="s">
        <v>173</v>
      </c>
      <c r="Y348" s="86">
        <f t="shared" si="122"/>
        <v>484945.98</v>
      </c>
      <c r="Z348" s="86">
        <v>55267796.219999999</v>
      </c>
      <c r="AA348" s="86" t="s">
        <v>173</v>
      </c>
      <c r="AB348" s="86">
        <f t="shared" si="123"/>
        <v>55267796.219999999</v>
      </c>
      <c r="AC348" s="86" t="s">
        <v>173</v>
      </c>
      <c r="AD348" s="86" t="s">
        <v>173</v>
      </c>
      <c r="AE348" s="86">
        <f t="shared" si="124"/>
        <v>0</v>
      </c>
      <c r="AF348" s="86">
        <v>1841297.78</v>
      </c>
      <c r="AG348" s="86" t="s">
        <v>173</v>
      </c>
      <c r="AH348" s="86">
        <f t="shared" si="125"/>
        <v>1841297.78</v>
      </c>
      <c r="AI348" s="86">
        <v>85444.41</v>
      </c>
      <c r="AJ348" s="86" t="s">
        <v>173</v>
      </c>
      <c r="AK348" s="86">
        <f t="shared" si="126"/>
        <v>85444.41</v>
      </c>
      <c r="AM348" s="131" t="s">
        <v>5</v>
      </c>
    </row>
    <row r="349" spans="1:39" x14ac:dyDescent="0.4">
      <c r="A349" s="131" t="str">
        <f t="shared" si="112"/>
        <v>JunioGeneral de Seguros, S. A.</v>
      </c>
      <c r="B349" s="50" t="s">
        <v>78</v>
      </c>
      <c r="C349" s="87">
        <f t="shared" si="114"/>
        <v>39944324.339999996</v>
      </c>
      <c r="D349" s="87">
        <f t="shared" si="115"/>
        <v>89672713.49000001</v>
      </c>
      <c r="E349" s="86">
        <v>392193.78</v>
      </c>
      <c r="F349" s="86" t="s">
        <v>173</v>
      </c>
      <c r="G349" s="86">
        <f t="shared" si="116"/>
        <v>392193.78</v>
      </c>
      <c r="H349" s="86">
        <v>4153081.6</v>
      </c>
      <c r="I349" s="86">
        <v>89036638.170000002</v>
      </c>
      <c r="J349" s="86">
        <f t="shared" si="117"/>
        <v>93189719.769999996</v>
      </c>
      <c r="K349" s="86" t="s">
        <v>173</v>
      </c>
      <c r="L349" s="86">
        <v>535104.92000000004</v>
      </c>
      <c r="M349" s="86">
        <f t="shared" si="118"/>
        <v>535104.92000000004</v>
      </c>
      <c r="N349" s="86">
        <v>21060.47</v>
      </c>
      <c r="O349" s="86">
        <v>100970.4</v>
      </c>
      <c r="P349" s="86">
        <f t="shared" si="119"/>
        <v>122030.87</v>
      </c>
      <c r="Q349" s="86">
        <v>4465384.17</v>
      </c>
      <c r="R349" s="86" t="s">
        <v>173</v>
      </c>
      <c r="S349" s="86">
        <f t="shared" si="120"/>
        <v>4465384.17</v>
      </c>
      <c r="T349" s="86">
        <v>5049937.79</v>
      </c>
      <c r="U349" s="86" t="s">
        <v>173</v>
      </c>
      <c r="V349" s="86">
        <f t="shared" si="121"/>
        <v>5049937.79</v>
      </c>
      <c r="W349" s="86">
        <v>136651.84</v>
      </c>
      <c r="X349" s="86" t="s">
        <v>173</v>
      </c>
      <c r="Y349" s="86">
        <f t="shared" si="122"/>
        <v>136651.84</v>
      </c>
      <c r="Z349" s="86">
        <v>18899627.52</v>
      </c>
      <c r="AA349" s="86" t="s">
        <v>173</v>
      </c>
      <c r="AB349" s="86">
        <f t="shared" si="123"/>
        <v>18899627.52</v>
      </c>
      <c r="AC349" s="86" t="s">
        <v>173</v>
      </c>
      <c r="AD349" s="86" t="s">
        <v>173</v>
      </c>
      <c r="AE349" s="86">
        <f t="shared" si="124"/>
        <v>0</v>
      </c>
      <c r="AF349" s="86">
        <v>3693341.41</v>
      </c>
      <c r="AG349" s="86" t="s">
        <v>173</v>
      </c>
      <c r="AH349" s="86">
        <f t="shared" si="125"/>
        <v>3693341.41</v>
      </c>
      <c r="AI349" s="86">
        <v>3133045.76</v>
      </c>
      <c r="AJ349" s="86" t="s">
        <v>173</v>
      </c>
      <c r="AK349" s="86">
        <f t="shared" si="126"/>
        <v>3133045.76</v>
      </c>
      <c r="AM349" s="131" t="s">
        <v>5</v>
      </c>
    </row>
    <row r="350" spans="1:39" x14ac:dyDescent="0.4">
      <c r="A350" s="131" t="str">
        <f t="shared" si="112"/>
        <v>JunioBMI Compañía de Seguros, S. A.</v>
      </c>
      <c r="B350" s="50" t="s">
        <v>95</v>
      </c>
      <c r="C350" s="87">
        <f t="shared" si="114"/>
        <v>1179521.94</v>
      </c>
      <c r="D350" s="87">
        <f t="shared" si="115"/>
        <v>33559256.43</v>
      </c>
      <c r="E350" s="86" t="s">
        <v>173</v>
      </c>
      <c r="F350" s="86" t="s">
        <v>173</v>
      </c>
      <c r="G350" s="86">
        <f t="shared" si="116"/>
        <v>0</v>
      </c>
      <c r="H350" s="86">
        <v>1179521.94</v>
      </c>
      <c r="I350" s="86" t="s">
        <v>173</v>
      </c>
      <c r="J350" s="86">
        <f t="shared" si="117"/>
        <v>1179521.94</v>
      </c>
      <c r="K350" s="86" t="s">
        <v>173</v>
      </c>
      <c r="L350" s="86">
        <v>33559256.43</v>
      </c>
      <c r="M350" s="86">
        <f t="shared" si="118"/>
        <v>33559256.43</v>
      </c>
      <c r="N350" s="86" t="s">
        <v>173</v>
      </c>
      <c r="O350" s="86" t="s">
        <v>173</v>
      </c>
      <c r="P350" s="86">
        <f t="shared" si="119"/>
        <v>0</v>
      </c>
      <c r="Q350" s="86" t="s">
        <v>173</v>
      </c>
      <c r="R350" s="86" t="s">
        <v>173</v>
      </c>
      <c r="S350" s="86">
        <f t="shared" si="120"/>
        <v>0</v>
      </c>
      <c r="T350" s="86" t="s">
        <v>173</v>
      </c>
      <c r="U350" s="86" t="s">
        <v>173</v>
      </c>
      <c r="V350" s="86">
        <f t="shared" si="121"/>
        <v>0</v>
      </c>
      <c r="W350" s="86" t="s">
        <v>173</v>
      </c>
      <c r="X350" s="86" t="s">
        <v>173</v>
      </c>
      <c r="Y350" s="86">
        <f t="shared" si="122"/>
        <v>0</v>
      </c>
      <c r="Z350" s="86" t="s">
        <v>173</v>
      </c>
      <c r="AA350" s="86" t="s">
        <v>173</v>
      </c>
      <c r="AB350" s="86">
        <f t="shared" si="123"/>
        <v>0</v>
      </c>
      <c r="AC350" s="86" t="s">
        <v>173</v>
      </c>
      <c r="AD350" s="86" t="s">
        <v>173</v>
      </c>
      <c r="AE350" s="86">
        <f t="shared" si="124"/>
        <v>0</v>
      </c>
      <c r="AF350" s="86" t="s">
        <v>173</v>
      </c>
      <c r="AG350" s="86" t="s">
        <v>173</v>
      </c>
      <c r="AH350" s="86">
        <f t="shared" si="125"/>
        <v>0</v>
      </c>
      <c r="AI350" s="86" t="s">
        <v>173</v>
      </c>
      <c r="AJ350" s="86" t="s">
        <v>173</v>
      </c>
      <c r="AK350" s="86">
        <f t="shared" si="126"/>
        <v>0</v>
      </c>
      <c r="AM350" s="131" t="s">
        <v>5</v>
      </c>
    </row>
    <row r="351" spans="1:39" x14ac:dyDescent="0.4">
      <c r="A351" s="131" t="str">
        <f t="shared" si="112"/>
        <v>JunioAmigos Compañía de Seguros, S. A.</v>
      </c>
      <c r="B351" s="50" t="s">
        <v>88</v>
      </c>
      <c r="C351" s="87">
        <f t="shared" si="114"/>
        <v>9597222.1500000004</v>
      </c>
      <c r="D351" s="87">
        <f t="shared" si="115"/>
        <v>0</v>
      </c>
      <c r="E351" s="86">
        <v>102771.54</v>
      </c>
      <c r="F351" s="86" t="s">
        <v>173</v>
      </c>
      <c r="G351" s="86">
        <f t="shared" si="116"/>
        <v>102771.54</v>
      </c>
      <c r="H351" s="86">
        <v>388899.12</v>
      </c>
      <c r="I351" s="86" t="s">
        <v>173</v>
      </c>
      <c r="J351" s="86">
        <f t="shared" si="117"/>
        <v>388899.12</v>
      </c>
      <c r="K351" s="86" t="s">
        <v>173</v>
      </c>
      <c r="L351" s="86" t="s">
        <v>173</v>
      </c>
      <c r="M351" s="86">
        <f t="shared" si="118"/>
        <v>0</v>
      </c>
      <c r="N351" s="86" t="s">
        <v>173</v>
      </c>
      <c r="O351" s="86" t="s">
        <v>173</v>
      </c>
      <c r="P351" s="86">
        <f t="shared" si="119"/>
        <v>0</v>
      </c>
      <c r="Q351" s="86">
        <v>81671.839999999997</v>
      </c>
      <c r="R351" s="86" t="s">
        <v>173</v>
      </c>
      <c r="S351" s="86">
        <f t="shared" si="120"/>
        <v>81671.839999999997</v>
      </c>
      <c r="T351" s="86">
        <v>122457.08</v>
      </c>
      <c r="U351" s="86" t="s">
        <v>173</v>
      </c>
      <c r="V351" s="86">
        <f t="shared" si="121"/>
        <v>122457.08</v>
      </c>
      <c r="W351" s="86" t="s">
        <v>173</v>
      </c>
      <c r="X351" s="86" t="s">
        <v>173</v>
      </c>
      <c r="Y351" s="86">
        <f t="shared" si="122"/>
        <v>0</v>
      </c>
      <c r="Z351" s="86">
        <v>8495681.1300000008</v>
      </c>
      <c r="AA351" s="86" t="s">
        <v>173</v>
      </c>
      <c r="AB351" s="86">
        <f t="shared" si="123"/>
        <v>8495681.1300000008</v>
      </c>
      <c r="AC351" s="86" t="s">
        <v>173</v>
      </c>
      <c r="AD351" s="86" t="s">
        <v>173</v>
      </c>
      <c r="AE351" s="86">
        <f t="shared" si="124"/>
        <v>0</v>
      </c>
      <c r="AF351" s="86">
        <v>33296.269999999997</v>
      </c>
      <c r="AG351" s="86" t="s">
        <v>173</v>
      </c>
      <c r="AH351" s="86">
        <f t="shared" si="125"/>
        <v>33296.269999999997</v>
      </c>
      <c r="AI351" s="86">
        <v>372445.17</v>
      </c>
      <c r="AJ351" s="86" t="s">
        <v>173</v>
      </c>
      <c r="AK351" s="86">
        <f t="shared" si="126"/>
        <v>372445.17</v>
      </c>
      <c r="AM351" s="131" t="s">
        <v>5</v>
      </c>
    </row>
    <row r="352" spans="1:39" x14ac:dyDescent="0.4">
      <c r="A352" s="131" t="str">
        <f t="shared" si="112"/>
        <v>JunioCompañía Dominicana de Seguros, S.R.L.</v>
      </c>
      <c r="B352" s="50" t="s">
        <v>96</v>
      </c>
      <c r="C352" s="87">
        <f t="shared" si="114"/>
        <v>77069795.730000004</v>
      </c>
      <c r="D352" s="87">
        <f t="shared" si="115"/>
        <v>114313.8</v>
      </c>
      <c r="E352" s="86">
        <v>393828.22</v>
      </c>
      <c r="F352" s="86" t="s">
        <v>173</v>
      </c>
      <c r="G352" s="86">
        <f t="shared" si="116"/>
        <v>393828.22</v>
      </c>
      <c r="H352" s="86">
        <v>10972.76</v>
      </c>
      <c r="I352" s="86" t="s">
        <v>173</v>
      </c>
      <c r="J352" s="86">
        <f t="shared" si="117"/>
        <v>10972.76</v>
      </c>
      <c r="K352" s="86" t="s">
        <v>173</v>
      </c>
      <c r="L352" s="86" t="s">
        <v>173</v>
      </c>
      <c r="M352" s="86">
        <f t="shared" si="118"/>
        <v>0</v>
      </c>
      <c r="N352" s="86">
        <v>36185.51</v>
      </c>
      <c r="O352" s="86" t="s">
        <v>173</v>
      </c>
      <c r="P352" s="86">
        <f t="shared" si="119"/>
        <v>36185.51</v>
      </c>
      <c r="Q352" s="86">
        <v>440576.3</v>
      </c>
      <c r="R352" s="86" t="s">
        <v>173</v>
      </c>
      <c r="S352" s="86">
        <f t="shared" si="120"/>
        <v>440576.3</v>
      </c>
      <c r="T352" s="86">
        <v>148928.69</v>
      </c>
      <c r="U352" s="86" t="s">
        <v>173</v>
      </c>
      <c r="V352" s="86">
        <f t="shared" si="121"/>
        <v>148928.69</v>
      </c>
      <c r="W352" s="86">
        <v>19149.849999999999</v>
      </c>
      <c r="X352" s="86" t="s">
        <v>173</v>
      </c>
      <c r="Y352" s="86">
        <f t="shared" si="122"/>
        <v>19149.849999999999</v>
      </c>
      <c r="Z352" s="86">
        <v>51803643.420000002</v>
      </c>
      <c r="AA352" s="86" t="s">
        <v>173</v>
      </c>
      <c r="AB352" s="86">
        <f t="shared" si="123"/>
        <v>51803643.420000002</v>
      </c>
      <c r="AC352" s="86" t="s">
        <v>173</v>
      </c>
      <c r="AD352" s="86" t="s">
        <v>173</v>
      </c>
      <c r="AE352" s="86">
        <f t="shared" si="124"/>
        <v>0</v>
      </c>
      <c r="AF352" s="86">
        <v>23242558.920000002</v>
      </c>
      <c r="AG352" s="86">
        <v>100413.8</v>
      </c>
      <c r="AH352" s="86">
        <f t="shared" si="125"/>
        <v>23342972.720000003</v>
      </c>
      <c r="AI352" s="86">
        <v>973952.06</v>
      </c>
      <c r="AJ352" s="86">
        <v>13900</v>
      </c>
      <c r="AK352" s="86">
        <f t="shared" si="126"/>
        <v>987852.06</v>
      </c>
      <c r="AM352" s="131" t="s">
        <v>5</v>
      </c>
    </row>
    <row r="353" spans="1:39" x14ac:dyDescent="0.4">
      <c r="A353" s="131" t="str">
        <f t="shared" si="112"/>
        <v>JunioAtlantica Seguros, S. A.</v>
      </c>
      <c r="B353" s="49" t="s">
        <v>107</v>
      </c>
      <c r="C353" s="87">
        <f t="shared" si="114"/>
        <v>52606447.810000002</v>
      </c>
      <c r="D353" s="87">
        <f t="shared" si="115"/>
        <v>0</v>
      </c>
      <c r="E353" s="86">
        <v>13467.73</v>
      </c>
      <c r="F353" s="86" t="s">
        <v>173</v>
      </c>
      <c r="G353" s="86">
        <f t="shared" si="116"/>
        <v>13467.73</v>
      </c>
      <c r="H353" s="86">
        <v>172992.61</v>
      </c>
      <c r="I353" s="86" t="s">
        <v>173</v>
      </c>
      <c r="J353" s="86">
        <f t="shared" si="117"/>
        <v>172992.61</v>
      </c>
      <c r="K353" s="86" t="s">
        <v>173</v>
      </c>
      <c r="L353" s="86" t="s">
        <v>173</v>
      </c>
      <c r="M353" s="86">
        <f t="shared" si="118"/>
        <v>0</v>
      </c>
      <c r="N353" s="86" t="s">
        <v>173</v>
      </c>
      <c r="O353" s="86" t="s">
        <v>173</v>
      </c>
      <c r="P353" s="86">
        <f t="shared" si="119"/>
        <v>0</v>
      </c>
      <c r="Q353" s="86">
        <v>362158.91</v>
      </c>
      <c r="R353" s="86" t="s">
        <v>173</v>
      </c>
      <c r="S353" s="86">
        <f t="shared" si="120"/>
        <v>362158.91</v>
      </c>
      <c r="T353" s="86">
        <v>29787.19</v>
      </c>
      <c r="U353" s="86" t="s">
        <v>173</v>
      </c>
      <c r="V353" s="86">
        <f t="shared" si="121"/>
        <v>29787.19</v>
      </c>
      <c r="W353" s="86" t="s">
        <v>173</v>
      </c>
      <c r="X353" s="86" t="s">
        <v>173</v>
      </c>
      <c r="Y353" s="86">
        <f t="shared" si="122"/>
        <v>0</v>
      </c>
      <c r="Z353" s="86">
        <v>51852905.130000003</v>
      </c>
      <c r="AA353" s="86" t="s">
        <v>173</v>
      </c>
      <c r="AB353" s="86">
        <f t="shared" si="123"/>
        <v>51852905.130000003</v>
      </c>
      <c r="AC353" s="86" t="s">
        <v>173</v>
      </c>
      <c r="AD353" s="86" t="s">
        <v>173</v>
      </c>
      <c r="AE353" s="86">
        <f t="shared" si="124"/>
        <v>0</v>
      </c>
      <c r="AF353" s="86">
        <v>39800</v>
      </c>
      <c r="AG353" s="86" t="s">
        <v>173</v>
      </c>
      <c r="AH353" s="86">
        <f t="shared" si="125"/>
        <v>39800</v>
      </c>
      <c r="AI353" s="86">
        <v>135336.24</v>
      </c>
      <c r="AJ353" s="86" t="s">
        <v>173</v>
      </c>
      <c r="AK353" s="86">
        <f t="shared" si="126"/>
        <v>135336.24</v>
      </c>
      <c r="AM353" s="131" t="s">
        <v>5</v>
      </c>
    </row>
    <row r="354" spans="1:39" x14ac:dyDescent="0.4">
      <c r="A354" s="131" t="str">
        <f t="shared" si="112"/>
        <v>JunioAutoseguro, S. A.</v>
      </c>
      <c r="B354" s="50" t="s">
        <v>81</v>
      </c>
      <c r="C354" s="87">
        <f t="shared" si="114"/>
        <v>4818714.38</v>
      </c>
      <c r="D354" s="87">
        <f t="shared" si="115"/>
        <v>0</v>
      </c>
      <c r="E354" s="86" t="s">
        <v>173</v>
      </c>
      <c r="F354" s="86" t="s">
        <v>173</v>
      </c>
      <c r="G354" s="86">
        <f t="shared" si="116"/>
        <v>0</v>
      </c>
      <c r="H354" s="86" t="s">
        <v>173</v>
      </c>
      <c r="I354" s="86" t="s">
        <v>173</v>
      </c>
      <c r="J354" s="86">
        <f t="shared" si="117"/>
        <v>0</v>
      </c>
      <c r="K354" s="86" t="s">
        <v>173</v>
      </c>
      <c r="L354" s="86" t="s">
        <v>173</v>
      </c>
      <c r="M354" s="86">
        <f t="shared" si="118"/>
        <v>0</v>
      </c>
      <c r="N354" s="86" t="s">
        <v>173</v>
      </c>
      <c r="O354" s="86" t="s">
        <v>173</v>
      </c>
      <c r="P354" s="86">
        <f t="shared" si="119"/>
        <v>0</v>
      </c>
      <c r="Q354" s="86" t="s">
        <v>173</v>
      </c>
      <c r="R354" s="86" t="s">
        <v>173</v>
      </c>
      <c r="S354" s="86">
        <f t="shared" si="120"/>
        <v>0</v>
      </c>
      <c r="T354" s="86" t="s">
        <v>173</v>
      </c>
      <c r="U354" s="86" t="s">
        <v>173</v>
      </c>
      <c r="V354" s="86">
        <f t="shared" si="121"/>
        <v>0</v>
      </c>
      <c r="W354" s="86" t="s">
        <v>173</v>
      </c>
      <c r="X354" s="86" t="s">
        <v>173</v>
      </c>
      <c r="Y354" s="86">
        <f t="shared" si="122"/>
        <v>0</v>
      </c>
      <c r="Z354" s="86">
        <v>4818714.38</v>
      </c>
      <c r="AA354" s="86" t="s">
        <v>173</v>
      </c>
      <c r="AB354" s="86">
        <f t="shared" si="123"/>
        <v>4818714.38</v>
      </c>
      <c r="AC354" s="86" t="s">
        <v>173</v>
      </c>
      <c r="AD354" s="86" t="s">
        <v>173</v>
      </c>
      <c r="AE354" s="86">
        <f t="shared" si="124"/>
        <v>0</v>
      </c>
      <c r="AF354" s="86" t="s">
        <v>173</v>
      </c>
      <c r="AG354" s="86" t="s">
        <v>173</v>
      </c>
      <c r="AH354" s="86">
        <f t="shared" si="125"/>
        <v>0</v>
      </c>
      <c r="AI354" s="86" t="s">
        <v>173</v>
      </c>
      <c r="AJ354" s="86" t="s">
        <v>173</v>
      </c>
      <c r="AK354" s="86">
        <f t="shared" si="126"/>
        <v>0</v>
      </c>
      <c r="AM354" s="131" t="s">
        <v>5</v>
      </c>
    </row>
    <row r="355" spans="1:39" x14ac:dyDescent="0.4">
      <c r="A355" s="131" t="str">
        <f t="shared" si="112"/>
        <v>JunioBanesco Seguros, S.A.</v>
      </c>
      <c r="B355" s="50" t="s">
        <v>106</v>
      </c>
      <c r="C355" s="87">
        <f t="shared" si="114"/>
        <v>53782014.520000003</v>
      </c>
      <c r="D355" s="87">
        <f t="shared" si="115"/>
        <v>1785922.9900000002</v>
      </c>
      <c r="E355" s="86">
        <v>55854.06</v>
      </c>
      <c r="F355" s="86" t="s">
        <v>173</v>
      </c>
      <c r="G355" s="86">
        <f t="shared" si="116"/>
        <v>55854.06</v>
      </c>
      <c r="H355" s="86">
        <v>2971639.88</v>
      </c>
      <c r="I355" s="86" t="s">
        <v>173</v>
      </c>
      <c r="J355" s="86">
        <f t="shared" si="117"/>
        <v>2971639.88</v>
      </c>
      <c r="K355" s="86" t="s">
        <v>173</v>
      </c>
      <c r="L355" s="86" t="s">
        <v>173</v>
      </c>
      <c r="M355" s="86">
        <f t="shared" si="118"/>
        <v>0</v>
      </c>
      <c r="N355" s="86">
        <v>1203065.94</v>
      </c>
      <c r="O355" s="86">
        <v>0.08</v>
      </c>
      <c r="P355" s="86">
        <f t="shared" si="119"/>
        <v>1203066.02</v>
      </c>
      <c r="Q355" s="86">
        <v>17662565.57</v>
      </c>
      <c r="R355" s="86">
        <v>1705115.04</v>
      </c>
      <c r="S355" s="86">
        <f t="shared" si="120"/>
        <v>19367680.609999999</v>
      </c>
      <c r="T355" s="86">
        <v>592343.75</v>
      </c>
      <c r="U355" s="86" t="s">
        <v>173</v>
      </c>
      <c r="V355" s="86">
        <f t="shared" si="121"/>
        <v>592343.75</v>
      </c>
      <c r="W355" s="86">
        <v>790406.5</v>
      </c>
      <c r="X355" s="86" t="s">
        <v>173</v>
      </c>
      <c r="Y355" s="86">
        <f t="shared" si="122"/>
        <v>790406.5</v>
      </c>
      <c r="Z355" s="86">
        <v>25818776.690000001</v>
      </c>
      <c r="AA355" s="86">
        <v>6285.57</v>
      </c>
      <c r="AB355" s="86">
        <f t="shared" si="123"/>
        <v>25825062.260000002</v>
      </c>
      <c r="AC355" s="86" t="s">
        <v>173</v>
      </c>
      <c r="AD355" s="86" t="s">
        <v>173</v>
      </c>
      <c r="AE355" s="86">
        <f t="shared" si="124"/>
        <v>0</v>
      </c>
      <c r="AF355" s="86">
        <v>928415.75</v>
      </c>
      <c r="AG355" s="86">
        <v>42583.93</v>
      </c>
      <c r="AH355" s="86">
        <f t="shared" si="125"/>
        <v>970999.68</v>
      </c>
      <c r="AI355" s="86">
        <v>3758946.38</v>
      </c>
      <c r="AJ355" s="86">
        <v>31938.37</v>
      </c>
      <c r="AK355" s="86">
        <f t="shared" si="126"/>
        <v>3790884.75</v>
      </c>
      <c r="AM355" s="131" t="s">
        <v>5</v>
      </c>
    </row>
    <row r="356" spans="1:39" x14ac:dyDescent="0.4">
      <c r="A356" s="131" t="str">
        <f t="shared" si="112"/>
        <v>JunioHumano Seguros, S. A.</v>
      </c>
      <c r="B356" s="50" t="s">
        <v>108</v>
      </c>
      <c r="C356" s="87">
        <f t="shared" si="114"/>
        <v>114905291.23</v>
      </c>
      <c r="D356" s="87">
        <f t="shared" si="115"/>
        <v>949710087.06000018</v>
      </c>
      <c r="E356" s="86">
        <v>3363465.56</v>
      </c>
      <c r="F356" s="86">
        <v>0.02</v>
      </c>
      <c r="G356" s="86">
        <f t="shared" si="116"/>
        <v>3363465.58</v>
      </c>
      <c r="H356" s="86">
        <v>18526661.199999999</v>
      </c>
      <c r="I356" s="86">
        <v>3284297.56</v>
      </c>
      <c r="J356" s="86">
        <f t="shared" si="117"/>
        <v>21810958.759999998</v>
      </c>
      <c r="K356" s="86" t="s">
        <v>173</v>
      </c>
      <c r="L356" s="86">
        <v>941323992.05999994</v>
      </c>
      <c r="M356" s="86">
        <f t="shared" si="118"/>
        <v>941323992.05999994</v>
      </c>
      <c r="N356" s="86">
        <v>1802168.92</v>
      </c>
      <c r="O356" s="86">
        <v>0.45</v>
      </c>
      <c r="P356" s="86">
        <f t="shared" si="119"/>
        <v>1802169.3699999999</v>
      </c>
      <c r="Q356" s="86">
        <v>26190908.77</v>
      </c>
      <c r="R356" s="86">
        <v>607914.43999999994</v>
      </c>
      <c r="S356" s="86">
        <f t="shared" si="120"/>
        <v>26798823.210000001</v>
      </c>
      <c r="T356" s="86">
        <v>179299.92</v>
      </c>
      <c r="U356" s="86">
        <v>0.56999999999999995</v>
      </c>
      <c r="V356" s="86">
        <f t="shared" si="121"/>
        <v>179300.49000000002</v>
      </c>
      <c r="W356" s="86">
        <v>620539.80000000005</v>
      </c>
      <c r="X356" s="86">
        <v>1.72</v>
      </c>
      <c r="Y356" s="86">
        <f t="shared" si="122"/>
        <v>620541.52</v>
      </c>
      <c r="Z356" s="86">
        <v>54899099.950000003</v>
      </c>
      <c r="AA356" s="86">
        <v>2198525.44</v>
      </c>
      <c r="AB356" s="86">
        <f t="shared" si="123"/>
        <v>57097625.390000001</v>
      </c>
      <c r="AC356" s="86" t="s">
        <v>173</v>
      </c>
      <c r="AD356" s="86" t="s">
        <v>173</v>
      </c>
      <c r="AE356" s="86">
        <f t="shared" si="124"/>
        <v>0</v>
      </c>
      <c r="AF356" s="86">
        <v>967148.67</v>
      </c>
      <c r="AG356" s="86">
        <v>20001.28</v>
      </c>
      <c r="AH356" s="86">
        <f t="shared" si="125"/>
        <v>987149.95000000007</v>
      </c>
      <c r="AI356" s="86">
        <v>8355998.4400000004</v>
      </c>
      <c r="AJ356" s="86">
        <v>2275353.52</v>
      </c>
      <c r="AK356" s="86">
        <f t="shared" si="126"/>
        <v>10631351.960000001</v>
      </c>
      <c r="AM356" s="131" t="s">
        <v>5</v>
      </c>
    </row>
    <row r="357" spans="1:39" x14ac:dyDescent="0.4">
      <c r="A357" s="131" t="str">
        <f t="shared" ref="A357:A413" si="127">AM357&amp;B357</f>
        <v>JunioAtrio Seguros, S. A.</v>
      </c>
      <c r="B357" s="50" t="s">
        <v>110</v>
      </c>
      <c r="C357" s="87">
        <f t="shared" si="114"/>
        <v>23698108.670000002</v>
      </c>
      <c r="D357" s="87">
        <f t="shared" si="115"/>
        <v>21333823.450000003</v>
      </c>
      <c r="E357" s="86" t="s">
        <v>173</v>
      </c>
      <c r="F357" s="86" t="s">
        <v>173</v>
      </c>
      <c r="G357" s="86">
        <f t="shared" si="116"/>
        <v>0</v>
      </c>
      <c r="H357" s="86">
        <v>170830.16</v>
      </c>
      <c r="I357" s="86">
        <v>12661482.880000001</v>
      </c>
      <c r="J357" s="86">
        <f t="shared" si="117"/>
        <v>12832313.040000001</v>
      </c>
      <c r="K357" s="86" t="s">
        <v>173</v>
      </c>
      <c r="L357" s="86">
        <v>3004468.41</v>
      </c>
      <c r="M357" s="86">
        <f t="shared" si="118"/>
        <v>3004468.41</v>
      </c>
      <c r="N357" s="86">
        <v>9253.56</v>
      </c>
      <c r="O357" s="86" t="s">
        <v>173</v>
      </c>
      <c r="P357" s="86">
        <f t="shared" si="119"/>
        <v>9253.56</v>
      </c>
      <c r="Q357" s="86">
        <v>2518245.38</v>
      </c>
      <c r="R357" s="86" t="s">
        <v>173</v>
      </c>
      <c r="S357" s="86">
        <f t="shared" si="120"/>
        <v>2518245.38</v>
      </c>
      <c r="T357" s="86">
        <v>2090144.12</v>
      </c>
      <c r="U357" s="86" t="s">
        <v>173</v>
      </c>
      <c r="V357" s="86">
        <f t="shared" si="121"/>
        <v>2090144.12</v>
      </c>
      <c r="W357" s="86">
        <v>110463.64</v>
      </c>
      <c r="X357" s="86" t="s">
        <v>173</v>
      </c>
      <c r="Y357" s="86">
        <f t="shared" si="122"/>
        <v>110463.64</v>
      </c>
      <c r="Z357" s="86">
        <v>16608544.99</v>
      </c>
      <c r="AA357" s="86" t="s">
        <v>173</v>
      </c>
      <c r="AB357" s="86">
        <f t="shared" si="123"/>
        <v>16608544.99</v>
      </c>
      <c r="AC357" s="86" t="s">
        <v>173</v>
      </c>
      <c r="AD357" s="86" t="s">
        <v>173</v>
      </c>
      <c r="AE357" s="86">
        <f t="shared" si="124"/>
        <v>0</v>
      </c>
      <c r="AF357" s="86">
        <v>1470862.39</v>
      </c>
      <c r="AG357" s="86" t="s">
        <v>173</v>
      </c>
      <c r="AH357" s="86">
        <f t="shared" si="125"/>
        <v>1470862.39</v>
      </c>
      <c r="AI357" s="86">
        <v>719764.43</v>
      </c>
      <c r="AJ357" s="86">
        <v>5667872.1600000001</v>
      </c>
      <c r="AK357" s="86">
        <f t="shared" si="126"/>
        <v>6387636.5899999999</v>
      </c>
      <c r="AM357" s="131" t="s">
        <v>5</v>
      </c>
    </row>
    <row r="358" spans="1:39" x14ac:dyDescent="0.4">
      <c r="A358" s="131" t="str">
        <f t="shared" si="127"/>
        <v>JunioSeguros APS, S.A</v>
      </c>
      <c r="B358" s="50" t="s">
        <v>114</v>
      </c>
      <c r="C358" s="87">
        <f t="shared" si="114"/>
        <v>22535389.230000004</v>
      </c>
      <c r="D358" s="87">
        <f t="shared" si="115"/>
        <v>252675</v>
      </c>
      <c r="E358" s="86" t="s">
        <v>173</v>
      </c>
      <c r="F358" s="86" t="s">
        <v>173</v>
      </c>
      <c r="G358" s="86">
        <f t="shared" si="116"/>
        <v>0</v>
      </c>
      <c r="H358" s="86">
        <v>1499518.06</v>
      </c>
      <c r="I358" s="86" t="s">
        <v>173</v>
      </c>
      <c r="J358" s="86">
        <f t="shared" si="117"/>
        <v>1499518.06</v>
      </c>
      <c r="K358" s="86" t="s">
        <v>173</v>
      </c>
      <c r="L358" s="86">
        <v>252675</v>
      </c>
      <c r="M358" s="86">
        <f t="shared" si="118"/>
        <v>252675</v>
      </c>
      <c r="N358" s="86" t="s">
        <v>173</v>
      </c>
      <c r="O358" s="86" t="s">
        <v>173</v>
      </c>
      <c r="P358" s="86">
        <f t="shared" si="119"/>
        <v>0</v>
      </c>
      <c r="Q358" s="86">
        <v>225126.92</v>
      </c>
      <c r="R358" s="86" t="s">
        <v>173</v>
      </c>
      <c r="S358" s="86">
        <f t="shared" si="120"/>
        <v>225126.92</v>
      </c>
      <c r="T358" s="86">
        <v>171534.84</v>
      </c>
      <c r="U358" s="86" t="s">
        <v>173</v>
      </c>
      <c r="V358" s="86">
        <f t="shared" si="121"/>
        <v>171534.84</v>
      </c>
      <c r="W358" s="86">
        <v>85777.06</v>
      </c>
      <c r="X358" s="86" t="s">
        <v>173</v>
      </c>
      <c r="Y358" s="86">
        <f t="shared" si="122"/>
        <v>85777.06</v>
      </c>
      <c r="Z358" s="86">
        <v>10766309.9</v>
      </c>
      <c r="AA358" s="86" t="s">
        <v>173</v>
      </c>
      <c r="AB358" s="86">
        <f t="shared" si="123"/>
        <v>10766309.9</v>
      </c>
      <c r="AC358" s="86" t="s">
        <v>173</v>
      </c>
      <c r="AD358" s="86" t="s">
        <v>173</v>
      </c>
      <c r="AE358" s="86">
        <f t="shared" si="124"/>
        <v>0</v>
      </c>
      <c r="AF358" s="86">
        <v>9114423.3499999996</v>
      </c>
      <c r="AG358" s="86" t="s">
        <v>173</v>
      </c>
      <c r="AH358" s="86">
        <f t="shared" si="125"/>
        <v>9114423.3499999996</v>
      </c>
      <c r="AI358" s="86">
        <v>672699.1</v>
      </c>
      <c r="AJ358" s="86" t="s">
        <v>173</v>
      </c>
      <c r="AK358" s="86">
        <f t="shared" si="126"/>
        <v>672699.1</v>
      </c>
      <c r="AM358" s="131" t="s">
        <v>5</v>
      </c>
    </row>
    <row r="359" spans="1:39" x14ac:dyDescent="0.4">
      <c r="A359" s="131" t="str">
        <f t="shared" si="127"/>
        <v>JunioBupa Dominicana, S.A.</v>
      </c>
      <c r="B359" s="49" t="s">
        <v>101</v>
      </c>
      <c r="C359" s="87">
        <f t="shared" si="114"/>
        <v>0</v>
      </c>
      <c r="D359" s="87">
        <f t="shared" si="115"/>
        <v>31288144.18</v>
      </c>
      <c r="E359" s="86" t="s">
        <v>173</v>
      </c>
      <c r="F359" s="86" t="s">
        <v>173</v>
      </c>
      <c r="G359" s="86">
        <f t="shared" si="116"/>
        <v>0</v>
      </c>
      <c r="H359" s="86" t="s">
        <v>173</v>
      </c>
      <c r="I359" s="86" t="s">
        <v>173</v>
      </c>
      <c r="J359" s="86">
        <f t="shared" si="117"/>
        <v>0</v>
      </c>
      <c r="K359" s="86" t="s">
        <v>173</v>
      </c>
      <c r="L359" s="86">
        <v>31288144.18</v>
      </c>
      <c r="M359" s="86">
        <f t="shared" si="118"/>
        <v>31288144.18</v>
      </c>
      <c r="N359" s="86" t="s">
        <v>173</v>
      </c>
      <c r="O359" s="86" t="s">
        <v>173</v>
      </c>
      <c r="P359" s="86">
        <f t="shared" si="119"/>
        <v>0</v>
      </c>
      <c r="Q359" s="86" t="s">
        <v>173</v>
      </c>
      <c r="R359" s="86" t="s">
        <v>173</v>
      </c>
      <c r="S359" s="86">
        <f t="shared" si="120"/>
        <v>0</v>
      </c>
      <c r="T359" s="86" t="s">
        <v>173</v>
      </c>
      <c r="U359" s="86" t="s">
        <v>173</v>
      </c>
      <c r="V359" s="86">
        <f t="shared" si="121"/>
        <v>0</v>
      </c>
      <c r="W359" s="86" t="s">
        <v>173</v>
      </c>
      <c r="X359" s="86" t="s">
        <v>173</v>
      </c>
      <c r="Y359" s="86">
        <f t="shared" si="122"/>
        <v>0</v>
      </c>
      <c r="Z359" s="86" t="s">
        <v>173</v>
      </c>
      <c r="AA359" s="86" t="s">
        <v>173</v>
      </c>
      <c r="AB359" s="86">
        <f t="shared" si="123"/>
        <v>0</v>
      </c>
      <c r="AC359" s="86" t="s">
        <v>173</v>
      </c>
      <c r="AD359" s="86" t="s">
        <v>173</v>
      </c>
      <c r="AE359" s="86">
        <f t="shared" si="124"/>
        <v>0</v>
      </c>
      <c r="AF359" s="86" t="s">
        <v>173</v>
      </c>
      <c r="AG359" s="86" t="s">
        <v>173</v>
      </c>
      <c r="AH359" s="86">
        <f t="shared" si="125"/>
        <v>0</v>
      </c>
      <c r="AI359" s="86" t="s">
        <v>173</v>
      </c>
      <c r="AJ359" s="86" t="s">
        <v>173</v>
      </c>
      <c r="AK359" s="86">
        <f t="shared" si="126"/>
        <v>0</v>
      </c>
      <c r="AM359" s="131" t="s">
        <v>5</v>
      </c>
    </row>
    <row r="360" spans="1:39" x14ac:dyDescent="0.4">
      <c r="A360" s="131" t="str">
        <f t="shared" si="127"/>
        <v>JunioMultiseguros S.U, S. A.</v>
      </c>
      <c r="B360" s="50" t="s">
        <v>113</v>
      </c>
      <c r="C360" s="87">
        <f t="shared" si="114"/>
        <v>19816137.359999999</v>
      </c>
      <c r="D360" s="87">
        <f t="shared" si="115"/>
        <v>156857.10999999999</v>
      </c>
      <c r="E360" s="86" t="s">
        <v>173</v>
      </c>
      <c r="F360" s="86" t="s">
        <v>173</v>
      </c>
      <c r="G360" s="86">
        <f t="shared" si="116"/>
        <v>0</v>
      </c>
      <c r="H360" s="86">
        <v>1028140.66</v>
      </c>
      <c r="I360" s="86" t="s">
        <v>173</v>
      </c>
      <c r="J360" s="86">
        <f t="shared" si="117"/>
        <v>1028140.66</v>
      </c>
      <c r="K360" s="86" t="s">
        <v>173</v>
      </c>
      <c r="L360" s="86" t="s">
        <v>173</v>
      </c>
      <c r="M360" s="86">
        <f t="shared" si="118"/>
        <v>0</v>
      </c>
      <c r="N360" s="86" t="s">
        <v>173</v>
      </c>
      <c r="O360" s="86" t="s">
        <v>173</v>
      </c>
      <c r="P360" s="86">
        <f t="shared" si="119"/>
        <v>0</v>
      </c>
      <c r="Q360" s="86">
        <v>1588168.84</v>
      </c>
      <c r="R360" s="86">
        <v>123671.11</v>
      </c>
      <c r="S360" s="86">
        <f t="shared" si="120"/>
        <v>1711839.9500000002</v>
      </c>
      <c r="T360" s="86">
        <v>166051.18</v>
      </c>
      <c r="U360" s="86" t="s">
        <v>173</v>
      </c>
      <c r="V360" s="86">
        <f t="shared" si="121"/>
        <v>166051.18</v>
      </c>
      <c r="W360" s="86">
        <v>84307.81</v>
      </c>
      <c r="X360" s="86" t="s">
        <v>173</v>
      </c>
      <c r="Y360" s="86">
        <f t="shared" si="122"/>
        <v>84307.81</v>
      </c>
      <c r="Z360" s="86">
        <v>14008688.67</v>
      </c>
      <c r="AA360" s="86">
        <v>33186</v>
      </c>
      <c r="AB360" s="86">
        <f t="shared" si="123"/>
        <v>14041874.67</v>
      </c>
      <c r="AC360" s="86" t="s">
        <v>173</v>
      </c>
      <c r="AD360" s="86" t="s">
        <v>173</v>
      </c>
      <c r="AE360" s="86">
        <f t="shared" si="124"/>
        <v>0</v>
      </c>
      <c r="AF360" s="86">
        <v>2176901.81</v>
      </c>
      <c r="AG360" s="86" t="s">
        <v>173</v>
      </c>
      <c r="AH360" s="86">
        <f t="shared" si="125"/>
        <v>2176901.81</v>
      </c>
      <c r="AI360" s="86">
        <v>763878.39</v>
      </c>
      <c r="AJ360" s="86" t="s">
        <v>173</v>
      </c>
      <c r="AK360" s="86">
        <f t="shared" si="126"/>
        <v>763878.39</v>
      </c>
      <c r="AM360" s="131" t="s">
        <v>5</v>
      </c>
    </row>
    <row r="361" spans="1:39" x14ac:dyDescent="0.4">
      <c r="A361" s="131" t="str">
        <f t="shared" si="127"/>
        <v>JunioSeguros ADEMI, S. A.</v>
      </c>
      <c r="B361" s="50" t="s">
        <v>109</v>
      </c>
      <c r="C361" s="87">
        <f t="shared" si="114"/>
        <v>16565735.010000002</v>
      </c>
      <c r="D361" s="87">
        <f t="shared" si="115"/>
        <v>328769.07</v>
      </c>
      <c r="E361" s="86" t="s">
        <v>173</v>
      </c>
      <c r="F361" s="86" t="s">
        <v>173</v>
      </c>
      <c r="G361" s="86">
        <f t="shared" si="116"/>
        <v>0</v>
      </c>
      <c r="H361" s="86">
        <v>9114790.75</v>
      </c>
      <c r="I361" s="86" t="s">
        <v>173</v>
      </c>
      <c r="J361" s="86">
        <f t="shared" si="117"/>
        <v>9114790.75</v>
      </c>
      <c r="K361" s="86" t="s">
        <v>173</v>
      </c>
      <c r="L361" s="86" t="s">
        <v>173</v>
      </c>
      <c r="M361" s="86">
        <f t="shared" si="118"/>
        <v>0</v>
      </c>
      <c r="N361" s="86">
        <v>1011</v>
      </c>
      <c r="O361" s="86" t="s">
        <v>173</v>
      </c>
      <c r="P361" s="86">
        <f t="shared" si="119"/>
        <v>1011</v>
      </c>
      <c r="Q361" s="86">
        <v>5224134.49</v>
      </c>
      <c r="R361" s="86">
        <v>309644.77</v>
      </c>
      <c r="S361" s="86">
        <f t="shared" si="120"/>
        <v>5533779.2599999998</v>
      </c>
      <c r="T361" s="86" t="s">
        <v>173</v>
      </c>
      <c r="U361" s="86" t="s">
        <v>173</v>
      </c>
      <c r="V361" s="86">
        <f t="shared" si="121"/>
        <v>0</v>
      </c>
      <c r="W361" s="86">
        <v>2196.66</v>
      </c>
      <c r="X361" s="86" t="s">
        <v>173</v>
      </c>
      <c r="Y361" s="86">
        <f t="shared" si="122"/>
        <v>2196.66</v>
      </c>
      <c r="Z361" s="86" t="s">
        <v>173</v>
      </c>
      <c r="AA361" s="86">
        <v>15022.5</v>
      </c>
      <c r="AB361" s="86">
        <f t="shared" si="123"/>
        <v>15022.5</v>
      </c>
      <c r="AC361" s="86" t="s">
        <v>173</v>
      </c>
      <c r="AD361" s="86" t="s">
        <v>173</v>
      </c>
      <c r="AE361" s="86">
        <f t="shared" si="124"/>
        <v>0</v>
      </c>
      <c r="AF361" s="86">
        <v>66351.570000000007</v>
      </c>
      <c r="AG361" s="86">
        <v>2215.89</v>
      </c>
      <c r="AH361" s="86">
        <f t="shared" si="125"/>
        <v>68567.460000000006</v>
      </c>
      <c r="AI361" s="86">
        <v>2157250.54</v>
      </c>
      <c r="AJ361" s="86">
        <v>1885.91</v>
      </c>
      <c r="AK361" s="86">
        <f t="shared" si="126"/>
        <v>2159136.4500000002</v>
      </c>
      <c r="AL361" s="32"/>
      <c r="AM361" s="131" t="s">
        <v>5</v>
      </c>
    </row>
    <row r="362" spans="1:39" x14ac:dyDescent="0.4">
      <c r="A362" s="131" t="str">
        <f t="shared" si="127"/>
        <v>JunioMidas Seguros, S. A.</v>
      </c>
      <c r="B362" s="50" t="s">
        <v>115</v>
      </c>
      <c r="C362" s="87">
        <f t="shared" si="114"/>
        <v>759941.79</v>
      </c>
      <c r="D362" s="87">
        <f t="shared" si="115"/>
        <v>0</v>
      </c>
      <c r="E362" s="86" t="s">
        <v>173</v>
      </c>
      <c r="F362" s="86" t="s">
        <v>173</v>
      </c>
      <c r="G362" s="86">
        <f t="shared" si="116"/>
        <v>0</v>
      </c>
      <c r="H362" s="86">
        <v>506250</v>
      </c>
      <c r="I362" s="86" t="s">
        <v>173</v>
      </c>
      <c r="J362" s="86">
        <f t="shared" si="117"/>
        <v>506250</v>
      </c>
      <c r="K362" s="86" t="s">
        <v>173</v>
      </c>
      <c r="L362" s="86" t="s">
        <v>173</v>
      </c>
      <c r="M362" s="86">
        <f t="shared" si="118"/>
        <v>0</v>
      </c>
      <c r="N362" s="86" t="s">
        <v>173</v>
      </c>
      <c r="O362" s="86" t="s">
        <v>173</v>
      </c>
      <c r="P362" s="86">
        <f t="shared" si="119"/>
        <v>0</v>
      </c>
      <c r="Q362" s="86" t="s">
        <v>173</v>
      </c>
      <c r="R362" s="86" t="s">
        <v>173</v>
      </c>
      <c r="S362" s="86">
        <f t="shared" si="120"/>
        <v>0</v>
      </c>
      <c r="T362" s="86" t="s">
        <v>173</v>
      </c>
      <c r="U362" s="86" t="s">
        <v>173</v>
      </c>
      <c r="V362" s="86">
        <f t="shared" si="121"/>
        <v>0</v>
      </c>
      <c r="W362" s="86" t="s">
        <v>173</v>
      </c>
      <c r="X362" s="86" t="s">
        <v>173</v>
      </c>
      <c r="Y362" s="86">
        <f t="shared" si="122"/>
        <v>0</v>
      </c>
      <c r="Z362" s="86">
        <v>203115.75</v>
      </c>
      <c r="AA362" s="86" t="s">
        <v>173</v>
      </c>
      <c r="AB362" s="86">
        <f t="shared" si="123"/>
        <v>203115.75</v>
      </c>
      <c r="AC362" s="86" t="s">
        <v>173</v>
      </c>
      <c r="AD362" s="86" t="s">
        <v>173</v>
      </c>
      <c r="AE362" s="86">
        <f t="shared" si="124"/>
        <v>0</v>
      </c>
      <c r="AF362" s="86">
        <v>7451.6</v>
      </c>
      <c r="AG362" s="86" t="s">
        <v>173</v>
      </c>
      <c r="AH362" s="86">
        <f t="shared" si="125"/>
        <v>7451.6</v>
      </c>
      <c r="AI362" s="86">
        <v>43124.44</v>
      </c>
      <c r="AJ362" s="86" t="s">
        <v>173</v>
      </c>
      <c r="AK362" s="86">
        <f t="shared" si="126"/>
        <v>43124.44</v>
      </c>
      <c r="AM362" s="131" t="s">
        <v>5</v>
      </c>
    </row>
    <row r="363" spans="1:39" x14ac:dyDescent="0.4">
      <c r="A363" s="131" t="str">
        <f t="shared" si="127"/>
        <v>JunioHylseg Seguros, S.A.</v>
      </c>
      <c r="B363" s="50" t="s">
        <v>117</v>
      </c>
      <c r="C363" s="87">
        <f t="shared" si="114"/>
        <v>1210254.27</v>
      </c>
      <c r="D363" s="87">
        <f t="shared" si="115"/>
        <v>0</v>
      </c>
      <c r="E363" s="86" t="s">
        <v>173</v>
      </c>
      <c r="F363" s="86" t="s">
        <v>173</v>
      </c>
      <c r="G363" s="86">
        <f t="shared" si="116"/>
        <v>0</v>
      </c>
      <c r="H363" s="86" t="s">
        <v>173</v>
      </c>
      <c r="I363" s="86" t="s">
        <v>173</v>
      </c>
      <c r="J363" s="86">
        <f t="shared" si="117"/>
        <v>0</v>
      </c>
      <c r="K363" s="86" t="s">
        <v>173</v>
      </c>
      <c r="L363" s="86" t="s">
        <v>173</v>
      </c>
      <c r="M363" s="86">
        <f t="shared" si="118"/>
        <v>0</v>
      </c>
      <c r="N363" s="86" t="s">
        <v>173</v>
      </c>
      <c r="O363" s="86" t="s">
        <v>173</v>
      </c>
      <c r="P363" s="86">
        <f t="shared" si="119"/>
        <v>0</v>
      </c>
      <c r="Q363" s="86" t="s">
        <v>173</v>
      </c>
      <c r="R363" s="86" t="s">
        <v>173</v>
      </c>
      <c r="S363" s="86">
        <f t="shared" si="120"/>
        <v>0</v>
      </c>
      <c r="T363" s="86" t="s">
        <v>173</v>
      </c>
      <c r="U363" s="86" t="s">
        <v>173</v>
      </c>
      <c r="V363" s="86">
        <f t="shared" si="121"/>
        <v>0</v>
      </c>
      <c r="W363" s="86" t="s">
        <v>173</v>
      </c>
      <c r="X363" s="86" t="s">
        <v>173</v>
      </c>
      <c r="Y363" s="86">
        <f t="shared" si="122"/>
        <v>0</v>
      </c>
      <c r="Z363" s="86">
        <v>1201202.55</v>
      </c>
      <c r="AA363" s="86" t="s">
        <v>173</v>
      </c>
      <c r="AB363" s="86">
        <f t="shared" si="123"/>
        <v>1201202.55</v>
      </c>
      <c r="AC363" s="86" t="s">
        <v>173</v>
      </c>
      <c r="AD363" s="86" t="s">
        <v>173</v>
      </c>
      <c r="AE363" s="86">
        <f t="shared" si="124"/>
        <v>0</v>
      </c>
      <c r="AF363" s="86">
        <v>9051.7199999999993</v>
      </c>
      <c r="AG363" s="86" t="s">
        <v>173</v>
      </c>
      <c r="AH363" s="86">
        <f t="shared" si="125"/>
        <v>9051.7199999999993</v>
      </c>
      <c r="AI363" s="86" t="s">
        <v>173</v>
      </c>
      <c r="AJ363" s="86" t="s">
        <v>173</v>
      </c>
      <c r="AK363" s="86">
        <f t="shared" si="126"/>
        <v>0</v>
      </c>
      <c r="AM363" s="131" t="s">
        <v>5</v>
      </c>
    </row>
    <row r="364" spans="1:39" x14ac:dyDescent="0.4">
      <c r="A364" s="131" t="str">
        <f t="shared" si="127"/>
        <v>JunioAseguradora Agropecuaria Dominicana. S. A.</v>
      </c>
      <c r="B364" s="50" t="s">
        <v>98</v>
      </c>
      <c r="C364" s="87">
        <f t="shared" si="114"/>
        <v>2198187.79</v>
      </c>
      <c r="D364" s="87">
        <f t="shared" si="115"/>
        <v>131261066.31</v>
      </c>
      <c r="E364" s="86" t="s">
        <v>173</v>
      </c>
      <c r="F364" s="86" t="s">
        <v>173</v>
      </c>
      <c r="G364" s="86">
        <f t="shared" si="116"/>
        <v>0</v>
      </c>
      <c r="H364" s="86">
        <v>2146605.12</v>
      </c>
      <c r="I364" s="86" t="s">
        <v>173</v>
      </c>
      <c r="J364" s="86">
        <f t="shared" si="117"/>
        <v>2146605.12</v>
      </c>
      <c r="K364" s="86" t="s">
        <v>173</v>
      </c>
      <c r="L364" s="86" t="s">
        <v>173</v>
      </c>
      <c r="M364" s="86">
        <f t="shared" si="118"/>
        <v>0</v>
      </c>
      <c r="N364" s="86" t="s">
        <v>173</v>
      </c>
      <c r="O364" s="86" t="s">
        <v>173</v>
      </c>
      <c r="P364" s="86">
        <f t="shared" si="119"/>
        <v>0</v>
      </c>
      <c r="Q364" s="86" t="s">
        <v>173</v>
      </c>
      <c r="R364" s="86" t="s">
        <v>173</v>
      </c>
      <c r="S364" s="86">
        <f t="shared" si="120"/>
        <v>0</v>
      </c>
      <c r="T364" s="86" t="s">
        <v>173</v>
      </c>
      <c r="U364" s="86" t="s">
        <v>173</v>
      </c>
      <c r="V364" s="86">
        <f t="shared" si="121"/>
        <v>0</v>
      </c>
      <c r="W364" s="86" t="s">
        <v>173</v>
      </c>
      <c r="X364" s="86" t="s">
        <v>173</v>
      </c>
      <c r="Y364" s="86">
        <f t="shared" si="122"/>
        <v>0</v>
      </c>
      <c r="Z364" s="86" t="s">
        <v>173</v>
      </c>
      <c r="AA364" s="86" t="s">
        <v>173</v>
      </c>
      <c r="AB364" s="86">
        <f t="shared" si="123"/>
        <v>0</v>
      </c>
      <c r="AC364" s="86" t="s">
        <v>173</v>
      </c>
      <c r="AD364" s="86">
        <v>131261066.31</v>
      </c>
      <c r="AE364" s="86">
        <f t="shared" si="124"/>
        <v>131261066.31</v>
      </c>
      <c r="AF364" s="86" t="s">
        <v>173</v>
      </c>
      <c r="AG364" s="86" t="s">
        <v>173</v>
      </c>
      <c r="AH364" s="86">
        <f t="shared" si="125"/>
        <v>0</v>
      </c>
      <c r="AI364" s="86">
        <v>51582.67</v>
      </c>
      <c r="AJ364" s="86" t="s">
        <v>173</v>
      </c>
      <c r="AK364" s="86">
        <f t="shared" si="126"/>
        <v>51582.67</v>
      </c>
      <c r="AM364" s="131" t="s">
        <v>5</v>
      </c>
    </row>
    <row r="365" spans="1:39" ht="13" thickBot="1" x14ac:dyDescent="0.45">
      <c r="A365" s="131" t="str">
        <f t="shared" si="127"/>
        <v>JunioCuna Mutual Insurance Society Dominicana, S.A.</v>
      </c>
      <c r="B365" s="50" t="s">
        <v>102</v>
      </c>
      <c r="C365" s="87">
        <f t="shared" si="114"/>
        <v>33214433.530000001</v>
      </c>
      <c r="D365" s="87">
        <f t="shared" si="115"/>
        <v>0</v>
      </c>
      <c r="E365" s="86" t="s">
        <v>173</v>
      </c>
      <c r="F365" s="86" t="s">
        <v>173</v>
      </c>
      <c r="G365" s="86">
        <f t="shared" si="116"/>
        <v>0</v>
      </c>
      <c r="H365" s="86">
        <v>33103676.5</v>
      </c>
      <c r="I365" s="86" t="s">
        <v>173</v>
      </c>
      <c r="J365" s="86">
        <f t="shared" si="117"/>
        <v>33103676.5</v>
      </c>
      <c r="K365" s="86" t="s">
        <v>173</v>
      </c>
      <c r="L365" s="86" t="s">
        <v>173</v>
      </c>
      <c r="M365" s="86">
        <f t="shared" si="118"/>
        <v>0</v>
      </c>
      <c r="N365" s="86" t="s">
        <v>173</v>
      </c>
      <c r="O365" s="86" t="s">
        <v>173</v>
      </c>
      <c r="P365" s="86">
        <f t="shared" si="119"/>
        <v>0</v>
      </c>
      <c r="Q365" s="86" t="s">
        <v>173</v>
      </c>
      <c r="R365" s="86" t="s">
        <v>173</v>
      </c>
      <c r="S365" s="86">
        <f t="shared" si="120"/>
        <v>0</v>
      </c>
      <c r="T365" s="86" t="s">
        <v>173</v>
      </c>
      <c r="U365" s="86" t="s">
        <v>173</v>
      </c>
      <c r="V365" s="86">
        <f t="shared" si="121"/>
        <v>0</v>
      </c>
      <c r="W365" s="86" t="s">
        <v>173</v>
      </c>
      <c r="X365" s="86" t="s">
        <v>173</v>
      </c>
      <c r="Y365" s="86">
        <f t="shared" si="122"/>
        <v>0</v>
      </c>
      <c r="Z365" s="86" t="s">
        <v>173</v>
      </c>
      <c r="AA365" s="86" t="s">
        <v>173</v>
      </c>
      <c r="AB365" s="86">
        <f t="shared" si="123"/>
        <v>0</v>
      </c>
      <c r="AC365" s="86" t="s">
        <v>173</v>
      </c>
      <c r="AD365" s="86" t="s">
        <v>173</v>
      </c>
      <c r="AE365" s="86">
        <f t="shared" si="124"/>
        <v>0</v>
      </c>
      <c r="AF365" s="86">
        <v>110757.03</v>
      </c>
      <c r="AG365" s="86" t="s">
        <v>173</v>
      </c>
      <c r="AH365" s="86">
        <f t="shared" si="125"/>
        <v>110757.03</v>
      </c>
      <c r="AI365" s="86" t="s">
        <v>173</v>
      </c>
      <c r="AJ365" s="86" t="s">
        <v>173</v>
      </c>
      <c r="AK365" s="86">
        <f t="shared" si="126"/>
        <v>0</v>
      </c>
      <c r="AM365" s="131" t="s">
        <v>5</v>
      </c>
    </row>
    <row r="366" spans="1:39" ht="13.35" thickTop="1" thickBot="1" x14ac:dyDescent="0.45">
      <c r="A366" s="131" t="str">
        <f t="shared" si="127"/>
        <v>Total General</v>
      </c>
      <c r="B366" s="52" t="s">
        <v>19</v>
      </c>
      <c r="C366" s="60">
        <f t="shared" ref="C366:AK366" si="128">SUM(C333:C365)</f>
        <v>4739605361.4699993</v>
      </c>
      <c r="D366" s="60">
        <f t="shared" si="128"/>
        <v>2494157793.5100002</v>
      </c>
      <c r="E366" s="60">
        <f t="shared" si="128"/>
        <v>25733466.719999991</v>
      </c>
      <c r="F366" s="60">
        <f t="shared" si="128"/>
        <v>1035.02</v>
      </c>
      <c r="G366" s="60">
        <f t="shared" si="128"/>
        <v>25734501.739999995</v>
      </c>
      <c r="H366" s="60">
        <f t="shared" si="128"/>
        <v>548503424.68000007</v>
      </c>
      <c r="I366" s="60">
        <f t="shared" si="128"/>
        <v>585068198.66999984</v>
      </c>
      <c r="J366" s="60">
        <f t="shared" si="128"/>
        <v>1133571623.3500001</v>
      </c>
      <c r="K366" s="60">
        <f t="shared" si="128"/>
        <v>2262863.0499999998</v>
      </c>
      <c r="L366" s="60">
        <f t="shared" si="128"/>
        <v>1612657391.97</v>
      </c>
      <c r="M366" s="60">
        <f t="shared" si="128"/>
        <v>1614920255.02</v>
      </c>
      <c r="N366" s="60">
        <f t="shared" si="128"/>
        <v>49297696.869999997</v>
      </c>
      <c r="O366" s="60">
        <f t="shared" si="128"/>
        <v>2105489.7000000002</v>
      </c>
      <c r="P366" s="60">
        <f t="shared" si="128"/>
        <v>51403186.57</v>
      </c>
      <c r="Q366" s="60">
        <f t="shared" si="128"/>
        <v>1794274932.2100003</v>
      </c>
      <c r="R366" s="60">
        <f t="shared" si="128"/>
        <v>130581526.95</v>
      </c>
      <c r="S366" s="60">
        <f t="shared" si="128"/>
        <v>1924856459.1600003</v>
      </c>
      <c r="T366" s="60">
        <f t="shared" si="128"/>
        <v>88916788.480000004</v>
      </c>
      <c r="U366" s="60">
        <f t="shared" si="128"/>
        <v>0.56999999999999995</v>
      </c>
      <c r="V366" s="60">
        <f t="shared" si="128"/>
        <v>88916789.049999997</v>
      </c>
      <c r="W366" s="60">
        <f t="shared" si="128"/>
        <v>88284583.060000002</v>
      </c>
      <c r="X366" s="60">
        <f t="shared" si="128"/>
        <v>1414296.72</v>
      </c>
      <c r="Y366" s="60">
        <f t="shared" si="128"/>
        <v>89698879.780000001</v>
      </c>
      <c r="Z366" s="60">
        <f t="shared" si="128"/>
        <v>1517924151.440001</v>
      </c>
      <c r="AA366" s="60">
        <f t="shared" si="128"/>
        <v>5561994.71</v>
      </c>
      <c r="AB366" s="60">
        <f t="shared" si="128"/>
        <v>1523486146.150001</v>
      </c>
      <c r="AC366" s="60">
        <f t="shared" si="128"/>
        <v>0</v>
      </c>
      <c r="AD366" s="60">
        <f t="shared" si="128"/>
        <v>131261066.31</v>
      </c>
      <c r="AE366" s="60">
        <f t="shared" si="128"/>
        <v>131261066.31</v>
      </c>
      <c r="AF366" s="60">
        <f t="shared" si="128"/>
        <v>92899697.849999994</v>
      </c>
      <c r="AG366" s="60">
        <f t="shared" si="128"/>
        <v>949376.89000000013</v>
      </c>
      <c r="AH366" s="60">
        <f t="shared" si="128"/>
        <v>93849074.739999995</v>
      </c>
      <c r="AI366" s="60">
        <f t="shared" si="128"/>
        <v>531507757.11000019</v>
      </c>
      <c r="AJ366" s="60">
        <f t="shared" si="128"/>
        <v>24557416</v>
      </c>
      <c r="AK366" s="85">
        <f t="shared" si="128"/>
        <v>556065173.11000001</v>
      </c>
    </row>
    <row r="367" spans="1:39" ht="13" thickTop="1" x14ac:dyDescent="0.4">
      <c r="A367" s="131" t="str">
        <f t="shared" si="127"/>
        <v/>
      </c>
      <c r="B367" s="103"/>
      <c r="C367" s="35"/>
      <c r="D367" s="34"/>
      <c r="E367" s="35"/>
      <c r="F367" s="34"/>
      <c r="G367" s="34"/>
      <c r="H367" s="35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</row>
    <row r="368" spans="1:39" x14ac:dyDescent="0.4">
      <c r="A368" s="131" t="str">
        <f>AM368&amp;B368</f>
        <v>% de Primas Exoneradas de Impuestos</v>
      </c>
      <c r="B368" s="20" t="s">
        <v>38</v>
      </c>
      <c r="C368" s="187">
        <f>IFERROR(D366/C369*100,0)</f>
        <v>34.479395303299732</v>
      </c>
      <c r="D368" s="187"/>
      <c r="E368" s="187">
        <f>IFERROR(F366/E369*100,0)</f>
        <v>4.0219158329039412E-3</v>
      </c>
      <c r="F368" s="187"/>
      <c r="G368" s="36"/>
      <c r="H368" s="187">
        <f>IFERROR(I366/H369*100,0)</f>
        <v>51.612812690297474</v>
      </c>
      <c r="I368" s="187"/>
      <c r="J368" s="36"/>
      <c r="K368" s="187">
        <f>IFERROR(L366/K369*100,0)</f>
        <v>99.859877721951534</v>
      </c>
      <c r="L368" s="187"/>
      <c r="M368" s="36"/>
      <c r="N368" s="187">
        <f>IFERROR(O366/N369*100,0)</f>
        <v>4.09602952753285</v>
      </c>
      <c r="O368" s="187"/>
      <c r="P368" s="36"/>
      <c r="Q368" s="187">
        <f>IFERROR(R366/Q369*100,0)</f>
        <v>6.7839618028964752</v>
      </c>
      <c r="R368" s="187"/>
      <c r="S368" s="36"/>
      <c r="T368" s="187">
        <f>IFERROR(U366/T369*100,0)</f>
        <v>6.4104878964924783E-7</v>
      </c>
      <c r="U368" s="187"/>
      <c r="V368" s="36"/>
      <c r="W368" s="187">
        <f>IFERROR(X366/W369*100,0)</f>
        <v>1.5767161456963292</v>
      </c>
      <c r="X368" s="187"/>
      <c r="Y368" s="36"/>
      <c r="Z368" s="187">
        <f>IFERROR(AA366/Z369*100,0)</f>
        <v>0.3650833795932904</v>
      </c>
      <c r="AA368" s="187"/>
      <c r="AB368" s="36"/>
      <c r="AC368" s="187">
        <f>IFERROR(AD366/AC369*100,0)</f>
        <v>100</v>
      </c>
      <c r="AD368" s="187"/>
      <c r="AE368" s="36"/>
      <c r="AF368" s="187">
        <f>IFERROR(AG366/AF369*100,0)</f>
        <v>1.0115996269863707</v>
      </c>
      <c r="AG368" s="187"/>
      <c r="AH368" s="36"/>
      <c r="AI368" s="187">
        <f>IFERROR(AJ366/AI369*100,0)</f>
        <v>4.4162837716761816</v>
      </c>
      <c r="AJ368" s="187"/>
      <c r="AK368" s="36"/>
    </row>
    <row r="369" spans="1:37" x14ac:dyDescent="0.4">
      <c r="A369" s="131" t="str">
        <f>AM369&amp;B369</f>
        <v>Primas Netas Totales</v>
      </c>
      <c r="B369" s="5" t="s">
        <v>39</v>
      </c>
      <c r="C369" s="185">
        <f>IFERROR(C366+D366,0)</f>
        <v>7233763154.9799995</v>
      </c>
      <c r="D369" s="186"/>
      <c r="E369" s="185">
        <f>IFERROR(E366+F366,0)</f>
        <v>25734501.739999991</v>
      </c>
      <c r="F369" s="186"/>
      <c r="G369" s="37"/>
      <c r="H369" s="185">
        <f>IFERROR(H366+I366,0)</f>
        <v>1133571623.3499999</v>
      </c>
      <c r="I369" s="186"/>
      <c r="J369" s="37"/>
      <c r="K369" s="185">
        <f>IFERROR(K366+L366,0)</f>
        <v>1614920255.02</v>
      </c>
      <c r="L369" s="186"/>
      <c r="M369" s="37"/>
      <c r="N369" s="185">
        <f>IFERROR(N366+O366,0)</f>
        <v>51403186.57</v>
      </c>
      <c r="O369" s="186"/>
      <c r="P369" s="37"/>
      <c r="Q369" s="185">
        <f>IFERROR(Q366+R366,0)</f>
        <v>1924856459.1600003</v>
      </c>
      <c r="R369" s="186"/>
      <c r="S369" s="37"/>
      <c r="T369" s="185">
        <f>IFERROR(T366+U366,0)</f>
        <v>88916789.049999997</v>
      </c>
      <c r="U369" s="186"/>
      <c r="V369" s="37"/>
      <c r="W369" s="185">
        <f>IFERROR(W366+X366,0)</f>
        <v>89698879.780000001</v>
      </c>
      <c r="X369" s="186"/>
      <c r="Y369" s="37"/>
      <c r="Z369" s="185">
        <f>IFERROR(Z366+AA366,0)</f>
        <v>1523486146.150001</v>
      </c>
      <c r="AA369" s="186"/>
      <c r="AB369" s="37"/>
      <c r="AC369" s="185">
        <f>IFERROR(AC366+AD366,0)</f>
        <v>131261066.31</v>
      </c>
      <c r="AD369" s="186"/>
      <c r="AE369" s="37"/>
      <c r="AF369" s="185">
        <f>IFERROR(AF366+AG366,0)</f>
        <v>93849074.739999995</v>
      </c>
      <c r="AG369" s="186"/>
      <c r="AH369" s="37"/>
      <c r="AI369" s="185">
        <f>IFERROR(AI366+AJ366,0)</f>
        <v>556065173.11000013</v>
      </c>
      <c r="AJ369" s="186"/>
      <c r="AK369" s="37"/>
    </row>
    <row r="370" spans="1:37" x14ac:dyDescent="0.4">
      <c r="A370" s="131" t="str">
        <f>AM370&amp;B370</f>
        <v>% Por Ramos Primas Netas Cobradas</v>
      </c>
      <c r="B370" s="5" t="s">
        <v>40</v>
      </c>
      <c r="C370" s="187">
        <f>SUM(E370:AJ370,0)</f>
        <v>100.00000000000003</v>
      </c>
      <c r="D370" s="186"/>
      <c r="E370" s="187">
        <f>IFERROR(E369/C369*100,0)</f>
        <v>0.35575538193123418</v>
      </c>
      <c r="F370" s="187"/>
      <c r="G370" s="36"/>
      <c r="H370" s="187">
        <f>IFERROR(H369/C369*100,0)</f>
        <v>15.670565915191814</v>
      </c>
      <c r="I370" s="187"/>
      <c r="J370" s="36"/>
      <c r="K370" s="187">
        <f>IFERROR(K369/C369*100,0)</f>
        <v>22.32475988529189</v>
      </c>
      <c r="L370" s="187"/>
      <c r="M370" s="36"/>
      <c r="N370" s="187">
        <f>IFERROR(N369/C369*100,0)</f>
        <v>0.71060090673015852</v>
      </c>
      <c r="O370" s="187"/>
      <c r="P370" s="36"/>
      <c r="Q370" s="187">
        <f>IFERROR(Q369/C369*100,0)</f>
        <v>26.609337600925677</v>
      </c>
      <c r="R370" s="187"/>
      <c r="S370" s="36"/>
      <c r="T370" s="187">
        <f>IFERROR(T369/C369*100,0)</f>
        <v>1.2291913233126284</v>
      </c>
      <c r="U370" s="187"/>
      <c r="V370" s="36"/>
      <c r="W370" s="187">
        <f>IFERROR(W369/C369*100,0)</f>
        <v>1.2400029950973424</v>
      </c>
      <c r="X370" s="187"/>
      <c r="Y370" s="36"/>
      <c r="Z370" s="187">
        <f>IFERROR(Z369/C369*100,0)</f>
        <v>21.060768973354826</v>
      </c>
      <c r="AA370" s="187"/>
      <c r="AB370" s="36"/>
      <c r="AC370" s="187">
        <f>IFERROR(AC369/C369*100,0)</f>
        <v>1.814561294001378</v>
      </c>
      <c r="AD370" s="187"/>
      <c r="AE370" s="36"/>
      <c r="AF370" s="187">
        <f>IFERROR(AF369/C369*100,0)</f>
        <v>1.2973755530742073</v>
      </c>
      <c r="AG370" s="187"/>
      <c r="AH370" s="36"/>
      <c r="AI370" s="187">
        <f>IFERROR(AI369/C369*100,0)</f>
        <v>7.6870801710888701</v>
      </c>
      <c r="AJ370" s="187"/>
      <c r="AK370" s="36"/>
    </row>
    <row r="371" spans="1:37" x14ac:dyDescent="0.4">
      <c r="A371" s="131" t="str">
        <f t="shared" si="127"/>
        <v>Fuente: Superintendencia de Seguros, Dirección de Análisis Financiero y Estadísticas</v>
      </c>
      <c r="B371" s="92" t="s">
        <v>171</v>
      </c>
    </row>
    <row r="372" spans="1:37" x14ac:dyDescent="0.4">
      <c r="A372" s="131" t="str">
        <f t="shared" si="127"/>
        <v/>
      </c>
      <c r="B372" s="23"/>
    </row>
    <row r="373" spans="1:37" x14ac:dyDescent="0.4">
      <c r="A373" s="131" t="str">
        <f t="shared" si="127"/>
        <v/>
      </c>
      <c r="B373" s="23"/>
    </row>
    <row r="374" spans="1:37" x14ac:dyDescent="0.4">
      <c r="A374" s="131" t="str">
        <f t="shared" si="127"/>
        <v/>
      </c>
      <c r="B374" s="23"/>
    </row>
    <row r="375" spans="1:37" x14ac:dyDescent="0.4">
      <c r="A375" s="131" t="str">
        <f t="shared" si="127"/>
        <v/>
      </c>
    </row>
    <row r="376" spans="1:37" x14ac:dyDescent="0.4">
      <c r="A376" s="131" t="str">
        <f t="shared" si="127"/>
        <v/>
      </c>
    </row>
    <row r="377" spans="1:37" ht="20.25" customHeight="1" x14ac:dyDescent="0.6">
      <c r="A377" s="131" t="str">
        <f t="shared" si="127"/>
        <v>Superintendencia de Seguros</v>
      </c>
      <c r="B377" s="181" t="s">
        <v>42</v>
      </c>
      <c r="C377" s="181"/>
      <c r="D377" s="181"/>
      <c r="E377" s="181"/>
      <c r="F377" s="181"/>
      <c r="G377" s="181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181"/>
      <c r="W377" s="181"/>
      <c r="X377" s="181"/>
      <c r="Y377" s="181"/>
      <c r="Z377" s="181"/>
      <c r="AA377" s="181"/>
      <c r="AB377" s="181"/>
      <c r="AC377" s="181"/>
      <c r="AD377" s="181"/>
      <c r="AE377" s="181"/>
      <c r="AF377" s="181"/>
      <c r="AG377" s="181"/>
      <c r="AH377" s="181"/>
      <c r="AI377" s="181"/>
      <c r="AJ377" s="181"/>
    </row>
    <row r="378" spans="1:37" ht="12.75" customHeight="1" x14ac:dyDescent="0.4">
      <c r="A378" s="131" t="str">
        <f t="shared" si="127"/>
        <v>Primas Netas Cobradas por Compañías, Según Ramos</v>
      </c>
      <c r="B378" s="182" t="s">
        <v>56</v>
      </c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  <c r="AC378" s="182"/>
      <c r="AD378" s="182"/>
      <c r="AE378" s="182"/>
      <c r="AF378" s="182"/>
      <c r="AG378" s="182"/>
      <c r="AH378" s="182"/>
      <c r="AI378" s="182"/>
      <c r="AJ378" s="182"/>
    </row>
    <row r="379" spans="1:37" ht="12.75" customHeight="1" x14ac:dyDescent="0.4">
      <c r="A379" s="131" t="str">
        <f t="shared" si="127"/>
        <v>Julio, 2021</v>
      </c>
      <c r="B379" s="183" t="s">
        <v>164</v>
      </c>
      <c r="C379" s="184"/>
      <c r="D379" s="184"/>
      <c r="E379" s="184"/>
      <c r="F379" s="184"/>
      <c r="G379" s="184"/>
      <c r="H379" s="184"/>
      <c r="I379" s="184"/>
      <c r="J379" s="184"/>
      <c r="K379" s="184"/>
      <c r="L379" s="184"/>
      <c r="M379" s="184"/>
      <c r="N379" s="184"/>
      <c r="O379" s="184"/>
      <c r="P379" s="184"/>
      <c r="Q379" s="184"/>
      <c r="R379" s="184"/>
      <c r="S379" s="184"/>
      <c r="T379" s="184"/>
      <c r="U379" s="184"/>
      <c r="V379" s="184"/>
      <c r="W379" s="184"/>
      <c r="X379" s="184"/>
      <c r="Y379" s="184"/>
      <c r="Z379" s="184"/>
      <c r="AA379" s="184"/>
      <c r="AB379" s="184"/>
      <c r="AC379" s="184"/>
      <c r="AD379" s="184"/>
      <c r="AE379" s="184"/>
      <c r="AF379" s="184"/>
      <c r="AG379" s="184"/>
      <c r="AH379" s="184"/>
      <c r="AI379" s="184"/>
      <c r="AJ379" s="184"/>
    </row>
    <row r="380" spans="1:37" ht="12.75" customHeight="1" x14ac:dyDescent="0.4">
      <c r="A380" s="131" t="str">
        <f t="shared" si="127"/>
        <v>(Valores en RD$)</v>
      </c>
      <c r="B380" s="182" t="s">
        <v>105</v>
      </c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  <c r="AG380" s="182"/>
      <c r="AH380" s="182"/>
      <c r="AI380" s="182"/>
      <c r="AJ380" s="182"/>
    </row>
    <row r="381" spans="1:37" x14ac:dyDescent="0.4">
      <c r="A381" s="131" t="str">
        <f t="shared" si="127"/>
        <v/>
      </c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</row>
    <row r="382" spans="1:37" ht="13" thickBot="1" x14ac:dyDescent="0.45">
      <c r="A382" s="131" t="str">
        <f t="shared" si="127"/>
        <v/>
      </c>
    </row>
    <row r="383" spans="1:37" ht="13.35" thickTop="1" thickBot="1" x14ac:dyDescent="0.45">
      <c r="A383" s="131" t="str">
        <f t="shared" si="127"/>
        <v>Compañías</v>
      </c>
      <c r="B383" s="176" t="s">
        <v>33</v>
      </c>
      <c r="C383" s="189" t="s">
        <v>0</v>
      </c>
      <c r="D383" s="189"/>
      <c r="E383" s="189" t="s">
        <v>12</v>
      </c>
      <c r="F383" s="189"/>
      <c r="G383" s="109"/>
      <c r="H383" s="189" t="s">
        <v>13</v>
      </c>
      <c r="I383" s="189"/>
      <c r="J383" s="109"/>
      <c r="K383" s="189" t="s">
        <v>14</v>
      </c>
      <c r="L383" s="189"/>
      <c r="M383" s="109"/>
      <c r="N383" s="189" t="s">
        <v>15</v>
      </c>
      <c r="O383" s="189"/>
      <c r="P383" s="109"/>
      <c r="Q383" s="189" t="s">
        <v>27</v>
      </c>
      <c r="R383" s="189"/>
      <c r="S383" s="109"/>
      <c r="T383" s="189" t="s">
        <v>35</v>
      </c>
      <c r="U383" s="189"/>
      <c r="V383" s="109"/>
      <c r="W383" s="189" t="s">
        <v>16</v>
      </c>
      <c r="X383" s="189"/>
      <c r="Y383" s="109"/>
      <c r="Z383" s="189" t="s">
        <v>67</v>
      </c>
      <c r="AA383" s="189"/>
      <c r="AB383" s="109"/>
      <c r="AC383" s="189" t="s">
        <v>34</v>
      </c>
      <c r="AD383" s="189"/>
      <c r="AE383" s="109"/>
      <c r="AF383" s="189" t="s">
        <v>17</v>
      </c>
      <c r="AG383" s="189"/>
      <c r="AH383" s="109"/>
      <c r="AI383" s="189" t="s">
        <v>18</v>
      </c>
      <c r="AJ383" s="189"/>
      <c r="AK383" s="64"/>
    </row>
    <row r="384" spans="1:37" ht="13.35" thickTop="1" thickBot="1" x14ac:dyDescent="0.45">
      <c r="A384" s="131" t="str">
        <f t="shared" si="127"/>
        <v/>
      </c>
      <c r="B384" s="188"/>
      <c r="C384" s="109" t="s">
        <v>28</v>
      </c>
      <c r="D384" s="109" t="s">
        <v>25</v>
      </c>
      <c r="E384" s="109" t="s">
        <v>28</v>
      </c>
      <c r="F384" s="109" t="s">
        <v>25</v>
      </c>
      <c r="G384" s="109"/>
      <c r="H384" s="109" t="s">
        <v>28</v>
      </c>
      <c r="I384" s="109" t="s">
        <v>25</v>
      </c>
      <c r="J384" s="109"/>
      <c r="K384" s="109" t="s">
        <v>28</v>
      </c>
      <c r="L384" s="109" t="s">
        <v>25</v>
      </c>
      <c r="M384" s="109"/>
      <c r="N384" s="109" t="s">
        <v>28</v>
      </c>
      <c r="O384" s="109" t="s">
        <v>25</v>
      </c>
      <c r="P384" s="109"/>
      <c r="Q384" s="109" t="s">
        <v>28</v>
      </c>
      <c r="R384" s="109" t="s">
        <v>25</v>
      </c>
      <c r="S384" s="109"/>
      <c r="T384" s="109" t="s">
        <v>28</v>
      </c>
      <c r="U384" s="109" t="s">
        <v>25</v>
      </c>
      <c r="V384" s="109"/>
      <c r="W384" s="109" t="s">
        <v>28</v>
      </c>
      <c r="X384" s="109" t="s">
        <v>25</v>
      </c>
      <c r="Y384" s="109"/>
      <c r="Z384" s="109" t="s">
        <v>28</v>
      </c>
      <c r="AA384" s="109" t="s">
        <v>25</v>
      </c>
      <c r="AB384" s="109"/>
      <c r="AC384" s="109" t="s">
        <v>28</v>
      </c>
      <c r="AD384" s="109" t="s">
        <v>25</v>
      </c>
      <c r="AE384" s="109"/>
      <c r="AF384" s="109" t="s">
        <v>28</v>
      </c>
      <c r="AG384" s="109" t="s">
        <v>25</v>
      </c>
      <c r="AH384" s="109"/>
      <c r="AI384" s="109" t="s">
        <v>28</v>
      </c>
      <c r="AJ384" s="109" t="s">
        <v>25</v>
      </c>
      <c r="AK384" s="64"/>
    </row>
    <row r="385" spans="1:39" ht="13" thickTop="1" x14ac:dyDescent="0.4">
      <c r="A385" s="131" t="str">
        <f t="shared" si="127"/>
        <v>JulioSeguros Universal, S. A.</v>
      </c>
      <c r="B385" s="86" t="s">
        <v>86</v>
      </c>
      <c r="C385" s="87">
        <f t="shared" ref="C385:C417" si="129">SUMIF($E$62:$AJ$62,$C$62,$E385:$AJ385)</f>
        <v>1011857277.8000002</v>
      </c>
      <c r="D385" s="87">
        <f t="shared" ref="D385:D417" si="130">SUMIF($E$62:$AJ$62,$D$62,$E385:$AJ385)</f>
        <v>790910304.76999986</v>
      </c>
      <c r="E385" s="86">
        <v>4902034.2699999996</v>
      </c>
      <c r="F385" s="86">
        <v>3123</v>
      </c>
      <c r="G385" s="86">
        <f>SUBTOTAL(109,E385:F385)</f>
        <v>4905157.2699999996</v>
      </c>
      <c r="H385" s="86">
        <v>87471596.799999997</v>
      </c>
      <c r="I385" s="86">
        <v>146576484.78</v>
      </c>
      <c r="J385" s="86">
        <f>SUBTOTAL(109,H385:I385)</f>
        <v>234048081.57999998</v>
      </c>
      <c r="K385" s="86">
        <v>512.94000000000005</v>
      </c>
      <c r="L385" s="86">
        <v>415399393.89999998</v>
      </c>
      <c r="M385" s="86">
        <f>SUBTOTAL(109,K385:L385)</f>
        <v>415399906.83999997</v>
      </c>
      <c r="N385" s="86">
        <v>21222386.469999999</v>
      </c>
      <c r="O385" s="86" t="s">
        <v>173</v>
      </c>
      <c r="P385" s="86">
        <f>SUBTOTAL(109,N385:O385)</f>
        <v>21222386.469999999</v>
      </c>
      <c r="Q385" s="86">
        <v>537664316.70000005</v>
      </c>
      <c r="R385" s="86">
        <v>180781265.12</v>
      </c>
      <c r="S385" s="86">
        <f>SUBTOTAL(109,Q385:R385)</f>
        <v>718445581.82000005</v>
      </c>
      <c r="T385" s="86">
        <v>3200761.44</v>
      </c>
      <c r="U385" s="86" t="s">
        <v>173</v>
      </c>
      <c r="V385" s="86">
        <f>SUBTOTAL(109,T385:U385)</f>
        <v>3200761.44</v>
      </c>
      <c r="W385" s="86">
        <v>52912924.640000001</v>
      </c>
      <c r="X385" s="86">
        <v>130037.4</v>
      </c>
      <c r="Y385" s="86">
        <f>SUBTOTAL(109,W385:X385)</f>
        <v>53042962.039999999</v>
      </c>
      <c r="Z385" s="86">
        <v>187007312.47</v>
      </c>
      <c r="AA385" s="86">
        <v>14238745.25</v>
      </c>
      <c r="AB385" s="86">
        <f>SUBTOTAL(109,Z385:AA385)</f>
        <v>201246057.72</v>
      </c>
      <c r="AC385" s="86" t="s">
        <v>173</v>
      </c>
      <c r="AD385" s="86" t="s">
        <v>173</v>
      </c>
      <c r="AE385" s="86">
        <f>SUBTOTAL(109,AC385:AD385)</f>
        <v>0</v>
      </c>
      <c r="AF385" s="86">
        <v>22750184.239999998</v>
      </c>
      <c r="AG385" s="86">
        <v>30541054.530000001</v>
      </c>
      <c r="AH385" s="86">
        <f>SUBTOTAL(109,AF385:AG385)</f>
        <v>53291238.769999996</v>
      </c>
      <c r="AI385" s="86">
        <v>94725247.829999998</v>
      </c>
      <c r="AJ385" s="86">
        <v>3240200.79</v>
      </c>
      <c r="AK385" s="86">
        <f>SUBTOTAL(109,AI385:AJ385)</f>
        <v>97965448.620000005</v>
      </c>
      <c r="AM385" s="131" t="s">
        <v>6</v>
      </c>
    </row>
    <row r="386" spans="1:39" x14ac:dyDescent="0.4">
      <c r="A386" s="131" t="str">
        <f t="shared" si="127"/>
        <v>JulioSeguros Reservas, S. A.</v>
      </c>
      <c r="B386" s="50" t="s">
        <v>112</v>
      </c>
      <c r="C386" s="87">
        <f t="shared" si="129"/>
        <v>846276105.44000006</v>
      </c>
      <c r="D386" s="87">
        <f t="shared" si="130"/>
        <v>167025125.56</v>
      </c>
      <c r="E386" s="86">
        <v>5277037.9800000004</v>
      </c>
      <c r="F386" s="86" t="s">
        <v>173</v>
      </c>
      <c r="G386" s="86">
        <f t="shared" ref="G386:G417" si="131">SUBTOTAL(109,E386:F386)</f>
        <v>5277037.9800000004</v>
      </c>
      <c r="H386" s="86">
        <v>105896527.16</v>
      </c>
      <c r="I386" s="86">
        <v>68456679.930000007</v>
      </c>
      <c r="J386" s="86">
        <f t="shared" ref="J386:J417" si="132">SUBTOTAL(109,H386:I386)</f>
        <v>174353207.09</v>
      </c>
      <c r="K386" s="86" t="s">
        <v>173</v>
      </c>
      <c r="L386" s="86">
        <v>88059642.25</v>
      </c>
      <c r="M386" s="86">
        <f t="shared" ref="M386:M417" si="133">SUBTOTAL(109,K386:L386)</f>
        <v>88059642.25</v>
      </c>
      <c r="N386" s="86">
        <v>279403.31</v>
      </c>
      <c r="O386" s="86">
        <v>120317.24</v>
      </c>
      <c r="P386" s="86">
        <f t="shared" ref="P386:P417" si="134">SUBTOTAL(109,N386:O386)</f>
        <v>399720.55</v>
      </c>
      <c r="Q386" s="86">
        <v>237889613.44999999</v>
      </c>
      <c r="R386" s="86">
        <v>9208402.4600000009</v>
      </c>
      <c r="S386" s="86">
        <f t="shared" ref="S386:S417" si="135">SUBTOTAL(109,Q386:R386)</f>
        <v>247098015.91</v>
      </c>
      <c r="T386" s="86">
        <v>9752782.2799999993</v>
      </c>
      <c r="U386" s="86" t="s">
        <v>173</v>
      </c>
      <c r="V386" s="86">
        <f t="shared" ref="V386:V417" si="136">SUBTOTAL(109,T386:U386)</f>
        <v>9752782.2799999993</v>
      </c>
      <c r="W386" s="86">
        <v>5992018.3799999999</v>
      </c>
      <c r="X386" s="86">
        <v>21167.03</v>
      </c>
      <c r="Y386" s="86">
        <f t="shared" ref="Y386:Y417" si="137">SUBTOTAL(109,W386:X386)</f>
        <v>6013185.4100000001</v>
      </c>
      <c r="Z386" s="86">
        <v>376088004.47000003</v>
      </c>
      <c r="AA386" s="86">
        <v>852511.51</v>
      </c>
      <c r="AB386" s="86">
        <f t="shared" ref="AB386:AB417" si="138">SUBTOTAL(109,Z386:AA386)</f>
        <v>376940515.98000002</v>
      </c>
      <c r="AC386" s="86" t="s">
        <v>173</v>
      </c>
      <c r="AD386" s="86" t="s">
        <v>173</v>
      </c>
      <c r="AE386" s="86">
        <f t="shared" ref="AE386:AE417" si="139">SUBTOTAL(109,AC386:AD386)</f>
        <v>0</v>
      </c>
      <c r="AF386" s="86">
        <v>3380167.2</v>
      </c>
      <c r="AG386" s="86" t="s">
        <v>173</v>
      </c>
      <c r="AH386" s="86">
        <f t="shared" ref="AH386:AH417" si="140">SUBTOTAL(109,AF386:AG386)</f>
        <v>3380167.2</v>
      </c>
      <c r="AI386" s="86">
        <v>101720551.20999999</v>
      </c>
      <c r="AJ386" s="86">
        <v>306405.14</v>
      </c>
      <c r="AK386" s="86">
        <f t="shared" ref="AK386:AK417" si="141">SUBTOTAL(109,AI386:AJ386)</f>
        <v>102026956.34999999</v>
      </c>
      <c r="AM386" s="131" t="s">
        <v>6</v>
      </c>
    </row>
    <row r="387" spans="1:39" x14ac:dyDescent="0.4">
      <c r="A387" s="131" t="str">
        <f t="shared" si="127"/>
        <v>JulioMAPFRE BHD Cía de Seguros, S. A.</v>
      </c>
      <c r="B387" s="50" t="s">
        <v>94</v>
      </c>
      <c r="C387" s="87">
        <f t="shared" si="129"/>
        <v>607157627.46999991</v>
      </c>
      <c r="D387" s="87">
        <f t="shared" si="130"/>
        <v>132365740.89</v>
      </c>
      <c r="E387" s="86">
        <v>2045994.56</v>
      </c>
      <c r="F387" s="86" t="s">
        <v>173</v>
      </c>
      <c r="G387" s="86">
        <f t="shared" si="131"/>
        <v>2045994.56</v>
      </c>
      <c r="H387" s="86">
        <v>90409249.760000005</v>
      </c>
      <c r="I387" s="86">
        <v>87902869.409999996</v>
      </c>
      <c r="J387" s="86">
        <f t="shared" si="132"/>
        <v>178312119.17000002</v>
      </c>
      <c r="K387" s="86" t="s">
        <v>173</v>
      </c>
      <c r="L387" s="86">
        <v>28788864.960000001</v>
      </c>
      <c r="M387" s="86">
        <f t="shared" si="133"/>
        <v>28788864.960000001</v>
      </c>
      <c r="N387" s="86">
        <v>12234523.93</v>
      </c>
      <c r="O387" s="86">
        <v>269061.09000000003</v>
      </c>
      <c r="P387" s="86">
        <f t="shared" si="134"/>
        <v>12503585.02</v>
      </c>
      <c r="Q387" s="86">
        <v>261646570</v>
      </c>
      <c r="R387" s="86">
        <v>8087544.3700000001</v>
      </c>
      <c r="S387" s="86">
        <f t="shared" si="135"/>
        <v>269734114.37</v>
      </c>
      <c r="T387" s="86">
        <v>1663233.46</v>
      </c>
      <c r="U387" s="86" t="s">
        <v>173</v>
      </c>
      <c r="V387" s="86">
        <f t="shared" si="136"/>
        <v>1663233.46</v>
      </c>
      <c r="W387" s="86">
        <v>5545877.8099999996</v>
      </c>
      <c r="X387" s="86">
        <v>3982663.24</v>
      </c>
      <c r="Y387" s="86">
        <f t="shared" si="137"/>
        <v>9528541.0500000007</v>
      </c>
      <c r="Z387" s="86">
        <v>206614099.27000001</v>
      </c>
      <c r="AA387" s="86">
        <v>96158</v>
      </c>
      <c r="AB387" s="86">
        <f t="shared" si="138"/>
        <v>206710257.27000001</v>
      </c>
      <c r="AC387" s="86" t="s">
        <v>173</v>
      </c>
      <c r="AD387" s="86" t="s">
        <v>173</v>
      </c>
      <c r="AE387" s="86">
        <f t="shared" si="139"/>
        <v>0</v>
      </c>
      <c r="AF387" s="86">
        <v>6460103.25</v>
      </c>
      <c r="AG387" s="86">
        <v>1565537.35</v>
      </c>
      <c r="AH387" s="86">
        <f t="shared" si="140"/>
        <v>8025640.5999999996</v>
      </c>
      <c r="AI387" s="86">
        <v>20537975.43</v>
      </c>
      <c r="AJ387" s="86">
        <v>1673042.47</v>
      </c>
      <c r="AK387" s="86">
        <f t="shared" si="141"/>
        <v>22211017.899999999</v>
      </c>
      <c r="AM387" s="131" t="s">
        <v>6</v>
      </c>
    </row>
    <row r="388" spans="1:39" x14ac:dyDescent="0.4">
      <c r="A388" s="131" t="str">
        <f t="shared" si="127"/>
        <v>JulioSeguros Sura, S. A.</v>
      </c>
      <c r="B388" s="50" t="s">
        <v>92</v>
      </c>
      <c r="C388" s="87">
        <f t="shared" si="129"/>
        <v>457118920.74000007</v>
      </c>
      <c r="D388" s="87">
        <f t="shared" si="130"/>
        <v>47158189.020000003</v>
      </c>
      <c r="E388" s="86">
        <v>1264754.52</v>
      </c>
      <c r="F388" s="86" t="s">
        <v>173</v>
      </c>
      <c r="G388" s="86">
        <f t="shared" si="131"/>
        <v>1264754.52</v>
      </c>
      <c r="H388" s="86">
        <v>16133466.800000001</v>
      </c>
      <c r="I388" s="86">
        <v>85012.09</v>
      </c>
      <c r="J388" s="86">
        <f t="shared" si="132"/>
        <v>16218478.890000001</v>
      </c>
      <c r="K388" s="86">
        <v>445342.96</v>
      </c>
      <c r="L388" s="86">
        <v>20997784.140000001</v>
      </c>
      <c r="M388" s="86">
        <f t="shared" si="133"/>
        <v>21443127.100000001</v>
      </c>
      <c r="N388" s="86">
        <v>708340.66</v>
      </c>
      <c r="O388" s="86" t="s">
        <v>173</v>
      </c>
      <c r="P388" s="86">
        <f t="shared" si="134"/>
        <v>708340.66</v>
      </c>
      <c r="Q388" s="86">
        <v>211589952.96000001</v>
      </c>
      <c r="R388" s="86">
        <v>21164373.34</v>
      </c>
      <c r="S388" s="86">
        <f t="shared" si="135"/>
        <v>232754326.30000001</v>
      </c>
      <c r="T388" s="86">
        <v>7899276.3499999996</v>
      </c>
      <c r="U388" s="86" t="s">
        <v>173</v>
      </c>
      <c r="V388" s="86">
        <f t="shared" si="136"/>
        <v>7899276.3499999996</v>
      </c>
      <c r="W388" s="86">
        <v>11489265.779999999</v>
      </c>
      <c r="X388" s="86">
        <v>1868373.52</v>
      </c>
      <c r="Y388" s="86">
        <f t="shared" si="137"/>
        <v>13357639.299999999</v>
      </c>
      <c r="Z388" s="86">
        <v>135319860.55000001</v>
      </c>
      <c r="AA388" s="86">
        <v>228939.21</v>
      </c>
      <c r="AB388" s="86">
        <f t="shared" si="138"/>
        <v>135548799.76000002</v>
      </c>
      <c r="AC388" s="86" t="s">
        <v>173</v>
      </c>
      <c r="AD388" s="86" t="s">
        <v>173</v>
      </c>
      <c r="AE388" s="86">
        <f t="shared" si="139"/>
        <v>0</v>
      </c>
      <c r="AF388" s="86">
        <v>14975450.109999999</v>
      </c>
      <c r="AG388" s="86">
        <v>2415581.67</v>
      </c>
      <c r="AH388" s="86">
        <f t="shared" si="140"/>
        <v>17391031.780000001</v>
      </c>
      <c r="AI388" s="86">
        <v>57293210.049999997</v>
      </c>
      <c r="AJ388" s="86">
        <v>398125.05</v>
      </c>
      <c r="AK388" s="86">
        <f t="shared" si="141"/>
        <v>57691335.099999994</v>
      </c>
      <c r="AM388" s="131" t="s">
        <v>6</v>
      </c>
    </row>
    <row r="389" spans="1:39" x14ac:dyDescent="0.4">
      <c r="A389" s="131" t="str">
        <f t="shared" si="127"/>
        <v>JulioLa Colonial de Seguros, S. A.</v>
      </c>
      <c r="B389" s="50" t="s">
        <v>87</v>
      </c>
      <c r="C389" s="87">
        <f t="shared" si="129"/>
        <v>794011682.15999997</v>
      </c>
      <c r="D389" s="87">
        <f t="shared" si="130"/>
        <v>74473968.730000004</v>
      </c>
      <c r="E389" s="86">
        <v>126463.81</v>
      </c>
      <c r="F389" s="86" t="s">
        <v>173</v>
      </c>
      <c r="G389" s="86">
        <f t="shared" si="131"/>
        <v>126463.81</v>
      </c>
      <c r="H389" s="86">
        <v>19124880.210000001</v>
      </c>
      <c r="I389" s="86" t="s">
        <v>173</v>
      </c>
      <c r="J389" s="86">
        <f t="shared" si="132"/>
        <v>19124880.210000001</v>
      </c>
      <c r="K389" s="86">
        <v>1902750.42</v>
      </c>
      <c r="L389" s="86">
        <v>55376610.759999998</v>
      </c>
      <c r="M389" s="86">
        <f t="shared" si="133"/>
        <v>57279361.18</v>
      </c>
      <c r="N389" s="86">
        <v>2477513.0699999998</v>
      </c>
      <c r="O389" s="86" t="s">
        <v>173</v>
      </c>
      <c r="P389" s="86">
        <f t="shared" si="134"/>
        <v>2477513.0699999998</v>
      </c>
      <c r="Q389" s="86">
        <v>469239250.04000002</v>
      </c>
      <c r="R389" s="86">
        <v>17789102.550000001</v>
      </c>
      <c r="S389" s="86">
        <f t="shared" si="135"/>
        <v>487028352.59000003</v>
      </c>
      <c r="T389" s="86">
        <v>20672990.879999999</v>
      </c>
      <c r="U389" s="86" t="s">
        <v>173</v>
      </c>
      <c r="V389" s="86">
        <f t="shared" si="136"/>
        <v>20672990.879999999</v>
      </c>
      <c r="W389" s="86">
        <v>22440918.030000001</v>
      </c>
      <c r="X389" s="86">
        <v>7059.3</v>
      </c>
      <c r="Y389" s="86">
        <f t="shared" si="137"/>
        <v>22447977.330000002</v>
      </c>
      <c r="Z389" s="86">
        <v>203344517.38999999</v>
      </c>
      <c r="AA389" s="86">
        <v>272860.27</v>
      </c>
      <c r="AB389" s="86">
        <f t="shared" si="138"/>
        <v>203617377.66</v>
      </c>
      <c r="AC389" s="86" t="s">
        <v>173</v>
      </c>
      <c r="AD389" s="86" t="s">
        <v>173</v>
      </c>
      <c r="AE389" s="86">
        <f t="shared" si="139"/>
        <v>0</v>
      </c>
      <c r="AF389" s="86">
        <v>6269010.6500000004</v>
      </c>
      <c r="AG389" s="86">
        <v>155834.48000000001</v>
      </c>
      <c r="AH389" s="86">
        <f t="shared" si="140"/>
        <v>6424845.1300000008</v>
      </c>
      <c r="AI389" s="86">
        <v>48413387.659999996</v>
      </c>
      <c r="AJ389" s="86">
        <v>872501.37</v>
      </c>
      <c r="AK389" s="86">
        <f t="shared" si="141"/>
        <v>49285889.029999994</v>
      </c>
      <c r="AM389" s="131" t="s">
        <v>6</v>
      </c>
    </row>
    <row r="390" spans="1:39" x14ac:dyDescent="0.4">
      <c r="A390" s="131" t="str">
        <f t="shared" si="127"/>
        <v>JulioSeguros Yunen, S. A.</v>
      </c>
      <c r="B390" s="50" t="s">
        <v>119</v>
      </c>
      <c r="C390" s="87">
        <f t="shared" si="129"/>
        <v>27154.190000000002</v>
      </c>
      <c r="D390" s="87">
        <f t="shared" si="130"/>
        <v>1298044.27</v>
      </c>
      <c r="E390" s="86" t="s">
        <v>173</v>
      </c>
      <c r="F390" s="86" t="s">
        <v>173</v>
      </c>
      <c r="G390" s="86">
        <f t="shared" si="131"/>
        <v>0</v>
      </c>
      <c r="H390" s="86">
        <v>10869.57</v>
      </c>
      <c r="I390" s="86" t="s">
        <v>173</v>
      </c>
      <c r="J390" s="86">
        <f t="shared" si="132"/>
        <v>10869.57</v>
      </c>
      <c r="K390" s="86" t="s">
        <v>173</v>
      </c>
      <c r="L390" s="86">
        <v>1298044.27</v>
      </c>
      <c r="M390" s="86">
        <f t="shared" si="133"/>
        <v>1298044.27</v>
      </c>
      <c r="N390" s="86">
        <v>5996.81</v>
      </c>
      <c r="O390" s="86" t="s">
        <v>173</v>
      </c>
      <c r="P390" s="86">
        <f t="shared" si="134"/>
        <v>5996.81</v>
      </c>
      <c r="Q390" s="86" t="s">
        <v>173</v>
      </c>
      <c r="R390" s="86" t="s">
        <v>173</v>
      </c>
      <c r="S390" s="86">
        <f t="shared" si="135"/>
        <v>0</v>
      </c>
      <c r="T390" s="86" t="s">
        <v>173</v>
      </c>
      <c r="U390" s="86" t="s">
        <v>173</v>
      </c>
      <c r="V390" s="86">
        <f t="shared" si="136"/>
        <v>0</v>
      </c>
      <c r="W390" s="86" t="s">
        <v>173</v>
      </c>
      <c r="X390" s="86" t="s">
        <v>173</v>
      </c>
      <c r="Y390" s="86">
        <f t="shared" si="137"/>
        <v>0</v>
      </c>
      <c r="Z390" s="86" t="s">
        <v>173</v>
      </c>
      <c r="AA390" s="86" t="s">
        <v>173</v>
      </c>
      <c r="AB390" s="86">
        <f t="shared" si="138"/>
        <v>0</v>
      </c>
      <c r="AC390" s="86" t="s">
        <v>173</v>
      </c>
      <c r="AD390" s="86" t="s">
        <v>173</v>
      </c>
      <c r="AE390" s="86">
        <f t="shared" si="139"/>
        <v>0</v>
      </c>
      <c r="AF390" s="86" t="s">
        <v>173</v>
      </c>
      <c r="AG390" s="86" t="s">
        <v>173</v>
      </c>
      <c r="AH390" s="86">
        <f t="shared" si="140"/>
        <v>0</v>
      </c>
      <c r="AI390" s="86">
        <v>10287.81</v>
      </c>
      <c r="AJ390" s="86" t="s">
        <v>173</v>
      </c>
      <c r="AK390" s="86">
        <f t="shared" si="141"/>
        <v>10287.81</v>
      </c>
      <c r="AM390" s="131" t="s">
        <v>6</v>
      </c>
    </row>
    <row r="391" spans="1:39" x14ac:dyDescent="0.4">
      <c r="A391" s="131" t="str">
        <f t="shared" si="127"/>
        <v>JulioLa Monumental de Seguros, S. A.</v>
      </c>
      <c r="B391" s="50" t="s">
        <v>89</v>
      </c>
      <c r="C391" s="87">
        <f t="shared" si="129"/>
        <v>110604434.15000001</v>
      </c>
      <c r="D391" s="87">
        <f t="shared" si="130"/>
        <v>48398.659999999996</v>
      </c>
      <c r="E391" s="86" t="s">
        <v>173</v>
      </c>
      <c r="F391" s="86" t="s">
        <v>173</v>
      </c>
      <c r="G391" s="86">
        <f t="shared" si="131"/>
        <v>0</v>
      </c>
      <c r="H391" s="86">
        <v>75824.12</v>
      </c>
      <c r="I391" s="86" t="s">
        <v>173</v>
      </c>
      <c r="J391" s="86">
        <f t="shared" si="132"/>
        <v>75824.12</v>
      </c>
      <c r="K391" s="86" t="s">
        <v>173</v>
      </c>
      <c r="L391" s="86" t="s">
        <v>173</v>
      </c>
      <c r="M391" s="86">
        <f t="shared" si="133"/>
        <v>0</v>
      </c>
      <c r="N391" s="86">
        <v>42999.3</v>
      </c>
      <c r="O391" s="86" t="s">
        <v>173</v>
      </c>
      <c r="P391" s="86">
        <f t="shared" si="134"/>
        <v>42999.3</v>
      </c>
      <c r="Q391" s="86">
        <v>13488043.27</v>
      </c>
      <c r="R391" s="86" t="s">
        <v>173</v>
      </c>
      <c r="S391" s="86">
        <f t="shared" si="135"/>
        <v>13488043.27</v>
      </c>
      <c r="T391" s="86">
        <v>179178</v>
      </c>
      <c r="U391" s="86" t="s">
        <v>173</v>
      </c>
      <c r="V391" s="86">
        <f t="shared" si="136"/>
        <v>179178</v>
      </c>
      <c r="W391" s="86">
        <v>78462.97</v>
      </c>
      <c r="X391" s="86" t="s">
        <v>173</v>
      </c>
      <c r="Y391" s="86">
        <f t="shared" si="137"/>
        <v>78462.97</v>
      </c>
      <c r="Z391" s="86">
        <v>88430763.329999998</v>
      </c>
      <c r="AA391" s="86">
        <v>38399.129999999997</v>
      </c>
      <c r="AB391" s="86">
        <f t="shared" si="138"/>
        <v>88469162.459999993</v>
      </c>
      <c r="AC391" s="86" t="s">
        <v>173</v>
      </c>
      <c r="AD391" s="86" t="s">
        <v>173</v>
      </c>
      <c r="AE391" s="86">
        <f t="shared" si="139"/>
        <v>0</v>
      </c>
      <c r="AF391" s="86">
        <v>677854.79</v>
      </c>
      <c r="AG391" s="86" t="s">
        <v>173</v>
      </c>
      <c r="AH391" s="86">
        <f t="shared" si="140"/>
        <v>677854.79</v>
      </c>
      <c r="AI391" s="86">
        <v>7631308.3700000001</v>
      </c>
      <c r="AJ391" s="86">
        <v>9999.5300000000007</v>
      </c>
      <c r="AK391" s="86">
        <f t="shared" si="141"/>
        <v>7641307.9000000004</v>
      </c>
      <c r="AM391" s="131" t="s">
        <v>6</v>
      </c>
    </row>
    <row r="392" spans="1:39" x14ac:dyDescent="0.4">
      <c r="A392" s="131" t="str">
        <f t="shared" si="127"/>
        <v>JulioSeguros Crecer, S. A.</v>
      </c>
      <c r="B392" s="50" t="s">
        <v>116</v>
      </c>
      <c r="C392" s="87">
        <f t="shared" si="129"/>
        <v>50943225.559999995</v>
      </c>
      <c r="D392" s="87">
        <f t="shared" si="130"/>
        <v>213840369.72999999</v>
      </c>
      <c r="E392" s="86" t="s">
        <v>173</v>
      </c>
      <c r="F392" s="86" t="s">
        <v>173</v>
      </c>
      <c r="G392" s="86">
        <f t="shared" si="131"/>
        <v>0</v>
      </c>
      <c r="H392" s="86">
        <v>22776797.59</v>
      </c>
      <c r="I392" s="86">
        <v>213168539.66999999</v>
      </c>
      <c r="J392" s="86">
        <f t="shared" si="132"/>
        <v>235945337.25999999</v>
      </c>
      <c r="K392" s="86" t="s">
        <v>173</v>
      </c>
      <c r="L392" s="86" t="s">
        <v>173</v>
      </c>
      <c r="M392" s="86">
        <f t="shared" si="133"/>
        <v>0</v>
      </c>
      <c r="N392" s="86">
        <v>244668.12</v>
      </c>
      <c r="O392" s="86" t="s">
        <v>173</v>
      </c>
      <c r="P392" s="86">
        <f t="shared" si="134"/>
        <v>244668.12</v>
      </c>
      <c r="Q392" s="86">
        <v>15461343.449999999</v>
      </c>
      <c r="R392" s="86" t="s">
        <v>173</v>
      </c>
      <c r="S392" s="86">
        <f t="shared" si="135"/>
        <v>15461343.449999999</v>
      </c>
      <c r="T392" s="86">
        <v>1222057.42</v>
      </c>
      <c r="U392" s="86" t="s">
        <v>173</v>
      </c>
      <c r="V392" s="86">
        <f t="shared" si="136"/>
        <v>1222057.42</v>
      </c>
      <c r="W392" s="86">
        <v>24107.15</v>
      </c>
      <c r="X392" s="86" t="s">
        <v>173</v>
      </c>
      <c r="Y392" s="86">
        <f t="shared" si="137"/>
        <v>24107.15</v>
      </c>
      <c r="Z392" s="86" t="s">
        <v>173</v>
      </c>
      <c r="AA392" s="86" t="s">
        <v>173</v>
      </c>
      <c r="AB392" s="86">
        <f t="shared" si="138"/>
        <v>0</v>
      </c>
      <c r="AC392" s="86" t="s">
        <v>173</v>
      </c>
      <c r="AD392" s="86" t="s">
        <v>173</v>
      </c>
      <c r="AE392" s="86">
        <f t="shared" si="139"/>
        <v>0</v>
      </c>
      <c r="AF392" s="86">
        <v>15724.01</v>
      </c>
      <c r="AG392" s="86" t="s">
        <v>173</v>
      </c>
      <c r="AH392" s="86">
        <f t="shared" si="140"/>
        <v>15724.01</v>
      </c>
      <c r="AI392" s="86">
        <v>11198527.82</v>
      </c>
      <c r="AJ392" s="86">
        <v>671830.06</v>
      </c>
      <c r="AK392" s="86">
        <f t="shared" si="141"/>
        <v>11870357.880000001</v>
      </c>
      <c r="AM392" s="131" t="s">
        <v>6</v>
      </c>
    </row>
    <row r="393" spans="1:39" x14ac:dyDescent="0.4">
      <c r="A393" s="131" t="str">
        <f t="shared" si="127"/>
        <v>JulioSeguros Pepin, S. A.</v>
      </c>
      <c r="B393" s="50" t="s">
        <v>77</v>
      </c>
      <c r="C393" s="87">
        <f t="shared" si="129"/>
        <v>110035710.25</v>
      </c>
      <c r="D393" s="87">
        <f t="shared" si="130"/>
        <v>28789.64</v>
      </c>
      <c r="E393" s="86" t="s">
        <v>173</v>
      </c>
      <c r="F393" s="86" t="s">
        <v>173</v>
      </c>
      <c r="G393" s="86">
        <f t="shared" si="131"/>
        <v>0</v>
      </c>
      <c r="H393" s="86">
        <v>33326.69</v>
      </c>
      <c r="I393" s="86" t="s">
        <v>173</v>
      </c>
      <c r="J393" s="86">
        <f t="shared" si="132"/>
        <v>33326.69</v>
      </c>
      <c r="K393" s="86" t="s">
        <v>173</v>
      </c>
      <c r="L393" s="86" t="s">
        <v>173</v>
      </c>
      <c r="M393" s="86">
        <f t="shared" si="133"/>
        <v>0</v>
      </c>
      <c r="N393" s="86">
        <v>343.78</v>
      </c>
      <c r="O393" s="86" t="s">
        <v>173</v>
      </c>
      <c r="P393" s="86">
        <f t="shared" si="134"/>
        <v>343.78</v>
      </c>
      <c r="Q393" s="86">
        <v>223586.28</v>
      </c>
      <c r="R393" s="86" t="s">
        <v>173</v>
      </c>
      <c r="S393" s="86">
        <f t="shared" si="135"/>
        <v>223586.28</v>
      </c>
      <c r="T393" s="86">
        <v>20933.2</v>
      </c>
      <c r="U393" s="86" t="s">
        <v>173</v>
      </c>
      <c r="V393" s="86">
        <f t="shared" si="136"/>
        <v>20933.2</v>
      </c>
      <c r="W393" s="86">
        <v>1934777.35</v>
      </c>
      <c r="X393" s="86" t="s">
        <v>173</v>
      </c>
      <c r="Y393" s="86">
        <f t="shared" si="137"/>
        <v>1934777.35</v>
      </c>
      <c r="Z393" s="86">
        <v>107329001.72</v>
      </c>
      <c r="AA393" s="86">
        <v>28789.64</v>
      </c>
      <c r="AB393" s="86">
        <f t="shared" si="138"/>
        <v>107357791.36</v>
      </c>
      <c r="AC393" s="86" t="s">
        <v>173</v>
      </c>
      <c r="AD393" s="86" t="s">
        <v>173</v>
      </c>
      <c r="AE393" s="86">
        <f t="shared" si="139"/>
        <v>0</v>
      </c>
      <c r="AF393" s="86">
        <v>470134.33</v>
      </c>
      <c r="AG393" s="86" t="s">
        <v>173</v>
      </c>
      <c r="AH393" s="86">
        <f t="shared" si="140"/>
        <v>470134.33</v>
      </c>
      <c r="AI393" s="86">
        <v>23606.9</v>
      </c>
      <c r="AJ393" s="86" t="s">
        <v>173</v>
      </c>
      <c r="AK393" s="86">
        <f t="shared" si="141"/>
        <v>23606.9</v>
      </c>
      <c r="AM393" s="131" t="s">
        <v>6</v>
      </c>
    </row>
    <row r="394" spans="1:39" x14ac:dyDescent="0.4">
      <c r="A394" s="131" t="str">
        <f t="shared" si="127"/>
        <v>JulioSeguros Worldwide, S. A.</v>
      </c>
      <c r="B394" s="50" t="s">
        <v>91</v>
      </c>
      <c r="C394" s="87">
        <f t="shared" si="129"/>
        <v>13305280.060000001</v>
      </c>
      <c r="D394" s="87">
        <f t="shared" si="130"/>
        <v>192528180.98000002</v>
      </c>
      <c r="E394" s="86">
        <v>9604275.0899999999</v>
      </c>
      <c r="F394" s="86" t="s">
        <v>173</v>
      </c>
      <c r="G394" s="86">
        <f t="shared" si="131"/>
        <v>9604275.0899999999</v>
      </c>
      <c r="H394" s="86">
        <v>3701004.97</v>
      </c>
      <c r="I394" s="86">
        <v>145949.29999999999</v>
      </c>
      <c r="J394" s="86">
        <f t="shared" si="132"/>
        <v>3846954.27</v>
      </c>
      <c r="K394" s="86" t="s">
        <v>173</v>
      </c>
      <c r="L394" s="86">
        <v>192382231.68000001</v>
      </c>
      <c r="M394" s="86">
        <f t="shared" si="133"/>
        <v>192382231.68000001</v>
      </c>
      <c r="N394" s="86" t="s">
        <v>173</v>
      </c>
      <c r="O394" s="86" t="s">
        <v>173</v>
      </c>
      <c r="P394" s="86">
        <f t="shared" si="134"/>
        <v>0</v>
      </c>
      <c r="Q394" s="86" t="s">
        <v>173</v>
      </c>
      <c r="R394" s="86" t="s">
        <v>173</v>
      </c>
      <c r="S394" s="86">
        <f t="shared" si="135"/>
        <v>0</v>
      </c>
      <c r="T394" s="86" t="s">
        <v>173</v>
      </c>
      <c r="U394" s="86" t="s">
        <v>173</v>
      </c>
      <c r="V394" s="86">
        <f t="shared" si="136"/>
        <v>0</v>
      </c>
      <c r="W394" s="86" t="s">
        <v>173</v>
      </c>
      <c r="X394" s="86" t="s">
        <v>173</v>
      </c>
      <c r="Y394" s="86">
        <f t="shared" si="137"/>
        <v>0</v>
      </c>
      <c r="Z394" s="86" t="s">
        <v>173</v>
      </c>
      <c r="AA394" s="86" t="s">
        <v>173</v>
      </c>
      <c r="AB394" s="86">
        <f t="shared" si="138"/>
        <v>0</v>
      </c>
      <c r="AC394" s="86" t="s">
        <v>173</v>
      </c>
      <c r="AD394" s="86" t="s">
        <v>173</v>
      </c>
      <c r="AE394" s="86">
        <f t="shared" si="139"/>
        <v>0</v>
      </c>
      <c r="AF394" s="86" t="s">
        <v>173</v>
      </c>
      <c r="AG394" s="86" t="s">
        <v>173</v>
      </c>
      <c r="AH394" s="86">
        <f t="shared" si="140"/>
        <v>0</v>
      </c>
      <c r="AI394" s="86" t="s">
        <v>173</v>
      </c>
      <c r="AJ394" s="86" t="s">
        <v>173</v>
      </c>
      <c r="AK394" s="86">
        <f t="shared" si="141"/>
        <v>0</v>
      </c>
      <c r="AM394" s="131" t="s">
        <v>6</v>
      </c>
    </row>
    <row r="395" spans="1:39" x14ac:dyDescent="0.4">
      <c r="A395" s="131" t="str">
        <f t="shared" si="127"/>
        <v>JulioConfederación del Canada Dominicana. S. A.</v>
      </c>
      <c r="B395" s="50" t="s">
        <v>93</v>
      </c>
      <c r="C395" s="87">
        <f t="shared" si="129"/>
        <v>9294143.7699999996</v>
      </c>
      <c r="D395" s="87">
        <f t="shared" si="130"/>
        <v>0</v>
      </c>
      <c r="E395" s="86">
        <v>32951.089999999997</v>
      </c>
      <c r="F395" s="86" t="s">
        <v>173</v>
      </c>
      <c r="G395" s="86">
        <f t="shared" si="131"/>
        <v>32951.089999999997</v>
      </c>
      <c r="H395" s="86">
        <v>34784.9</v>
      </c>
      <c r="I395" s="86" t="s">
        <v>173</v>
      </c>
      <c r="J395" s="86">
        <f t="shared" si="132"/>
        <v>34784.9</v>
      </c>
      <c r="K395" s="86" t="s">
        <v>173</v>
      </c>
      <c r="L395" s="86" t="s">
        <v>173</v>
      </c>
      <c r="M395" s="86">
        <f t="shared" si="133"/>
        <v>0</v>
      </c>
      <c r="N395" s="86">
        <v>18169.77</v>
      </c>
      <c r="O395" s="86" t="s">
        <v>173</v>
      </c>
      <c r="P395" s="86">
        <f t="shared" si="134"/>
        <v>18169.77</v>
      </c>
      <c r="Q395" s="86">
        <v>2783047.9</v>
      </c>
      <c r="R395" s="86" t="s">
        <v>173</v>
      </c>
      <c r="S395" s="86">
        <f t="shared" si="135"/>
        <v>2783047.9</v>
      </c>
      <c r="T395" s="86" t="s">
        <v>173</v>
      </c>
      <c r="U395" s="86" t="s">
        <v>173</v>
      </c>
      <c r="V395" s="86">
        <f t="shared" si="136"/>
        <v>0</v>
      </c>
      <c r="W395" s="86">
        <v>196882.9</v>
      </c>
      <c r="X395" s="86" t="s">
        <v>173</v>
      </c>
      <c r="Y395" s="86">
        <f t="shared" si="137"/>
        <v>196882.9</v>
      </c>
      <c r="Z395" s="86">
        <v>4177673.99</v>
      </c>
      <c r="AA395" s="86" t="s">
        <v>173</v>
      </c>
      <c r="AB395" s="86">
        <f t="shared" si="138"/>
        <v>4177673.99</v>
      </c>
      <c r="AC395" s="86" t="s">
        <v>173</v>
      </c>
      <c r="AD395" s="86" t="s">
        <v>173</v>
      </c>
      <c r="AE395" s="86">
        <f t="shared" si="139"/>
        <v>0</v>
      </c>
      <c r="AF395" s="86">
        <v>176852.82</v>
      </c>
      <c r="AG395" s="86" t="s">
        <v>173</v>
      </c>
      <c r="AH395" s="86">
        <f t="shared" si="140"/>
        <v>176852.82</v>
      </c>
      <c r="AI395" s="86">
        <v>1873780.4</v>
      </c>
      <c r="AJ395" s="86" t="s">
        <v>173</v>
      </c>
      <c r="AK395" s="86">
        <f t="shared" si="141"/>
        <v>1873780.4</v>
      </c>
      <c r="AM395" s="131" t="s">
        <v>6</v>
      </c>
    </row>
    <row r="396" spans="1:39" x14ac:dyDescent="0.4">
      <c r="A396" s="131" t="str">
        <f t="shared" si="127"/>
        <v>JulioSeguros La Internacional, S. A.</v>
      </c>
      <c r="B396" s="50" t="s">
        <v>82</v>
      </c>
      <c r="C396" s="87">
        <f t="shared" si="129"/>
        <v>43158685.670000002</v>
      </c>
      <c r="D396" s="87">
        <f t="shared" si="130"/>
        <v>0</v>
      </c>
      <c r="E396" s="86" t="s">
        <v>173</v>
      </c>
      <c r="F396" s="86" t="s">
        <v>173</v>
      </c>
      <c r="G396" s="86">
        <f t="shared" si="131"/>
        <v>0</v>
      </c>
      <c r="H396" s="86" t="s">
        <v>173</v>
      </c>
      <c r="I396" s="86" t="s">
        <v>173</v>
      </c>
      <c r="J396" s="86">
        <f t="shared" si="132"/>
        <v>0</v>
      </c>
      <c r="K396" s="86" t="s">
        <v>173</v>
      </c>
      <c r="L396" s="86" t="s">
        <v>173</v>
      </c>
      <c r="M396" s="86">
        <f t="shared" si="133"/>
        <v>0</v>
      </c>
      <c r="N396" s="86" t="s">
        <v>173</v>
      </c>
      <c r="O396" s="86" t="s">
        <v>173</v>
      </c>
      <c r="P396" s="86">
        <f t="shared" si="134"/>
        <v>0</v>
      </c>
      <c r="Q396" s="86" t="s">
        <v>173</v>
      </c>
      <c r="R396" s="86" t="s">
        <v>173</v>
      </c>
      <c r="S396" s="86">
        <f t="shared" si="135"/>
        <v>0</v>
      </c>
      <c r="T396" s="86" t="s">
        <v>173</v>
      </c>
      <c r="U396" s="86" t="s">
        <v>173</v>
      </c>
      <c r="V396" s="86">
        <f t="shared" si="136"/>
        <v>0</v>
      </c>
      <c r="W396" s="86" t="s">
        <v>173</v>
      </c>
      <c r="X396" s="86" t="s">
        <v>173</v>
      </c>
      <c r="Y396" s="86">
        <f t="shared" si="137"/>
        <v>0</v>
      </c>
      <c r="Z396" s="86">
        <v>43150317.57</v>
      </c>
      <c r="AA396" s="86" t="s">
        <v>173</v>
      </c>
      <c r="AB396" s="86">
        <f t="shared" si="138"/>
        <v>43150317.57</v>
      </c>
      <c r="AC396" s="86" t="s">
        <v>173</v>
      </c>
      <c r="AD396" s="86" t="s">
        <v>173</v>
      </c>
      <c r="AE396" s="86">
        <f t="shared" si="139"/>
        <v>0</v>
      </c>
      <c r="AF396" s="86">
        <v>8368.1</v>
      </c>
      <c r="AG396" s="86" t="s">
        <v>173</v>
      </c>
      <c r="AH396" s="86">
        <f t="shared" si="140"/>
        <v>8368.1</v>
      </c>
      <c r="AI396" s="86" t="s">
        <v>173</v>
      </c>
      <c r="AJ396" s="86" t="s">
        <v>173</v>
      </c>
      <c r="AK396" s="86">
        <f t="shared" si="141"/>
        <v>0</v>
      </c>
      <c r="AM396" s="131" t="s">
        <v>6</v>
      </c>
    </row>
    <row r="397" spans="1:39" x14ac:dyDescent="0.4">
      <c r="A397" s="131" t="str">
        <f t="shared" si="127"/>
        <v>JulioUnit, S.A</v>
      </c>
      <c r="B397" s="50" t="s">
        <v>118</v>
      </c>
      <c r="C397" s="87">
        <f t="shared" si="129"/>
        <v>720884.89999999991</v>
      </c>
      <c r="D397" s="87">
        <f t="shared" si="130"/>
        <v>22396</v>
      </c>
      <c r="E397" s="86">
        <v>24770.71</v>
      </c>
      <c r="F397" s="86" t="s">
        <v>173</v>
      </c>
      <c r="G397" s="86">
        <f t="shared" si="131"/>
        <v>24770.71</v>
      </c>
      <c r="H397" s="86" t="s">
        <v>173</v>
      </c>
      <c r="I397" s="86" t="s">
        <v>173</v>
      </c>
      <c r="J397" s="86">
        <f t="shared" si="132"/>
        <v>0</v>
      </c>
      <c r="K397" s="86">
        <v>64526.61</v>
      </c>
      <c r="L397" s="86">
        <v>22396</v>
      </c>
      <c r="M397" s="86">
        <f t="shared" si="133"/>
        <v>86922.61</v>
      </c>
      <c r="N397" s="86">
        <v>543.1</v>
      </c>
      <c r="O397" s="86" t="s">
        <v>173</v>
      </c>
      <c r="P397" s="86">
        <f t="shared" si="134"/>
        <v>543.1</v>
      </c>
      <c r="Q397" s="86" t="s">
        <v>173</v>
      </c>
      <c r="R397" s="86" t="s">
        <v>173</v>
      </c>
      <c r="S397" s="86">
        <f t="shared" si="135"/>
        <v>0</v>
      </c>
      <c r="T397" s="86" t="s">
        <v>173</v>
      </c>
      <c r="U397" s="86" t="s">
        <v>173</v>
      </c>
      <c r="V397" s="86">
        <f t="shared" si="136"/>
        <v>0</v>
      </c>
      <c r="W397" s="86" t="s">
        <v>173</v>
      </c>
      <c r="X397" s="86" t="s">
        <v>173</v>
      </c>
      <c r="Y397" s="86">
        <f t="shared" si="137"/>
        <v>0</v>
      </c>
      <c r="Z397" s="86">
        <v>4006.9</v>
      </c>
      <c r="AA397" s="86" t="s">
        <v>173</v>
      </c>
      <c r="AB397" s="86">
        <f t="shared" si="138"/>
        <v>4006.9</v>
      </c>
      <c r="AC397" s="86" t="s">
        <v>173</v>
      </c>
      <c r="AD397" s="86" t="s">
        <v>173</v>
      </c>
      <c r="AE397" s="86">
        <f t="shared" si="139"/>
        <v>0</v>
      </c>
      <c r="AF397" s="86" t="s">
        <v>173</v>
      </c>
      <c r="AG397" s="86" t="s">
        <v>173</v>
      </c>
      <c r="AH397" s="86">
        <f t="shared" si="140"/>
        <v>0</v>
      </c>
      <c r="AI397" s="86">
        <v>627037.57999999996</v>
      </c>
      <c r="AJ397" s="86" t="s">
        <v>173</v>
      </c>
      <c r="AK397" s="86">
        <f t="shared" si="141"/>
        <v>627037.57999999996</v>
      </c>
      <c r="AM397" s="131" t="s">
        <v>6</v>
      </c>
    </row>
    <row r="398" spans="1:39" x14ac:dyDescent="0.4">
      <c r="A398" s="131" t="str">
        <f t="shared" si="127"/>
        <v>JulioCooperativa Nacional de Seguros, Inc.</v>
      </c>
      <c r="B398" s="50" t="s">
        <v>80</v>
      </c>
      <c r="C398" s="87">
        <f t="shared" si="129"/>
        <v>42201492.819999993</v>
      </c>
      <c r="D398" s="87">
        <f t="shared" si="130"/>
        <v>5078569.83</v>
      </c>
      <c r="E398" s="86" t="s">
        <v>173</v>
      </c>
      <c r="F398" s="86" t="s">
        <v>173</v>
      </c>
      <c r="G398" s="86">
        <f t="shared" si="131"/>
        <v>0</v>
      </c>
      <c r="H398" s="86">
        <v>14708732.93</v>
      </c>
      <c r="I398" s="86">
        <v>34721.14</v>
      </c>
      <c r="J398" s="86">
        <f t="shared" si="132"/>
        <v>14743454.07</v>
      </c>
      <c r="K398" s="86" t="s">
        <v>173</v>
      </c>
      <c r="L398" s="86" t="s">
        <v>173</v>
      </c>
      <c r="M398" s="86">
        <f t="shared" si="133"/>
        <v>0</v>
      </c>
      <c r="N398" s="86" t="s">
        <v>173</v>
      </c>
      <c r="O398" s="86" t="s">
        <v>173</v>
      </c>
      <c r="P398" s="86">
        <f t="shared" si="134"/>
        <v>0</v>
      </c>
      <c r="Q398" s="86">
        <v>5858183.0899999999</v>
      </c>
      <c r="R398" s="86">
        <v>4047068.47</v>
      </c>
      <c r="S398" s="86">
        <f t="shared" si="135"/>
        <v>9905251.5600000005</v>
      </c>
      <c r="T398" s="86" t="s">
        <v>173</v>
      </c>
      <c r="U398" s="86" t="s">
        <v>173</v>
      </c>
      <c r="V398" s="86">
        <f t="shared" si="136"/>
        <v>0</v>
      </c>
      <c r="W398" s="86">
        <v>36154.199999999997</v>
      </c>
      <c r="X398" s="86">
        <v>144000</v>
      </c>
      <c r="Y398" s="86">
        <f t="shared" si="137"/>
        <v>180154.2</v>
      </c>
      <c r="Z398" s="86">
        <v>18934082.890000001</v>
      </c>
      <c r="AA398" s="86">
        <v>387317.38</v>
      </c>
      <c r="AB398" s="86">
        <f t="shared" si="138"/>
        <v>19321400.27</v>
      </c>
      <c r="AC398" s="86" t="s">
        <v>173</v>
      </c>
      <c r="AD398" s="86" t="s">
        <v>173</v>
      </c>
      <c r="AE398" s="86">
        <f t="shared" si="139"/>
        <v>0</v>
      </c>
      <c r="AF398" s="86">
        <v>1617993.91</v>
      </c>
      <c r="AG398" s="86">
        <v>379680</v>
      </c>
      <c r="AH398" s="86">
        <f t="shared" si="140"/>
        <v>1997673.91</v>
      </c>
      <c r="AI398" s="86">
        <v>1046345.8</v>
      </c>
      <c r="AJ398" s="86">
        <v>85782.84</v>
      </c>
      <c r="AK398" s="86">
        <f t="shared" si="141"/>
        <v>1132128.6400000001</v>
      </c>
      <c r="AM398" s="131" t="s">
        <v>6</v>
      </c>
    </row>
    <row r="399" spans="1:39" x14ac:dyDescent="0.4">
      <c r="A399" s="131" t="str">
        <f t="shared" si="127"/>
        <v>JulioAngloamericana de Seguros, S. A.</v>
      </c>
      <c r="B399" s="50" t="s">
        <v>79</v>
      </c>
      <c r="C399" s="87">
        <f t="shared" si="129"/>
        <v>31517187.960000001</v>
      </c>
      <c r="D399" s="87">
        <f t="shared" si="130"/>
        <v>0</v>
      </c>
      <c r="E399" s="86">
        <v>1068.97</v>
      </c>
      <c r="F399" s="86" t="s">
        <v>173</v>
      </c>
      <c r="G399" s="86">
        <f t="shared" si="131"/>
        <v>1068.97</v>
      </c>
      <c r="H399" s="86">
        <v>2838699.26</v>
      </c>
      <c r="I399" s="86" t="s">
        <v>173</v>
      </c>
      <c r="J399" s="86">
        <f t="shared" si="132"/>
        <v>2838699.26</v>
      </c>
      <c r="K399" s="86" t="s">
        <v>173</v>
      </c>
      <c r="L399" s="86" t="s">
        <v>173</v>
      </c>
      <c r="M399" s="86">
        <f t="shared" si="133"/>
        <v>0</v>
      </c>
      <c r="N399" s="86" t="s">
        <v>173</v>
      </c>
      <c r="O399" s="86" t="s">
        <v>173</v>
      </c>
      <c r="P399" s="86">
        <f t="shared" si="134"/>
        <v>0</v>
      </c>
      <c r="Q399" s="86">
        <v>2381384.14</v>
      </c>
      <c r="R399" s="86" t="s">
        <v>173</v>
      </c>
      <c r="S399" s="86">
        <f t="shared" si="135"/>
        <v>2381384.14</v>
      </c>
      <c r="T399" s="86">
        <v>160155.9</v>
      </c>
      <c r="U399" s="86" t="s">
        <v>173</v>
      </c>
      <c r="V399" s="86">
        <f t="shared" si="136"/>
        <v>160155.9</v>
      </c>
      <c r="W399" s="86">
        <v>66206.75</v>
      </c>
      <c r="X399" s="86" t="s">
        <v>173</v>
      </c>
      <c r="Y399" s="86">
        <f t="shared" si="137"/>
        <v>66206.75</v>
      </c>
      <c r="Z399" s="86">
        <v>19125410.469999999</v>
      </c>
      <c r="AA399" s="86" t="s">
        <v>173</v>
      </c>
      <c r="AB399" s="86">
        <f t="shared" si="138"/>
        <v>19125410.469999999</v>
      </c>
      <c r="AC399" s="86" t="s">
        <v>173</v>
      </c>
      <c r="AD399" s="86" t="s">
        <v>173</v>
      </c>
      <c r="AE399" s="86">
        <f t="shared" si="139"/>
        <v>0</v>
      </c>
      <c r="AF399" s="86">
        <v>3486815.69</v>
      </c>
      <c r="AG399" s="86" t="s">
        <v>173</v>
      </c>
      <c r="AH399" s="86">
        <f t="shared" si="140"/>
        <v>3486815.69</v>
      </c>
      <c r="AI399" s="86">
        <v>3457446.78</v>
      </c>
      <c r="AJ399" s="86" t="s">
        <v>173</v>
      </c>
      <c r="AK399" s="86">
        <f t="shared" si="141"/>
        <v>3457446.78</v>
      </c>
      <c r="AM399" s="131" t="s">
        <v>6</v>
      </c>
    </row>
    <row r="400" spans="1:39" x14ac:dyDescent="0.4">
      <c r="A400" s="131" t="str">
        <f t="shared" si="127"/>
        <v>JulioPatria, S. A. Compañía de Seguros</v>
      </c>
      <c r="B400" s="50" t="s">
        <v>99</v>
      </c>
      <c r="C400" s="87">
        <f t="shared" si="129"/>
        <v>62740150.010000005</v>
      </c>
      <c r="D400" s="87">
        <f t="shared" si="130"/>
        <v>0</v>
      </c>
      <c r="E400" s="86" t="s">
        <v>173</v>
      </c>
      <c r="F400" s="86" t="s">
        <v>173</v>
      </c>
      <c r="G400" s="86">
        <f t="shared" si="131"/>
        <v>0</v>
      </c>
      <c r="H400" s="86">
        <v>27060.2</v>
      </c>
      <c r="I400" s="86" t="s">
        <v>173</v>
      </c>
      <c r="J400" s="86">
        <f t="shared" si="132"/>
        <v>27060.2</v>
      </c>
      <c r="K400" s="86" t="s">
        <v>173</v>
      </c>
      <c r="L400" s="86" t="s">
        <v>173</v>
      </c>
      <c r="M400" s="86">
        <f t="shared" si="133"/>
        <v>0</v>
      </c>
      <c r="N400" s="86" t="s">
        <v>173</v>
      </c>
      <c r="O400" s="86" t="s">
        <v>173</v>
      </c>
      <c r="P400" s="86">
        <f t="shared" si="134"/>
        <v>0</v>
      </c>
      <c r="Q400" s="86">
        <v>25692.05</v>
      </c>
      <c r="R400" s="86" t="s">
        <v>173</v>
      </c>
      <c r="S400" s="86">
        <f t="shared" si="135"/>
        <v>25692.05</v>
      </c>
      <c r="T400" s="86">
        <v>13645.68</v>
      </c>
      <c r="U400" s="86" t="s">
        <v>173</v>
      </c>
      <c r="V400" s="86">
        <f t="shared" si="136"/>
        <v>13645.68</v>
      </c>
      <c r="W400" s="86">
        <v>529053.44999999995</v>
      </c>
      <c r="X400" s="86" t="s">
        <v>173</v>
      </c>
      <c r="Y400" s="86">
        <f t="shared" si="137"/>
        <v>529053.44999999995</v>
      </c>
      <c r="Z400" s="86">
        <v>60042920.840000004</v>
      </c>
      <c r="AA400" s="86" t="s">
        <v>173</v>
      </c>
      <c r="AB400" s="86">
        <f t="shared" si="138"/>
        <v>60042920.840000004</v>
      </c>
      <c r="AC400" s="86" t="s">
        <v>173</v>
      </c>
      <c r="AD400" s="86" t="s">
        <v>173</v>
      </c>
      <c r="AE400" s="86">
        <f t="shared" si="139"/>
        <v>0</v>
      </c>
      <c r="AF400" s="86">
        <v>1999350.91</v>
      </c>
      <c r="AG400" s="86" t="s">
        <v>173</v>
      </c>
      <c r="AH400" s="86">
        <f t="shared" si="140"/>
        <v>1999350.91</v>
      </c>
      <c r="AI400" s="86">
        <v>102426.88</v>
      </c>
      <c r="AJ400" s="86" t="s">
        <v>173</v>
      </c>
      <c r="AK400" s="86">
        <f t="shared" si="141"/>
        <v>102426.88</v>
      </c>
      <c r="AM400" s="131" t="s">
        <v>6</v>
      </c>
    </row>
    <row r="401" spans="1:39" x14ac:dyDescent="0.4">
      <c r="A401" s="131" t="str">
        <f t="shared" si="127"/>
        <v>JulioGeneral de Seguros, S. A.</v>
      </c>
      <c r="B401" s="50" t="s">
        <v>78</v>
      </c>
      <c r="C401" s="87">
        <f t="shared" si="129"/>
        <v>44264896.920000002</v>
      </c>
      <c r="D401" s="87">
        <f t="shared" si="130"/>
        <v>89883403.11999999</v>
      </c>
      <c r="E401" s="86">
        <v>231028.08</v>
      </c>
      <c r="F401" s="86" t="s">
        <v>173</v>
      </c>
      <c r="G401" s="86">
        <f t="shared" si="131"/>
        <v>231028.08</v>
      </c>
      <c r="H401" s="86">
        <v>2107454.66</v>
      </c>
      <c r="I401" s="86">
        <v>89140387.060000002</v>
      </c>
      <c r="J401" s="86">
        <f t="shared" si="132"/>
        <v>91247841.719999999</v>
      </c>
      <c r="K401" s="86" t="s">
        <v>173</v>
      </c>
      <c r="L401" s="86">
        <v>450391.81</v>
      </c>
      <c r="M401" s="86">
        <f t="shared" si="133"/>
        <v>450391.81</v>
      </c>
      <c r="N401" s="86">
        <v>14601.53</v>
      </c>
      <c r="O401" s="86">
        <v>99445.6</v>
      </c>
      <c r="P401" s="86">
        <f t="shared" si="134"/>
        <v>114047.13</v>
      </c>
      <c r="Q401" s="86">
        <v>8581120.7100000009</v>
      </c>
      <c r="R401" s="86">
        <v>172484.55</v>
      </c>
      <c r="S401" s="86">
        <f t="shared" si="135"/>
        <v>8753605.2600000016</v>
      </c>
      <c r="T401" s="86">
        <v>4162325.16</v>
      </c>
      <c r="U401" s="86" t="s">
        <v>173</v>
      </c>
      <c r="V401" s="86">
        <f t="shared" si="136"/>
        <v>4162325.16</v>
      </c>
      <c r="W401" s="86">
        <v>19654.72</v>
      </c>
      <c r="X401" s="86" t="s">
        <v>173</v>
      </c>
      <c r="Y401" s="86">
        <f t="shared" si="137"/>
        <v>19654.72</v>
      </c>
      <c r="Z401" s="86">
        <v>22178542.629999999</v>
      </c>
      <c r="AA401" s="86">
        <v>20694.099999999999</v>
      </c>
      <c r="AB401" s="86">
        <f t="shared" si="138"/>
        <v>22199236.73</v>
      </c>
      <c r="AC401" s="86" t="s">
        <v>173</v>
      </c>
      <c r="AD401" s="86" t="s">
        <v>173</v>
      </c>
      <c r="AE401" s="86">
        <f t="shared" si="139"/>
        <v>0</v>
      </c>
      <c r="AF401" s="86">
        <v>2873211.27</v>
      </c>
      <c r="AG401" s="86" t="s">
        <v>173</v>
      </c>
      <c r="AH401" s="86">
        <f t="shared" si="140"/>
        <v>2873211.27</v>
      </c>
      <c r="AI401" s="86">
        <v>4096958.16</v>
      </c>
      <c r="AJ401" s="86" t="s">
        <v>173</v>
      </c>
      <c r="AK401" s="86">
        <f t="shared" si="141"/>
        <v>4096958.16</v>
      </c>
      <c r="AM401" s="131" t="s">
        <v>6</v>
      </c>
    </row>
    <row r="402" spans="1:39" x14ac:dyDescent="0.4">
      <c r="A402" s="131" t="str">
        <f t="shared" si="127"/>
        <v>JulioBMI Compañía de Seguros, S. A.</v>
      </c>
      <c r="B402" s="50" t="s">
        <v>95</v>
      </c>
      <c r="C402" s="87">
        <f t="shared" si="129"/>
        <v>1652483.53</v>
      </c>
      <c r="D402" s="87">
        <f t="shared" si="130"/>
        <v>39843541.82</v>
      </c>
      <c r="E402" s="86" t="s">
        <v>173</v>
      </c>
      <c r="F402" s="86" t="s">
        <v>173</v>
      </c>
      <c r="G402" s="86">
        <f t="shared" si="131"/>
        <v>0</v>
      </c>
      <c r="H402" s="86">
        <v>1652483.53</v>
      </c>
      <c r="I402" s="86" t="s">
        <v>173</v>
      </c>
      <c r="J402" s="86">
        <f t="shared" si="132"/>
        <v>1652483.53</v>
      </c>
      <c r="K402" s="86" t="s">
        <v>173</v>
      </c>
      <c r="L402" s="86">
        <v>39843541.82</v>
      </c>
      <c r="M402" s="86">
        <f t="shared" si="133"/>
        <v>39843541.82</v>
      </c>
      <c r="N402" s="86" t="s">
        <v>173</v>
      </c>
      <c r="O402" s="86" t="s">
        <v>173</v>
      </c>
      <c r="P402" s="86">
        <f t="shared" si="134"/>
        <v>0</v>
      </c>
      <c r="Q402" s="86" t="s">
        <v>173</v>
      </c>
      <c r="R402" s="86" t="s">
        <v>173</v>
      </c>
      <c r="S402" s="86">
        <f t="shared" si="135"/>
        <v>0</v>
      </c>
      <c r="T402" s="86" t="s">
        <v>173</v>
      </c>
      <c r="U402" s="86" t="s">
        <v>173</v>
      </c>
      <c r="V402" s="86">
        <f t="shared" si="136"/>
        <v>0</v>
      </c>
      <c r="W402" s="86" t="s">
        <v>173</v>
      </c>
      <c r="X402" s="86" t="s">
        <v>173</v>
      </c>
      <c r="Y402" s="86">
        <f t="shared" si="137"/>
        <v>0</v>
      </c>
      <c r="Z402" s="86" t="s">
        <v>173</v>
      </c>
      <c r="AA402" s="86" t="s">
        <v>173</v>
      </c>
      <c r="AB402" s="86">
        <f t="shared" si="138"/>
        <v>0</v>
      </c>
      <c r="AC402" s="86" t="s">
        <v>173</v>
      </c>
      <c r="AD402" s="86" t="s">
        <v>173</v>
      </c>
      <c r="AE402" s="86">
        <f t="shared" si="139"/>
        <v>0</v>
      </c>
      <c r="AF402" s="86" t="s">
        <v>173</v>
      </c>
      <c r="AG402" s="86" t="s">
        <v>173</v>
      </c>
      <c r="AH402" s="86">
        <f t="shared" si="140"/>
        <v>0</v>
      </c>
      <c r="AI402" s="86" t="s">
        <v>173</v>
      </c>
      <c r="AJ402" s="86" t="s">
        <v>173</v>
      </c>
      <c r="AK402" s="86">
        <f t="shared" si="141"/>
        <v>0</v>
      </c>
      <c r="AM402" s="131" t="s">
        <v>6</v>
      </c>
    </row>
    <row r="403" spans="1:39" x14ac:dyDescent="0.4">
      <c r="A403" s="131" t="str">
        <f t="shared" si="127"/>
        <v>JulioAmigos Compañía de Seguros, S. A.</v>
      </c>
      <c r="B403" s="50" t="s">
        <v>88</v>
      </c>
      <c r="C403" s="87">
        <f t="shared" si="129"/>
        <v>10993096.360000001</v>
      </c>
      <c r="D403" s="87">
        <f t="shared" si="130"/>
        <v>0</v>
      </c>
      <c r="E403" s="86">
        <v>104784.48</v>
      </c>
      <c r="F403" s="86" t="s">
        <v>173</v>
      </c>
      <c r="G403" s="86">
        <f t="shared" si="131"/>
        <v>104784.48</v>
      </c>
      <c r="H403" s="86">
        <v>457166.11</v>
      </c>
      <c r="I403" s="86" t="s">
        <v>173</v>
      </c>
      <c r="J403" s="86">
        <f t="shared" si="132"/>
        <v>457166.11</v>
      </c>
      <c r="K403" s="86" t="s">
        <v>173</v>
      </c>
      <c r="L403" s="86" t="s">
        <v>173</v>
      </c>
      <c r="M403" s="86">
        <f t="shared" si="133"/>
        <v>0</v>
      </c>
      <c r="N403" s="86" t="s">
        <v>173</v>
      </c>
      <c r="O403" s="86" t="s">
        <v>173</v>
      </c>
      <c r="P403" s="86">
        <f t="shared" si="134"/>
        <v>0</v>
      </c>
      <c r="Q403" s="86">
        <v>129626.71</v>
      </c>
      <c r="R403" s="86" t="s">
        <v>173</v>
      </c>
      <c r="S403" s="86">
        <f t="shared" si="135"/>
        <v>129626.71</v>
      </c>
      <c r="T403" s="86">
        <v>83465.11</v>
      </c>
      <c r="U403" s="86" t="s">
        <v>173</v>
      </c>
      <c r="V403" s="86">
        <f t="shared" si="136"/>
        <v>83465.11</v>
      </c>
      <c r="W403" s="86" t="s">
        <v>173</v>
      </c>
      <c r="X403" s="86" t="s">
        <v>173</v>
      </c>
      <c r="Y403" s="86">
        <f t="shared" si="137"/>
        <v>0</v>
      </c>
      <c r="Z403" s="86">
        <v>10064286.91</v>
      </c>
      <c r="AA403" s="86" t="s">
        <v>173</v>
      </c>
      <c r="AB403" s="86">
        <f t="shared" si="138"/>
        <v>10064286.91</v>
      </c>
      <c r="AC403" s="86" t="s">
        <v>173</v>
      </c>
      <c r="AD403" s="86" t="s">
        <v>173</v>
      </c>
      <c r="AE403" s="86">
        <f t="shared" si="139"/>
        <v>0</v>
      </c>
      <c r="AF403" s="86">
        <v>79601.72</v>
      </c>
      <c r="AG403" s="86" t="s">
        <v>173</v>
      </c>
      <c r="AH403" s="86">
        <f t="shared" si="140"/>
        <v>79601.72</v>
      </c>
      <c r="AI403" s="86">
        <v>74165.320000000007</v>
      </c>
      <c r="AJ403" s="86" t="s">
        <v>173</v>
      </c>
      <c r="AK403" s="86">
        <f t="shared" si="141"/>
        <v>74165.320000000007</v>
      </c>
      <c r="AM403" s="131" t="s">
        <v>6</v>
      </c>
    </row>
    <row r="404" spans="1:39" x14ac:dyDescent="0.4">
      <c r="A404" s="131" t="str">
        <f t="shared" si="127"/>
        <v>JulioCompañía Dominicana de Seguros, S.R.L.</v>
      </c>
      <c r="B404" s="50" t="s">
        <v>96</v>
      </c>
      <c r="C404" s="87">
        <f t="shared" si="129"/>
        <v>80359713.040000007</v>
      </c>
      <c r="D404" s="87">
        <f t="shared" si="130"/>
        <v>88365.66</v>
      </c>
      <c r="E404" s="86">
        <v>344839.96</v>
      </c>
      <c r="F404" s="86" t="s">
        <v>173</v>
      </c>
      <c r="G404" s="86">
        <f t="shared" si="131"/>
        <v>344839.96</v>
      </c>
      <c r="H404" s="86">
        <v>10779.94</v>
      </c>
      <c r="I404" s="86" t="s">
        <v>173</v>
      </c>
      <c r="J404" s="86">
        <f t="shared" si="132"/>
        <v>10779.94</v>
      </c>
      <c r="K404" s="86" t="s">
        <v>173</v>
      </c>
      <c r="L404" s="86" t="s">
        <v>173</v>
      </c>
      <c r="M404" s="86">
        <f t="shared" si="133"/>
        <v>0</v>
      </c>
      <c r="N404" s="86">
        <v>8723.74</v>
      </c>
      <c r="O404" s="86" t="s">
        <v>173</v>
      </c>
      <c r="P404" s="86">
        <f t="shared" si="134"/>
        <v>8723.74</v>
      </c>
      <c r="Q404" s="86">
        <v>1016483.88</v>
      </c>
      <c r="R404" s="86" t="s">
        <v>173</v>
      </c>
      <c r="S404" s="86">
        <f t="shared" si="135"/>
        <v>1016483.88</v>
      </c>
      <c r="T404" s="86">
        <v>294699.65999999997</v>
      </c>
      <c r="U404" s="86" t="s">
        <v>173</v>
      </c>
      <c r="V404" s="86">
        <f t="shared" si="136"/>
        <v>294699.65999999997</v>
      </c>
      <c r="W404" s="86">
        <v>3004.31</v>
      </c>
      <c r="X404" s="86" t="s">
        <v>173</v>
      </c>
      <c r="Y404" s="86">
        <f t="shared" si="137"/>
        <v>3004.31</v>
      </c>
      <c r="Z404" s="86">
        <v>54368360.18</v>
      </c>
      <c r="AA404" s="86">
        <v>88365.66</v>
      </c>
      <c r="AB404" s="86">
        <f t="shared" si="138"/>
        <v>54456725.839999996</v>
      </c>
      <c r="AC404" s="86" t="s">
        <v>173</v>
      </c>
      <c r="AD404" s="86" t="s">
        <v>173</v>
      </c>
      <c r="AE404" s="86">
        <f t="shared" si="139"/>
        <v>0</v>
      </c>
      <c r="AF404" s="86">
        <v>23832182.09</v>
      </c>
      <c r="AG404" s="86" t="s">
        <v>173</v>
      </c>
      <c r="AH404" s="86">
        <f t="shared" si="140"/>
        <v>23832182.09</v>
      </c>
      <c r="AI404" s="86">
        <v>480639.28</v>
      </c>
      <c r="AJ404" s="86" t="s">
        <v>173</v>
      </c>
      <c r="AK404" s="86">
        <f t="shared" si="141"/>
        <v>480639.28</v>
      </c>
      <c r="AM404" s="131" t="s">
        <v>6</v>
      </c>
    </row>
    <row r="405" spans="1:39" x14ac:dyDescent="0.4">
      <c r="A405" s="131" t="str">
        <f t="shared" si="127"/>
        <v>JulioAtlantica Seguros, S. A.</v>
      </c>
      <c r="B405" s="49" t="s">
        <v>107</v>
      </c>
      <c r="C405" s="87">
        <f t="shared" si="129"/>
        <v>56850636.07</v>
      </c>
      <c r="D405" s="87">
        <f t="shared" si="130"/>
        <v>0</v>
      </c>
      <c r="E405" s="86">
        <v>43212.58</v>
      </c>
      <c r="F405" s="86" t="s">
        <v>173</v>
      </c>
      <c r="G405" s="86">
        <f t="shared" si="131"/>
        <v>43212.58</v>
      </c>
      <c r="H405" s="86">
        <v>532279.31000000006</v>
      </c>
      <c r="I405" s="86" t="s">
        <v>173</v>
      </c>
      <c r="J405" s="86">
        <f t="shared" si="132"/>
        <v>532279.31000000006</v>
      </c>
      <c r="K405" s="86" t="s">
        <v>173</v>
      </c>
      <c r="L405" s="86" t="s">
        <v>173</v>
      </c>
      <c r="M405" s="86">
        <f t="shared" si="133"/>
        <v>0</v>
      </c>
      <c r="N405" s="86" t="s">
        <v>173</v>
      </c>
      <c r="O405" s="86" t="s">
        <v>173</v>
      </c>
      <c r="P405" s="86">
        <f t="shared" si="134"/>
        <v>0</v>
      </c>
      <c r="Q405" s="86">
        <v>1175428.8799999999</v>
      </c>
      <c r="R405" s="86" t="s">
        <v>173</v>
      </c>
      <c r="S405" s="86">
        <f t="shared" si="135"/>
        <v>1175428.8799999999</v>
      </c>
      <c r="T405" s="86">
        <v>49602.87</v>
      </c>
      <c r="U405" s="86" t="s">
        <v>173</v>
      </c>
      <c r="V405" s="86">
        <f t="shared" si="136"/>
        <v>49602.87</v>
      </c>
      <c r="W405" s="86" t="s">
        <v>173</v>
      </c>
      <c r="X405" s="86" t="s">
        <v>173</v>
      </c>
      <c r="Y405" s="86">
        <f t="shared" si="137"/>
        <v>0</v>
      </c>
      <c r="Z405" s="86">
        <v>54943429.219999999</v>
      </c>
      <c r="AA405" s="86" t="s">
        <v>173</v>
      </c>
      <c r="AB405" s="86">
        <f t="shared" si="138"/>
        <v>54943429.219999999</v>
      </c>
      <c r="AC405" s="86" t="s">
        <v>173</v>
      </c>
      <c r="AD405" s="86" t="s">
        <v>173</v>
      </c>
      <c r="AE405" s="86">
        <f t="shared" si="139"/>
        <v>0</v>
      </c>
      <c r="AF405" s="86">
        <v>25939.22</v>
      </c>
      <c r="AG405" s="86" t="s">
        <v>173</v>
      </c>
      <c r="AH405" s="86">
        <f t="shared" si="140"/>
        <v>25939.22</v>
      </c>
      <c r="AI405" s="86">
        <v>80743.990000000005</v>
      </c>
      <c r="AJ405" s="86" t="s">
        <v>173</v>
      </c>
      <c r="AK405" s="86">
        <f t="shared" si="141"/>
        <v>80743.990000000005</v>
      </c>
      <c r="AM405" s="131" t="s">
        <v>6</v>
      </c>
    </row>
    <row r="406" spans="1:39" x14ac:dyDescent="0.4">
      <c r="A406" s="131" t="str">
        <f t="shared" si="127"/>
        <v>JulioAutoseguro, S. A.</v>
      </c>
      <c r="B406" s="50" t="s">
        <v>81</v>
      </c>
      <c r="C406" s="87">
        <f t="shared" si="129"/>
        <v>4000296.66</v>
      </c>
      <c r="D406" s="87">
        <f t="shared" si="130"/>
        <v>0</v>
      </c>
      <c r="E406" s="86" t="s">
        <v>173</v>
      </c>
      <c r="F406" s="86" t="s">
        <v>173</v>
      </c>
      <c r="G406" s="86">
        <f t="shared" si="131"/>
        <v>0</v>
      </c>
      <c r="H406" s="86" t="s">
        <v>173</v>
      </c>
      <c r="I406" s="86" t="s">
        <v>173</v>
      </c>
      <c r="J406" s="86">
        <f t="shared" si="132"/>
        <v>0</v>
      </c>
      <c r="K406" s="86" t="s">
        <v>173</v>
      </c>
      <c r="L406" s="86" t="s">
        <v>173</v>
      </c>
      <c r="M406" s="86">
        <f t="shared" si="133"/>
        <v>0</v>
      </c>
      <c r="N406" s="86" t="s">
        <v>173</v>
      </c>
      <c r="O406" s="86" t="s">
        <v>173</v>
      </c>
      <c r="P406" s="86">
        <f t="shared" si="134"/>
        <v>0</v>
      </c>
      <c r="Q406" s="86" t="s">
        <v>173</v>
      </c>
      <c r="R406" s="86" t="s">
        <v>173</v>
      </c>
      <c r="S406" s="86">
        <f t="shared" si="135"/>
        <v>0</v>
      </c>
      <c r="T406" s="86" t="s">
        <v>173</v>
      </c>
      <c r="U406" s="86" t="s">
        <v>173</v>
      </c>
      <c r="V406" s="86">
        <f t="shared" si="136"/>
        <v>0</v>
      </c>
      <c r="W406" s="86" t="s">
        <v>173</v>
      </c>
      <c r="X406" s="86" t="s">
        <v>173</v>
      </c>
      <c r="Y406" s="86">
        <f t="shared" si="137"/>
        <v>0</v>
      </c>
      <c r="Z406" s="86">
        <v>4000296.66</v>
      </c>
      <c r="AA406" s="86" t="s">
        <v>173</v>
      </c>
      <c r="AB406" s="86">
        <f t="shared" si="138"/>
        <v>4000296.66</v>
      </c>
      <c r="AC406" s="86" t="s">
        <v>173</v>
      </c>
      <c r="AD406" s="86" t="s">
        <v>173</v>
      </c>
      <c r="AE406" s="86">
        <f t="shared" si="139"/>
        <v>0</v>
      </c>
      <c r="AF406" s="86" t="s">
        <v>173</v>
      </c>
      <c r="AG406" s="86" t="s">
        <v>173</v>
      </c>
      <c r="AH406" s="86">
        <f t="shared" si="140"/>
        <v>0</v>
      </c>
      <c r="AI406" s="86" t="s">
        <v>173</v>
      </c>
      <c r="AJ406" s="86" t="s">
        <v>173</v>
      </c>
      <c r="AK406" s="86">
        <f t="shared" si="141"/>
        <v>0</v>
      </c>
      <c r="AM406" s="131" t="s">
        <v>6</v>
      </c>
    </row>
    <row r="407" spans="1:39" x14ac:dyDescent="0.4">
      <c r="A407" s="131" t="str">
        <f t="shared" si="127"/>
        <v>JulioBanesco Seguros, S.A.</v>
      </c>
      <c r="B407" s="50" t="s">
        <v>106</v>
      </c>
      <c r="C407" s="87">
        <f t="shared" si="129"/>
        <v>54080275.730000004</v>
      </c>
      <c r="D407" s="87">
        <f t="shared" si="130"/>
        <v>6285.6</v>
      </c>
      <c r="E407" s="86">
        <v>378951.19</v>
      </c>
      <c r="F407" s="86" t="s">
        <v>173</v>
      </c>
      <c r="G407" s="86">
        <f t="shared" si="131"/>
        <v>378951.19</v>
      </c>
      <c r="H407" s="86">
        <v>2718559.13</v>
      </c>
      <c r="I407" s="86" t="s">
        <v>173</v>
      </c>
      <c r="J407" s="86">
        <f t="shared" si="132"/>
        <v>2718559.13</v>
      </c>
      <c r="K407" s="86" t="s">
        <v>173</v>
      </c>
      <c r="L407" s="86" t="s">
        <v>173</v>
      </c>
      <c r="M407" s="86">
        <f t="shared" si="133"/>
        <v>0</v>
      </c>
      <c r="N407" s="86">
        <v>1465114.38</v>
      </c>
      <c r="O407" s="86" t="s">
        <v>173</v>
      </c>
      <c r="P407" s="86">
        <f t="shared" si="134"/>
        <v>1465114.38</v>
      </c>
      <c r="Q407" s="86">
        <v>17489387</v>
      </c>
      <c r="R407" s="86" t="s">
        <v>173</v>
      </c>
      <c r="S407" s="86">
        <f t="shared" si="135"/>
        <v>17489387</v>
      </c>
      <c r="T407" s="86">
        <v>78850.44</v>
      </c>
      <c r="U407" s="86" t="s">
        <v>173</v>
      </c>
      <c r="V407" s="86">
        <f t="shared" si="136"/>
        <v>78850.44</v>
      </c>
      <c r="W407" s="86">
        <v>860485.75</v>
      </c>
      <c r="X407" s="86" t="s">
        <v>173</v>
      </c>
      <c r="Y407" s="86">
        <f t="shared" si="137"/>
        <v>860485.75</v>
      </c>
      <c r="Z407" s="86">
        <v>27634793.07</v>
      </c>
      <c r="AA407" s="86">
        <v>6285.6</v>
      </c>
      <c r="AB407" s="86">
        <f t="shared" si="138"/>
        <v>27641078.670000002</v>
      </c>
      <c r="AC407" s="86" t="s">
        <v>173</v>
      </c>
      <c r="AD407" s="86" t="s">
        <v>173</v>
      </c>
      <c r="AE407" s="86">
        <f t="shared" si="139"/>
        <v>0</v>
      </c>
      <c r="AF407" s="86">
        <v>198031.57</v>
      </c>
      <c r="AG407" s="86" t="s">
        <v>173</v>
      </c>
      <c r="AH407" s="86">
        <f t="shared" si="140"/>
        <v>198031.57</v>
      </c>
      <c r="AI407" s="86">
        <v>3256103.2</v>
      </c>
      <c r="AJ407" s="86" t="s">
        <v>173</v>
      </c>
      <c r="AK407" s="86">
        <f t="shared" si="141"/>
        <v>3256103.2</v>
      </c>
      <c r="AM407" s="131" t="s">
        <v>6</v>
      </c>
    </row>
    <row r="408" spans="1:39" x14ac:dyDescent="0.4">
      <c r="A408" s="131" t="str">
        <f t="shared" si="127"/>
        <v>JulioHumano Seguros, S. A.</v>
      </c>
      <c r="B408" s="50" t="s">
        <v>108</v>
      </c>
      <c r="C408" s="87">
        <f t="shared" si="129"/>
        <v>120735106.63</v>
      </c>
      <c r="D408" s="87">
        <f t="shared" si="130"/>
        <v>1099150202.71</v>
      </c>
      <c r="E408" s="86">
        <v>3823448.62</v>
      </c>
      <c r="F408" s="86" t="s">
        <v>173</v>
      </c>
      <c r="G408" s="86">
        <f t="shared" si="131"/>
        <v>3823448.62</v>
      </c>
      <c r="H408" s="86">
        <v>23836563.629999999</v>
      </c>
      <c r="I408" s="86">
        <v>2511612.7000000002</v>
      </c>
      <c r="J408" s="86">
        <f t="shared" si="132"/>
        <v>26348176.329999998</v>
      </c>
      <c r="K408" s="86" t="s">
        <v>173</v>
      </c>
      <c r="L408" s="86">
        <v>1093983717.02</v>
      </c>
      <c r="M408" s="86">
        <f t="shared" si="133"/>
        <v>1093983717.02</v>
      </c>
      <c r="N408" s="86">
        <v>456959.2</v>
      </c>
      <c r="O408" s="86">
        <v>24.47</v>
      </c>
      <c r="P408" s="86">
        <f t="shared" si="134"/>
        <v>456983.67</v>
      </c>
      <c r="Q408" s="86">
        <v>28006832.68</v>
      </c>
      <c r="R408" s="86">
        <v>29522.67</v>
      </c>
      <c r="S408" s="86">
        <f t="shared" si="135"/>
        <v>28036355.350000001</v>
      </c>
      <c r="T408" s="86">
        <v>495188.01</v>
      </c>
      <c r="U408" s="86" t="s">
        <v>173</v>
      </c>
      <c r="V408" s="86">
        <f t="shared" si="136"/>
        <v>495188.01</v>
      </c>
      <c r="W408" s="86">
        <v>1196696.3899999999</v>
      </c>
      <c r="X408" s="86">
        <v>0.02</v>
      </c>
      <c r="Y408" s="86">
        <f t="shared" si="137"/>
        <v>1196696.4099999999</v>
      </c>
      <c r="Z408" s="86">
        <v>55114709.710000001</v>
      </c>
      <c r="AA408" s="86">
        <v>304558.21000000002</v>
      </c>
      <c r="AB408" s="86">
        <f t="shared" si="138"/>
        <v>55419267.920000002</v>
      </c>
      <c r="AC408" s="86" t="s">
        <v>173</v>
      </c>
      <c r="AD408" s="86" t="s">
        <v>173</v>
      </c>
      <c r="AE408" s="86">
        <f t="shared" si="139"/>
        <v>0</v>
      </c>
      <c r="AF408" s="86">
        <v>1027392.79</v>
      </c>
      <c r="AG408" s="86">
        <v>0.03</v>
      </c>
      <c r="AH408" s="86">
        <f t="shared" si="140"/>
        <v>1027392.8200000001</v>
      </c>
      <c r="AI408" s="86">
        <v>6777315.5999999996</v>
      </c>
      <c r="AJ408" s="86">
        <v>2320767.59</v>
      </c>
      <c r="AK408" s="86">
        <f t="shared" si="141"/>
        <v>9098083.1899999995</v>
      </c>
      <c r="AM408" s="131" t="s">
        <v>6</v>
      </c>
    </row>
    <row r="409" spans="1:39" x14ac:dyDescent="0.4">
      <c r="A409" s="131" t="str">
        <f t="shared" si="127"/>
        <v>JulioAtrio Seguros, S. A.</v>
      </c>
      <c r="B409" s="50" t="s">
        <v>110</v>
      </c>
      <c r="C409" s="87">
        <f t="shared" si="129"/>
        <v>23982746.870000001</v>
      </c>
      <c r="D409" s="87">
        <f t="shared" si="130"/>
        <v>14670798.699999999</v>
      </c>
      <c r="E409" s="86">
        <v>3017.96</v>
      </c>
      <c r="F409" s="86" t="s">
        <v>173</v>
      </c>
      <c r="G409" s="86">
        <f t="shared" si="131"/>
        <v>3017.96</v>
      </c>
      <c r="H409" s="86">
        <v>61282.71</v>
      </c>
      <c r="I409" s="86">
        <v>12661482.880000001</v>
      </c>
      <c r="J409" s="86">
        <f t="shared" si="132"/>
        <v>12722765.590000002</v>
      </c>
      <c r="K409" s="86" t="s">
        <v>173</v>
      </c>
      <c r="L409" s="86">
        <v>1943954.42</v>
      </c>
      <c r="M409" s="86">
        <f t="shared" si="133"/>
        <v>1943954.42</v>
      </c>
      <c r="N409" s="86">
        <v>21232.05</v>
      </c>
      <c r="O409" s="86">
        <v>0.03</v>
      </c>
      <c r="P409" s="86">
        <f t="shared" si="134"/>
        <v>21232.079999999998</v>
      </c>
      <c r="Q409" s="86">
        <v>2394783.33</v>
      </c>
      <c r="R409" s="86" t="s">
        <v>173</v>
      </c>
      <c r="S409" s="86">
        <f t="shared" si="135"/>
        <v>2394783.33</v>
      </c>
      <c r="T409" s="86">
        <v>211643.31</v>
      </c>
      <c r="U409" s="86" t="s">
        <v>173</v>
      </c>
      <c r="V409" s="86">
        <f t="shared" si="136"/>
        <v>211643.31</v>
      </c>
      <c r="W409" s="86">
        <v>189312.49</v>
      </c>
      <c r="X409" s="86" t="s">
        <v>173</v>
      </c>
      <c r="Y409" s="86">
        <f t="shared" si="137"/>
        <v>189312.49</v>
      </c>
      <c r="Z409" s="86">
        <v>18977429.59</v>
      </c>
      <c r="AA409" s="86">
        <v>65361.37</v>
      </c>
      <c r="AB409" s="86">
        <f t="shared" si="138"/>
        <v>19042790.960000001</v>
      </c>
      <c r="AC409" s="86" t="s">
        <v>173</v>
      </c>
      <c r="AD409" s="86" t="s">
        <v>173</v>
      </c>
      <c r="AE409" s="86">
        <f t="shared" si="139"/>
        <v>0</v>
      </c>
      <c r="AF409" s="86">
        <v>1230916.68</v>
      </c>
      <c r="AG409" s="86" t="s">
        <v>173</v>
      </c>
      <c r="AH409" s="86">
        <f t="shared" si="140"/>
        <v>1230916.68</v>
      </c>
      <c r="AI409" s="86">
        <v>893128.75</v>
      </c>
      <c r="AJ409" s="86" t="s">
        <v>173</v>
      </c>
      <c r="AK409" s="86">
        <f t="shared" si="141"/>
        <v>893128.75</v>
      </c>
      <c r="AM409" s="131" t="s">
        <v>6</v>
      </c>
    </row>
    <row r="410" spans="1:39" x14ac:dyDescent="0.4">
      <c r="A410" s="131" t="str">
        <f t="shared" si="127"/>
        <v>JulioSeguros APS, S.A</v>
      </c>
      <c r="B410" s="50" t="s">
        <v>114</v>
      </c>
      <c r="C410" s="87">
        <f t="shared" si="129"/>
        <v>21952680.939999998</v>
      </c>
      <c r="D410" s="87">
        <f t="shared" si="130"/>
        <v>762015</v>
      </c>
      <c r="E410" s="86" t="s">
        <v>173</v>
      </c>
      <c r="F410" s="86" t="s">
        <v>173</v>
      </c>
      <c r="G410" s="86">
        <f t="shared" si="131"/>
        <v>0</v>
      </c>
      <c r="H410" s="86">
        <v>1309645.3799999999</v>
      </c>
      <c r="I410" s="86" t="s">
        <v>173</v>
      </c>
      <c r="J410" s="86">
        <f t="shared" si="132"/>
        <v>1309645.3799999999</v>
      </c>
      <c r="K410" s="86" t="s">
        <v>173</v>
      </c>
      <c r="L410" s="86">
        <v>762015</v>
      </c>
      <c r="M410" s="86">
        <f t="shared" si="133"/>
        <v>762015</v>
      </c>
      <c r="N410" s="86">
        <v>37030</v>
      </c>
      <c r="O410" s="86" t="s">
        <v>173</v>
      </c>
      <c r="P410" s="86">
        <f t="shared" si="134"/>
        <v>37030</v>
      </c>
      <c r="Q410" s="86">
        <v>646264.06999999995</v>
      </c>
      <c r="R410" s="86" t="s">
        <v>173</v>
      </c>
      <c r="S410" s="86">
        <f t="shared" si="135"/>
        <v>646264.06999999995</v>
      </c>
      <c r="T410" s="86">
        <v>591338.56999999995</v>
      </c>
      <c r="U410" s="86" t="s">
        <v>173</v>
      </c>
      <c r="V410" s="86">
        <f t="shared" si="136"/>
        <v>591338.56999999995</v>
      </c>
      <c r="W410" s="86">
        <v>231355.84</v>
      </c>
      <c r="X410" s="86" t="s">
        <v>173</v>
      </c>
      <c r="Y410" s="86">
        <f t="shared" si="137"/>
        <v>231355.84</v>
      </c>
      <c r="Z410" s="86">
        <v>11234813.34</v>
      </c>
      <c r="AA410" s="86" t="s">
        <v>173</v>
      </c>
      <c r="AB410" s="86">
        <f t="shared" si="138"/>
        <v>11234813.34</v>
      </c>
      <c r="AC410" s="86" t="s">
        <v>173</v>
      </c>
      <c r="AD410" s="86" t="s">
        <v>173</v>
      </c>
      <c r="AE410" s="86">
        <f t="shared" si="139"/>
        <v>0</v>
      </c>
      <c r="AF410" s="86">
        <v>6627666.4100000001</v>
      </c>
      <c r="AG410" s="86" t="s">
        <v>173</v>
      </c>
      <c r="AH410" s="86">
        <f t="shared" si="140"/>
        <v>6627666.4100000001</v>
      </c>
      <c r="AI410" s="86">
        <v>1274567.33</v>
      </c>
      <c r="AJ410" s="86" t="s">
        <v>173</v>
      </c>
      <c r="AK410" s="86">
        <f t="shared" si="141"/>
        <v>1274567.33</v>
      </c>
      <c r="AM410" s="131" t="s">
        <v>6</v>
      </c>
    </row>
    <row r="411" spans="1:39" x14ac:dyDescent="0.4">
      <c r="A411" s="131" t="str">
        <f t="shared" si="127"/>
        <v>JulioBupa Dominicana, S.A.</v>
      </c>
      <c r="B411" s="49" t="s">
        <v>101</v>
      </c>
      <c r="C411" s="87">
        <f t="shared" si="129"/>
        <v>0</v>
      </c>
      <c r="D411" s="87">
        <f t="shared" si="130"/>
        <v>31805673.949999999</v>
      </c>
      <c r="E411" s="86" t="s">
        <v>173</v>
      </c>
      <c r="F411" s="86" t="s">
        <v>173</v>
      </c>
      <c r="G411" s="86">
        <f t="shared" si="131"/>
        <v>0</v>
      </c>
      <c r="H411" s="86" t="s">
        <v>173</v>
      </c>
      <c r="I411" s="86" t="s">
        <v>173</v>
      </c>
      <c r="J411" s="86">
        <f t="shared" si="132"/>
        <v>0</v>
      </c>
      <c r="K411" s="86" t="s">
        <v>173</v>
      </c>
      <c r="L411" s="86">
        <v>31805673.949999999</v>
      </c>
      <c r="M411" s="86">
        <f t="shared" si="133"/>
        <v>31805673.949999999</v>
      </c>
      <c r="N411" s="86" t="s">
        <v>173</v>
      </c>
      <c r="O411" s="86" t="s">
        <v>173</v>
      </c>
      <c r="P411" s="86">
        <f t="shared" si="134"/>
        <v>0</v>
      </c>
      <c r="Q411" s="86" t="s">
        <v>173</v>
      </c>
      <c r="R411" s="86" t="s">
        <v>173</v>
      </c>
      <c r="S411" s="86">
        <f t="shared" si="135"/>
        <v>0</v>
      </c>
      <c r="T411" s="86" t="s">
        <v>173</v>
      </c>
      <c r="U411" s="86" t="s">
        <v>173</v>
      </c>
      <c r="V411" s="86">
        <f t="shared" si="136"/>
        <v>0</v>
      </c>
      <c r="W411" s="86" t="s">
        <v>173</v>
      </c>
      <c r="X411" s="86" t="s">
        <v>173</v>
      </c>
      <c r="Y411" s="86">
        <f t="shared" si="137"/>
        <v>0</v>
      </c>
      <c r="Z411" s="86" t="s">
        <v>173</v>
      </c>
      <c r="AA411" s="86" t="s">
        <v>173</v>
      </c>
      <c r="AB411" s="86">
        <f t="shared" si="138"/>
        <v>0</v>
      </c>
      <c r="AC411" s="86" t="s">
        <v>173</v>
      </c>
      <c r="AD411" s="86" t="s">
        <v>173</v>
      </c>
      <c r="AE411" s="86">
        <f t="shared" si="139"/>
        <v>0</v>
      </c>
      <c r="AF411" s="86" t="s">
        <v>173</v>
      </c>
      <c r="AG411" s="86" t="s">
        <v>173</v>
      </c>
      <c r="AH411" s="86">
        <f t="shared" si="140"/>
        <v>0</v>
      </c>
      <c r="AI411" s="86" t="s">
        <v>173</v>
      </c>
      <c r="AJ411" s="86" t="s">
        <v>173</v>
      </c>
      <c r="AK411" s="86">
        <f t="shared" si="141"/>
        <v>0</v>
      </c>
      <c r="AM411" s="131" t="s">
        <v>6</v>
      </c>
    </row>
    <row r="412" spans="1:39" x14ac:dyDescent="0.4">
      <c r="A412" s="131" t="str">
        <f t="shared" si="127"/>
        <v>JulioMultiseguros S.U, S. A.</v>
      </c>
      <c r="B412" s="50" t="s">
        <v>113</v>
      </c>
      <c r="C412" s="87">
        <f t="shared" si="129"/>
        <v>21657448.859999996</v>
      </c>
      <c r="D412" s="87">
        <f t="shared" si="130"/>
        <v>31079.5</v>
      </c>
      <c r="E412" s="86" t="s">
        <v>173</v>
      </c>
      <c r="F412" s="86" t="s">
        <v>173</v>
      </c>
      <c r="G412" s="86">
        <f t="shared" si="131"/>
        <v>0</v>
      </c>
      <c r="H412" s="86">
        <v>711174.84</v>
      </c>
      <c r="I412" s="86">
        <v>31079.5</v>
      </c>
      <c r="J412" s="86">
        <f t="shared" si="132"/>
        <v>742254.34</v>
      </c>
      <c r="K412" s="86" t="s">
        <v>173</v>
      </c>
      <c r="L412" s="86" t="s">
        <v>173</v>
      </c>
      <c r="M412" s="86">
        <f t="shared" si="133"/>
        <v>0</v>
      </c>
      <c r="N412" s="86" t="s">
        <v>173</v>
      </c>
      <c r="O412" s="86" t="s">
        <v>173</v>
      </c>
      <c r="P412" s="86">
        <f t="shared" si="134"/>
        <v>0</v>
      </c>
      <c r="Q412" s="86">
        <v>761573.83</v>
      </c>
      <c r="R412" s="86" t="s">
        <v>173</v>
      </c>
      <c r="S412" s="86">
        <f t="shared" si="135"/>
        <v>761573.83</v>
      </c>
      <c r="T412" s="86">
        <v>204000.1</v>
      </c>
      <c r="U412" s="86" t="s">
        <v>173</v>
      </c>
      <c r="V412" s="86">
        <f t="shared" si="136"/>
        <v>204000.1</v>
      </c>
      <c r="W412" s="86">
        <v>59053.7</v>
      </c>
      <c r="X412" s="86" t="s">
        <v>173</v>
      </c>
      <c r="Y412" s="86">
        <f t="shared" si="137"/>
        <v>59053.7</v>
      </c>
      <c r="Z412" s="86">
        <v>17124403.399999999</v>
      </c>
      <c r="AA412" s="86" t="s">
        <v>173</v>
      </c>
      <c r="AB412" s="86">
        <f t="shared" si="138"/>
        <v>17124403.399999999</v>
      </c>
      <c r="AC412" s="86" t="s">
        <v>173</v>
      </c>
      <c r="AD412" s="86" t="s">
        <v>173</v>
      </c>
      <c r="AE412" s="86">
        <f t="shared" si="139"/>
        <v>0</v>
      </c>
      <c r="AF412" s="86">
        <v>1061933.7</v>
      </c>
      <c r="AG412" s="86" t="s">
        <v>173</v>
      </c>
      <c r="AH412" s="86">
        <f t="shared" si="140"/>
        <v>1061933.7</v>
      </c>
      <c r="AI412" s="86">
        <v>1735309.29</v>
      </c>
      <c r="AJ412" s="86" t="s">
        <v>173</v>
      </c>
      <c r="AK412" s="86">
        <f t="shared" si="141"/>
        <v>1735309.29</v>
      </c>
      <c r="AM412" s="131" t="s">
        <v>6</v>
      </c>
    </row>
    <row r="413" spans="1:39" x14ac:dyDescent="0.4">
      <c r="A413" s="131" t="str">
        <f t="shared" si="127"/>
        <v>JulioSeguros ADEMI, S. A.</v>
      </c>
      <c r="B413" s="50" t="s">
        <v>109</v>
      </c>
      <c r="C413" s="87">
        <f t="shared" si="129"/>
        <v>14193707.539999999</v>
      </c>
      <c r="D413" s="87">
        <f t="shared" si="130"/>
        <v>166231.22</v>
      </c>
      <c r="E413" s="86" t="s">
        <v>173</v>
      </c>
      <c r="F413" s="86" t="s">
        <v>173</v>
      </c>
      <c r="G413" s="86">
        <f t="shared" si="131"/>
        <v>0</v>
      </c>
      <c r="H413" s="86">
        <v>8992700.7300000004</v>
      </c>
      <c r="I413" s="86" t="s">
        <v>173</v>
      </c>
      <c r="J413" s="86">
        <f t="shared" si="132"/>
        <v>8992700.7300000004</v>
      </c>
      <c r="K413" s="86" t="s">
        <v>173</v>
      </c>
      <c r="L413" s="86" t="s">
        <v>173</v>
      </c>
      <c r="M413" s="86">
        <f t="shared" si="133"/>
        <v>0</v>
      </c>
      <c r="N413" s="86" t="s">
        <v>173</v>
      </c>
      <c r="O413" s="86" t="s">
        <v>173</v>
      </c>
      <c r="P413" s="86">
        <f t="shared" si="134"/>
        <v>0</v>
      </c>
      <c r="Q413" s="86">
        <v>3287181.61</v>
      </c>
      <c r="R413" s="86">
        <v>154822.38</v>
      </c>
      <c r="S413" s="86">
        <f t="shared" si="135"/>
        <v>3442003.9899999998</v>
      </c>
      <c r="T413" s="86" t="s">
        <v>173</v>
      </c>
      <c r="U413" s="86" t="s">
        <v>173</v>
      </c>
      <c r="V413" s="86">
        <f t="shared" si="136"/>
        <v>0</v>
      </c>
      <c r="W413" s="86">
        <v>937.41</v>
      </c>
      <c r="X413" s="86" t="s">
        <v>173</v>
      </c>
      <c r="Y413" s="86">
        <f t="shared" si="137"/>
        <v>937.41</v>
      </c>
      <c r="Z413" s="86" t="s">
        <v>173</v>
      </c>
      <c r="AA413" s="86">
        <v>7503.18</v>
      </c>
      <c r="AB413" s="86">
        <f t="shared" si="138"/>
        <v>7503.18</v>
      </c>
      <c r="AC413" s="86" t="s">
        <v>173</v>
      </c>
      <c r="AD413" s="86" t="s">
        <v>173</v>
      </c>
      <c r="AE413" s="86">
        <f t="shared" si="139"/>
        <v>0</v>
      </c>
      <c r="AF413" s="86">
        <v>17562.169999999998</v>
      </c>
      <c r="AG413" s="86">
        <v>2962.7</v>
      </c>
      <c r="AH413" s="86">
        <f t="shared" si="140"/>
        <v>20524.87</v>
      </c>
      <c r="AI413" s="86">
        <v>1895325.62</v>
      </c>
      <c r="AJ413" s="86">
        <v>942.96</v>
      </c>
      <c r="AK413" s="86">
        <f t="shared" si="141"/>
        <v>1896268.58</v>
      </c>
      <c r="AM413" s="131" t="s">
        <v>6</v>
      </c>
    </row>
    <row r="414" spans="1:39" x14ac:dyDescent="0.4">
      <c r="A414" s="131" t="str">
        <f t="shared" ref="A414:A472" si="142">AM414&amp;B414</f>
        <v>JulioMidas Seguros, S. A.</v>
      </c>
      <c r="B414" s="50" t="s">
        <v>115</v>
      </c>
      <c r="C414" s="87">
        <f t="shared" si="129"/>
        <v>1230596.9099999999</v>
      </c>
      <c r="D414" s="87">
        <f t="shared" si="130"/>
        <v>0</v>
      </c>
      <c r="E414" s="86" t="s">
        <v>173</v>
      </c>
      <c r="F414" s="86" t="s">
        <v>173</v>
      </c>
      <c r="G414" s="86">
        <f t="shared" si="131"/>
        <v>0</v>
      </c>
      <c r="H414" s="86">
        <v>1012500</v>
      </c>
      <c r="I414" s="86" t="s">
        <v>173</v>
      </c>
      <c r="J414" s="86">
        <f t="shared" si="132"/>
        <v>1012500</v>
      </c>
      <c r="K414" s="86" t="s">
        <v>173</v>
      </c>
      <c r="L414" s="86" t="s">
        <v>173</v>
      </c>
      <c r="M414" s="86">
        <f t="shared" si="133"/>
        <v>0</v>
      </c>
      <c r="N414" s="86" t="s">
        <v>173</v>
      </c>
      <c r="O414" s="86" t="s">
        <v>173</v>
      </c>
      <c r="P414" s="86">
        <f t="shared" si="134"/>
        <v>0</v>
      </c>
      <c r="Q414" s="86" t="s">
        <v>173</v>
      </c>
      <c r="R414" s="86" t="s">
        <v>173</v>
      </c>
      <c r="S414" s="86">
        <f t="shared" si="135"/>
        <v>0</v>
      </c>
      <c r="T414" s="86" t="s">
        <v>173</v>
      </c>
      <c r="U414" s="86" t="s">
        <v>173</v>
      </c>
      <c r="V414" s="86">
        <f t="shared" si="136"/>
        <v>0</v>
      </c>
      <c r="W414" s="86" t="s">
        <v>173</v>
      </c>
      <c r="X414" s="86" t="s">
        <v>173</v>
      </c>
      <c r="Y414" s="86">
        <f t="shared" si="137"/>
        <v>0</v>
      </c>
      <c r="Z414" s="86">
        <v>170278.45</v>
      </c>
      <c r="AA414" s="86" t="s">
        <v>173</v>
      </c>
      <c r="AB414" s="86">
        <f t="shared" si="138"/>
        <v>170278.45</v>
      </c>
      <c r="AC414" s="86" t="s">
        <v>173</v>
      </c>
      <c r="AD414" s="86" t="s">
        <v>173</v>
      </c>
      <c r="AE414" s="86">
        <f t="shared" si="139"/>
        <v>0</v>
      </c>
      <c r="AF414" s="86">
        <v>47818.46</v>
      </c>
      <c r="AG414" s="86" t="s">
        <v>173</v>
      </c>
      <c r="AH414" s="86">
        <f t="shared" si="140"/>
        <v>47818.46</v>
      </c>
      <c r="AI414" s="86" t="s">
        <v>173</v>
      </c>
      <c r="AJ414" s="86" t="s">
        <v>173</v>
      </c>
      <c r="AK414" s="86">
        <f t="shared" si="141"/>
        <v>0</v>
      </c>
      <c r="AM414" s="131" t="s">
        <v>6</v>
      </c>
    </row>
    <row r="415" spans="1:39" x14ac:dyDescent="0.4">
      <c r="A415" s="131" t="str">
        <f t="shared" si="142"/>
        <v>JulioHylseg Seguros, S.A.</v>
      </c>
      <c r="B415" s="50" t="s">
        <v>117</v>
      </c>
      <c r="C415" s="87">
        <f t="shared" si="129"/>
        <v>813691.37</v>
      </c>
      <c r="D415" s="87">
        <f t="shared" si="130"/>
        <v>0</v>
      </c>
      <c r="E415" s="86" t="s">
        <v>173</v>
      </c>
      <c r="F415" s="86" t="s">
        <v>173</v>
      </c>
      <c r="G415" s="86">
        <f t="shared" si="131"/>
        <v>0</v>
      </c>
      <c r="H415" s="86" t="s">
        <v>173</v>
      </c>
      <c r="I415" s="86" t="s">
        <v>173</v>
      </c>
      <c r="J415" s="86">
        <f t="shared" si="132"/>
        <v>0</v>
      </c>
      <c r="K415" s="86" t="s">
        <v>173</v>
      </c>
      <c r="L415" s="86" t="s">
        <v>173</v>
      </c>
      <c r="M415" s="86">
        <f t="shared" si="133"/>
        <v>0</v>
      </c>
      <c r="N415" s="86" t="s">
        <v>173</v>
      </c>
      <c r="O415" s="86" t="s">
        <v>173</v>
      </c>
      <c r="P415" s="86">
        <f t="shared" si="134"/>
        <v>0</v>
      </c>
      <c r="Q415" s="86" t="s">
        <v>173</v>
      </c>
      <c r="R415" s="86" t="s">
        <v>173</v>
      </c>
      <c r="S415" s="86">
        <f t="shared" si="135"/>
        <v>0</v>
      </c>
      <c r="T415" s="86" t="s">
        <v>173</v>
      </c>
      <c r="U415" s="86" t="s">
        <v>173</v>
      </c>
      <c r="V415" s="86">
        <f t="shared" si="136"/>
        <v>0</v>
      </c>
      <c r="W415" s="86" t="s">
        <v>173</v>
      </c>
      <c r="X415" s="86" t="s">
        <v>173</v>
      </c>
      <c r="Y415" s="86">
        <f t="shared" si="137"/>
        <v>0</v>
      </c>
      <c r="Z415" s="86">
        <v>782010.34</v>
      </c>
      <c r="AA415" s="86" t="s">
        <v>173</v>
      </c>
      <c r="AB415" s="86">
        <f t="shared" si="138"/>
        <v>782010.34</v>
      </c>
      <c r="AC415" s="86" t="s">
        <v>173</v>
      </c>
      <c r="AD415" s="86" t="s">
        <v>173</v>
      </c>
      <c r="AE415" s="86">
        <f t="shared" si="139"/>
        <v>0</v>
      </c>
      <c r="AF415" s="86">
        <v>31681.03</v>
      </c>
      <c r="AG415" s="86" t="s">
        <v>173</v>
      </c>
      <c r="AH415" s="86">
        <f t="shared" si="140"/>
        <v>31681.03</v>
      </c>
      <c r="AI415" s="86" t="s">
        <v>173</v>
      </c>
      <c r="AJ415" s="86" t="s">
        <v>173</v>
      </c>
      <c r="AK415" s="86">
        <f t="shared" si="141"/>
        <v>0</v>
      </c>
      <c r="AM415" s="131" t="s">
        <v>6</v>
      </c>
    </row>
    <row r="416" spans="1:39" x14ac:dyDescent="0.4">
      <c r="A416" s="131" t="str">
        <f t="shared" si="142"/>
        <v>JulioAseguradora Agropecuaria Dominicana. S. A.</v>
      </c>
      <c r="B416" s="50" t="s">
        <v>98</v>
      </c>
      <c r="C416" s="87">
        <f t="shared" si="129"/>
        <v>2473358.4</v>
      </c>
      <c r="D416" s="87">
        <f t="shared" si="130"/>
        <v>114881455.83</v>
      </c>
      <c r="E416" s="86" t="s">
        <v>173</v>
      </c>
      <c r="F416" s="86" t="s">
        <v>173</v>
      </c>
      <c r="G416" s="86">
        <f t="shared" si="131"/>
        <v>0</v>
      </c>
      <c r="H416" s="86">
        <v>2306651.35</v>
      </c>
      <c r="I416" s="86" t="s">
        <v>173</v>
      </c>
      <c r="J416" s="86">
        <f t="shared" si="132"/>
        <v>2306651.35</v>
      </c>
      <c r="K416" s="86" t="s">
        <v>173</v>
      </c>
      <c r="L416" s="86" t="s">
        <v>173</v>
      </c>
      <c r="M416" s="86">
        <f t="shared" si="133"/>
        <v>0</v>
      </c>
      <c r="N416" s="86" t="s">
        <v>173</v>
      </c>
      <c r="O416" s="86" t="s">
        <v>173</v>
      </c>
      <c r="P416" s="86">
        <f t="shared" si="134"/>
        <v>0</v>
      </c>
      <c r="Q416" s="86" t="s">
        <v>173</v>
      </c>
      <c r="R416" s="86" t="s">
        <v>173</v>
      </c>
      <c r="S416" s="86">
        <f t="shared" si="135"/>
        <v>0</v>
      </c>
      <c r="T416" s="86" t="s">
        <v>173</v>
      </c>
      <c r="U416" s="86" t="s">
        <v>173</v>
      </c>
      <c r="V416" s="86">
        <f t="shared" si="136"/>
        <v>0</v>
      </c>
      <c r="W416" s="86" t="s">
        <v>173</v>
      </c>
      <c r="X416" s="86" t="s">
        <v>173</v>
      </c>
      <c r="Y416" s="86">
        <f t="shared" si="137"/>
        <v>0</v>
      </c>
      <c r="Z416" s="86" t="s">
        <v>173</v>
      </c>
      <c r="AA416" s="86" t="s">
        <v>173</v>
      </c>
      <c r="AB416" s="86">
        <f t="shared" si="138"/>
        <v>0</v>
      </c>
      <c r="AC416" s="86" t="s">
        <v>173</v>
      </c>
      <c r="AD416" s="86">
        <v>114881455.83</v>
      </c>
      <c r="AE416" s="86">
        <f t="shared" si="139"/>
        <v>114881455.83</v>
      </c>
      <c r="AF416" s="86" t="s">
        <v>173</v>
      </c>
      <c r="AG416" s="86" t="s">
        <v>173</v>
      </c>
      <c r="AH416" s="86">
        <f t="shared" si="140"/>
        <v>0</v>
      </c>
      <c r="AI416" s="86">
        <v>166707.04999999999</v>
      </c>
      <c r="AJ416" s="86" t="s">
        <v>173</v>
      </c>
      <c r="AK416" s="86">
        <f t="shared" si="141"/>
        <v>166707.04999999999</v>
      </c>
      <c r="AM416" s="131" t="s">
        <v>6</v>
      </c>
    </row>
    <row r="417" spans="1:39" ht="13" thickBot="1" x14ac:dyDescent="0.45">
      <c r="A417" s="131" t="str">
        <f t="shared" si="142"/>
        <v>JulioCuna Mutual Insurance Society Dominicana, S.A.</v>
      </c>
      <c r="B417" s="50" t="s">
        <v>102</v>
      </c>
      <c r="C417" s="87">
        <f t="shared" si="129"/>
        <v>40641058.210000001</v>
      </c>
      <c r="D417" s="87">
        <f t="shared" si="130"/>
        <v>0</v>
      </c>
      <c r="E417" s="86" t="s">
        <v>173</v>
      </c>
      <c r="F417" s="86" t="s">
        <v>173</v>
      </c>
      <c r="G417" s="86">
        <f t="shared" si="131"/>
        <v>0</v>
      </c>
      <c r="H417" s="86">
        <v>40609555.770000003</v>
      </c>
      <c r="I417" s="86" t="s">
        <v>173</v>
      </c>
      <c r="J417" s="86">
        <f t="shared" si="132"/>
        <v>40609555.770000003</v>
      </c>
      <c r="K417" s="86" t="s">
        <v>173</v>
      </c>
      <c r="L417" s="86" t="s">
        <v>173</v>
      </c>
      <c r="M417" s="86">
        <f t="shared" si="133"/>
        <v>0</v>
      </c>
      <c r="N417" s="86" t="s">
        <v>173</v>
      </c>
      <c r="O417" s="86" t="s">
        <v>173</v>
      </c>
      <c r="P417" s="86">
        <f t="shared" si="134"/>
        <v>0</v>
      </c>
      <c r="Q417" s="86" t="s">
        <v>173</v>
      </c>
      <c r="R417" s="86" t="s">
        <v>173</v>
      </c>
      <c r="S417" s="86">
        <f t="shared" si="135"/>
        <v>0</v>
      </c>
      <c r="T417" s="86" t="s">
        <v>173</v>
      </c>
      <c r="U417" s="86" t="s">
        <v>173</v>
      </c>
      <c r="V417" s="86">
        <f t="shared" si="136"/>
        <v>0</v>
      </c>
      <c r="W417" s="86" t="s">
        <v>173</v>
      </c>
      <c r="X417" s="86" t="s">
        <v>173</v>
      </c>
      <c r="Y417" s="86">
        <f t="shared" si="137"/>
        <v>0</v>
      </c>
      <c r="Z417" s="86" t="s">
        <v>173</v>
      </c>
      <c r="AA417" s="86" t="s">
        <v>173</v>
      </c>
      <c r="AB417" s="86">
        <f t="shared" si="138"/>
        <v>0</v>
      </c>
      <c r="AC417" s="86" t="s">
        <v>173</v>
      </c>
      <c r="AD417" s="86" t="s">
        <v>173</v>
      </c>
      <c r="AE417" s="86">
        <f t="shared" si="139"/>
        <v>0</v>
      </c>
      <c r="AF417" s="86">
        <v>31502.44</v>
      </c>
      <c r="AG417" s="86" t="s">
        <v>173</v>
      </c>
      <c r="AH417" s="86">
        <f t="shared" si="140"/>
        <v>31502.44</v>
      </c>
      <c r="AI417" s="86" t="s">
        <v>173</v>
      </c>
      <c r="AJ417" s="86" t="s">
        <v>173</v>
      </c>
      <c r="AK417" s="86">
        <f t="shared" si="141"/>
        <v>0</v>
      </c>
      <c r="AM417" s="131" t="s">
        <v>6</v>
      </c>
    </row>
    <row r="418" spans="1:39" ht="13.35" thickTop="1" thickBot="1" x14ac:dyDescent="0.45">
      <c r="A418" s="131" t="str">
        <f t="shared" si="142"/>
        <v>Total General</v>
      </c>
      <c r="B418" s="52" t="s">
        <v>19</v>
      </c>
      <c r="C418" s="60">
        <f t="shared" ref="C418:AJ418" si="143">SUM(C385:C417)</f>
        <v>4690851756.9899988</v>
      </c>
      <c r="D418" s="60">
        <f t="shared" si="143"/>
        <v>3016067131.1899991</v>
      </c>
      <c r="E418" s="60">
        <f t="shared" si="143"/>
        <v>28208633.870000001</v>
      </c>
      <c r="F418" s="60">
        <f t="shared" si="143"/>
        <v>3123</v>
      </c>
      <c r="G418" s="60">
        <f t="shared" si="143"/>
        <v>28211756.870000001</v>
      </c>
      <c r="H418" s="60">
        <f t="shared" si="143"/>
        <v>449561618.04999989</v>
      </c>
      <c r="I418" s="60">
        <f t="shared" si="143"/>
        <v>620714818.46000004</v>
      </c>
      <c r="J418" s="60">
        <f t="shared" si="143"/>
        <v>1070276436.5100002</v>
      </c>
      <c r="K418" s="60">
        <f t="shared" si="143"/>
        <v>2413132.9299999997</v>
      </c>
      <c r="L418" s="60">
        <f t="shared" si="143"/>
        <v>1971114261.9800003</v>
      </c>
      <c r="M418" s="60">
        <f t="shared" si="143"/>
        <v>1973527394.9100001</v>
      </c>
      <c r="N418" s="60">
        <f t="shared" si="143"/>
        <v>39238549.219999999</v>
      </c>
      <c r="O418" s="60">
        <f t="shared" si="143"/>
        <v>488848.43000000005</v>
      </c>
      <c r="P418" s="60">
        <f t="shared" si="143"/>
        <v>39727397.650000006</v>
      </c>
      <c r="Q418" s="60">
        <f t="shared" si="143"/>
        <v>1821739666.0300002</v>
      </c>
      <c r="R418" s="60">
        <f t="shared" si="143"/>
        <v>241434585.91000003</v>
      </c>
      <c r="S418" s="60">
        <f t="shared" si="143"/>
        <v>2063174251.9399998</v>
      </c>
      <c r="T418" s="60">
        <f t="shared" si="143"/>
        <v>50956127.839999989</v>
      </c>
      <c r="U418" s="60">
        <f t="shared" si="143"/>
        <v>0</v>
      </c>
      <c r="V418" s="60">
        <f t="shared" si="143"/>
        <v>50956127.839999989</v>
      </c>
      <c r="W418" s="60">
        <f t="shared" si="143"/>
        <v>103807150.02000001</v>
      </c>
      <c r="X418" s="60">
        <f t="shared" si="143"/>
        <v>6153300.5099999998</v>
      </c>
      <c r="Y418" s="60">
        <f t="shared" si="143"/>
        <v>109960450.53</v>
      </c>
      <c r="Z418" s="60">
        <f t="shared" si="143"/>
        <v>1726161325.3600004</v>
      </c>
      <c r="AA418" s="60">
        <f t="shared" si="143"/>
        <v>16636488.510000002</v>
      </c>
      <c r="AB418" s="60">
        <f t="shared" si="143"/>
        <v>1742797813.8700004</v>
      </c>
      <c r="AC418" s="60">
        <f t="shared" si="143"/>
        <v>0</v>
      </c>
      <c r="AD418" s="60">
        <f t="shared" si="143"/>
        <v>114881455.83</v>
      </c>
      <c r="AE418" s="60">
        <f t="shared" si="143"/>
        <v>114881455.83</v>
      </c>
      <c r="AF418" s="60">
        <f t="shared" si="143"/>
        <v>99373449.559999987</v>
      </c>
      <c r="AG418" s="60">
        <f t="shared" si="143"/>
        <v>35060650.760000005</v>
      </c>
      <c r="AH418" s="60">
        <f t="shared" si="143"/>
        <v>134434100.31999996</v>
      </c>
      <c r="AI418" s="60">
        <f t="shared" si="143"/>
        <v>369392104.1099999</v>
      </c>
      <c r="AJ418" s="60">
        <f t="shared" si="143"/>
        <v>9579597.8000000007</v>
      </c>
      <c r="AK418" s="85"/>
    </row>
    <row r="419" spans="1:39" ht="13" thickTop="1" x14ac:dyDescent="0.4">
      <c r="A419" s="131" t="str">
        <f t="shared" si="142"/>
        <v/>
      </c>
      <c r="B419" s="34"/>
      <c r="C419" s="35"/>
      <c r="D419" s="34"/>
      <c r="E419" s="35"/>
      <c r="F419" s="34"/>
      <c r="G419" s="34"/>
      <c r="H419" s="35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</row>
    <row r="420" spans="1:39" x14ac:dyDescent="0.4">
      <c r="A420" s="131" t="str">
        <f>AM420&amp;B420</f>
        <v>% de Primas Exoneradas de Impuestos</v>
      </c>
      <c r="B420" s="5" t="s">
        <v>38</v>
      </c>
      <c r="C420" s="187">
        <f>IFERROR(D418/C421*100,0)</f>
        <v>39.134538392712322</v>
      </c>
      <c r="D420" s="187"/>
      <c r="E420" s="187">
        <f>IFERROR(F418/E421*100,0)</f>
        <v>1.1069852949572792E-2</v>
      </c>
      <c r="F420" s="187"/>
      <c r="G420" s="36"/>
      <c r="H420" s="187">
        <f>IFERROR(I418/H421*100,0)</f>
        <v>57.995747386913578</v>
      </c>
      <c r="I420" s="187"/>
      <c r="J420" s="36"/>
      <c r="K420" s="187">
        <f>IFERROR(L418/K421*100,0)</f>
        <v>99.877724883058434</v>
      </c>
      <c r="L420" s="187"/>
      <c r="M420" s="36"/>
      <c r="N420" s="187">
        <f>IFERROR(O418/N421*100,0)</f>
        <v>1.2305070528575135</v>
      </c>
      <c r="O420" s="187"/>
      <c r="P420" s="36"/>
      <c r="Q420" s="187">
        <f>IFERROR(R418/Q421*100,0)</f>
        <v>11.702093785000436</v>
      </c>
      <c r="R420" s="187"/>
      <c r="S420" s="36"/>
      <c r="T420" s="187">
        <f>IFERROR(U418/T421*100,0)</f>
        <v>0</v>
      </c>
      <c r="U420" s="187"/>
      <c r="V420" s="36"/>
      <c r="W420" s="187">
        <f>IFERROR(X418/W421*100,0)</f>
        <v>5.5959215157282598</v>
      </c>
      <c r="X420" s="187"/>
      <c r="Y420" s="36"/>
      <c r="Z420" s="187">
        <f>IFERROR(AA418/Z421*100,0)</f>
        <v>0.95458511467016105</v>
      </c>
      <c r="AA420" s="187"/>
      <c r="AB420" s="36"/>
      <c r="AC420" s="187">
        <f>IFERROR(AD418/AC421*100,0)</f>
        <v>100</v>
      </c>
      <c r="AD420" s="187"/>
      <c r="AE420" s="36"/>
      <c r="AF420" s="187">
        <f>IFERROR(AG418/AF421*100,0)</f>
        <v>26.08017658952858</v>
      </c>
      <c r="AG420" s="187"/>
      <c r="AH420" s="36"/>
      <c r="AI420" s="187">
        <f>IFERROR(AJ418/AI421*100,0)</f>
        <v>2.527787101706874</v>
      </c>
      <c r="AJ420" s="187"/>
      <c r="AK420" s="36"/>
    </row>
    <row r="421" spans="1:39" x14ac:dyDescent="0.4">
      <c r="A421" s="131" t="str">
        <f>AM421&amp;B421</f>
        <v>Primas Netas Totales</v>
      </c>
      <c r="B421" s="5" t="s">
        <v>39</v>
      </c>
      <c r="C421" s="185">
        <f>IFERROR(C418+D418,0)</f>
        <v>7706918888.1799984</v>
      </c>
      <c r="D421" s="186"/>
      <c r="E421" s="185">
        <f>IFERROR(E418+F418,0)</f>
        <v>28211756.870000001</v>
      </c>
      <c r="F421" s="186"/>
      <c r="G421" s="37"/>
      <c r="H421" s="185">
        <f>IFERROR(H418+I418,0)</f>
        <v>1070276436.51</v>
      </c>
      <c r="I421" s="186"/>
      <c r="J421" s="37"/>
      <c r="K421" s="185">
        <f>IFERROR(K418+L418,0)</f>
        <v>1973527394.9100003</v>
      </c>
      <c r="L421" s="186"/>
      <c r="M421" s="37"/>
      <c r="N421" s="185">
        <f>IFERROR(N418+O418,0)</f>
        <v>39727397.649999999</v>
      </c>
      <c r="O421" s="186"/>
      <c r="P421" s="37"/>
      <c r="Q421" s="185">
        <f>IFERROR(Q418+R418,0)</f>
        <v>2063174251.9400003</v>
      </c>
      <c r="R421" s="186"/>
      <c r="S421" s="37"/>
      <c r="T421" s="185">
        <f>IFERROR(T418+U418,0)</f>
        <v>50956127.839999989</v>
      </c>
      <c r="U421" s="186"/>
      <c r="V421" s="37"/>
      <c r="W421" s="185">
        <f>IFERROR(W418+X418,0)</f>
        <v>109960450.53000002</v>
      </c>
      <c r="X421" s="186"/>
      <c r="Y421" s="37"/>
      <c r="Z421" s="185">
        <f>IFERROR(Z418+AA418,0)</f>
        <v>1742797813.8700004</v>
      </c>
      <c r="AA421" s="186"/>
      <c r="AB421" s="37"/>
      <c r="AC421" s="185">
        <f>IFERROR(AC418+AD418,0)</f>
        <v>114881455.83</v>
      </c>
      <c r="AD421" s="186"/>
      <c r="AE421" s="37"/>
      <c r="AF421" s="185">
        <f>IFERROR(AF418+AG418,0)</f>
        <v>134434100.31999999</v>
      </c>
      <c r="AG421" s="186"/>
      <c r="AH421" s="37"/>
      <c r="AI421" s="185">
        <f>IFERROR(AI418+AJ418,0)</f>
        <v>378971701.90999991</v>
      </c>
      <c r="AJ421" s="186"/>
      <c r="AK421" s="37"/>
    </row>
    <row r="422" spans="1:39" x14ac:dyDescent="0.4">
      <c r="A422" s="131" t="str">
        <f>AM422&amp;B422</f>
        <v>% Por Ramos Primas Netas Cobradas</v>
      </c>
      <c r="B422" s="5" t="s">
        <v>40</v>
      </c>
      <c r="C422" s="187">
        <f>SUM(E422:AJ422,0)</f>
        <v>100.00000000000004</v>
      </c>
      <c r="D422" s="186"/>
      <c r="E422" s="187">
        <f>IFERROR(E421/C421*100,0)</f>
        <v>0.36605752933598412</v>
      </c>
      <c r="F422" s="187"/>
      <c r="G422" s="36"/>
      <c r="H422" s="187">
        <f>IFERROR(H421/C421*100,0)</f>
        <v>13.887215527225402</v>
      </c>
      <c r="I422" s="187"/>
      <c r="J422" s="36"/>
      <c r="K422" s="187">
        <f>IFERROR(K421/C421*100,0)</f>
        <v>25.60721636679963</v>
      </c>
      <c r="L422" s="187"/>
      <c r="M422" s="36"/>
      <c r="N422" s="187">
        <f>IFERROR(N421/C421*100,0)</f>
        <v>0.51547704376296721</v>
      </c>
      <c r="O422" s="187"/>
      <c r="P422" s="36"/>
      <c r="Q422" s="187">
        <f>IFERROR(Q421/C421*100,0)</f>
        <v>26.770416062173226</v>
      </c>
      <c r="R422" s="187"/>
      <c r="S422" s="36"/>
      <c r="T422" s="187">
        <f>IFERROR(T421/C421*100,0)</f>
        <v>0.66117379174900548</v>
      </c>
      <c r="U422" s="187"/>
      <c r="V422" s="36"/>
      <c r="W422" s="187">
        <f>IFERROR(W421/C421*100,0)</f>
        <v>1.4267757598778539</v>
      </c>
      <c r="X422" s="187"/>
      <c r="Y422" s="36"/>
      <c r="Z422" s="187">
        <f>IFERROR(Z421/C421*100,0)</f>
        <v>22.613418399185527</v>
      </c>
      <c r="AA422" s="187"/>
      <c r="AB422" s="36"/>
      <c r="AC422" s="187">
        <f>IFERROR(AC421/C421*100,0)</f>
        <v>1.4906275451554603</v>
      </c>
      <c r="AD422" s="187"/>
      <c r="AE422" s="36"/>
      <c r="AF422" s="187">
        <f>IFERROR(AF421/C421*100,0)</f>
        <v>1.7443300269603179</v>
      </c>
      <c r="AG422" s="187"/>
      <c r="AH422" s="36"/>
      <c r="AI422" s="187">
        <f>IFERROR(AI421/C421*100,0)</f>
        <v>4.9172919477746664</v>
      </c>
      <c r="AJ422" s="187"/>
      <c r="AK422" s="36"/>
    </row>
    <row r="423" spans="1:39" x14ac:dyDescent="0.4">
      <c r="A423" s="131" t="str">
        <f t="shared" si="142"/>
        <v>Fuente: Superintendencia de Seguros, Dirección de Análisis Financiero y Estadísticas</v>
      </c>
      <c r="B423" s="92" t="s">
        <v>171</v>
      </c>
    </row>
    <row r="424" spans="1:39" x14ac:dyDescent="0.4">
      <c r="A424" s="131" t="str">
        <f t="shared" si="142"/>
        <v/>
      </c>
      <c r="B424" s="38"/>
    </row>
    <row r="425" spans="1:39" x14ac:dyDescent="0.4">
      <c r="A425" s="131" t="str">
        <f t="shared" si="142"/>
        <v/>
      </c>
      <c r="B425" s="38"/>
    </row>
    <row r="426" spans="1:39" x14ac:dyDescent="0.4">
      <c r="A426" s="131" t="str">
        <f t="shared" si="142"/>
        <v/>
      </c>
      <c r="B426" s="38"/>
    </row>
    <row r="427" spans="1:39" x14ac:dyDescent="0.4">
      <c r="A427" s="131" t="str">
        <f t="shared" si="142"/>
        <v/>
      </c>
      <c r="B427" s="38"/>
    </row>
    <row r="428" spans="1:39" x14ac:dyDescent="0.4">
      <c r="A428" s="131" t="str">
        <f t="shared" si="142"/>
        <v/>
      </c>
    </row>
    <row r="429" spans="1:39" x14ac:dyDescent="0.4">
      <c r="A429" s="131" t="str">
        <f t="shared" si="142"/>
        <v/>
      </c>
    </row>
    <row r="430" spans="1:39" ht="20.25" customHeight="1" x14ac:dyDescent="0.6">
      <c r="A430" s="131" t="str">
        <f t="shared" si="142"/>
        <v>Superintendencia de Seguros</v>
      </c>
      <c r="B430" s="181" t="s">
        <v>42</v>
      </c>
      <c r="C430" s="181"/>
      <c r="D430" s="181"/>
      <c r="E430" s="181"/>
      <c r="F430" s="181"/>
      <c r="G430" s="181"/>
      <c r="H430" s="181"/>
      <c r="I430" s="181"/>
      <c r="J430" s="181"/>
      <c r="K430" s="181"/>
      <c r="L430" s="181"/>
      <c r="M430" s="181"/>
      <c r="N430" s="181"/>
      <c r="O430" s="181"/>
      <c r="P430" s="181"/>
      <c r="Q430" s="181"/>
      <c r="R430" s="181"/>
      <c r="S430" s="181"/>
      <c r="T430" s="181"/>
      <c r="U430" s="181"/>
      <c r="V430" s="181"/>
      <c r="W430" s="181"/>
      <c r="X430" s="181"/>
      <c r="Y430" s="181"/>
      <c r="Z430" s="181"/>
      <c r="AA430" s="181"/>
      <c r="AB430" s="181"/>
      <c r="AC430" s="181"/>
      <c r="AD430" s="181"/>
      <c r="AE430" s="181"/>
      <c r="AF430" s="181"/>
      <c r="AG430" s="181"/>
      <c r="AH430" s="181"/>
      <c r="AI430" s="181"/>
      <c r="AJ430" s="181"/>
    </row>
    <row r="431" spans="1:39" ht="12.75" customHeight="1" x14ac:dyDescent="0.4">
      <c r="A431" s="131" t="str">
        <f t="shared" si="142"/>
        <v>Primas Netas Cobradas por Compañías, Según Ramos</v>
      </c>
      <c r="B431" s="182" t="s">
        <v>56</v>
      </c>
      <c r="C431" s="182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</row>
    <row r="432" spans="1:39" ht="12.75" customHeight="1" x14ac:dyDescent="0.4">
      <c r="A432" s="131" t="str">
        <f t="shared" si="142"/>
        <v>Agosto, 2021</v>
      </c>
      <c r="B432" s="183" t="s">
        <v>165</v>
      </c>
      <c r="C432" s="183"/>
      <c r="D432" s="183"/>
      <c r="E432" s="183"/>
      <c r="F432" s="183"/>
      <c r="G432" s="183"/>
      <c r="H432" s="183"/>
      <c r="I432" s="183"/>
      <c r="J432" s="183"/>
      <c r="K432" s="183"/>
      <c r="L432" s="183"/>
      <c r="M432" s="183"/>
      <c r="N432" s="183"/>
      <c r="O432" s="183"/>
      <c r="P432" s="183"/>
      <c r="Q432" s="183"/>
      <c r="R432" s="183"/>
      <c r="S432" s="183"/>
      <c r="T432" s="183"/>
      <c r="U432" s="183"/>
      <c r="V432" s="183"/>
      <c r="W432" s="183"/>
      <c r="X432" s="183"/>
      <c r="Y432" s="183"/>
      <c r="Z432" s="183"/>
      <c r="AA432" s="183"/>
      <c r="AB432" s="183"/>
      <c r="AC432" s="183"/>
      <c r="AD432" s="183"/>
      <c r="AE432" s="183"/>
      <c r="AF432" s="183"/>
      <c r="AG432" s="183"/>
      <c r="AH432" s="183"/>
      <c r="AI432" s="183"/>
      <c r="AJ432" s="183"/>
    </row>
    <row r="433" spans="1:39" ht="12.75" customHeight="1" x14ac:dyDescent="0.4">
      <c r="A433" s="131" t="str">
        <f t="shared" si="142"/>
        <v>(Valores en RD$)</v>
      </c>
      <c r="B433" s="182" t="s">
        <v>105</v>
      </c>
      <c r="C433" s="182"/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</row>
    <row r="434" spans="1:39" x14ac:dyDescent="0.4">
      <c r="A434" s="131" t="str">
        <f t="shared" si="142"/>
        <v/>
      </c>
      <c r="B434" s="168"/>
      <c r="C434" s="168"/>
      <c r="D434" s="168"/>
      <c r="E434" s="168"/>
      <c r="F434" s="168"/>
      <c r="G434" s="168"/>
      <c r="H434" s="168"/>
      <c r="I434" s="168"/>
      <c r="J434" s="168"/>
      <c r="K434" s="168"/>
      <c r="L434" s="168"/>
      <c r="M434" s="168"/>
      <c r="N434" s="168"/>
      <c r="O434" s="168"/>
      <c r="P434" s="168"/>
      <c r="Q434" s="168"/>
      <c r="R434" s="168"/>
      <c r="S434" s="168"/>
      <c r="T434" s="168"/>
      <c r="U434" s="168"/>
      <c r="V434" s="168"/>
      <c r="W434" s="168"/>
      <c r="X434" s="168"/>
      <c r="Y434" s="168"/>
      <c r="Z434" s="168"/>
      <c r="AA434" s="168"/>
      <c r="AB434" s="168"/>
      <c r="AC434" s="168"/>
      <c r="AD434" s="168"/>
      <c r="AE434" s="168"/>
      <c r="AF434" s="168"/>
      <c r="AG434" s="168"/>
      <c r="AH434" s="168"/>
      <c r="AI434" s="168"/>
      <c r="AJ434" s="168"/>
      <c r="AK434" s="33"/>
    </row>
    <row r="435" spans="1:39" ht="13" thickBot="1" x14ac:dyDescent="0.45">
      <c r="A435" s="131" t="str">
        <f t="shared" si="142"/>
        <v/>
      </c>
    </row>
    <row r="436" spans="1:39" ht="13.35" thickTop="1" thickBot="1" x14ac:dyDescent="0.45">
      <c r="A436" s="131" t="str">
        <f t="shared" si="142"/>
        <v>Compañías</v>
      </c>
      <c r="B436" s="176" t="s">
        <v>33</v>
      </c>
      <c r="C436" s="189" t="s">
        <v>0</v>
      </c>
      <c r="D436" s="189"/>
      <c r="E436" s="189" t="s">
        <v>12</v>
      </c>
      <c r="F436" s="189"/>
      <c r="G436" s="109"/>
      <c r="H436" s="189" t="s">
        <v>13</v>
      </c>
      <c r="I436" s="189"/>
      <c r="J436" s="109"/>
      <c r="K436" s="189" t="s">
        <v>14</v>
      </c>
      <c r="L436" s="189"/>
      <c r="M436" s="109"/>
      <c r="N436" s="189" t="s">
        <v>15</v>
      </c>
      <c r="O436" s="189"/>
      <c r="P436" s="109"/>
      <c r="Q436" s="189" t="s">
        <v>27</v>
      </c>
      <c r="R436" s="189"/>
      <c r="S436" s="109"/>
      <c r="T436" s="189" t="s">
        <v>35</v>
      </c>
      <c r="U436" s="189"/>
      <c r="V436" s="109"/>
      <c r="W436" s="189" t="s">
        <v>16</v>
      </c>
      <c r="X436" s="189"/>
      <c r="Y436" s="109"/>
      <c r="Z436" s="189" t="s">
        <v>67</v>
      </c>
      <c r="AA436" s="189"/>
      <c r="AB436" s="109"/>
      <c r="AC436" s="189" t="s">
        <v>34</v>
      </c>
      <c r="AD436" s="189"/>
      <c r="AE436" s="109"/>
      <c r="AF436" s="189" t="s">
        <v>17</v>
      </c>
      <c r="AG436" s="189"/>
      <c r="AH436" s="109"/>
      <c r="AI436" s="189" t="s">
        <v>18</v>
      </c>
      <c r="AJ436" s="189"/>
      <c r="AK436" s="64"/>
    </row>
    <row r="437" spans="1:39" ht="13.35" thickTop="1" thickBot="1" x14ac:dyDescent="0.45">
      <c r="A437" s="131" t="str">
        <f t="shared" si="142"/>
        <v/>
      </c>
      <c r="B437" s="188"/>
      <c r="C437" s="109" t="s">
        <v>28</v>
      </c>
      <c r="D437" s="109" t="s">
        <v>25</v>
      </c>
      <c r="E437" s="109" t="s">
        <v>28</v>
      </c>
      <c r="F437" s="109" t="s">
        <v>25</v>
      </c>
      <c r="G437" s="109"/>
      <c r="H437" s="109" t="s">
        <v>28</v>
      </c>
      <c r="I437" s="109" t="s">
        <v>25</v>
      </c>
      <c r="J437" s="109"/>
      <c r="K437" s="109" t="s">
        <v>28</v>
      </c>
      <c r="L437" s="109" t="s">
        <v>25</v>
      </c>
      <c r="M437" s="109"/>
      <c r="N437" s="109" t="s">
        <v>28</v>
      </c>
      <c r="O437" s="109" t="s">
        <v>25</v>
      </c>
      <c r="P437" s="109"/>
      <c r="Q437" s="109" t="s">
        <v>28</v>
      </c>
      <c r="R437" s="109" t="s">
        <v>25</v>
      </c>
      <c r="S437" s="109"/>
      <c r="T437" s="109" t="s">
        <v>28</v>
      </c>
      <c r="U437" s="109" t="s">
        <v>25</v>
      </c>
      <c r="V437" s="109"/>
      <c r="W437" s="109" t="s">
        <v>28</v>
      </c>
      <c r="X437" s="109" t="s">
        <v>25</v>
      </c>
      <c r="Y437" s="109"/>
      <c r="Z437" s="109" t="s">
        <v>28</v>
      </c>
      <c r="AA437" s="109" t="s">
        <v>25</v>
      </c>
      <c r="AB437" s="109"/>
      <c r="AC437" s="109" t="s">
        <v>28</v>
      </c>
      <c r="AD437" s="109" t="s">
        <v>25</v>
      </c>
      <c r="AE437" s="109"/>
      <c r="AF437" s="109" t="s">
        <v>28</v>
      </c>
      <c r="AG437" s="109" t="s">
        <v>25</v>
      </c>
      <c r="AH437" s="109"/>
      <c r="AI437" s="109" t="s">
        <v>28</v>
      </c>
      <c r="AJ437" s="109" t="s">
        <v>25</v>
      </c>
      <c r="AK437" s="64"/>
    </row>
    <row r="438" spans="1:39" ht="13" thickTop="1" x14ac:dyDescent="0.4">
      <c r="A438" s="131" t="str">
        <f t="shared" si="142"/>
        <v>AgostoSeguros Universal, S. A.</v>
      </c>
      <c r="B438" s="86" t="s">
        <v>86</v>
      </c>
      <c r="C438" s="87">
        <f t="shared" ref="C438:C470" si="144">SUMIF($E$62:$AJ$62,$C$62,$E438:$AJ438)</f>
        <v>969526906.76999986</v>
      </c>
      <c r="D438" s="87">
        <f t="shared" ref="D438:D470" si="145">SUMIF($E$62:$AJ$62,$D$62,$E438:$AJ438)</f>
        <v>493214033.15000004</v>
      </c>
      <c r="E438" s="86">
        <v>5775235.2000000002</v>
      </c>
      <c r="F438" s="86">
        <v>3379.5</v>
      </c>
      <c r="G438" s="86">
        <f>SUBTOTAL(109,E438:F438)</f>
        <v>5778614.7000000002</v>
      </c>
      <c r="H438" s="86">
        <v>88280607.569999993</v>
      </c>
      <c r="I438" s="86">
        <v>150066961.34999999</v>
      </c>
      <c r="J438" s="86">
        <f>SUBTOTAL(109,H438:I438)</f>
        <v>238347568.91999999</v>
      </c>
      <c r="K438" s="86">
        <v>219.83</v>
      </c>
      <c r="L438" s="86">
        <v>316590440.36000001</v>
      </c>
      <c r="M438" s="86">
        <f>SUBTOTAL(109,K438:L438)</f>
        <v>316590660.19</v>
      </c>
      <c r="N438" s="86">
        <v>23253186.059999999</v>
      </c>
      <c r="O438" s="86" t="s">
        <v>173</v>
      </c>
      <c r="P438" s="86">
        <f>SUBTOTAL(109,N438:O438)</f>
        <v>23253186.059999999</v>
      </c>
      <c r="Q438" s="86">
        <v>567305701.30999994</v>
      </c>
      <c r="R438" s="86">
        <v>20387044.140000001</v>
      </c>
      <c r="S438" s="86">
        <f>SUBTOTAL(109,Q438:R438)</f>
        <v>587692745.44999993</v>
      </c>
      <c r="T438" s="86">
        <v>5904588.1600000001</v>
      </c>
      <c r="U438" s="86" t="s">
        <v>173</v>
      </c>
      <c r="V438" s="86">
        <f>SUBTOTAL(109,T438:U438)</f>
        <v>5904588.1600000001</v>
      </c>
      <c r="W438" s="86">
        <v>27151045.77</v>
      </c>
      <c r="X438" s="86" t="s">
        <v>173</v>
      </c>
      <c r="Y438" s="86">
        <f>SUBTOTAL(109,W438:X438)</f>
        <v>27151045.77</v>
      </c>
      <c r="Z438" s="86">
        <v>166574147.21000001</v>
      </c>
      <c r="AA438" s="86">
        <v>378356.24</v>
      </c>
      <c r="AB438" s="86">
        <f>SUBTOTAL(109,Z438:AA438)</f>
        <v>166952503.45000002</v>
      </c>
      <c r="AC438" s="86" t="s">
        <v>173</v>
      </c>
      <c r="AD438" s="86" t="s">
        <v>173</v>
      </c>
      <c r="AE438" s="86">
        <f>SUBTOTAL(109,AC438:AD438)</f>
        <v>0</v>
      </c>
      <c r="AF438" s="86">
        <v>11754582.77</v>
      </c>
      <c r="AG438" s="86">
        <v>87653.73</v>
      </c>
      <c r="AH438" s="86">
        <f>SUBTOTAL(109,AF438:AG438)</f>
        <v>11842236.5</v>
      </c>
      <c r="AI438" s="86">
        <v>73527592.890000001</v>
      </c>
      <c r="AJ438" s="86">
        <v>5700197.8300000001</v>
      </c>
      <c r="AK438" s="86">
        <f>SUBTOTAL(109,AI438:AJ438)</f>
        <v>79227790.719999999</v>
      </c>
      <c r="AM438" s="131" t="s">
        <v>7</v>
      </c>
    </row>
    <row r="439" spans="1:39" x14ac:dyDescent="0.4">
      <c r="A439" s="131" t="str">
        <f t="shared" si="142"/>
        <v>AgostoSeguros Reservas, S. A.</v>
      </c>
      <c r="B439" s="50" t="s">
        <v>112</v>
      </c>
      <c r="C439" s="87">
        <f t="shared" si="144"/>
        <v>806599667.0999999</v>
      </c>
      <c r="D439" s="87">
        <f t="shared" si="145"/>
        <v>119725928.40000001</v>
      </c>
      <c r="E439" s="86">
        <v>4795962.6500000004</v>
      </c>
      <c r="F439" s="86" t="s">
        <v>173</v>
      </c>
      <c r="G439" s="86">
        <f t="shared" ref="G439:G470" si="146">SUBTOTAL(109,E439:F439)</f>
        <v>4795962.6500000004</v>
      </c>
      <c r="H439" s="86">
        <v>133510835.45999999</v>
      </c>
      <c r="I439" s="86">
        <v>69516911.329999998</v>
      </c>
      <c r="J439" s="86">
        <f t="shared" ref="J439:J470" si="147">SUBTOTAL(109,H439:I439)</f>
        <v>203027746.78999999</v>
      </c>
      <c r="K439" s="86" t="s">
        <v>173</v>
      </c>
      <c r="L439" s="86">
        <v>37564932.780000001</v>
      </c>
      <c r="M439" s="86">
        <f t="shared" ref="M439:M470" si="148">SUBTOTAL(109,K439:L439)</f>
        <v>37564932.780000001</v>
      </c>
      <c r="N439" s="86">
        <v>3404370.85</v>
      </c>
      <c r="O439" s="86">
        <v>217642.88</v>
      </c>
      <c r="P439" s="86">
        <f t="shared" ref="P439:P470" si="149">SUBTOTAL(109,N439:O439)</f>
        <v>3622013.73</v>
      </c>
      <c r="Q439" s="86">
        <v>257979391.38</v>
      </c>
      <c r="R439" s="86">
        <v>11696303.51</v>
      </c>
      <c r="S439" s="86">
        <f t="shared" ref="S439:S470" si="150">SUBTOTAL(109,Q439:R439)</f>
        <v>269675694.88999999</v>
      </c>
      <c r="T439" s="86">
        <v>74206569.909999996</v>
      </c>
      <c r="U439" s="86" t="s">
        <v>173</v>
      </c>
      <c r="V439" s="86">
        <f t="shared" ref="V439:V470" si="151">SUBTOTAL(109,T439:U439)</f>
        <v>74206569.909999996</v>
      </c>
      <c r="W439" s="86">
        <v>6671014.1500000004</v>
      </c>
      <c r="X439" s="86">
        <v>173.92</v>
      </c>
      <c r="Y439" s="86">
        <f t="shared" ref="Y439:Y470" si="152">SUBTOTAL(109,W439:X439)</f>
        <v>6671188.0700000003</v>
      </c>
      <c r="Z439" s="86">
        <v>256538557.25999999</v>
      </c>
      <c r="AA439" s="86">
        <v>615848.07999999996</v>
      </c>
      <c r="AB439" s="86">
        <f t="shared" ref="AB439:AB470" si="153">SUBTOTAL(109,Z439:AA439)</f>
        <v>257154405.34</v>
      </c>
      <c r="AC439" s="86" t="s">
        <v>173</v>
      </c>
      <c r="AD439" s="86" t="s">
        <v>173</v>
      </c>
      <c r="AE439" s="86">
        <f t="shared" ref="AE439:AE470" si="154">SUBTOTAL(109,AC439:AD439)</f>
        <v>0</v>
      </c>
      <c r="AF439" s="86">
        <v>12809460.43</v>
      </c>
      <c r="AG439" s="86">
        <v>2850</v>
      </c>
      <c r="AH439" s="86">
        <f t="shared" ref="AH439:AH470" si="155">SUBTOTAL(109,AF439:AG439)</f>
        <v>12812310.43</v>
      </c>
      <c r="AI439" s="86">
        <v>56683505.009999998</v>
      </c>
      <c r="AJ439" s="86">
        <v>111265.9</v>
      </c>
      <c r="AK439" s="86">
        <f t="shared" ref="AK439:AK470" si="156">SUBTOTAL(109,AI439:AJ439)</f>
        <v>56794770.909999996</v>
      </c>
      <c r="AM439" s="131" t="s">
        <v>7</v>
      </c>
    </row>
    <row r="440" spans="1:39" x14ac:dyDescent="0.4">
      <c r="A440" s="131" t="str">
        <f t="shared" si="142"/>
        <v>AgostoMAPFRE BHD Cía de Seguros, S. A.</v>
      </c>
      <c r="B440" s="50" t="s">
        <v>94</v>
      </c>
      <c r="C440" s="87">
        <f t="shared" si="144"/>
        <v>782422150.63999999</v>
      </c>
      <c r="D440" s="87">
        <f t="shared" si="145"/>
        <v>133751696.96999998</v>
      </c>
      <c r="E440" s="86">
        <v>2797929.26</v>
      </c>
      <c r="F440" s="86">
        <v>-0.01</v>
      </c>
      <c r="G440" s="86">
        <f t="shared" si="146"/>
        <v>2797929.25</v>
      </c>
      <c r="H440" s="86">
        <v>79198293.010000005</v>
      </c>
      <c r="I440" s="86">
        <v>88833246.700000003</v>
      </c>
      <c r="J440" s="86">
        <f t="shared" si="147"/>
        <v>168031539.71000001</v>
      </c>
      <c r="K440" s="86" t="s">
        <v>173</v>
      </c>
      <c r="L440" s="86">
        <v>19923818.129999999</v>
      </c>
      <c r="M440" s="86">
        <f t="shared" si="148"/>
        <v>19923818.129999999</v>
      </c>
      <c r="N440" s="86">
        <v>11579216.98</v>
      </c>
      <c r="O440" s="86">
        <v>499458.58</v>
      </c>
      <c r="P440" s="86">
        <f t="shared" si="149"/>
        <v>12078675.560000001</v>
      </c>
      <c r="Q440" s="86">
        <v>425826668.85000002</v>
      </c>
      <c r="R440" s="86">
        <v>20159368.719999999</v>
      </c>
      <c r="S440" s="86">
        <f t="shared" si="150"/>
        <v>445986037.57000005</v>
      </c>
      <c r="T440" s="86">
        <v>1260021.3899999999</v>
      </c>
      <c r="U440" s="86" t="s">
        <v>173</v>
      </c>
      <c r="V440" s="86">
        <f t="shared" si="151"/>
        <v>1260021.3899999999</v>
      </c>
      <c r="W440" s="86">
        <v>16379096.140000001</v>
      </c>
      <c r="X440" s="86">
        <v>689366.22</v>
      </c>
      <c r="Y440" s="86">
        <f t="shared" si="152"/>
        <v>17068462.359999999</v>
      </c>
      <c r="Z440" s="86">
        <v>212430296.02000001</v>
      </c>
      <c r="AA440" s="86">
        <v>2171917.7200000002</v>
      </c>
      <c r="AB440" s="86">
        <f t="shared" si="153"/>
        <v>214602213.74000001</v>
      </c>
      <c r="AC440" s="86" t="s">
        <v>173</v>
      </c>
      <c r="AD440" s="86" t="s">
        <v>173</v>
      </c>
      <c r="AE440" s="86">
        <f t="shared" si="154"/>
        <v>0</v>
      </c>
      <c r="AF440" s="86">
        <v>6351564.54</v>
      </c>
      <c r="AG440" s="86">
        <v>593336.84</v>
      </c>
      <c r="AH440" s="86">
        <f t="shared" si="155"/>
        <v>6944901.3799999999</v>
      </c>
      <c r="AI440" s="86">
        <v>26599064.449999999</v>
      </c>
      <c r="AJ440" s="86">
        <v>881184.07</v>
      </c>
      <c r="AK440" s="86">
        <f t="shared" si="156"/>
        <v>27480248.52</v>
      </c>
      <c r="AM440" s="131" t="s">
        <v>7</v>
      </c>
    </row>
    <row r="441" spans="1:39" x14ac:dyDescent="0.4">
      <c r="A441" s="131" t="str">
        <f t="shared" si="142"/>
        <v>AgostoSeguros Sura, S. A.</v>
      </c>
      <c r="B441" s="50" t="s">
        <v>92</v>
      </c>
      <c r="C441" s="87">
        <f t="shared" si="144"/>
        <v>413382813.36000001</v>
      </c>
      <c r="D441" s="87">
        <f t="shared" si="145"/>
        <v>88371218.460000008</v>
      </c>
      <c r="E441" s="86">
        <v>1284064.21</v>
      </c>
      <c r="F441" s="86" t="s">
        <v>173</v>
      </c>
      <c r="G441" s="86">
        <f t="shared" si="146"/>
        <v>1284064.21</v>
      </c>
      <c r="H441" s="86">
        <v>13673050.039999999</v>
      </c>
      <c r="I441" s="86">
        <v>46822.42</v>
      </c>
      <c r="J441" s="86">
        <f t="shared" si="147"/>
        <v>13719872.459999999</v>
      </c>
      <c r="K441" s="86">
        <v>385915.5</v>
      </c>
      <c r="L441" s="86">
        <v>19802741.640000001</v>
      </c>
      <c r="M441" s="86">
        <f t="shared" si="148"/>
        <v>20188657.140000001</v>
      </c>
      <c r="N441" s="86">
        <v>1470787.3</v>
      </c>
      <c r="O441" s="86" t="s">
        <v>173</v>
      </c>
      <c r="P441" s="86">
        <f t="shared" si="149"/>
        <v>1470787.3</v>
      </c>
      <c r="Q441" s="86">
        <v>177646785.63999999</v>
      </c>
      <c r="R441" s="86">
        <v>66077520.240000002</v>
      </c>
      <c r="S441" s="86">
        <f t="shared" si="150"/>
        <v>243724305.88</v>
      </c>
      <c r="T441" s="86">
        <v>10155867.26</v>
      </c>
      <c r="U441" s="86" t="s">
        <v>173</v>
      </c>
      <c r="V441" s="86">
        <f t="shared" si="151"/>
        <v>10155867.26</v>
      </c>
      <c r="W441" s="86">
        <v>13189057.529999999</v>
      </c>
      <c r="X441" s="86">
        <v>74450.59</v>
      </c>
      <c r="Y441" s="86">
        <f t="shared" si="152"/>
        <v>13263508.119999999</v>
      </c>
      <c r="Z441" s="86">
        <v>139736332.74000001</v>
      </c>
      <c r="AA441" s="86">
        <v>147921.24</v>
      </c>
      <c r="AB441" s="86">
        <f t="shared" si="153"/>
        <v>139884253.98000002</v>
      </c>
      <c r="AC441" s="86" t="s">
        <v>173</v>
      </c>
      <c r="AD441" s="86" t="s">
        <v>173</v>
      </c>
      <c r="AE441" s="86">
        <f t="shared" si="154"/>
        <v>0</v>
      </c>
      <c r="AF441" s="86">
        <v>12828442.82</v>
      </c>
      <c r="AG441" s="86">
        <v>393760.21</v>
      </c>
      <c r="AH441" s="86">
        <f t="shared" si="155"/>
        <v>13222203.030000001</v>
      </c>
      <c r="AI441" s="86">
        <v>43012510.32</v>
      </c>
      <c r="AJ441" s="86">
        <v>1828002.12</v>
      </c>
      <c r="AK441" s="86">
        <f t="shared" si="156"/>
        <v>44840512.439999998</v>
      </c>
      <c r="AM441" s="131" t="s">
        <v>7</v>
      </c>
    </row>
    <row r="442" spans="1:39" x14ac:dyDescent="0.4">
      <c r="A442" s="131" t="str">
        <f t="shared" si="142"/>
        <v>AgostoLa Colonial de Seguros, S. A.</v>
      </c>
      <c r="B442" s="50" t="s">
        <v>87</v>
      </c>
      <c r="C442" s="87">
        <f t="shared" si="144"/>
        <v>440407499.66999996</v>
      </c>
      <c r="D442" s="87">
        <f t="shared" si="145"/>
        <v>251628329.08999997</v>
      </c>
      <c r="E442" s="86">
        <v>243152.77</v>
      </c>
      <c r="F442" s="86" t="s">
        <v>173</v>
      </c>
      <c r="G442" s="86">
        <f t="shared" si="146"/>
        <v>243152.77</v>
      </c>
      <c r="H442" s="86">
        <v>15147515.199999999</v>
      </c>
      <c r="I442" s="86" t="s">
        <v>173</v>
      </c>
      <c r="J442" s="86">
        <f t="shared" si="147"/>
        <v>15147515.199999999</v>
      </c>
      <c r="K442" s="86">
        <v>146382.21</v>
      </c>
      <c r="L442" s="86">
        <v>212638286.41999999</v>
      </c>
      <c r="M442" s="86">
        <f t="shared" si="148"/>
        <v>212784668.63</v>
      </c>
      <c r="N442" s="86">
        <v>2369835.2200000002</v>
      </c>
      <c r="O442" s="86" t="s">
        <v>173</v>
      </c>
      <c r="P442" s="86">
        <f t="shared" si="149"/>
        <v>2369835.2200000002</v>
      </c>
      <c r="Q442" s="86">
        <v>201310886.49000001</v>
      </c>
      <c r="R442" s="86">
        <v>28609871.32</v>
      </c>
      <c r="S442" s="86">
        <f t="shared" si="150"/>
        <v>229920757.81</v>
      </c>
      <c r="T442" s="86">
        <v>6090987.3499999996</v>
      </c>
      <c r="U442" s="86" t="s">
        <v>173</v>
      </c>
      <c r="V442" s="86">
        <f t="shared" si="151"/>
        <v>6090987.3499999996</v>
      </c>
      <c r="W442" s="86">
        <v>11410342.630000001</v>
      </c>
      <c r="X442" s="86">
        <v>4156033.93</v>
      </c>
      <c r="Y442" s="86">
        <f t="shared" si="152"/>
        <v>15566376.560000001</v>
      </c>
      <c r="Z442" s="86">
        <v>152755796.78999999</v>
      </c>
      <c r="AA442" s="86">
        <v>58440</v>
      </c>
      <c r="AB442" s="86">
        <f t="shared" si="153"/>
        <v>152814236.78999999</v>
      </c>
      <c r="AC442" s="86" t="s">
        <v>173</v>
      </c>
      <c r="AD442" s="86" t="s">
        <v>173</v>
      </c>
      <c r="AE442" s="86">
        <f t="shared" si="154"/>
        <v>0</v>
      </c>
      <c r="AF442" s="86">
        <v>7362971.7599999998</v>
      </c>
      <c r="AG442" s="86">
        <v>1241677.1000000001</v>
      </c>
      <c r="AH442" s="86">
        <f t="shared" si="155"/>
        <v>8604648.8599999994</v>
      </c>
      <c r="AI442" s="86">
        <v>43569629.25</v>
      </c>
      <c r="AJ442" s="86">
        <v>4924020.32</v>
      </c>
      <c r="AK442" s="86">
        <f t="shared" si="156"/>
        <v>48493649.57</v>
      </c>
      <c r="AM442" s="131" t="s">
        <v>7</v>
      </c>
    </row>
    <row r="443" spans="1:39" x14ac:dyDescent="0.4">
      <c r="A443" s="131" t="str">
        <f t="shared" si="142"/>
        <v>AgostoSeguros Yunen, S. A.</v>
      </c>
      <c r="B443" s="50" t="s">
        <v>119</v>
      </c>
      <c r="C443" s="87">
        <f t="shared" si="144"/>
        <v>2354.6999999999998</v>
      </c>
      <c r="D443" s="87">
        <f t="shared" si="145"/>
        <v>1446354.45</v>
      </c>
      <c r="E443" s="86" t="s">
        <v>173</v>
      </c>
      <c r="F443" s="86" t="s">
        <v>173</v>
      </c>
      <c r="G443" s="86">
        <f t="shared" si="146"/>
        <v>0</v>
      </c>
      <c r="H443" s="86">
        <v>336.3</v>
      </c>
      <c r="I443" s="86" t="s">
        <v>173</v>
      </c>
      <c r="J443" s="86">
        <f t="shared" si="147"/>
        <v>336.3</v>
      </c>
      <c r="K443" s="86" t="s">
        <v>173</v>
      </c>
      <c r="L443" s="86">
        <v>1446354.45</v>
      </c>
      <c r="M443" s="86">
        <f t="shared" si="148"/>
        <v>1446354.45</v>
      </c>
      <c r="N443" s="86">
        <v>116.05</v>
      </c>
      <c r="O443" s="86" t="s">
        <v>173</v>
      </c>
      <c r="P443" s="86">
        <f t="shared" si="149"/>
        <v>116.05</v>
      </c>
      <c r="Q443" s="86" t="s">
        <v>173</v>
      </c>
      <c r="R443" s="86" t="s">
        <v>173</v>
      </c>
      <c r="S443" s="86">
        <f t="shared" si="150"/>
        <v>0</v>
      </c>
      <c r="T443" s="86" t="s">
        <v>173</v>
      </c>
      <c r="U443" s="86" t="s">
        <v>173</v>
      </c>
      <c r="V443" s="86">
        <f t="shared" si="151"/>
        <v>0</v>
      </c>
      <c r="W443" s="86" t="s">
        <v>173</v>
      </c>
      <c r="X443" s="86" t="s">
        <v>173</v>
      </c>
      <c r="Y443" s="86">
        <f t="shared" si="152"/>
        <v>0</v>
      </c>
      <c r="Z443" s="86" t="s">
        <v>173</v>
      </c>
      <c r="AA443" s="86" t="s">
        <v>173</v>
      </c>
      <c r="AB443" s="86">
        <f t="shared" si="153"/>
        <v>0</v>
      </c>
      <c r="AC443" s="86" t="s">
        <v>173</v>
      </c>
      <c r="AD443" s="86" t="s">
        <v>173</v>
      </c>
      <c r="AE443" s="86">
        <f t="shared" si="154"/>
        <v>0</v>
      </c>
      <c r="AF443" s="86" t="s">
        <v>173</v>
      </c>
      <c r="AG443" s="86" t="s">
        <v>173</v>
      </c>
      <c r="AH443" s="86">
        <f t="shared" si="155"/>
        <v>0</v>
      </c>
      <c r="AI443" s="86">
        <v>1902.35</v>
      </c>
      <c r="AJ443" s="86" t="s">
        <v>173</v>
      </c>
      <c r="AK443" s="86">
        <f t="shared" si="156"/>
        <v>1902.35</v>
      </c>
      <c r="AM443" s="131" t="s">
        <v>7</v>
      </c>
    </row>
    <row r="444" spans="1:39" x14ac:dyDescent="0.4">
      <c r="A444" s="131" t="str">
        <f t="shared" si="142"/>
        <v>AgostoLa Monumental de Seguros, S. A.</v>
      </c>
      <c r="B444" s="50" t="s">
        <v>89</v>
      </c>
      <c r="C444" s="87">
        <f t="shared" si="144"/>
        <v>103030919.71000001</v>
      </c>
      <c r="D444" s="87">
        <f t="shared" si="145"/>
        <v>969983.47000000009</v>
      </c>
      <c r="E444" s="86" t="s">
        <v>173</v>
      </c>
      <c r="F444" s="86" t="s">
        <v>173</v>
      </c>
      <c r="G444" s="86">
        <f t="shared" si="146"/>
        <v>0</v>
      </c>
      <c r="H444" s="86">
        <v>50027.03</v>
      </c>
      <c r="I444" s="86" t="s">
        <v>173</v>
      </c>
      <c r="J444" s="86">
        <f t="shared" si="147"/>
        <v>50027.03</v>
      </c>
      <c r="K444" s="86" t="s">
        <v>173</v>
      </c>
      <c r="L444" s="86" t="s">
        <v>173</v>
      </c>
      <c r="M444" s="86">
        <f t="shared" si="148"/>
        <v>0</v>
      </c>
      <c r="N444" s="86" t="s">
        <v>173</v>
      </c>
      <c r="O444" s="86" t="s">
        <v>173</v>
      </c>
      <c r="P444" s="86">
        <f t="shared" si="149"/>
        <v>0</v>
      </c>
      <c r="Q444" s="86">
        <v>10033104.810000001</v>
      </c>
      <c r="R444" s="86">
        <v>886865.91</v>
      </c>
      <c r="S444" s="86">
        <f t="shared" si="150"/>
        <v>10919970.720000001</v>
      </c>
      <c r="T444" s="86">
        <v>91653.97</v>
      </c>
      <c r="U444" s="86" t="s">
        <v>173</v>
      </c>
      <c r="V444" s="86">
        <f t="shared" si="151"/>
        <v>91653.97</v>
      </c>
      <c r="W444" s="86">
        <v>35714.58</v>
      </c>
      <c r="X444" s="86" t="s">
        <v>173</v>
      </c>
      <c r="Y444" s="86">
        <f t="shared" si="152"/>
        <v>35714.58</v>
      </c>
      <c r="Z444" s="86">
        <v>86054122.340000004</v>
      </c>
      <c r="AA444" s="86">
        <v>34153.800000000003</v>
      </c>
      <c r="AB444" s="86">
        <f t="shared" si="153"/>
        <v>86088276.140000001</v>
      </c>
      <c r="AC444" s="86" t="s">
        <v>173</v>
      </c>
      <c r="AD444" s="86" t="s">
        <v>173</v>
      </c>
      <c r="AE444" s="86">
        <f t="shared" si="154"/>
        <v>0</v>
      </c>
      <c r="AF444" s="86">
        <v>1378331.22</v>
      </c>
      <c r="AG444" s="86">
        <v>4324.53</v>
      </c>
      <c r="AH444" s="86">
        <f t="shared" si="155"/>
        <v>1382655.75</v>
      </c>
      <c r="AI444" s="86">
        <v>5387965.7599999998</v>
      </c>
      <c r="AJ444" s="86">
        <v>44639.23</v>
      </c>
      <c r="AK444" s="86">
        <f t="shared" si="156"/>
        <v>5432604.9900000002</v>
      </c>
      <c r="AM444" s="131" t="s">
        <v>7</v>
      </c>
    </row>
    <row r="445" spans="1:39" x14ac:dyDescent="0.4">
      <c r="A445" s="131" t="str">
        <f t="shared" si="142"/>
        <v>AgostoSeguros Crecer, S. A.</v>
      </c>
      <c r="B445" s="50" t="s">
        <v>116</v>
      </c>
      <c r="C445" s="87">
        <f t="shared" si="144"/>
        <v>74787374.939999998</v>
      </c>
      <c r="D445" s="87">
        <f t="shared" si="145"/>
        <v>213006813.30000001</v>
      </c>
      <c r="E445" s="86" t="s">
        <v>173</v>
      </c>
      <c r="F445" s="86" t="s">
        <v>173</v>
      </c>
      <c r="G445" s="86">
        <f t="shared" si="146"/>
        <v>0</v>
      </c>
      <c r="H445" s="86">
        <v>22419276.899999999</v>
      </c>
      <c r="I445" s="86">
        <v>212947482.36000001</v>
      </c>
      <c r="J445" s="86">
        <f t="shared" si="147"/>
        <v>235366759.26000002</v>
      </c>
      <c r="K445" s="86" t="s">
        <v>173</v>
      </c>
      <c r="L445" s="86" t="s">
        <v>173</v>
      </c>
      <c r="M445" s="86">
        <f t="shared" si="148"/>
        <v>0</v>
      </c>
      <c r="N445" s="86">
        <v>875676.5</v>
      </c>
      <c r="O445" s="86" t="s">
        <v>173</v>
      </c>
      <c r="P445" s="86">
        <f t="shared" si="149"/>
        <v>875676.5</v>
      </c>
      <c r="Q445" s="86">
        <v>40675662.850000001</v>
      </c>
      <c r="R445" s="86" t="s">
        <v>173</v>
      </c>
      <c r="S445" s="86">
        <f t="shared" si="150"/>
        <v>40675662.850000001</v>
      </c>
      <c r="T445" s="86" t="s">
        <v>173</v>
      </c>
      <c r="U445" s="86" t="s">
        <v>173</v>
      </c>
      <c r="V445" s="86">
        <f t="shared" si="151"/>
        <v>0</v>
      </c>
      <c r="W445" s="86">
        <v>5357.14</v>
      </c>
      <c r="X445" s="86" t="s">
        <v>173</v>
      </c>
      <c r="Y445" s="86">
        <f t="shared" si="152"/>
        <v>5357.14</v>
      </c>
      <c r="Z445" s="86" t="s">
        <v>173</v>
      </c>
      <c r="AA445" s="86" t="s">
        <v>173</v>
      </c>
      <c r="AB445" s="86">
        <f t="shared" si="153"/>
        <v>0</v>
      </c>
      <c r="AC445" s="86" t="s">
        <v>173</v>
      </c>
      <c r="AD445" s="86" t="s">
        <v>173</v>
      </c>
      <c r="AE445" s="86">
        <f t="shared" si="154"/>
        <v>0</v>
      </c>
      <c r="AF445" s="86">
        <v>2035964.24</v>
      </c>
      <c r="AG445" s="86" t="s">
        <v>173</v>
      </c>
      <c r="AH445" s="86">
        <f t="shared" si="155"/>
        <v>2035964.24</v>
      </c>
      <c r="AI445" s="86">
        <v>8775437.3100000005</v>
      </c>
      <c r="AJ445" s="86">
        <v>59330.94</v>
      </c>
      <c r="AK445" s="86">
        <f t="shared" si="156"/>
        <v>8834768.25</v>
      </c>
      <c r="AM445" s="131" t="s">
        <v>7</v>
      </c>
    </row>
    <row r="446" spans="1:39" x14ac:dyDescent="0.4">
      <c r="A446" s="131" t="str">
        <f t="shared" si="142"/>
        <v>AgostoSeguros Pepin, S. A.</v>
      </c>
      <c r="B446" s="50" t="s">
        <v>77</v>
      </c>
      <c r="C446" s="87">
        <f t="shared" si="144"/>
        <v>107324099.24999999</v>
      </c>
      <c r="D446" s="87">
        <f t="shared" si="145"/>
        <v>19718.64</v>
      </c>
      <c r="E446" s="86" t="s">
        <v>173</v>
      </c>
      <c r="F446" s="86" t="s">
        <v>173</v>
      </c>
      <c r="G446" s="86">
        <f t="shared" si="146"/>
        <v>0</v>
      </c>
      <c r="H446" s="86">
        <v>30697.79</v>
      </c>
      <c r="I446" s="86" t="s">
        <v>173</v>
      </c>
      <c r="J446" s="86">
        <f t="shared" si="147"/>
        <v>30697.79</v>
      </c>
      <c r="K446" s="86" t="s">
        <v>173</v>
      </c>
      <c r="L446" s="86" t="s">
        <v>173</v>
      </c>
      <c r="M446" s="86">
        <f t="shared" si="148"/>
        <v>0</v>
      </c>
      <c r="N446" s="86" t="s">
        <v>173</v>
      </c>
      <c r="O446" s="86" t="s">
        <v>173</v>
      </c>
      <c r="P446" s="86">
        <f t="shared" si="149"/>
        <v>0</v>
      </c>
      <c r="Q446" s="86">
        <v>114859.26</v>
      </c>
      <c r="R446" s="86" t="s">
        <v>173</v>
      </c>
      <c r="S446" s="86">
        <f t="shared" si="150"/>
        <v>114859.26</v>
      </c>
      <c r="T446" s="86">
        <v>5172.41</v>
      </c>
      <c r="U446" s="86" t="s">
        <v>173</v>
      </c>
      <c r="V446" s="86">
        <f t="shared" si="151"/>
        <v>5172.41</v>
      </c>
      <c r="W446" s="86">
        <v>1351761.53</v>
      </c>
      <c r="X446" s="86" t="s">
        <v>173</v>
      </c>
      <c r="Y446" s="86">
        <f t="shared" si="152"/>
        <v>1351761.53</v>
      </c>
      <c r="Z446" s="86">
        <v>104975179.06999999</v>
      </c>
      <c r="AA446" s="86">
        <v>19718.64</v>
      </c>
      <c r="AB446" s="86">
        <f t="shared" si="153"/>
        <v>104994897.70999999</v>
      </c>
      <c r="AC446" s="86" t="s">
        <v>173</v>
      </c>
      <c r="AD446" s="86" t="s">
        <v>173</v>
      </c>
      <c r="AE446" s="86">
        <f t="shared" si="154"/>
        <v>0</v>
      </c>
      <c r="AF446" s="86">
        <v>697543.85</v>
      </c>
      <c r="AG446" s="86" t="s">
        <v>173</v>
      </c>
      <c r="AH446" s="86">
        <f t="shared" si="155"/>
        <v>697543.85</v>
      </c>
      <c r="AI446" s="86">
        <v>148885.34</v>
      </c>
      <c r="AJ446" s="86" t="s">
        <v>173</v>
      </c>
      <c r="AK446" s="86">
        <f t="shared" si="156"/>
        <v>148885.34</v>
      </c>
      <c r="AM446" s="131" t="s">
        <v>7</v>
      </c>
    </row>
    <row r="447" spans="1:39" x14ac:dyDescent="0.4">
      <c r="A447" s="131" t="str">
        <f t="shared" si="142"/>
        <v>AgostoSeguros Worldwide, S. A.</v>
      </c>
      <c r="B447" s="50" t="s">
        <v>91</v>
      </c>
      <c r="C447" s="87">
        <f t="shared" si="144"/>
        <v>6839036.3700000001</v>
      </c>
      <c r="D447" s="87">
        <f t="shared" si="145"/>
        <v>192271841.40000001</v>
      </c>
      <c r="E447" s="86">
        <v>6658451.8399999999</v>
      </c>
      <c r="F447" s="86" t="s">
        <v>173</v>
      </c>
      <c r="G447" s="86">
        <f t="shared" si="146"/>
        <v>6658451.8399999999</v>
      </c>
      <c r="H447" s="86">
        <v>180584.53</v>
      </c>
      <c r="I447" s="86">
        <v>147019.46</v>
      </c>
      <c r="J447" s="86">
        <f t="shared" si="147"/>
        <v>327603.99</v>
      </c>
      <c r="K447" s="86" t="s">
        <v>173</v>
      </c>
      <c r="L447" s="86">
        <v>192124821.94</v>
      </c>
      <c r="M447" s="86">
        <f t="shared" si="148"/>
        <v>192124821.94</v>
      </c>
      <c r="N447" s="86" t="s">
        <v>173</v>
      </c>
      <c r="O447" s="86" t="s">
        <v>173</v>
      </c>
      <c r="P447" s="86">
        <f t="shared" si="149"/>
        <v>0</v>
      </c>
      <c r="Q447" s="86" t="s">
        <v>173</v>
      </c>
      <c r="R447" s="86" t="s">
        <v>173</v>
      </c>
      <c r="S447" s="86">
        <f t="shared" si="150"/>
        <v>0</v>
      </c>
      <c r="T447" s="86" t="s">
        <v>173</v>
      </c>
      <c r="U447" s="86" t="s">
        <v>173</v>
      </c>
      <c r="V447" s="86">
        <f t="shared" si="151"/>
        <v>0</v>
      </c>
      <c r="W447" s="86" t="s">
        <v>173</v>
      </c>
      <c r="X447" s="86" t="s">
        <v>173</v>
      </c>
      <c r="Y447" s="86">
        <f t="shared" si="152"/>
        <v>0</v>
      </c>
      <c r="Z447" s="86" t="s">
        <v>173</v>
      </c>
      <c r="AA447" s="86" t="s">
        <v>173</v>
      </c>
      <c r="AB447" s="86">
        <f t="shared" si="153"/>
        <v>0</v>
      </c>
      <c r="AC447" s="86" t="s">
        <v>173</v>
      </c>
      <c r="AD447" s="86" t="s">
        <v>173</v>
      </c>
      <c r="AE447" s="86">
        <f t="shared" si="154"/>
        <v>0</v>
      </c>
      <c r="AF447" s="86" t="s">
        <v>173</v>
      </c>
      <c r="AG447" s="86" t="s">
        <v>173</v>
      </c>
      <c r="AH447" s="86">
        <f t="shared" si="155"/>
        <v>0</v>
      </c>
      <c r="AI447" s="86" t="s">
        <v>173</v>
      </c>
      <c r="AJ447" s="86" t="s">
        <v>173</v>
      </c>
      <c r="AK447" s="86">
        <f t="shared" si="156"/>
        <v>0</v>
      </c>
      <c r="AM447" s="131" t="s">
        <v>7</v>
      </c>
    </row>
    <row r="448" spans="1:39" x14ac:dyDescent="0.4">
      <c r="A448" s="131" t="str">
        <f t="shared" si="142"/>
        <v>AgostoConfederación del Canada Dominicana. S. A.</v>
      </c>
      <c r="B448" s="50" t="s">
        <v>93</v>
      </c>
      <c r="C448" s="87">
        <f t="shared" si="144"/>
        <v>11501591.269999998</v>
      </c>
      <c r="D448" s="87">
        <f t="shared" si="145"/>
        <v>0</v>
      </c>
      <c r="E448" s="86">
        <v>45291.38</v>
      </c>
      <c r="F448" s="86" t="s">
        <v>173</v>
      </c>
      <c r="G448" s="86">
        <f t="shared" si="146"/>
        <v>45291.38</v>
      </c>
      <c r="H448" s="86">
        <v>36507.18</v>
      </c>
      <c r="I448" s="86" t="s">
        <v>173</v>
      </c>
      <c r="J448" s="86">
        <f t="shared" si="147"/>
        <v>36507.18</v>
      </c>
      <c r="K448" s="86" t="s">
        <v>173</v>
      </c>
      <c r="L448" s="86" t="s">
        <v>173</v>
      </c>
      <c r="M448" s="86">
        <f t="shared" si="148"/>
        <v>0</v>
      </c>
      <c r="N448" s="86">
        <v>58531.87</v>
      </c>
      <c r="O448" s="86" t="s">
        <v>173</v>
      </c>
      <c r="P448" s="86">
        <f t="shared" si="149"/>
        <v>58531.87</v>
      </c>
      <c r="Q448" s="86">
        <v>4362936.46</v>
      </c>
      <c r="R448" s="86" t="s">
        <v>173</v>
      </c>
      <c r="S448" s="86">
        <f t="shared" si="150"/>
        <v>4362936.46</v>
      </c>
      <c r="T448" s="86" t="s">
        <v>173</v>
      </c>
      <c r="U448" s="86" t="s">
        <v>173</v>
      </c>
      <c r="V448" s="86">
        <f t="shared" si="151"/>
        <v>0</v>
      </c>
      <c r="W448" s="86">
        <v>61277.64</v>
      </c>
      <c r="X448" s="86" t="s">
        <v>173</v>
      </c>
      <c r="Y448" s="86">
        <f t="shared" si="152"/>
        <v>61277.64</v>
      </c>
      <c r="Z448" s="86">
        <v>5062434.62</v>
      </c>
      <c r="AA448" s="86" t="s">
        <v>173</v>
      </c>
      <c r="AB448" s="86">
        <f t="shared" si="153"/>
        <v>5062434.62</v>
      </c>
      <c r="AC448" s="86" t="s">
        <v>173</v>
      </c>
      <c r="AD448" s="86" t="s">
        <v>173</v>
      </c>
      <c r="AE448" s="86">
        <f t="shared" si="154"/>
        <v>0</v>
      </c>
      <c r="AF448" s="86">
        <v>111713.42</v>
      </c>
      <c r="AG448" s="86" t="s">
        <v>173</v>
      </c>
      <c r="AH448" s="86">
        <f t="shared" si="155"/>
        <v>111713.42</v>
      </c>
      <c r="AI448" s="86">
        <v>1762898.7</v>
      </c>
      <c r="AJ448" s="86" t="s">
        <v>173</v>
      </c>
      <c r="AK448" s="86">
        <f t="shared" si="156"/>
        <v>1762898.7</v>
      </c>
      <c r="AM448" s="131" t="s">
        <v>7</v>
      </c>
    </row>
    <row r="449" spans="1:39" x14ac:dyDescent="0.4">
      <c r="A449" s="131" t="str">
        <f t="shared" si="142"/>
        <v>AgostoSeguros La Internacional, S. A.</v>
      </c>
      <c r="B449" s="50" t="s">
        <v>82</v>
      </c>
      <c r="C449" s="87">
        <f t="shared" si="144"/>
        <v>45398341.600000001</v>
      </c>
      <c r="D449" s="87">
        <f t="shared" si="145"/>
        <v>0</v>
      </c>
      <c r="E449" s="86" t="s">
        <v>173</v>
      </c>
      <c r="F449" s="86" t="s">
        <v>173</v>
      </c>
      <c r="G449" s="86">
        <f t="shared" si="146"/>
        <v>0</v>
      </c>
      <c r="H449" s="86" t="s">
        <v>173</v>
      </c>
      <c r="I449" s="86" t="s">
        <v>173</v>
      </c>
      <c r="J449" s="86">
        <f t="shared" si="147"/>
        <v>0</v>
      </c>
      <c r="K449" s="86" t="s">
        <v>173</v>
      </c>
      <c r="L449" s="86" t="s">
        <v>173</v>
      </c>
      <c r="M449" s="86">
        <f t="shared" si="148"/>
        <v>0</v>
      </c>
      <c r="N449" s="86" t="s">
        <v>173</v>
      </c>
      <c r="O449" s="86" t="s">
        <v>173</v>
      </c>
      <c r="P449" s="86">
        <f t="shared" si="149"/>
        <v>0</v>
      </c>
      <c r="Q449" s="86" t="s">
        <v>173</v>
      </c>
      <c r="R449" s="86" t="s">
        <v>173</v>
      </c>
      <c r="S449" s="86">
        <f t="shared" si="150"/>
        <v>0</v>
      </c>
      <c r="T449" s="86" t="s">
        <v>173</v>
      </c>
      <c r="U449" s="86" t="s">
        <v>173</v>
      </c>
      <c r="V449" s="86">
        <f t="shared" si="151"/>
        <v>0</v>
      </c>
      <c r="W449" s="86" t="s">
        <v>173</v>
      </c>
      <c r="X449" s="86" t="s">
        <v>173</v>
      </c>
      <c r="Y449" s="86">
        <f t="shared" si="152"/>
        <v>0</v>
      </c>
      <c r="Z449" s="86">
        <v>45398341.600000001</v>
      </c>
      <c r="AA449" s="86" t="s">
        <v>173</v>
      </c>
      <c r="AB449" s="86">
        <f t="shared" si="153"/>
        <v>45398341.600000001</v>
      </c>
      <c r="AC449" s="86" t="s">
        <v>173</v>
      </c>
      <c r="AD449" s="86" t="s">
        <v>173</v>
      </c>
      <c r="AE449" s="86">
        <f t="shared" si="154"/>
        <v>0</v>
      </c>
      <c r="AF449" s="86" t="s">
        <v>173</v>
      </c>
      <c r="AG449" s="86" t="s">
        <v>173</v>
      </c>
      <c r="AH449" s="86">
        <f t="shared" si="155"/>
        <v>0</v>
      </c>
      <c r="AI449" s="86" t="s">
        <v>173</v>
      </c>
      <c r="AJ449" s="86" t="s">
        <v>173</v>
      </c>
      <c r="AK449" s="86">
        <f t="shared" si="156"/>
        <v>0</v>
      </c>
      <c r="AM449" s="131" t="s">
        <v>7</v>
      </c>
    </row>
    <row r="450" spans="1:39" x14ac:dyDescent="0.4">
      <c r="A450" s="131" t="str">
        <f t="shared" si="142"/>
        <v>AgostoUnit, S.A</v>
      </c>
      <c r="B450" s="50" t="s">
        <v>118</v>
      </c>
      <c r="C450" s="87">
        <f t="shared" si="144"/>
        <v>693932.25</v>
      </c>
      <c r="D450" s="87">
        <f t="shared" si="145"/>
        <v>20534</v>
      </c>
      <c r="E450" s="86">
        <v>19934.509999999998</v>
      </c>
      <c r="F450" s="86" t="s">
        <v>173</v>
      </c>
      <c r="G450" s="86">
        <f t="shared" si="146"/>
        <v>19934.509999999998</v>
      </c>
      <c r="H450" s="86" t="s">
        <v>173</v>
      </c>
      <c r="I450" s="86" t="s">
        <v>173</v>
      </c>
      <c r="J450" s="86">
        <f t="shared" si="147"/>
        <v>0</v>
      </c>
      <c r="K450" s="86">
        <v>44464.54</v>
      </c>
      <c r="L450" s="86">
        <v>20534</v>
      </c>
      <c r="M450" s="86">
        <f t="shared" si="148"/>
        <v>64998.54</v>
      </c>
      <c r="N450" s="86">
        <v>2602.58</v>
      </c>
      <c r="O450" s="86" t="s">
        <v>173</v>
      </c>
      <c r="P450" s="86">
        <f t="shared" si="149"/>
        <v>2602.58</v>
      </c>
      <c r="Q450" s="86" t="s">
        <v>173</v>
      </c>
      <c r="R450" s="86" t="s">
        <v>173</v>
      </c>
      <c r="S450" s="86">
        <f t="shared" si="150"/>
        <v>0</v>
      </c>
      <c r="T450" s="86" t="s">
        <v>173</v>
      </c>
      <c r="U450" s="86" t="s">
        <v>173</v>
      </c>
      <c r="V450" s="86">
        <f t="shared" si="151"/>
        <v>0</v>
      </c>
      <c r="W450" s="86" t="s">
        <v>173</v>
      </c>
      <c r="X450" s="86" t="s">
        <v>173</v>
      </c>
      <c r="Y450" s="86">
        <f t="shared" si="152"/>
        <v>0</v>
      </c>
      <c r="Z450" s="86">
        <v>2333.62</v>
      </c>
      <c r="AA450" s="86" t="s">
        <v>173</v>
      </c>
      <c r="AB450" s="86">
        <f t="shared" si="153"/>
        <v>2333.62</v>
      </c>
      <c r="AC450" s="86" t="s">
        <v>173</v>
      </c>
      <c r="AD450" s="86" t="s">
        <v>173</v>
      </c>
      <c r="AE450" s="86">
        <f t="shared" si="154"/>
        <v>0</v>
      </c>
      <c r="AF450" s="86" t="s">
        <v>173</v>
      </c>
      <c r="AG450" s="86" t="s">
        <v>173</v>
      </c>
      <c r="AH450" s="86">
        <f t="shared" si="155"/>
        <v>0</v>
      </c>
      <c r="AI450" s="86">
        <v>624597</v>
      </c>
      <c r="AJ450" s="86" t="s">
        <v>173</v>
      </c>
      <c r="AK450" s="86">
        <f t="shared" si="156"/>
        <v>624597</v>
      </c>
      <c r="AM450" s="131" t="s">
        <v>7</v>
      </c>
    </row>
    <row r="451" spans="1:39" x14ac:dyDescent="0.4">
      <c r="A451" s="131" t="str">
        <f t="shared" si="142"/>
        <v>AgostoCooperativa Nacional de Seguros, Inc.</v>
      </c>
      <c r="B451" s="50" t="s">
        <v>80</v>
      </c>
      <c r="C451" s="87">
        <f t="shared" si="144"/>
        <v>37429717.980000004</v>
      </c>
      <c r="D451" s="87">
        <f t="shared" si="145"/>
        <v>34072.26</v>
      </c>
      <c r="E451" s="86" t="s">
        <v>173</v>
      </c>
      <c r="F451" s="86" t="s">
        <v>173</v>
      </c>
      <c r="G451" s="86">
        <f t="shared" si="146"/>
        <v>0</v>
      </c>
      <c r="H451" s="86">
        <v>13950655.32</v>
      </c>
      <c r="I451" s="86">
        <v>34072.26</v>
      </c>
      <c r="J451" s="86">
        <f t="shared" si="147"/>
        <v>13984727.58</v>
      </c>
      <c r="K451" s="86" t="s">
        <v>173</v>
      </c>
      <c r="L451" s="86" t="s">
        <v>173</v>
      </c>
      <c r="M451" s="86">
        <f t="shared" si="148"/>
        <v>0</v>
      </c>
      <c r="N451" s="86" t="s">
        <v>173</v>
      </c>
      <c r="O451" s="86" t="s">
        <v>173</v>
      </c>
      <c r="P451" s="86">
        <f t="shared" si="149"/>
        <v>0</v>
      </c>
      <c r="Q451" s="86">
        <v>5176506.82</v>
      </c>
      <c r="R451" s="86" t="s">
        <v>173</v>
      </c>
      <c r="S451" s="86">
        <f t="shared" si="150"/>
        <v>5176506.82</v>
      </c>
      <c r="T451" s="86" t="s">
        <v>173</v>
      </c>
      <c r="U451" s="86" t="s">
        <v>173</v>
      </c>
      <c r="V451" s="86">
        <f t="shared" si="151"/>
        <v>0</v>
      </c>
      <c r="W451" s="86">
        <v>22658.54</v>
      </c>
      <c r="X451" s="86" t="s">
        <v>173</v>
      </c>
      <c r="Y451" s="86">
        <f t="shared" si="152"/>
        <v>22658.54</v>
      </c>
      <c r="Z451" s="86">
        <v>16939839.420000002</v>
      </c>
      <c r="AA451" s="86" t="s">
        <v>173</v>
      </c>
      <c r="AB451" s="86">
        <f t="shared" si="153"/>
        <v>16939839.420000002</v>
      </c>
      <c r="AC451" s="86" t="s">
        <v>173</v>
      </c>
      <c r="AD451" s="86" t="s">
        <v>173</v>
      </c>
      <c r="AE451" s="86">
        <f t="shared" si="154"/>
        <v>0</v>
      </c>
      <c r="AF451" s="86">
        <v>527722.93000000005</v>
      </c>
      <c r="AG451" s="86" t="s">
        <v>173</v>
      </c>
      <c r="AH451" s="86">
        <f t="shared" si="155"/>
        <v>527722.93000000005</v>
      </c>
      <c r="AI451" s="86">
        <v>812334.95</v>
      </c>
      <c r="AJ451" s="86" t="s">
        <v>173</v>
      </c>
      <c r="AK451" s="86">
        <f t="shared" si="156"/>
        <v>812334.95</v>
      </c>
      <c r="AM451" s="131" t="s">
        <v>7</v>
      </c>
    </row>
    <row r="452" spans="1:39" x14ac:dyDescent="0.4">
      <c r="A452" s="131" t="str">
        <f t="shared" si="142"/>
        <v>AgostoAngloamericana de Seguros, S. A.</v>
      </c>
      <c r="B452" s="50" t="s">
        <v>79</v>
      </c>
      <c r="C452" s="87">
        <f t="shared" si="144"/>
        <v>29602822.640000001</v>
      </c>
      <c r="D452" s="87">
        <f t="shared" si="145"/>
        <v>0</v>
      </c>
      <c r="E452" s="86">
        <v>5499.98</v>
      </c>
      <c r="F452" s="86" t="s">
        <v>173</v>
      </c>
      <c r="G452" s="86">
        <f t="shared" si="146"/>
        <v>5499.98</v>
      </c>
      <c r="H452" s="86">
        <v>5716878.1799999997</v>
      </c>
      <c r="I452" s="86" t="s">
        <v>173</v>
      </c>
      <c r="J452" s="86">
        <f t="shared" si="147"/>
        <v>5716878.1799999997</v>
      </c>
      <c r="K452" s="86" t="s">
        <v>173</v>
      </c>
      <c r="L452" s="86" t="s">
        <v>173</v>
      </c>
      <c r="M452" s="86">
        <f t="shared" si="148"/>
        <v>0</v>
      </c>
      <c r="N452" s="86" t="s">
        <v>173</v>
      </c>
      <c r="O452" s="86" t="s">
        <v>173</v>
      </c>
      <c r="P452" s="86">
        <f t="shared" si="149"/>
        <v>0</v>
      </c>
      <c r="Q452" s="86">
        <v>1048498.91</v>
      </c>
      <c r="R452" s="86" t="s">
        <v>173</v>
      </c>
      <c r="S452" s="86">
        <f t="shared" si="150"/>
        <v>1048498.91</v>
      </c>
      <c r="T452" s="86">
        <v>53889</v>
      </c>
      <c r="U452" s="86" t="s">
        <v>173</v>
      </c>
      <c r="V452" s="86">
        <f t="shared" si="151"/>
        <v>53889</v>
      </c>
      <c r="W452" s="86">
        <v>5390.38</v>
      </c>
      <c r="X452" s="86" t="s">
        <v>173</v>
      </c>
      <c r="Y452" s="86">
        <f t="shared" si="152"/>
        <v>5390.38</v>
      </c>
      <c r="Z452" s="86">
        <v>18100315.800000001</v>
      </c>
      <c r="AA452" s="86" t="s">
        <v>173</v>
      </c>
      <c r="AB452" s="86">
        <f t="shared" si="153"/>
        <v>18100315.800000001</v>
      </c>
      <c r="AC452" s="86" t="s">
        <v>173</v>
      </c>
      <c r="AD452" s="86" t="s">
        <v>173</v>
      </c>
      <c r="AE452" s="86">
        <f t="shared" si="154"/>
        <v>0</v>
      </c>
      <c r="AF452" s="86">
        <v>961983.45</v>
      </c>
      <c r="AG452" s="86" t="s">
        <v>173</v>
      </c>
      <c r="AH452" s="86">
        <f t="shared" si="155"/>
        <v>961983.45</v>
      </c>
      <c r="AI452" s="86">
        <v>3710366.94</v>
      </c>
      <c r="AJ452" s="86" t="s">
        <v>173</v>
      </c>
      <c r="AK452" s="86">
        <f t="shared" si="156"/>
        <v>3710366.94</v>
      </c>
      <c r="AM452" s="131" t="s">
        <v>7</v>
      </c>
    </row>
    <row r="453" spans="1:39" x14ac:dyDescent="0.4">
      <c r="A453" s="131" t="str">
        <f t="shared" si="142"/>
        <v>AgostoPatria, S. A. Compañía de Seguros</v>
      </c>
      <c r="B453" s="50" t="s">
        <v>99</v>
      </c>
      <c r="C453" s="87">
        <f t="shared" si="144"/>
        <v>61185691.680000007</v>
      </c>
      <c r="D453" s="87">
        <f t="shared" si="145"/>
        <v>0</v>
      </c>
      <c r="E453" s="86" t="s">
        <v>173</v>
      </c>
      <c r="F453" s="86" t="s">
        <v>173</v>
      </c>
      <c r="G453" s="86">
        <f t="shared" si="146"/>
        <v>0</v>
      </c>
      <c r="H453" s="86">
        <v>32566.63</v>
      </c>
      <c r="I453" s="86" t="s">
        <v>173</v>
      </c>
      <c r="J453" s="86">
        <f t="shared" si="147"/>
        <v>32566.63</v>
      </c>
      <c r="K453" s="86" t="s">
        <v>173</v>
      </c>
      <c r="L453" s="86" t="s">
        <v>173</v>
      </c>
      <c r="M453" s="86">
        <f t="shared" si="148"/>
        <v>0</v>
      </c>
      <c r="N453" s="86" t="s">
        <v>173</v>
      </c>
      <c r="O453" s="86" t="s">
        <v>173</v>
      </c>
      <c r="P453" s="86">
        <f t="shared" si="149"/>
        <v>0</v>
      </c>
      <c r="Q453" s="86">
        <v>133180.10999999999</v>
      </c>
      <c r="R453" s="86" t="s">
        <v>173</v>
      </c>
      <c r="S453" s="86">
        <f t="shared" si="150"/>
        <v>133180.10999999999</v>
      </c>
      <c r="T453" s="86" t="s">
        <v>173</v>
      </c>
      <c r="U453" s="86" t="s">
        <v>173</v>
      </c>
      <c r="V453" s="86">
        <f t="shared" si="151"/>
        <v>0</v>
      </c>
      <c r="W453" s="86">
        <v>294476.21000000002</v>
      </c>
      <c r="X453" s="86" t="s">
        <v>173</v>
      </c>
      <c r="Y453" s="86">
        <f t="shared" si="152"/>
        <v>294476.21000000002</v>
      </c>
      <c r="Z453" s="86">
        <v>59183906.560000002</v>
      </c>
      <c r="AA453" s="86" t="s">
        <v>173</v>
      </c>
      <c r="AB453" s="86">
        <f t="shared" si="153"/>
        <v>59183906.560000002</v>
      </c>
      <c r="AC453" s="86" t="s">
        <v>173</v>
      </c>
      <c r="AD453" s="86" t="s">
        <v>173</v>
      </c>
      <c r="AE453" s="86">
        <f t="shared" si="154"/>
        <v>0</v>
      </c>
      <c r="AF453" s="86">
        <v>1226925.95</v>
      </c>
      <c r="AG453" s="86" t="s">
        <v>173</v>
      </c>
      <c r="AH453" s="86">
        <f t="shared" si="155"/>
        <v>1226925.95</v>
      </c>
      <c r="AI453" s="86">
        <v>314636.21999999997</v>
      </c>
      <c r="AJ453" s="86" t="s">
        <v>173</v>
      </c>
      <c r="AK453" s="86">
        <f t="shared" si="156"/>
        <v>314636.21999999997</v>
      </c>
      <c r="AM453" s="131" t="s">
        <v>7</v>
      </c>
    </row>
    <row r="454" spans="1:39" x14ac:dyDescent="0.4">
      <c r="A454" s="131" t="str">
        <f t="shared" si="142"/>
        <v>AgostoGeneral de Seguros, S. A.</v>
      </c>
      <c r="B454" s="50" t="s">
        <v>78</v>
      </c>
      <c r="C454" s="87">
        <f t="shared" si="144"/>
        <v>40061570.059999995</v>
      </c>
      <c r="D454" s="87">
        <f t="shared" si="145"/>
        <v>91330682.020000011</v>
      </c>
      <c r="E454" s="86">
        <v>176023.8</v>
      </c>
      <c r="F454" s="86" t="s">
        <v>173</v>
      </c>
      <c r="G454" s="86">
        <f t="shared" si="146"/>
        <v>176023.8</v>
      </c>
      <c r="H454" s="86">
        <v>2341661.2400000002</v>
      </c>
      <c r="I454" s="86">
        <v>89432784.790000007</v>
      </c>
      <c r="J454" s="86">
        <f t="shared" si="147"/>
        <v>91774446.030000001</v>
      </c>
      <c r="K454" s="86" t="s">
        <v>173</v>
      </c>
      <c r="L454" s="86">
        <v>479064.61</v>
      </c>
      <c r="M454" s="86">
        <f t="shared" si="148"/>
        <v>479064.61</v>
      </c>
      <c r="N454" s="86">
        <v>16568.54</v>
      </c>
      <c r="O454" s="86">
        <v>100732</v>
      </c>
      <c r="P454" s="86">
        <f t="shared" si="149"/>
        <v>117300.54000000001</v>
      </c>
      <c r="Q454" s="86">
        <v>3484309.92</v>
      </c>
      <c r="R454" s="86">
        <v>150545.9</v>
      </c>
      <c r="S454" s="86">
        <f t="shared" si="150"/>
        <v>3634855.82</v>
      </c>
      <c r="T454" s="86">
        <v>6730816.4699999997</v>
      </c>
      <c r="U454" s="86">
        <v>1118748.6399999999</v>
      </c>
      <c r="V454" s="86">
        <f t="shared" si="151"/>
        <v>7849565.1099999994</v>
      </c>
      <c r="W454" s="86">
        <v>117492.41</v>
      </c>
      <c r="X454" s="86" t="s">
        <v>173</v>
      </c>
      <c r="Y454" s="86">
        <f t="shared" si="152"/>
        <v>117492.41</v>
      </c>
      <c r="Z454" s="86">
        <v>19126285.16</v>
      </c>
      <c r="AA454" s="86">
        <v>48806.080000000002</v>
      </c>
      <c r="AB454" s="86">
        <f t="shared" si="153"/>
        <v>19175091.239999998</v>
      </c>
      <c r="AC454" s="86" t="s">
        <v>173</v>
      </c>
      <c r="AD454" s="86" t="s">
        <v>173</v>
      </c>
      <c r="AE454" s="86">
        <f t="shared" si="154"/>
        <v>0</v>
      </c>
      <c r="AF454" s="86">
        <v>4940560.12</v>
      </c>
      <c r="AG454" s="86" t="s">
        <v>173</v>
      </c>
      <c r="AH454" s="86">
        <f t="shared" si="155"/>
        <v>4940560.12</v>
      </c>
      <c r="AI454" s="86">
        <v>3127852.4</v>
      </c>
      <c r="AJ454" s="86" t="s">
        <v>173</v>
      </c>
      <c r="AK454" s="86">
        <f t="shared" si="156"/>
        <v>3127852.4</v>
      </c>
      <c r="AM454" s="131" t="s">
        <v>7</v>
      </c>
    </row>
    <row r="455" spans="1:39" x14ac:dyDescent="0.4">
      <c r="A455" s="131" t="str">
        <f t="shared" si="142"/>
        <v>AgostoBMI Compañía de Seguros, S. A.</v>
      </c>
      <c r="B455" s="50" t="s">
        <v>95</v>
      </c>
      <c r="C455" s="87">
        <f t="shared" si="144"/>
        <v>1652483.53</v>
      </c>
      <c r="D455" s="87">
        <f t="shared" si="145"/>
        <v>30423387.239999998</v>
      </c>
      <c r="E455" s="86" t="s">
        <v>173</v>
      </c>
      <c r="F455" s="86" t="s">
        <v>173</v>
      </c>
      <c r="G455" s="86">
        <f t="shared" si="146"/>
        <v>0</v>
      </c>
      <c r="H455" s="86">
        <v>1652483.53</v>
      </c>
      <c r="I455" s="86" t="s">
        <v>173</v>
      </c>
      <c r="J455" s="86">
        <f t="shared" si="147"/>
        <v>1652483.53</v>
      </c>
      <c r="K455" s="86" t="s">
        <v>173</v>
      </c>
      <c r="L455" s="86">
        <v>30423387.239999998</v>
      </c>
      <c r="M455" s="86">
        <f t="shared" si="148"/>
        <v>30423387.239999998</v>
      </c>
      <c r="N455" s="86" t="s">
        <v>173</v>
      </c>
      <c r="O455" s="86" t="s">
        <v>173</v>
      </c>
      <c r="P455" s="86">
        <f t="shared" si="149"/>
        <v>0</v>
      </c>
      <c r="Q455" s="86" t="s">
        <v>173</v>
      </c>
      <c r="R455" s="86" t="s">
        <v>173</v>
      </c>
      <c r="S455" s="86">
        <f t="shared" si="150"/>
        <v>0</v>
      </c>
      <c r="T455" s="86" t="s">
        <v>173</v>
      </c>
      <c r="U455" s="86" t="s">
        <v>173</v>
      </c>
      <c r="V455" s="86">
        <f t="shared" si="151"/>
        <v>0</v>
      </c>
      <c r="W455" s="86" t="s">
        <v>173</v>
      </c>
      <c r="X455" s="86" t="s">
        <v>173</v>
      </c>
      <c r="Y455" s="86">
        <f t="shared" si="152"/>
        <v>0</v>
      </c>
      <c r="Z455" s="86" t="s">
        <v>173</v>
      </c>
      <c r="AA455" s="86" t="s">
        <v>173</v>
      </c>
      <c r="AB455" s="86">
        <f t="shared" si="153"/>
        <v>0</v>
      </c>
      <c r="AC455" s="86" t="s">
        <v>173</v>
      </c>
      <c r="AD455" s="86" t="s">
        <v>173</v>
      </c>
      <c r="AE455" s="86">
        <f t="shared" si="154"/>
        <v>0</v>
      </c>
      <c r="AF455" s="86" t="s">
        <v>173</v>
      </c>
      <c r="AG455" s="86" t="s">
        <v>173</v>
      </c>
      <c r="AH455" s="86">
        <f t="shared" si="155"/>
        <v>0</v>
      </c>
      <c r="AI455" s="86" t="s">
        <v>173</v>
      </c>
      <c r="AJ455" s="86" t="s">
        <v>173</v>
      </c>
      <c r="AK455" s="86">
        <f t="shared" si="156"/>
        <v>0</v>
      </c>
      <c r="AM455" s="131" t="s">
        <v>7</v>
      </c>
    </row>
    <row r="456" spans="1:39" x14ac:dyDescent="0.4">
      <c r="A456" s="131" t="str">
        <f t="shared" si="142"/>
        <v>AgostoAmigos Compañía de Seguros, S. A.</v>
      </c>
      <c r="B456" s="50" t="s">
        <v>88</v>
      </c>
      <c r="C456" s="87">
        <f t="shared" si="144"/>
        <v>10597530.500000002</v>
      </c>
      <c r="D456" s="87">
        <f t="shared" si="145"/>
        <v>5000000</v>
      </c>
      <c r="E456" s="86">
        <v>106939.34</v>
      </c>
      <c r="F456" s="86" t="s">
        <v>173</v>
      </c>
      <c r="G456" s="86">
        <f t="shared" si="146"/>
        <v>106939.34</v>
      </c>
      <c r="H456" s="86">
        <v>425583.79</v>
      </c>
      <c r="I456" s="86" t="s">
        <v>173</v>
      </c>
      <c r="J456" s="86">
        <f t="shared" si="147"/>
        <v>425583.79</v>
      </c>
      <c r="K456" s="86" t="s">
        <v>173</v>
      </c>
      <c r="L456" s="86">
        <v>5000000</v>
      </c>
      <c r="M456" s="86">
        <f t="shared" si="148"/>
        <v>5000000</v>
      </c>
      <c r="N456" s="86" t="s">
        <v>173</v>
      </c>
      <c r="O456" s="86" t="s">
        <v>173</v>
      </c>
      <c r="P456" s="86">
        <f t="shared" si="149"/>
        <v>0</v>
      </c>
      <c r="Q456" s="86">
        <v>5421.46</v>
      </c>
      <c r="R456" s="86" t="s">
        <v>173</v>
      </c>
      <c r="S456" s="86">
        <f t="shared" si="150"/>
        <v>5421.46</v>
      </c>
      <c r="T456" s="86">
        <v>93831.88</v>
      </c>
      <c r="U456" s="86" t="s">
        <v>173</v>
      </c>
      <c r="V456" s="86">
        <f t="shared" si="151"/>
        <v>93831.88</v>
      </c>
      <c r="W456" s="86" t="s">
        <v>173</v>
      </c>
      <c r="X456" s="86" t="s">
        <v>173</v>
      </c>
      <c r="Y456" s="86">
        <f t="shared" si="152"/>
        <v>0</v>
      </c>
      <c r="Z456" s="86">
        <v>8511075.2200000007</v>
      </c>
      <c r="AA456" s="86" t="s">
        <v>173</v>
      </c>
      <c r="AB456" s="86">
        <f t="shared" si="153"/>
        <v>8511075.2200000007</v>
      </c>
      <c r="AC456" s="86" t="s">
        <v>173</v>
      </c>
      <c r="AD456" s="86" t="s">
        <v>173</v>
      </c>
      <c r="AE456" s="86">
        <f t="shared" si="154"/>
        <v>0</v>
      </c>
      <c r="AF456" s="86">
        <v>1424147.41</v>
      </c>
      <c r="AG456" s="86" t="s">
        <v>173</v>
      </c>
      <c r="AH456" s="86">
        <f t="shared" si="155"/>
        <v>1424147.41</v>
      </c>
      <c r="AI456" s="86">
        <v>30531.4</v>
      </c>
      <c r="AJ456" s="86" t="s">
        <v>173</v>
      </c>
      <c r="AK456" s="86">
        <f t="shared" si="156"/>
        <v>30531.4</v>
      </c>
      <c r="AM456" s="131" t="s">
        <v>7</v>
      </c>
    </row>
    <row r="457" spans="1:39" x14ac:dyDescent="0.4">
      <c r="A457" s="131" t="str">
        <f t="shared" si="142"/>
        <v>AgostoCompañía Dominicana de Seguros, S.R.L.</v>
      </c>
      <c r="B457" s="50" t="s">
        <v>96</v>
      </c>
      <c r="C457" s="87">
        <f t="shared" si="144"/>
        <v>65335347.759999998</v>
      </c>
      <c r="D457" s="87">
        <f t="shared" si="145"/>
        <v>161529.67000000001</v>
      </c>
      <c r="E457" s="86">
        <v>417933.05</v>
      </c>
      <c r="F457" s="86" t="s">
        <v>173</v>
      </c>
      <c r="G457" s="86">
        <f t="shared" si="146"/>
        <v>417933.05</v>
      </c>
      <c r="H457" s="86">
        <v>11083.75</v>
      </c>
      <c r="I457" s="86" t="s">
        <v>173</v>
      </c>
      <c r="J457" s="86">
        <f t="shared" si="147"/>
        <v>11083.75</v>
      </c>
      <c r="K457" s="86" t="s">
        <v>173</v>
      </c>
      <c r="L457" s="86" t="s">
        <v>173</v>
      </c>
      <c r="M457" s="86">
        <f t="shared" si="148"/>
        <v>0</v>
      </c>
      <c r="N457" s="86">
        <v>31941.57</v>
      </c>
      <c r="O457" s="86" t="s">
        <v>173</v>
      </c>
      <c r="P457" s="86">
        <f t="shared" si="149"/>
        <v>31941.57</v>
      </c>
      <c r="Q457" s="86">
        <v>691836.23</v>
      </c>
      <c r="R457" s="86" t="s">
        <v>173</v>
      </c>
      <c r="S457" s="86">
        <f t="shared" si="150"/>
        <v>691836.23</v>
      </c>
      <c r="T457" s="86">
        <v>346083.19</v>
      </c>
      <c r="U457" s="86" t="s">
        <v>173</v>
      </c>
      <c r="V457" s="86">
        <f t="shared" si="151"/>
        <v>346083.19</v>
      </c>
      <c r="W457" s="86">
        <v>7696.93</v>
      </c>
      <c r="X457" s="86" t="s">
        <v>173</v>
      </c>
      <c r="Y457" s="86">
        <f t="shared" si="152"/>
        <v>7696.93</v>
      </c>
      <c r="Z457" s="86">
        <v>53879254.899999999</v>
      </c>
      <c r="AA457" s="86">
        <v>161529.67000000001</v>
      </c>
      <c r="AB457" s="86">
        <f t="shared" si="153"/>
        <v>54040784.57</v>
      </c>
      <c r="AC457" s="86" t="s">
        <v>173</v>
      </c>
      <c r="AD457" s="86" t="s">
        <v>173</v>
      </c>
      <c r="AE457" s="86">
        <f t="shared" si="154"/>
        <v>0</v>
      </c>
      <c r="AF457" s="86">
        <v>9248037.5099999998</v>
      </c>
      <c r="AG457" s="86" t="s">
        <v>173</v>
      </c>
      <c r="AH457" s="86">
        <f t="shared" si="155"/>
        <v>9248037.5099999998</v>
      </c>
      <c r="AI457" s="86">
        <v>701480.63</v>
      </c>
      <c r="AJ457" s="86" t="s">
        <v>173</v>
      </c>
      <c r="AK457" s="86">
        <f t="shared" si="156"/>
        <v>701480.63</v>
      </c>
      <c r="AM457" s="131" t="s">
        <v>7</v>
      </c>
    </row>
    <row r="458" spans="1:39" x14ac:dyDescent="0.4">
      <c r="A458" s="131" t="str">
        <f t="shared" si="142"/>
        <v>AgostoAtlantica Seguros, S. A.</v>
      </c>
      <c r="B458" s="49" t="s">
        <v>107</v>
      </c>
      <c r="C458" s="87">
        <f t="shared" si="144"/>
        <v>55794057.57</v>
      </c>
      <c r="D458" s="87">
        <f t="shared" si="145"/>
        <v>0</v>
      </c>
      <c r="E458" s="86">
        <v>10308.91</v>
      </c>
      <c r="F458" s="86" t="s">
        <v>173</v>
      </c>
      <c r="G458" s="86">
        <f t="shared" si="146"/>
        <v>10308.91</v>
      </c>
      <c r="H458" s="86">
        <v>3112.6</v>
      </c>
      <c r="I458" s="86" t="s">
        <v>173</v>
      </c>
      <c r="J458" s="86">
        <f t="shared" si="147"/>
        <v>3112.6</v>
      </c>
      <c r="K458" s="86" t="s">
        <v>173</v>
      </c>
      <c r="L458" s="86" t="s">
        <v>173</v>
      </c>
      <c r="M458" s="86">
        <f t="shared" si="148"/>
        <v>0</v>
      </c>
      <c r="N458" s="86" t="s">
        <v>173</v>
      </c>
      <c r="O458" s="86" t="s">
        <v>173</v>
      </c>
      <c r="P458" s="86">
        <f t="shared" si="149"/>
        <v>0</v>
      </c>
      <c r="Q458" s="86">
        <v>333229.82</v>
      </c>
      <c r="R458" s="86" t="s">
        <v>173</v>
      </c>
      <c r="S458" s="86">
        <f t="shared" si="150"/>
        <v>333229.82</v>
      </c>
      <c r="T458" s="86">
        <v>12542.24</v>
      </c>
      <c r="U458" s="86" t="s">
        <v>173</v>
      </c>
      <c r="V458" s="86">
        <f t="shared" si="151"/>
        <v>12542.24</v>
      </c>
      <c r="W458" s="86" t="s">
        <v>173</v>
      </c>
      <c r="X458" s="86" t="s">
        <v>173</v>
      </c>
      <c r="Y458" s="86">
        <f t="shared" si="152"/>
        <v>0</v>
      </c>
      <c r="Z458" s="86">
        <v>55321055.590000004</v>
      </c>
      <c r="AA458" s="86" t="s">
        <v>173</v>
      </c>
      <c r="AB458" s="86">
        <f t="shared" si="153"/>
        <v>55321055.590000004</v>
      </c>
      <c r="AC458" s="86" t="s">
        <v>173</v>
      </c>
      <c r="AD458" s="86" t="s">
        <v>173</v>
      </c>
      <c r="AE458" s="86">
        <f t="shared" si="154"/>
        <v>0</v>
      </c>
      <c r="AF458" s="86">
        <v>13795.29</v>
      </c>
      <c r="AG458" s="86" t="s">
        <v>173</v>
      </c>
      <c r="AH458" s="86">
        <f t="shared" si="155"/>
        <v>13795.29</v>
      </c>
      <c r="AI458" s="86">
        <v>100013.12</v>
      </c>
      <c r="AJ458" s="86" t="s">
        <v>173</v>
      </c>
      <c r="AK458" s="86">
        <f t="shared" si="156"/>
        <v>100013.12</v>
      </c>
      <c r="AM458" s="131" t="s">
        <v>7</v>
      </c>
    </row>
    <row r="459" spans="1:39" x14ac:dyDescent="0.4">
      <c r="A459" s="131" t="str">
        <f t="shared" si="142"/>
        <v>AgostoAutoseguro, S. A.</v>
      </c>
      <c r="B459" s="50" t="s">
        <v>81</v>
      </c>
      <c r="C459" s="87">
        <f t="shared" si="144"/>
        <v>3925567.21</v>
      </c>
      <c r="D459" s="87">
        <f t="shared" si="145"/>
        <v>0</v>
      </c>
      <c r="E459" s="86" t="s">
        <v>173</v>
      </c>
      <c r="F459" s="86" t="s">
        <v>173</v>
      </c>
      <c r="G459" s="86">
        <f t="shared" si="146"/>
        <v>0</v>
      </c>
      <c r="H459" s="86" t="s">
        <v>173</v>
      </c>
      <c r="I459" s="86" t="s">
        <v>173</v>
      </c>
      <c r="J459" s="86">
        <f t="shared" si="147"/>
        <v>0</v>
      </c>
      <c r="K459" s="86" t="s">
        <v>173</v>
      </c>
      <c r="L459" s="86" t="s">
        <v>173</v>
      </c>
      <c r="M459" s="86">
        <f t="shared" si="148"/>
        <v>0</v>
      </c>
      <c r="N459" s="86" t="s">
        <v>173</v>
      </c>
      <c r="O459" s="86" t="s">
        <v>173</v>
      </c>
      <c r="P459" s="86">
        <f t="shared" si="149"/>
        <v>0</v>
      </c>
      <c r="Q459" s="86" t="s">
        <v>173</v>
      </c>
      <c r="R459" s="86" t="s">
        <v>173</v>
      </c>
      <c r="S459" s="86">
        <f t="shared" si="150"/>
        <v>0</v>
      </c>
      <c r="T459" s="86" t="s">
        <v>173</v>
      </c>
      <c r="U459" s="86" t="s">
        <v>173</v>
      </c>
      <c r="V459" s="86">
        <f t="shared" si="151"/>
        <v>0</v>
      </c>
      <c r="W459" s="86" t="s">
        <v>173</v>
      </c>
      <c r="X459" s="86" t="s">
        <v>173</v>
      </c>
      <c r="Y459" s="86">
        <f t="shared" si="152"/>
        <v>0</v>
      </c>
      <c r="Z459" s="86">
        <v>3925567.21</v>
      </c>
      <c r="AA459" s="86" t="s">
        <v>173</v>
      </c>
      <c r="AB459" s="86">
        <f t="shared" si="153"/>
        <v>3925567.21</v>
      </c>
      <c r="AC459" s="86" t="s">
        <v>173</v>
      </c>
      <c r="AD459" s="86" t="s">
        <v>173</v>
      </c>
      <c r="AE459" s="86">
        <f t="shared" si="154"/>
        <v>0</v>
      </c>
      <c r="AF459" s="86" t="s">
        <v>173</v>
      </c>
      <c r="AG459" s="86" t="s">
        <v>173</v>
      </c>
      <c r="AH459" s="86">
        <f t="shared" si="155"/>
        <v>0</v>
      </c>
      <c r="AI459" s="86" t="s">
        <v>173</v>
      </c>
      <c r="AJ459" s="86" t="s">
        <v>173</v>
      </c>
      <c r="AK459" s="86">
        <f t="shared" si="156"/>
        <v>0</v>
      </c>
      <c r="AM459" s="131" t="s">
        <v>7</v>
      </c>
    </row>
    <row r="460" spans="1:39" x14ac:dyDescent="0.4">
      <c r="A460" s="131" t="str">
        <f t="shared" si="142"/>
        <v>AgostoBanesco Seguros, S.A.</v>
      </c>
      <c r="B460" s="50" t="s">
        <v>106</v>
      </c>
      <c r="C460" s="87">
        <f t="shared" si="144"/>
        <v>53634209.389999993</v>
      </c>
      <c r="D460" s="87">
        <f t="shared" si="145"/>
        <v>229993.02000000002</v>
      </c>
      <c r="E460" s="86">
        <v>25789.13</v>
      </c>
      <c r="F460" s="86" t="s">
        <v>173</v>
      </c>
      <c r="G460" s="86">
        <f t="shared" si="146"/>
        <v>25789.13</v>
      </c>
      <c r="H460" s="86">
        <v>2986756.5</v>
      </c>
      <c r="I460" s="86" t="s">
        <v>173</v>
      </c>
      <c r="J460" s="86">
        <f t="shared" si="147"/>
        <v>2986756.5</v>
      </c>
      <c r="K460" s="86" t="s">
        <v>173</v>
      </c>
      <c r="L460" s="86" t="s">
        <v>173</v>
      </c>
      <c r="M460" s="86">
        <f t="shared" si="148"/>
        <v>0</v>
      </c>
      <c r="N460" s="86">
        <v>1532171.06</v>
      </c>
      <c r="O460" s="86" t="s">
        <v>173</v>
      </c>
      <c r="P460" s="86">
        <f t="shared" si="149"/>
        <v>1532171.06</v>
      </c>
      <c r="Q460" s="86">
        <v>17308890.059999999</v>
      </c>
      <c r="R460" s="86">
        <v>222638.73</v>
      </c>
      <c r="S460" s="86">
        <f t="shared" si="150"/>
        <v>17531528.789999999</v>
      </c>
      <c r="T460" s="86">
        <v>284235.69</v>
      </c>
      <c r="U460" s="86" t="s">
        <v>173</v>
      </c>
      <c r="V460" s="86">
        <f t="shared" si="151"/>
        <v>284235.69</v>
      </c>
      <c r="W460" s="86">
        <v>343575.23</v>
      </c>
      <c r="X460" s="86" t="s">
        <v>173</v>
      </c>
      <c r="Y460" s="86">
        <f t="shared" si="152"/>
        <v>343575.23</v>
      </c>
      <c r="Z460" s="86">
        <v>27804817.77</v>
      </c>
      <c r="AA460" s="86">
        <v>7354.29</v>
      </c>
      <c r="AB460" s="86">
        <f t="shared" si="153"/>
        <v>27812172.059999999</v>
      </c>
      <c r="AC460" s="86" t="s">
        <v>173</v>
      </c>
      <c r="AD460" s="86" t="s">
        <v>173</v>
      </c>
      <c r="AE460" s="86">
        <f t="shared" si="154"/>
        <v>0</v>
      </c>
      <c r="AF460" s="86">
        <v>149268.62</v>
      </c>
      <c r="AG460" s="86" t="s">
        <v>173</v>
      </c>
      <c r="AH460" s="86">
        <f t="shared" si="155"/>
        <v>149268.62</v>
      </c>
      <c r="AI460" s="86">
        <v>3198705.33</v>
      </c>
      <c r="AJ460" s="86" t="s">
        <v>173</v>
      </c>
      <c r="AK460" s="86">
        <f t="shared" si="156"/>
        <v>3198705.33</v>
      </c>
      <c r="AM460" s="131" t="s">
        <v>7</v>
      </c>
    </row>
    <row r="461" spans="1:39" x14ac:dyDescent="0.4">
      <c r="A461" s="131" t="str">
        <f t="shared" si="142"/>
        <v>AgostoHumano Seguros, S. A.</v>
      </c>
      <c r="B461" s="50" t="s">
        <v>108</v>
      </c>
      <c r="C461" s="87">
        <f t="shared" si="144"/>
        <v>126691026.16</v>
      </c>
      <c r="D461" s="87">
        <f t="shared" si="145"/>
        <v>960204171.96000004</v>
      </c>
      <c r="E461" s="86">
        <v>4017188.19</v>
      </c>
      <c r="F461" s="86">
        <v>0.02</v>
      </c>
      <c r="G461" s="86">
        <f t="shared" si="146"/>
        <v>4017188.21</v>
      </c>
      <c r="H461" s="86">
        <v>22227722.09</v>
      </c>
      <c r="I461" s="86">
        <v>2187590.29</v>
      </c>
      <c r="J461" s="86">
        <f t="shared" si="147"/>
        <v>24415312.379999999</v>
      </c>
      <c r="K461" s="86" t="s">
        <v>173</v>
      </c>
      <c r="L461" s="86">
        <v>952379221.13</v>
      </c>
      <c r="M461" s="86">
        <f t="shared" si="148"/>
        <v>952379221.13</v>
      </c>
      <c r="N461" s="86">
        <v>1543714.62</v>
      </c>
      <c r="O461" s="86">
        <v>89.77</v>
      </c>
      <c r="P461" s="86">
        <f t="shared" si="149"/>
        <v>1543804.3900000001</v>
      </c>
      <c r="Q461" s="86">
        <v>37385701.82</v>
      </c>
      <c r="R461" s="86">
        <v>863788.08</v>
      </c>
      <c r="S461" s="86">
        <f t="shared" si="150"/>
        <v>38249489.899999999</v>
      </c>
      <c r="T461" s="86">
        <v>212741.19</v>
      </c>
      <c r="U461" s="86">
        <v>0.56999999999999995</v>
      </c>
      <c r="V461" s="86">
        <f t="shared" si="151"/>
        <v>212741.76000000001</v>
      </c>
      <c r="W461" s="86">
        <v>762459.34</v>
      </c>
      <c r="X461" s="86">
        <v>1445287.5</v>
      </c>
      <c r="Y461" s="86">
        <f t="shared" si="152"/>
        <v>2207746.84</v>
      </c>
      <c r="Z461" s="86">
        <v>54583581.200000003</v>
      </c>
      <c r="AA461" s="86">
        <v>895990.22</v>
      </c>
      <c r="AB461" s="86">
        <f t="shared" si="153"/>
        <v>55479571.420000002</v>
      </c>
      <c r="AC461" s="86" t="s">
        <v>173</v>
      </c>
      <c r="AD461" s="86" t="s">
        <v>173</v>
      </c>
      <c r="AE461" s="86">
        <f t="shared" si="154"/>
        <v>0</v>
      </c>
      <c r="AF461" s="86">
        <v>1044293.24</v>
      </c>
      <c r="AG461" s="86">
        <v>0.03</v>
      </c>
      <c r="AH461" s="86">
        <f t="shared" si="155"/>
        <v>1044293.27</v>
      </c>
      <c r="AI461" s="86">
        <v>4913624.47</v>
      </c>
      <c r="AJ461" s="86">
        <v>2432204.35</v>
      </c>
      <c r="AK461" s="86">
        <f t="shared" si="156"/>
        <v>7345828.8200000003</v>
      </c>
      <c r="AM461" s="131" t="s">
        <v>7</v>
      </c>
    </row>
    <row r="462" spans="1:39" x14ac:dyDescent="0.4">
      <c r="A462" s="131" t="str">
        <f t="shared" si="142"/>
        <v>AgostoAtrio Seguros, S. A.</v>
      </c>
      <c r="B462" s="50" t="s">
        <v>110</v>
      </c>
      <c r="C462" s="87">
        <f t="shared" si="144"/>
        <v>25365822.75</v>
      </c>
      <c r="D462" s="87">
        <f t="shared" si="145"/>
        <v>15749443.419999998</v>
      </c>
      <c r="E462" s="86">
        <v>3898.59</v>
      </c>
      <c r="F462" s="86" t="s">
        <v>173</v>
      </c>
      <c r="G462" s="86">
        <f t="shared" si="146"/>
        <v>3898.59</v>
      </c>
      <c r="H462" s="86">
        <v>317884.32</v>
      </c>
      <c r="I462" s="86">
        <v>12665879.35</v>
      </c>
      <c r="J462" s="86">
        <f t="shared" si="147"/>
        <v>12983763.67</v>
      </c>
      <c r="K462" s="86" t="s">
        <v>173</v>
      </c>
      <c r="L462" s="86">
        <v>3057336.28</v>
      </c>
      <c r="M462" s="86">
        <f t="shared" si="148"/>
        <v>3057336.28</v>
      </c>
      <c r="N462" s="86">
        <v>6952.56</v>
      </c>
      <c r="O462" s="86">
        <v>0.02</v>
      </c>
      <c r="P462" s="86">
        <f t="shared" si="149"/>
        <v>6952.5800000000008</v>
      </c>
      <c r="Q462" s="86">
        <v>1344911.27</v>
      </c>
      <c r="R462" s="86">
        <v>26227</v>
      </c>
      <c r="S462" s="86">
        <f t="shared" si="150"/>
        <v>1371138.27</v>
      </c>
      <c r="T462" s="86">
        <v>2536212.62</v>
      </c>
      <c r="U462" s="86" t="s">
        <v>173</v>
      </c>
      <c r="V462" s="86">
        <f t="shared" si="151"/>
        <v>2536212.62</v>
      </c>
      <c r="W462" s="86">
        <v>1288055.92</v>
      </c>
      <c r="X462" s="86" t="s">
        <v>173</v>
      </c>
      <c r="Y462" s="86">
        <f t="shared" si="152"/>
        <v>1288055.92</v>
      </c>
      <c r="Z462" s="86">
        <v>17750783.379999999</v>
      </c>
      <c r="AA462" s="86">
        <v>0.77</v>
      </c>
      <c r="AB462" s="86">
        <f t="shared" si="153"/>
        <v>17750784.149999999</v>
      </c>
      <c r="AC462" s="86" t="s">
        <v>173</v>
      </c>
      <c r="AD462" s="86" t="s">
        <v>173</v>
      </c>
      <c r="AE462" s="86">
        <f t="shared" si="154"/>
        <v>0</v>
      </c>
      <c r="AF462" s="86">
        <v>1364232.79</v>
      </c>
      <c r="AG462" s="86" t="s">
        <v>173</v>
      </c>
      <c r="AH462" s="86">
        <f t="shared" si="155"/>
        <v>1364232.79</v>
      </c>
      <c r="AI462" s="86">
        <v>752891.3</v>
      </c>
      <c r="AJ462" s="86" t="s">
        <v>173</v>
      </c>
      <c r="AK462" s="86">
        <f t="shared" si="156"/>
        <v>752891.3</v>
      </c>
      <c r="AM462" s="131" t="s">
        <v>7</v>
      </c>
    </row>
    <row r="463" spans="1:39" x14ac:dyDescent="0.4">
      <c r="A463" s="131" t="str">
        <f t="shared" si="142"/>
        <v>AgostoSeguros APS, S.A</v>
      </c>
      <c r="B463" s="50" t="s">
        <v>114</v>
      </c>
      <c r="C463" s="87">
        <f t="shared" si="144"/>
        <v>18226731.050000001</v>
      </c>
      <c r="D463" s="87">
        <f t="shared" si="145"/>
        <v>213825</v>
      </c>
      <c r="E463" s="86" t="s">
        <v>173</v>
      </c>
      <c r="F463" s="86" t="s">
        <v>173</v>
      </c>
      <c r="G463" s="86">
        <f t="shared" si="146"/>
        <v>0</v>
      </c>
      <c r="H463" s="86">
        <v>928695.09</v>
      </c>
      <c r="I463" s="86" t="s">
        <v>173</v>
      </c>
      <c r="J463" s="86">
        <f t="shared" si="147"/>
        <v>928695.09</v>
      </c>
      <c r="K463" s="86" t="s">
        <v>173</v>
      </c>
      <c r="L463" s="86">
        <v>213825</v>
      </c>
      <c r="M463" s="86">
        <f t="shared" si="148"/>
        <v>213825</v>
      </c>
      <c r="N463" s="86">
        <v>20308.91</v>
      </c>
      <c r="O463" s="86" t="s">
        <v>173</v>
      </c>
      <c r="P463" s="86">
        <f t="shared" si="149"/>
        <v>20308.91</v>
      </c>
      <c r="Q463" s="86">
        <v>3054420.82</v>
      </c>
      <c r="R463" s="86" t="s">
        <v>173</v>
      </c>
      <c r="S463" s="86">
        <f t="shared" si="150"/>
        <v>3054420.82</v>
      </c>
      <c r="T463" s="86">
        <v>183232.38</v>
      </c>
      <c r="U463" s="86" t="s">
        <v>173</v>
      </c>
      <c r="V463" s="86">
        <f t="shared" si="151"/>
        <v>183232.38</v>
      </c>
      <c r="W463" s="86">
        <v>75859.570000000007</v>
      </c>
      <c r="X463" s="86" t="s">
        <v>173</v>
      </c>
      <c r="Y463" s="86">
        <f t="shared" si="152"/>
        <v>75859.570000000007</v>
      </c>
      <c r="Z463" s="86">
        <v>8402825.9600000009</v>
      </c>
      <c r="AA463" s="86" t="s">
        <v>173</v>
      </c>
      <c r="AB463" s="86">
        <f t="shared" si="153"/>
        <v>8402825.9600000009</v>
      </c>
      <c r="AC463" s="86" t="s">
        <v>173</v>
      </c>
      <c r="AD463" s="86" t="s">
        <v>173</v>
      </c>
      <c r="AE463" s="86">
        <f t="shared" si="154"/>
        <v>0</v>
      </c>
      <c r="AF463" s="86">
        <v>5100991.79</v>
      </c>
      <c r="AG463" s="86" t="s">
        <v>173</v>
      </c>
      <c r="AH463" s="86">
        <f t="shared" si="155"/>
        <v>5100991.79</v>
      </c>
      <c r="AI463" s="86">
        <v>460396.53</v>
      </c>
      <c r="AJ463" s="86" t="s">
        <v>173</v>
      </c>
      <c r="AK463" s="86">
        <f t="shared" si="156"/>
        <v>460396.53</v>
      </c>
      <c r="AM463" s="131" t="s">
        <v>7</v>
      </c>
    </row>
    <row r="464" spans="1:39" x14ac:dyDescent="0.4">
      <c r="A464" s="131" t="str">
        <f t="shared" si="142"/>
        <v>AgostoBupa Dominicana, S.A.</v>
      </c>
      <c r="B464" s="49" t="s">
        <v>101</v>
      </c>
      <c r="C464" s="87">
        <f t="shared" si="144"/>
        <v>0</v>
      </c>
      <c r="D464" s="87">
        <f t="shared" si="145"/>
        <v>36648023.579999998</v>
      </c>
      <c r="E464" s="86" t="s">
        <v>173</v>
      </c>
      <c r="F464" s="86" t="s">
        <v>173</v>
      </c>
      <c r="G464" s="86">
        <f t="shared" si="146"/>
        <v>0</v>
      </c>
      <c r="H464" s="86" t="s">
        <v>173</v>
      </c>
      <c r="I464" s="86" t="s">
        <v>173</v>
      </c>
      <c r="J464" s="86">
        <f t="shared" si="147"/>
        <v>0</v>
      </c>
      <c r="K464" s="86" t="s">
        <v>173</v>
      </c>
      <c r="L464" s="86">
        <v>36648023.579999998</v>
      </c>
      <c r="M464" s="86">
        <f t="shared" si="148"/>
        <v>36648023.579999998</v>
      </c>
      <c r="N464" s="86" t="s">
        <v>173</v>
      </c>
      <c r="O464" s="86" t="s">
        <v>173</v>
      </c>
      <c r="P464" s="86">
        <f t="shared" si="149"/>
        <v>0</v>
      </c>
      <c r="Q464" s="86" t="s">
        <v>173</v>
      </c>
      <c r="R464" s="86" t="s">
        <v>173</v>
      </c>
      <c r="S464" s="86">
        <f t="shared" si="150"/>
        <v>0</v>
      </c>
      <c r="T464" s="86" t="s">
        <v>173</v>
      </c>
      <c r="U464" s="86" t="s">
        <v>173</v>
      </c>
      <c r="V464" s="86">
        <f t="shared" si="151"/>
        <v>0</v>
      </c>
      <c r="W464" s="86" t="s">
        <v>173</v>
      </c>
      <c r="X464" s="86" t="s">
        <v>173</v>
      </c>
      <c r="Y464" s="86">
        <f t="shared" si="152"/>
        <v>0</v>
      </c>
      <c r="Z464" s="86" t="s">
        <v>173</v>
      </c>
      <c r="AA464" s="86" t="s">
        <v>173</v>
      </c>
      <c r="AB464" s="86">
        <f t="shared" si="153"/>
        <v>0</v>
      </c>
      <c r="AC464" s="86" t="s">
        <v>173</v>
      </c>
      <c r="AD464" s="86" t="s">
        <v>173</v>
      </c>
      <c r="AE464" s="86">
        <f t="shared" si="154"/>
        <v>0</v>
      </c>
      <c r="AF464" s="86" t="s">
        <v>173</v>
      </c>
      <c r="AG464" s="86" t="s">
        <v>173</v>
      </c>
      <c r="AH464" s="86">
        <f t="shared" si="155"/>
        <v>0</v>
      </c>
      <c r="AI464" s="86" t="s">
        <v>173</v>
      </c>
      <c r="AJ464" s="86" t="s">
        <v>173</v>
      </c>
      <c r="AK464" s="86">
        <f t="shared" si="156"/>
        <v>0</v>
      </c>
      <c r="AM464" s="131" t="s">
        <v>7</v>
      </c>
    </row>
    <row r="465" spans="1:39" x14ac:dyDescent="0.4">
      <c r="A465" s="131" t="str">
        <f t="shared" si="142"/>
        <v>AgostoMultiseguros S.U, S. A.</v>
      </c>
      <c r="B465" s="50" t="s">
        <v>113</v>
      </c>
      <c r="C465" s="87">
        <f t="shared" si="144"/>
        <v>22872659.630000003</v>
      </c>
      <c r="D465" s="87">
        <f t="shared" si="145"/>
        <v>123671.69</v>
      </c>
      <c r="E465" s="86" t="s">
        <v>173</v>
      </c>
      <c r="F465" s="86" t="s">
        <v>173</v>
      </c>
      <c r="G465" s="86">
        <f t="shared" si="146"/>
        <v>0</v>
      </c>
      <c r="H465" s="86">
        <v>922235.66</v>
      </c>
      <c r="I465" s="86" t="s">
        <v>173</v>
      </c>
      <c r="J465" s="86">
        <f t="shared" si="147"/>
        <v>922235.66</v>
      </c>
      <c r="K465" s="86" t="s">
        <v>173</v>
      </c>
      <c r="L465" s="86" t="s">
        <v>173</v>
      </c>
      <c r="M465" s="86">
        <f t="shared" si="148"/>
        <v>0</v>
      </c>
      <c r="N465" s="86">
        <v>7435.71</v>
      </c>
      <c r="O465" s="86" t="s">
        <v>173</v>
      </c>
      <c r="P465" s="86">
        <f t="shared" si="149"/>
        <v>7435.71</v>
      </c>
      <c r="Q465" s="86">
        <v>1006345.24</v>
      </c>
      <c r="R465" s="86">
        <v>123671.69</v>
      </c>
      <c r="S465" s="86">
        <f t="shared" si="150"/>
        <v>1130016.93</v>
      </c>
      <c r="T465" s="86">
        <v>276574.2</v>
      </c>
      <c r="U465" s="86" t="s">
        <v>173</v>
      </c>
      <c r="V465" s="86">
        <f t="shared" si="151"/>
        <v>276574.2</v>
      </c>
      <c r="W465" s="86">
        <v>17098.93</v>
      </c>
      <c r="X465" s="86" t="s">
        <v>173</v>
      </c>
      <c r="Y465" s="86">
        <f t="shared" si="152"/>
        <v>17098.93</v>
      </c>
      <c r="Z465" s="86">
        <v>18831926.969999999</v>
      </c>
      <c r="AA465" s="86" t="s">
        <v>173</v>
      </c>
      <c r="AB465" s="86">
        <f t="shared" si="153"/>
        <v>18831926.969999999</v>
      </c>
      <c r="AC465" s="86" t="s">
        <v>173</v>
      </c>
      <c r="AD465" s="86" t="s">
        <v>173</v>
      </c>
      <c r="AE465" s="86">
        <f t="shared" si="154"/>
        <v>0</v>
      </c>
      <c r="AF465" s="86">
        <v>897787.1</v>
      </c>
      <c r="AG465" s="86" t="s">
        <v>173</v>
      </c>
      <c r="AH465" s="86">
        <f t="shared" si="155"/>
        <v>897787.1</v>
      </c>
      <c r="AI465" s="86">
        <v>913255.82</v>
      </c>
      <c r="AJ465" s="86" t="s">
        <v>173</v>
      </c>
      <c r="AK465" s="86">
        <f t="shared" si="156"/>
        <v>913255.82</v>
      </c>
      <c r="AM465" s="131" t="s">
        <v>7</v>
      </c>
    </row>
    <row r="466" spans="1:39" x14ac:dyDescent="0.4">
      <c r="A466" s="131" t="str">
        <f t="shared" si="142"/>
        <v>AgostoSeguros ADEMI, S. A.</v>
      </c>
      <c r="B466" s="50" t="s">
        <v>109</v>
      </c>
      <c r="C466" s="87">
        <f t="shared" si="144"/>
        <v>13757024.26</v>
      </c>
      <c r="D466" s="87">
        <f t="shared" si="145"/>
        <v>164376.49</v>
      </c>
      <c r="E466" s="86" t="s">
        <v>173</v>
      </c>
      <c r="F466" s="86" t="s">
        <v>173</v>
      </c>
      <c r="G466" s="86">
        <f t="shared" si="146"/>
        <v>0</v>
      </c>
      <c r="H466" s="86">
        <v>8839001.4499999993</v>
      </c>
      <c r="I466" s="86" t="s">
        <v>173</v>
      </c>
      <c r="J466" s="86">
        <f t="shared" si="147"/>
        <v>8839001.4499999993</v>
      </c>
      <c r="K466" s="86" t="s">
        <v>173</v>
      </c>
      <c r="L466" s="86" t="s">
        <v>173</v>
      </c>
      <c r="M466" s="86">
        <f t="shared" si="148"/>
        <v>0</v>
      </c>
      <c r="N466" s="86" t="s">
        <v>173</v>
      </c>
      <c r="O466" s="86" t="s">
        <v>173</v>
      </c>
      <c r="P466" s="86">
        <f t="shared" si="149"/>
        <v>0</v>
      </c>
      <c r="Q466" s="86">
        <v>2873492.24</v>
      </c>
      <c r="R466" s="86">
        <v>155766.23000000001</v>
      </c>
      <c r="S466" s="86">
        <f t="shared" si="150"/>
        <v>3029258.47</v>
      </c>
      <c r="T466" s="86" t="s">
        <v>173</v>
      </c>
      <c r="U466" s="86" t="s">
        <v>173</v>
      </c>
      <c r="V466" s="86">
        <f t="shared" si="151"/>
        <v>0</v>
      </c>
      <c r="W466" s="86" t="s">
        <v>173</v>
      </c>
      <c r="X466" s="86" t="s">
        <v>173</v>
      </c>
      <c r="Y466" s="86">
        <f t="shared" si="152"/>
        <v>0</v>
      </c>
      <c r="Z466" s="86" t="s">
        <v>173</v>
      </c>
      <c r="AA466" s="86">
        <v>6546.84</v>
      </c>
      <c r="AB466" s="86">
        <f t="shared" si="153"/>
        <v>6546.84</v>
      </c>
      <c r="AC466" s="86" t="s">
        <v>173</v>
      </c>
      <c r="AD466" s="86" t="s">
        <v>173</v>
      </c>
      <c r="AE466" s="86">
        <f t="shared" si="154"/>
        <v>0</v>
      </c>
      <c r="AF466" s="86">
        <v>54612.67</v>
      </c>
      <c r="AG466" s="86">
        <v>1114.71</v>
      </c>
      <c r="AH466" s="86">
        <f t="shared" si="155"/>
        <v>55727.38</v>
      </c>
      <c r="AI466" s="86">
        <v>1989917.9</v>
      </c>
      <c r="AJ466" s="86">
        <v>948.71</v>
      </c>
      <c r="AK466" s="86">
        <f t="shared" si="156"/>
        <v>1990866.6099999999</v>
      </c>
      <c r="AM466" s="131" t="s">
        <v>7</v>
      </c>
    </row>
    <row r="467" spans="1:39" x14ac:dyDescent="0.4">
      <c r="A467" s="131" t="str">
        <f t="shared" si="142"/>
        <v>AgostoMidas Seguros, S. A.</v>
      </c>
      <c r="B467" s="50" t="s">
        <v>115</v>
      </c>
      <c r="C467" s="87">
        <f t="shared" si="144"/>
        <v>122365.39000000001</v>
      </c>
      <c r="D467" s="87">
        <f t="shared" si="145"/>
        <v>0</v>
      </c>
      <c r="E467" s="86" t="s">
        <v>173</v>
      </c>
      <c r="F467" s="86" t="s">
        <v>173</v>
      </c>
      <c r="G467" s="86">
        <f t="shared" si="146"/>
        <v>0</v>
      </c>
      <c r="H467" s="86" t="s">
        <v>173</v>
      </c>
      <c r="I467" s="86" t="s">
        <v>173</v>
      </c>
      <c r="J467" s="86">
        <f t="shared" si="147"/>
        <v>0</v>
      </c>
      <c r="K467" s="86" t="s">
        <v>173</v>
      </c>
      <c r="L467" s="86" t="s">
        <v>173</v>
      </c>
      <c r="M467" s="86">
        <f t="shared" si="148"/>
        <v>0</v>
      </c>
      <c r="N467" s="86" t="s">
        <v>173</v>
      </c>
      <c r="O467" s="86" t="s">
        <v>173</v>
      </c>
      <c r="P467" s="86">
        <f t="shared" si="149"/>
        <v>0</v>
      </c>
      <c r="Q467" s="86" t="s">
        <v>173</v>
      </c>
      <c r="R467" s="86" t="s">
        <v>173</v>
      </c>
      <c r="S467" s="86">
        <f t="shared" si="150"/>
        <v>0</v>
      </c>
      <c r="T467" s="86" t="s">
        <v>173</v>
      </c>
      <c r="U467" s="86" t="s">
        <v>173</v>
      </c>
      <c r="V467" s="86">
        <f t="shared" si="151"/>
        <v>0</v>
      </c>
      <c r="W467" s="86" t="s">
        <v>173</v>
      </c>
      <c r="X467" s="86" t="s">
        <v>173</v>
      </c>
      <c r="Y467" s="86">
        <f t="shared" si="152"/>
        <v>0</v>
      </c>
      <c r="Z467" s="86">
        <v>79115.210000000006</v>
      </c>
      <c r="AA467" s="86" t="s">
        <v>173</v>
      </c>
      <c r="AB467" s="86">
        <f t="shared" si="153"/>
        <v>79115.210000000006</v>
      </c>
      <c r="AC467" s="86" t="s">
        <v>173</v>
      </c>
      <c r="AD467" s="86" t="s">
        <v>173</v>
      </c>
      <c r="AE467" s="86">
        <f t="shared" si="154"/>
        <v>0</v>
      </c>
      <c r="AF467" s="86">
        <v>43250.18</v>
      </c>
      <c r="AG467" s="86" t="s">
        <v>173</v>
      </c>
      <c r="AH467" s="86">
        <f t="shared" si="155"/>
        <v>43250.18</v>
      </c>
      <c r="AI467" s="86" t="s">
        <v>173</v>
      </c>
      <c r="AJ467" s="86" t="s">
        <v>173</v>
      </c>
      <c r="AK467" s="86">
        <f t="shared" si="156"/>
        <v>0</v>
      </c>
      <c r="AM467" s="131" t="s">
        <v>7</v>
      </c>
    </row>
    <row r="468" spans="1:39" x14ac:dyDescent="0.4">
      <c r="A468" s="131" t="str">
        <f t="shared" si="142"/>
        <v>AgostoHylseg Seguros, S.A.</v>
      </c>
      <c r="B468" s="50" t="s">
        <v>117</v>
      </c>
      <c r="C468" s="87">
        <f t="shared" si="144"/>
        <v>995753.44</v>
      </c>
      <c r="D468" s="87">
        <f t="shared" si="145"/>
        <v>0</v>
      </c>
      <c r="E468" s="86" t="s">
        <v>173</v>
      </c>
      <c r="F468" s="86" t="s">
        <v>173</v>
      </c>
      <c r="G468" s="86">
        <f t="shared" si="146"/>
        <v>0</v>
      </c>
      <c r="H468" s="86" t="s">
        <v>173</v>
      </c>
      <c r="I468" s="86" t="s">
        <v>173</v>
      </c>
      <c r="J468" s="86">
        <f t="shared" si="147"/>
        <v>0</v>
      </c>
      <c r="K468" s="86" t="s">
        <v>173</v>
      </c>
      <c r="L468" s="86" t="s">
        <v>173</v>
      </c>
      <c r="M468" s="86">
        <f t="shared" si="148"/>
        <v>0</v>
      </c>
      <c r="N468" s="86" t="s">
        <v>173</v>
      </c>
      <c r="O468" s="86" t="s">
        <v>173</v>
      </c>
      <c r="P468" s="86">
        <f t="shared" si="149"/>
        <v>0</v>
      </c>
      <c r="Q468" s="86" t="s">
        <v>173</v>
      </c>
      <c r="R468" s="86" t="s">
        <v>173</v>
      </c>
      <c r="S468" s="86">
        <f t="shared" si="150"/>
        <v>0</v>
      </c>
      <c r="T468" s="86" t="s">
        <v>173</v>
      </c>
      <c r="U468" s="86" t="s">
        <v>173</v>
      </c>
      <c r="V468" s="86">
        <f t="shared" si="151"/>
        <v>0</v>
      </c>
      <c r="W468" s="86" t="s">
        <v>173</v>
      </c>
      <c r="X468" s="86" t="s">
        <v>173</v>
      </c>
      <c r="Y468" s="86">
        <f t="shared" si="152"/>
        <v>0</v>
      </c>
      <c r="Z468" s="86">
        <v>886997.41</v>
      </c>
      <c r="AA468" s="86" t="s">
        <v>173</v>
      </c>
      <c r="AB468" s="86">
        <f t="shared" si="153"/>
        <v>886997.41</v>
      </c>
      <c r="AC468" s="86" t="s">
        <v>173</v>
      </c>
      <c r="AD468" s="86" t="s">
        <v>173</v>
      </c>
      <c r="AE468" s="86">
        <f t="shared" si="154"/>
        <v>0</v>
      </c>
      <c r="AF468" s="86">
        <v>99704.31</v>
      </c>
      <c r="AG468" s="86" t="s">
        <v>173</v>
      </c>
      <c r="AH468" s="86">
        <f t="shared" si="155"/>
        <v>99704.31</v>
      </c>
      <c r="AI468" s="86">
        <v>9051.7199999999993</v>
      </c>
      <c r="AJ468" s="86" t="s">
        <v>173</v>
      </c>
      <c r="AK468" s="86">
        <f t="shared" si="156"/>
        <v>9051.7199999999993</v>
      </c>
      <c r="AM468" s="131" t="s">
        <v>7</v>
      </c>
    </row>
    <row r="469" spans="1:39" x14ac:dyDescent="0.4">
      <c r="A469" s="131" t="str">
        <f t="shared" si="142"/>
        <v>AgostoAseguradora Agropecuaria Dominicana. S. A.</v>
      </c>
      <c r="B469" s="50" t="s">
        <v>98</v>
      </c>
      <c r="C469" s="87">
        <f t="shared" si="144"/>
        <v>2762911.9000000004</v>
      </c>
      <c r="D469" s="87">
        <f t="shared" si="145"/>
        <v>54269693.460000001</v>
      </c>
      <c r="E469" s="86" t="s">
        <v>173</v>
      </c>
      <c r="F469" s="86" t="s">
        <v>173</v>
      </c>
      <c r="G469" s="86">
        <f t="shared" si="146"/>
        <v>0</v>
      </c>
      <c r="H469" s="86">
        <v>2175274.9500000002</v>
      </c>
      <c r="I469" s="86" t="s">
        <v>173</v>
      </c>
      <c r="J469" s="86">
        <f t="shared" si="147"/>
        <v>2175274.9500000002</v>
      </c>
      <c r="K469" s="86" t="s">
        <v>173</v>
      </c>
      <c r="L469" s="86" t="s">
        <v>173</v>
      </c>
      <c r="M469" s="86">
        <f t="shared" si="148"/>
        <v>0</v>
      </c>
      <c r="N469" s="86" t="s">
        <v>173</v>
      </c>
      <c r="O469" s="86" t="s">
        <v>173</v>
      </c>
      <c r="P469" s="86">
        <f t="shared" si="149"/>
        <v>0</v>
      </c>
      <c r="Q469" s="86" t="s">
        <v>173</v>
      </c>
      <c r="R469" s="86" t="s">
        <v>173</v>
      </c>
      <c r="S469" s="86">
        <f t="shared" si="150"/>
        <v>0</v>
      </c>
      <c r="T469" s="86" t="s">
        <v>173</v>
      </c>
      <c r="U469" s="86" t="s">
        <v>173</v>
      </c>
      <c r="V469" s="86">
        <f t="shared" si="151"/>
        <v>0</v>
      </c>
      <c r="W469" s="86" t="s">
        <v>173</v>
      </c>
      <c r="X469" s="86" t="s">
        <v>173</v>
      </c>
      <c r="Y469" s="86">
        <f t="shared" si="152"/>
        <v>0</v>
      </c>
      <c r="Z469" s="86" t="s">
        <v>173</v>
      </c>
      <c r="AA469" s="86" t="s">
        <v>173</v>
      </c>
      <c r="AB469" s="86">
        <f t="shared" si="153"/>
        <v>0</v>
      </c>
      <c r="AC469" s="86" t="s">
        <v>173</v>
      </c>
      <c r="AD469" s="86">
        <v>54269693.460000001</v>
      </c>
      <c r="AE469" s="86">
        <f t="shared" si="154"/>
        <v>54269693.460000001</v>
      </c>
      <c r="AF469" s="86" t="s">
        <v>173</v>
      </c>
      <c r="AG469" s="86" t="s">
        <v>173</v>
      </c>
      <c r="AH469" s="86">
        <f t="shared" si="155"/>
        <v>0</v>
      </c>
      <c r="AI469" s="86">
        <v>587636.94999999995</v>
      </c>
      <c r="AJ469" s="86" t="s">
        <v>173</v>
      </c>
      <c r="AK469" s="86">
        <f t="shared" si="156"/>
        <v>587636.94999999995</v>
      </c>
      <c r="AM469" s="131" t="s">
        <v>7</v>
      </c>
    </row>
    <row r="470" spans="1:39" ht="13" thickBot="1" x14ac:dyDescent="0.45">
      <c r="A470" s="131" t="str">
        <f t="shared" si="142"/>
        <v>AgostoCuna Mutual Insurance Society Dominicana, S.A.</v>
      </c>
      <c r="B470" s="50" t="s">
        <v>102</v>
      </c>
      <c r="C470" s="87">
        <f t="shared" si="144"/>
        <v>32728751.969999999</v>
      </c>
      <c r="D470" s="87">
        <f t="shared" si="145"/>
        <v>0</v>
      </c>
      <c r="E470" s="86" t="s">
        <v>173</v>
      </c>
      <c r="F470" s="86" t="s">
        <v>173</v>
      </c>
      <c r="G470" s="86">
        <f t="shared" si="146"/>
        <v>0</v>
      </c>
      <c r="H470" s="86">
        <v>32718016.57</v>
      </c>
      <c r="I470" s="86" t="s">
        <v>173</v>
      </c>
      <c r="J470" s="86">
        <f t="shared" si="147"/>
        <v>32718016.57</v>
      </c>
      <c r="K470" s="86" t="s">
        <v>173</v>
      </c>
      <c r="L470" s="86" t="s">
        <v>173</v>
      </c>
      <c r="M470" s="86">
        <f t="shared" si="148"/>
        <v>0</v>
      </c>
      <c r="N470" s="86" t="s">
        <v>173</v>
      </c>
      <c r="O470" s="86" t="s">
        <v>173</v>
      </c>
      <c r="P470" s="86">
        <f t="shared" si="149"/>
        <v>0</v>
      </c>
      <c r="Q470" s="86" t="s">
        <v>173</v>
      </c>
      <c r="R470" s="86" t="s">
        <v>173</v>
      </c>
      <c r="S470" s="86">
        <f t="shared" si="150"/>
        <v>0</v>
      </c>
      <c r="T470" s="86" t="s">
        <v>173</v>
      </c>
      <c r="U470" s="86" t="s">
        <v>173</v>
      </c>
      <c r="V470" s="86">
        <f t="shared" si="151"/>
        <v>0</v>
      </c>
      <c r="W470" s="86" t="s">
        <v>173</v>
      </c>
      <c r="X470" s="86" t="s">
        <v>173</v>
      </c>
      <c r="Y470" s="86">
        <f t="shared" si="152"/>
        <v>0</v>
      </c>
      <c r="Z470" s="86" t="s">
        <v>173</v>
      </c>
      <c r="AA470" s="86" t="s">
        <v>173</v>
      </c>
      <c r="AB470" s="86">
        <f t="shared" si="153"/>
        <v>0</v>
      </c>
      <c r="AC470" s="86" t="s">
        <v>173</v>
      </c>
      <c r="AD470" s="86" t="s">
        <v>173</v>
      </c>
      <c r="AE470" s="86">
        <f t="shared" si="154"/>
        <v>0</v>
      </c>
      <c r="AF470" s="86">
        <v>10735.4</v>
      </c>
      <c r="AG470" s="86" t="s">
        <v>173</v>
      </c>
      <c r="AH470" s="86">
        <f t="shared" si="155"/>
        <v>10735.4</v>
      </c>
      <c r="AI470" s="86" t="s">
        <v>173</v>
      </c>
      <c r="AJ470" s="86" t="s">
        <v>173</v>
      </c>
      <c r="AK470" s="86">
        <f t="shared" si="156"/>
        <v>0</v>
      </c>
      <c r="AM470" s="131" t="s">
        <v>7</v>
      </c>
    </row>
    <row r="471" spans="1:39" ht="13.35" thickTop="1" thickBot="1" x14ac:dyDescent="0.45">
      <c r="A471" s="131" t="str">
        <f t="shared" si="142"/>
        <v>Total General</v>
      </c>
      <c r="B471" s="52" t="s">
        <v>19</v>
      </c>
      <c r="C471" s="60">
        <f t="shared" ref="C471:AJ471" si="157">SUM(C438:C470)</f>
        <v>4364658732.5</v>
      </c>
      <c r="D471" s="60">
        <f t="shared" si="157"/>
        <v>2688979321.1400003</v>
      </c>
      <c r="E471" s="60">
        <f t="shared" si="157"/>
        <v>26383602.810000002</v>
      </c>
      <c r="F471" s="60">
        <f t="shared" si="157"/>
        <v>3379.5099999999998</v>
      </c>
      <c r="G471" s="60">
        <f t="shared" si="157"/>
        <v>26386982.320000004</v>
      </c>
      <c r="H471" s="60">
        <f t="shared" si="157"/>
        <v>447777342.67999989</v>
      </c>
      <c r="I471" s="60">
        <f t="shared" si="157"/>
        <v>625878770.30999994</v>
      </c>
      <c r="J471" s="60">
        <f t="shared" si="157"/>
        <v>1073656112.9899999</v>
      </c>
      <c r="K471" s="60">
        <f t="shared" si="157"/>
        <v>576982.08000000007</v>
      </c>
      <c r="L471" s="60">
        <f t="shared" si="157"/>
        <v>1828312787.5599999</v>
      </c>
      <c r="M471" s="60">
        <f t="shared" si="157"/>
        <v>1828889769.6399999</v>
      </c>
      <c r="N471" s="60">
        <f t="shared" si="157"/>
        <v>46173416.379999988</v>
      </c>
      <c r="O471" s="60">
        <f t="shared" si="157"/>
        <v>817923.25</v>
      </c>
      <c r="P471" s="60">
        <f t="shared" si="157"/>
        <v>46991339.629999988</v>
      </c>
      <c r="Q471" s="60">
        <f t="shared" si="157"/>
        <v>1759102741.7699995</v>
      </c>
      <c r="R471" s="60">
        <f t="shared" si="157"/>
        <v>149359611.47</v>
      </c>
      <c r="S471" s="60">
        <f t="shared" si="157"/>
        <v>1908462353.2399998</v>
      </c>
      <c r="T471" s="60">
        <f t="shared" si="157"/>
        <v>108445019.30999997</v>
      </c>
      <c r="U471" s="60">
        <f t="shared" si="157"/>
        <v>1118749.21</v>
      </c>
      <c r="V471" s="60">
        <f t="shared" si="157"/>
        <v>109563768.51999998</v>
      </c>
      <c r="W471" s="60">
        <f t="shared" si="157"/>
        <v>79189430.570000008</v>
      </c>
      <c r="X471" s="60">
        <f t="shared" si="157"/>
        <v>6365312.1600000001</v>
      </c>
      <c r="Y471" s="60">
        <f t="shared" si="157"/>
        <v>85554742.730000004</v>
      </c>
      <c r="Z471" s="60">
        <f t="shared" si="157"/>
        <v>1532854889.0300002</v>
      </c>
      <c r="AA471" s="60">
        <f t="shared" si="157"/>
        <v>4546583.59</v>
      </c>
      <c r="AB471" s="60">
        <f t="shared" si="157"/>
        <v>1537401472.6199996</v>
      </c>
      <c r="AC471" s="60">
        <f t="shared" si="157"/>
        <v>0</v>
      </c>
      <c r="AD471" s="60">
        <f t="shared" si="157"/>
        <v>54269693.460000001</v>
      </c>
      <c r="AE471" s="60">
        <f t="shared" si="157"/>
        <v>54269693.460000001</v>
      </c>
      <c r="AF471" s="60">
        <f t="shared" si="157"/>
        <v>82438623.810000032</v>
      </c>
      <c r="AG471" s="60">
        <f t="shared" si="157"/>
        <v>2324717.1499999994</v>
      </c>
      <c r="AH471" s="60">
        <f t="shared" si="157"/>
        <v>84763340.960000038</v>
      </c>
      <c r="AI471" s="60">
        <f t="shared" si="157"/>
        <v>281716684.05999994</v>
      </c>
      <c r="AJ471" s="60">
        <f t="shared" si="157"/>
        <v>15981793.470000003</v>
      </c>
      <c r="AK471" s="85"/>
    </row>
    <row r="472" spans="1:39" ht="13" thickTop="1" x14ac:dyDescent="0.4">
      <c r="A472" s="131" t="str">
        <f t="shared" si="142"/>
        <v/>
      </c>
      <c r="B472" s="34"/>
      <c r="C472" s="35"/>
      <c r="D472" s="34"/>
      <c r="E472" s="35"/>
      <c r="F472" s="34"/>
      <c r="G472" s="34"/>
      <c r="H472" s="35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</row>
    <row r="473" spans="1:39" x14ac:dyDescent="0.4">
      <c r="A473" s="131" t="str">
        <f>AM473&amp;B473</f>
        <v>% de Primas Exoneradas de Impuestos</v>
      </c>
      <c r="B473" s="5" t="s">
        <v>38</v>
      </c>
      <c r="C473" s="187">
        <f>IFERROR(D471/C474*100,0)</f>
        <v>38.121878393694494</v>
      </c>
      <c r="D473" s="187"/>
      <c r="E473" s="187">
        <f>IFERROR(F471/E474*100,0)</f>
        <v>1.2807489537894226E-2</v>
      </c>
      <c r="F473" s="187"/>
      <c r="G473" s="36"/>
      <c r="H473" s="187">
        <f>IFERROR(I471/H474*100,0)</f>
        <v>58.29415608383254</v>
      </c>
      <c r="I473" s="187"/>
      <c r="J473" s="36"/>
      <c r="K473" s="187">
        <f>IFERROR(L471/K474*100,0)</f>
        <v>99.968451784816239</v>
      </c>
      <c r="L473" s="187"/>
      <c r="M473" s="36"/>
      <c r="N473" s="187">
        <f>IFERROR(O471/N474*100,0)</f>
        <v>1.740582959413707</v>
      </c>
      <c r="O473" s="187"/>
      <c r="P473" s="36"/>
      <c r="Q473" s="187">
        <f>IFERROR(R471/Q474*100,0)</f>
        <v>7.8261754137529591</v>
      </c>
      <c r="R473" s="187"/>
      <c r="S473" s="36"/>
      <c r="T473" s="187">
        <f>IFERROR(U471/T474*100,0)</f>
        <v>1.0210941309451047</v>
      </c>
      <c r="U473" s="187"/>
      <c r="V473" s="36"/>
      <c r="W473" s="187">
        <f>IFERROR(X471/W474*100,0)</f>
        <v>7.4400459365392804</v>
      </c>
      <c r="X473" s="187"/>
      <c r="Y473" s="36"/>
      <c r="Z473" s="187">
        <f>IFERROR(AA471/Z474*100,0)</f>
        <v>0.295731705151279</v>
      </c>
      <c r="AA473" s="187"/>
      <c r="AB473" s="36"/>
      <c r="AC473" s="187">
        <f>IFERROR(AD471/AC474*100,0)</f>
        <v>100</v>
      </c>
      <c r="AD473" s="187"/>
      <c r="AE473" s="36"/>
      <c r="AF473" s="187">
        <f>IFERROR(AG471/AF474*100,0)</f>
        <v>2.7425973583285699</v>
      </c>
      <c r="AG473" s="187"/>
      <c r="AH473" s="36"/>
      <c r="AI473" s="187">
        <f>IFERROR(AJ471/AI474*100,0)</f>
        <v>5.3684498498617517</v>
      </c>
      <c r="AJ473" s="187"/>
      <c r="AK473" s="36"/>
    </row>
    <row r="474" spans="1:39" x14ac:dyDescent="0.4">
      <c r="A474" s="131" t="str">
        <f>AM474&amp;B474</f>
        <v>Primas Netas Totales</v>
      </c>
      <c r="B474" s="5" t="s">
        <v>39</v>
      </c>
      <c r="C474" s="185">
        <f>IFERROR(C471+D471,0)</f>
        <v>7053638053.6400003</v>
      </c>
      <c r="D474" s="186"/>
      <c r="E474" s="185">
        <f>IFERROR(E471+F471,0)</f>
        <v>26386982.320000004</v>
      </c>
      <c r="F474" s="186"/>
      <c r="G474" s="37"/>
      <c r="H474" s="185">
        <f>IFERROR(H471+I471,0)</f>
        <v>1073656112.9899998</v>
      </c>
      <c r="I474" s="186"/>
      <c r="J474" s="37"/>
      <c r="K474" s="185">
        <f>IFERROR(K471+L471,0)</f>
        <v>1828889769.6399999</v>
      </c>
      <c r="L474" s="186"/>
      <c r="M474" s="37"/>
      <c r="N474" s="185">
        <f>IFERROR(N471+O471,0)</f>
        <v>46991339.629999988</v>
      </c>
      <c r="O474" s="186"/>
      <c r="P474" s="37"/>
      <c r="Q474" s="185">
        <f>IFERROR(Q471+R471,0)</f>
        <v>1908462353.2399995</v>
      </c>
      <c r="R474" s="186"/>
      <c r="S474" s="37"/>
      <c r="T474" s="185">
        <f>IFERROR(T471+U471,0)</f>
        <v>109563768.51999997</v>
      </c>
      <c r="U474" s="186"/>
      <c r="V474" s="37"/>
      <c r="W474" s="185">
        <f>IFERROR(W471+X471,0)</f>
        <v>85554742.730000004</v>
      </c>
      <c r="X474" s="186"/>
      <c r="Y474" s="37"/>
      <c r="Z474" s="185">
        <f>IFERROR(Z471+AA471,0)</f>
        <v>1537401472.6200001</v>
      </c>
      <c r="AA474" s="186"/>
      <c r="AB474" s="37"/>
      <c r="AC474" s="185">
        <f>IFERROR(AC471+AD471,0)</f>
        <v>54269693.460000001</v>
      </c>
      <c r="AD474" s="186"/>
      <c r="AE474" s="37"/>
      <c r="AF474" s="185">
        <f>IFERROR(AF471+AG471,0)</f>
        <v>84763340.960000038</v>
      </c>
      <c r="AG474" s="186"/>
      <c r="AH474" s="37"/>
      <c r="AI474" s="185">
        <f>IFERROR(AI471+AJ471,0)</f>
        <v>297698477.52999997</v>
      </c>
      <c r="AJ474" s="186"/>
      <c r="AK474" s="37"/>
    </row>
    <row r="475" spans="1:39" x14ac:dyDescent="0.4">
      <c r="A475" s="131" t="str">
        <f>AM475&amp;B475</f>
        <v>% Por Ramos Primas Netas Cobradas</v>
      </c>
      <c r="B475" s="5" t="s">
        <v>40</v>
      </c>
      <c r="C475" s="187">
        <f>SUM(E475:AJ475,0)</f>
        <v>100</v>
      </c>
      <c r="D475" s="186"/>
      <c r="E475" s="187">
        <f>IFERROR(E474/C474*100,0)</f>
        <v>0.37409039306153674</v>
      </c>
      <c r="F475" s="187"/>
      <c r="G475" s="36"/>
      <c r="H475" s="187">
        <f>IFERROR(H474/C474*100,0)</f>
        <v>15.221309979691174</v>
      </c>
      <c r="I475" s="187"/>
      <c r="J475" s="36"/>
      <c r="K475" s="187">
        <f>IFERROR(K474/C474*100,0)</f>
        <v>25.928318914750793</v>
      </c>
      <c r="L475" s="187"/>
      <c r="M475" s="36"/>
      <c r="N475" s="187">
        <f>IFERROR(N474/C474*100,0)</f>
        <v>0.66620004134958843</v>
      </c>
      <c r="O475" s="187"/>
      <c r="P475" s="36"/>
      <c r="Q475" s="187">
        <f>IFERROR(Q474/C474*100,0)</f>
        <v>27.056425900038146</v>
      </c>
      <c r="R475" s="187"/>
      <c r="S475" s="36"/>
      <c r="T475" s="187">
        <f>IFERROR(T474/C474*100,0)</f>
        <v>1.5532944515555351</v>
      </c>
      <c r="U475" s="187"/>
      <c r="V475" s="36"/>
      <c r="W475" s="187">
        <f>IFERROR(W474/C474*100,0)</f>
        <v>1.2129165414980407</v>
      </c>
      <c r="X475" s="187"/>
      <c r="Y475" s="36"/>
      <c r="Z475" s="187">
        <f>IFERROR(Z474/C474*100,0)</f>
        <v>21.795865635983837</v>
      </c>
      <c r="AA475" s="187"/>
      <c r="AB475" s="36"/>
      <c r="AC475" s="187">
        <f>IFERROR(AC474/C474*100,0)</f>
        <v>0.76938585517574654</v>
      </c>
      <c r="AD475" s="187"/>
      <c r="AE475" s="36"/>
      <c r="AF475" s="187">
        <f>IFERROR(AF474/C474*100,0)</f>
        <v>1.2016967742803057</v>
      </c>
      <c r="AG475" s="187"/>
      <c r="AH475" s="36"/>
      <c r="AI475" s="187">
        <f>IFERROR(AI474/C474*100,0)</f>
        <v>4.2204955126152797</v>
      </c>
      <c r="AJ475" s="187"/>
      <c r="AK475" s="36"/>
    </row>
    <row r="476" spans="1:39" x14ac:dyDescent="0.4">
      <c r="A476" s="131" t="str">
        <f t="shared" ref="A476:A531" si="158">AM476&amp;B476</f>
        <v>Fuente: Superintendencia de Seguros, Dirección de Análisis Financiero y Estadísticas</v>
      </c>
      <c r="B476" s="92" t="s">
        <v>171</v>
      </c>
    </row>
    <row r="477" spans="1:39" x14ac:dyDescent="0.4">
      <c r="A477" s="131" t="str">
        <f t="shared" si="158"/>
        <v/>
      </c>
      <c r="B477" s="38"/>
    </row>
    <row r="478" spans="1:39" x14ac:dyDescent="0.4">
      <c r="A478" s="131" t="str">
        <f t="shared" si="158"/>
        <v/>
      </c>
      <c r="B478" s="38"/>
    </row>
    <row r="479" spans="1:39" x14ac:dyDescent="0.4">
      <c r="A479" s="131" t="str">
        <f t="shared" si="158"/>
        <v/>
      </c>
      <c r="B479" s="38"/>
      <c r="I479" s="171"/>
      <c r="L479" s="171"/>
    </row>
    <row r="480" spans="1:39" x14ac:dyDescent="0.4">
      <c r="A480" s="131" t="str">
        <f t="shared" si="158"/>
        <v/>
      </c>
      <c r="B480" s="38"/>
    </row>
    <row r="481" spans="1:50" x14ac:dyDescent="0.4">
      <c r="A481" s="131" t="str">
        <f t="shared" si="158"/>
        <v/>
      </c>
      <c r="B481" s="38"/>
    </row>
    <row r="482" spans="1:50" x14ac:dyDescent="0.4">
      <c r="A482" s="131" t="str">
        <f t="shared" si="158"/>
        <v/>
      </c>
    </row>
    <row r="483" spans="1:50" ht="20.25" customHeight="1" x14ac:dyDescent="0.6">
      <c r="A483" s="131" t="str">
        <f t="shared" si="158"/>
        <v>Superintendencia de Seguros</v>
      </c>
      <c r="B483" s="181" t="s">
        <v>42</v>
      </c>
      <c r="C483" s="181"/>
      <c r="D483" s="181"/>
      <c r="E483" s="181"/>
      <c r="F483" s="181"/>
      <c r="G483" s="181"/>
      <c r="H483" s="181"/>
      <c r="I483" s="181"/>
      <c r="J483" s="181"/>
      <c r="K483" s="181"/>
      <c r="L483" s="181"/>
      <c r="M483" s="181"/>
      <c r="N483" s="181"/>
      <c r="O483" s="181"/>
      <c r="P483" s="181"/>
      <c r="Q483" s="181"/>
      <c r="R483" s="181"/>
      <c r="S483" s="181"/>
      <c r="T483" s="181"/>
      <c r="U483" s="181"/>
      <c r="V483" s="181"/>
      <c r="W483" s="181"/>
      <c r="X483" s="181"/>
      <c r="Y483" s="181"/>
      <c r="Z483" s="181"/>
      <c r="AA483" s="181"/>
      <c r="AB483" s="181"/>
      <c r="AC483" s="181"/>
      <c r="AD483" s="181"/>
      <c r="AE483" s="181"/>
      <c r="AF483" s="181"/>
      <c r="AG483" s="181"/>
      <c r="AH483" s="181"/>
      <c r="AI483" s="181"/>
      <c r="AJ483" s="181"/>
    </row>
    <row r="484" spans="1:50" ht="12.75" customHeight="1" x14ac:dyDescent="0.4">
      <c r="A484" s="131" t="str">
        <f t="shared" si="158"/>
        <v>Primas Netas Cobradas por Compañías, Según Ramos</v>
      </c>
      <c r="B484" s="182" t="s">
        <v>56</v>
      </c>
      <c r="C484" s="182"/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  <c r="AA484" s="182"/>
      <c r="AB484" s="182"/>
      <c r="AC484" s="182"/>
      <c r="AD484" s="182"/>
      <c r="AE484" s="182"/>
      <c r="AF484" s="182"/>
      <c r="AG484" s="182"/>
      <c r="AH484" s="182"/>
      <c r="AI484" s="182"/>
      <c r="AJ484" s="182"/>
    </row>
    <row r="485" spans="1:50" ht="12.75" customHeight="1" x14ac:dyDescent="0.4">
      <c r="A485" s="131" t="str">
        <f t="shared" si="158"/>
        <v>Septiembre. 2021</v>
      </c>
      <c r="B485" s="183" t="s">
        <v>154</v>
      </c>
      <c r="C485" s="183"/>
      <c r="D485" s="183"/>
      <c r="E485" s="183"/>
      <c r="F485" s="183"/>
      <c r="G485" s="183"/>
      <c r="H485" s="183"/>
      <c r="I485" s="183"/>
      <c r="J485" s="183"/>
      <c r="K485" s="183"/>
      <c r="L485" s="183"/>
      <c r="M485" s="183"/>
      <c r="N485" s="183"/>
      <c r="O485" s="183"/>
      <c r="P485" s="183"/>
      <c r="Q485" s="183"/>
      <c r="R485" s="183"/>
      <c r="S485" s="183"/>
      <c r="T485" s="183"/>
      <c r="U485" s="183"/>
      <c r="V485" s="183"/>
      <c r="W485" s="183"/>
      <c r="X485" s="183"/>
      <c r="Y485" s="183"/>
      <c r="Z485" s="183"/>
      <c r="AA485" s="183"/>
      <c r="AB485" s="183"/>
      <c r="AC485" s="183"/>
      <c r="AD485" s="183"/>
      <c r="AE485" s="183"/>
      <c r="AF485" s="183"/>
      <c r="AG485" s="183"/>
      <c r="AH485" s="183"/>
      <c r="AI485" s="183"/>
      <c r="AJ485" s="183"/>
    </row>
    <row r="486" spans="1:50" ht="12.75" customHeight="1" x14ac:dyDescent="0.4">
      <c r="A486" s="131" t="str">
        <f t="shared" si="158"/>
        <v>(Valores en RD$)</v>
      </c>
      <c r="B486" s="182" t="s">
        <v>105</v>
      </c>
      <c r="C486" s="182"/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  <c r="AA486" s="182"/>
      <c r="AB486" s="182"/>
      <c r="AC486" s="182"/>
      <c r="AD486" s="182"/>
      <c r="AE486" s="182"/>
      <c r="AF486" s="182"/>
      <c r="AG486" s="182"/>
      <c r="AH486" s="182"/>
      <c r="AI486" s="182"/>
      <c r="AJ486" s="182"/>
    </row>
    <row r="487" spans="1:50" x14ac:dyDescent="0.4">
      <c r="A487" s="131" t="str">
        <f t="shared" si="158"/>
        <v/>
      </c>
      <c r="B487" s="168"/>
      <c r="C487" s="168"/>
      <c r="D487" s="168"/>
      <c r="E487" s="168"/>
      <c r="F487" s="168"/>
      <c r="G487" s="168"/>
      <c r="H487" s="168"/>
      <c r="I487" s="168"/>
      <c r="J487" s="168"/>
      <c r="K487" s="168"/>
      <c r="L487" s="168"/>
      <c r="M487" s="168"/>
      <c r="N487" s="168"/>
      <c r="O487" s="168"/>
      <c r="P487" s="168"/>
      <c r="Q487" s="168"/>
      <c r="R487" s="168"/>
      <c r="S487" s="168"/>
      <c r="T487" s="168"/>
      <c r="U487" s="168"/>
      <c r="V487" s="168"/>
      <c r="W487" s="168"/>
      <c r="X487" s="168"/>
      <c r="Y487" s="168"/>
      <c r="Z487" s="168"/>
      <c r="AA487" s="168"/>
      <c r="AB487" s="168"/>
      <c r="AC487" s="168"/>
      <c r="AD487" s="168"/>
      <c r="AE487" s="168"/>
      <c r="AF487" s="168"/>
      <c r="AG487" s="168"/>
      <c r="AH487" s="168"/>
      <c r="AI487" s="168"/>
      <c r="AJ487" s="168"/>
      <c r="AK487" s="33"/>
    </row>
    <row r="488" spans="1:50" ht="13" thickBot="1" x14ac:dyDescent="0.45">
      <c r="A488" s="131" t="str">
        <f t="shared" si="158"/>
        <v/>
      </c>
      <c r="E488" s="131">
        <v>2</v>
      </c>
      <c r="F488" s="131">
        <v>3</v>
      </c>
      <c r="G488" s="131"/>
      <c r="H488" s="131">
        <v>4</v>
      </c>
      <c r="I488" s="131">
        <v>5</v>
      </c>
      <c r="J488" s="131"/>
      <c r="K488" s="131">
        <v>6</v>
      </c>
      <c r="L488" s="131">
        <v>7</v>
      </c>
      <c r="M488" s="131"/>
      <c r="N488" s="131">
        <v>8</v>
      </c>
      <c r="O488" s="131">
        <v>9</v>
      </c>
      <c r="P488" s="131"/>
      <c r="Q488" s="131">
        <v>10</v>
      </c>
      <c r="R488" s="131">
        <v>11</v>
      </c>
      <c r="S488" s="131"/>
      <c r="T488" s="131">
        <v>12</v>
      </c>
      <c r="U488" s="131">
        <v>13</v>
      </c>
      <c r="V488" s="131"/>
      <c r="W488" s="131">
        <v>14</v>
      </c>
      <c r="X488" s="131">
        <v>15</v>
      </c>
      <c r="Y488" s="131"/>
      <c r="Z488" s="131">
        <v>16</v>
      </c>
      <c r="AA488" s="131">
        <v>17</v>
      </c>
      <c r="AB488" s="131"/>
      <c r="AC488" s="131">
        <v>18</v>
      </c>
      <c r="AD488" s="131">
        <v>19</v>
      </c>
      <c r="AE488" s="131"/>
      <c r="AF488" s="131">
        <v>20</v>
      </c>
      <c r="AG488" s="131">
        <v>21</v>
      </c>
      <c r="AH488" s="131"/>
      <c r="AI488" s="131">
        <v>22</v>
      </c>
      <c r="AJ488" s="131">
        <v>23</v>
      </c>
    </row>
    <row r="489" spans="1:50" ht="23.25" customHeight="1" thickTop="1" thickBot="1" x14ac:dyDescent="0.45">
      <c r="A489" s="131" t="str">
        <f t="shared" si="158"/>
        <v>Compañías</v>
      </c>
      <c r="B489" s="176" t="s">
        <v>33</v>
      </c>
      <c r="C489" s="189" t="s">
        <v>0</v>
      </c>
      <c r="D489" s="189"/>
      <c r="E489" s="189" t="s">
        <v>12</v>
      </c>
      <c r="F489" s="189"/>
      <c r="G489" s="109"/>
      <c r="H489" s="189" t="s">
        <v>13</v>
      </c>
      <c r="I489" s="189"/>
      <c r="J489" s="109"/>
      <c r="K489" s="189" t="s">
        <v>14</v>
      </c>
      <c r="L489" s="189"/>
      <c r="M489" s="109"/>
      <c r="N489" s="189" t="s">
        <v>15</v>
      </c>
      <c r="O489" s="189"/>
      <c r="P489" s="109"/>
      <c r="Q489" s="189" t="s">
        <v>27</v>
      </c>
      <c r="R489" s="189"/>
      <c r="S489" s="109"/>
      <c r="T489" s="189" t="s">
        <v>35</v>
      </c>
      <c r="U489" s="189"/>
      <c r="V489" s="109"/>
      <c r="W489" s="189" t="s">
        <v>16</v>
      </c>
      <c r="X489" s="189"/>
      <c r="Y489" s="109"/>
      <c r="Z489" s="189" t="s">
        <v>67</v>
      </c>
      <c r="AA489" s="189"/>
      <c r="AB489" s="109"/>
      <c r="AC489" s="189" t="s">
        <v>34</v>
      </c>
      <c r="AD489" s="189"/>
      <c r="AE489" s="109"/>
      <c r="AF489" s="189" t="s">
        <v>17</v>
      </c>
      <c r="AG489" s="189"/>
      <c r="AH489" s="109"/>
      <c r="AI489" s="189" t="s">
        <v>18</v>
      </c>
      <c r="AJ489" s="189"/>
      <c r="AK489" s="64"/>
    </row>
    <row r="490" spans="1:50" ht="13.35" thickTop="1" thickBot="1" x14ac:dyDescent="0.45">
      <c r="A490" s="131" t="str">
        <f t="shared" si="158"/>
        <v/>
      </c>
      <c r="B490" s="188"/>
      <c r="C490" s="109" t="s">
        <v>28</v>
      </c>
      <c r="D490" s="109" t="s">
        <v>25</v>
      </c>
      <c r="E490" s="109" t="s">
        <v>28</v>
      </c>
      <c r="F490" s="109" t="s">
        <v>25</v>
      </c>
      <c r="G490" s="109"/>
      <c r="H490" s="109" t="s">
        <v>28</v>
      </c>
      <c r="I490" s="109" t="s">
        <v>25</v>
      </c>
      <c r="J490" s="109"/>
      <c r="K490" s="109" t="s">
        <v>28</v>
      </c>
      <c r="L490" s="109" t="s">
        <v>25</v>
      </c>
      <c r="M490" s="109"/>
      <c r="N490" s="109" t="s">
        <v>28</v>
      </c>
      <c r="O490" s="109" t="s">
        <v>25</v>
      </c>
      <c r="P490" s="109"/>
      <c r="Q490" s="109" t="s">
        <v>28</v>
      </c>
      <c r="R490" s="109" t="s">
        <v>25</v>
      </c>
      <c r="S490" s="109"/>
      <c r="T490" s="109" t="s">
        <v>28</v>
      </c>
      <c r="U490" s="109" t="s">
        <v>25</v>
      </c>
      <c r="V490" s="109"/>
      <c r="W490" s="109" t="s">
        <v>28</v>
      </c>
      <c r="X490" s="109" t="s">
        <v>25</v>
      </c>
      <c r="Y490" s="109"/>
      <c r="Z490" s="109" t="s">
        <v>28</v>
      </c>
      <c r="AA490" s="109" t="s">
        <v>25</v>
      </c>
      <c r="AB490" s="109"/>
      <c r="AC490" s="109" t="s">
        <v>28</v>
      </c>
      <c r="AD490" s="109" t="s">
        <v>25</v>
      </c>
      <c r="AE490" s="109"/>
      <c r="AF490" s="109" t="s">
        <v>28</v>
      </c>
      <c r="AG490" s="109" t="s">
        <v>25</v>
      </c>
      <c r="AH490" s="109"/>
      <c r="AI490" s="109" t="s">
        <v>28</v>
      </c>
      <c r="AJ490" s="109" t="s">
        <v>25</v>
      </c>
      <c r="AK490" s="64"/>
      <c r="AN490" s="120"/>
      <c r="AO490" s="120"/>
      <c r="AP490" s="120"/>
      <c r="AQ490" s="120"/>
      <c r="AR490" s="120"/>
      <c r="AS490" s="120"/>
      <c r="AT490" s="120"/>
      <c r="AU490" s="120"/>
      <c r="AV490" s="120"/>
      <c r="AW490" s="120"/>
      <c r="AX490" s="120"/>
    </row>
    <row r="491" spans="1:50" ht="15.95" customHeight="1" thickTop="1" x14ac:dyDescent="0.4">
      <c r="A491" s="131" t="str">
        <f t="shared" si="158"/>
        <v>SeptiembreSeguros Universal, S. A.</v>
      </c>
      <c r="B491" s="86" t="s">
        <v>86</v>
      </c>
      <c r="C491" s="87">
        <f t="shared" ref="C491:C523" si="159">SUMIF($E$62:$AJ$62,$C$62,$E491:$AJ491)</f>
        <v>761880265.85000002</v>
      </c>
      <c r="D491" s="87">
        <f t="shared" ref="D491:D523" si="160">SUMIF($E$62:$AJ$62,$D$62,$E491:$AJ491)</f>
        <v>524938480.68000001</v>
      </c>
      <c r="E491" s="86">
        <v>5176577.08</v>
      </c>
      <c r="F491" s="86">
        <v>3903.89</v>
      </c>
      <c r="G491" s="86">
        <f>SUBTOTAL(109,E491:F491)</f>
        <v>5180480.97</v>
      </c>
      <c r="H491" s="86">
        <v>96840201.480000004</v>
      </c>
      <c r="I491" s="86">
        <v>154752576.96000001</v>
      </c>
      <c r="J491" s="86">
        <f>SUBTOTAL(109,H491:I491)</f>
        <v>251592778.44</v>
      </c>
      <c r="K491" s="86" t="s">
        <v>173</v>
      </c>
      <c r="L491" s="86">
        <v>319790618.16000003</v>
      </c>
      <c r="M491" s="86">
        <f>SUBTOTAL(109,K491:L491)</f>
        <v>319790618.16000003</v>
      </c>
      <c r="N491" s="86">
        <v>25709356.170000002</v>
      </c>
      <c r="O491" s="86" t="s">
        <v>173</v>
      </c>
      <c r="P491" s="86">
        <f>SUBTOTAL(109,N491:O491)</f>
        <v>25709356.170000002</v>
      </c>
      <c r="Q491" s="86">
        <v>344572869</v>
      </c>
      <c r="R491" s="86">
        <v>40749015.520000003</v>
      </c>
      <c r="S491" s="86">
        <f>SUBTOTAL(109,Q491:R491)</f>
        <v>385321884.51999998</v>
      </c>
      <c r="T491" s="86">
        <v>2241301.06</v>
      </c>
      <c r="U491" s="86" t="s">
        <v>173</v>
      </c>
      <c r="V491" s="86">
        <f>SUBTOTAL(109,T491:U491)</f>
        <v>2241301.06</v>
      </c>
      <c r="W491" s="86">
        <v>38784390.689999998</v>
      </c>
      <c r="X491" s="86">
        <v>6316921.9699999997</v>
      </c>
      <c r="Y491" s="86">
        <f>SUBTOTAL(109,W491:X491)</f>
        <v>45101312.659999996</v>
      </c>
      <c r="Z491" s="86">
        <v>163555504.77000001</v>
      </c>
      <c r="AA491" s="86">
        <v>459318.32</v>
      </c>
      <c r="AB491" s="86">
        <f>SUBTOTAL(109,Z491:AA491)</f>
        <v>164014823.09</v>
      </c>
      <c r="AC491" s="86" t="s">
        <v>173</v>
      </c>
      <c r="AD491" s="86" t="s">
        <v>173</v>
      </c>
      <c r="AE491" s="86">
        <f>SUBTOTAL(109,AC491:AD491)</f>
        <v>0</v>
      </c>
      <c r="AF491" s="86">
        <v>8819065.6199999992</v>
      </c>
      <c r="AG491" s="86">
        <v>66557.14</v>
      </c>
      <c r="AH491" s="86">
        <f>SUBTOTAL(109,AF491:AG491)</f>
        <v>8885622.7599999998</v>
      </c>
      <c r="AI491" s="86">
        <v>76180999.980000004</v>
      </c>
      <c r="AJ491" s="86">
        <v>2799568.72</v>
      </c>
      <c r="AK491" s="86">
        <f>SUBTOTAL(109,AI491:AJ491)</f>
        <v>78980568.700000003</v>
      </c>
      <c r="AM491" s="131" t="s">
        <v>8</v>
      </c>
      <c r="AN491" s="121"/>
      <c r="AO491" s="121"/>
      <c r="AP491" s="121"/>
      <c r="AQ491" s="121"/>
      <c r="AR491" s="121"/>
      <c r="AS491" s="121"/>
      <c r="AT491" s="121"/>
      <c r="AU491" s="121"/>
      <c r="AV491" s="121"/>
      <c r="AW491" s="121"/>
      <c r="AX491" s="121"/>
    </row>
    <row r="492" spans="1:50" ht="15.95" customHeight="1" x14ac:dyDescent="0.4">
      <c r="A492" s="131" t="str">
        <f t="shared" si="158"/>
        <v>SeptiembreSeguros Reservas, S. A.</v>
      </c>
      <c r="B492" s="50" t="s">
        <v>112</v>
      </c>
      <c r="C492" s="87">
        <f t="shared" si="159"/>
        <v>958348691.75</v>
      </c>
      <c r="D492" s="87">
        <f t="shared" si="160"/>
        <v>126769539.92</v>
      </c>
      <c r="E492" s="86">
        <v>4585242.7300000004</v>
      </c>
      <c r="F492" s="86">
        <v>7954.56</v>
      </c>
      <c r="G492" s="86">
        <f t="shared" ref="G492:G523" si="161">SUBTOTAL(109,E492:F492)</f>
        <v>4593197.29</v>
      </c>
      <c r="H492" s="86">
        <v>148019965.12</v>
      </c>
      <c r="I492" s="86">
        <v>73873125.030000001</v>
      </c>
      <c r="J492" s="86">
        <f t="shared" ref="J492:J523" si="162">SUBTOTAL(109,H492:I492)</f>
        <v>221893090.15000001</v>
      </c>
      <c r="K492" s="86" t="s">
        <v>173</v>
      </c>
      <c r="L492" s="86">
        <v>19233896.719999999</v>
      </c>
      <c r="M492" s="86">
        <f t="shared" ref="M492:M523" si="163">SUBTOTAL(109,K492:L492)</f>
        <v>19233896.719999999</v>
      </c>
      <c r="N492" s="86">
        <v>1722355.34</v>
      </c>
      <c r="O492" s="86">
        <v>-10207.06</v>
      </c>
      <c r="P492" s="86">
        <f t="shared" ref="P492:P523" si="164">SUBTOTAL(109,N492:O492)</f>
        <v>1712148.28</v>
      </c>
      <c r="Q492" s="86">
        <v>409988284.36000001</v>
      </c>
      <c r="R492" s="86">
        <v>27668977.039999999</v>
      </c>
      <c r="S492" s="86">
        <f t="shared" ref="S492:S523" si="165">SUBTOTAL(109,Q492:R492)</f>
        <v>437657261.40000004</v>
      </c>
      <c r="T492" s="86">
        <v>6998583.8899999997</v>
      </c>
      <c r="U492" s="86" t="s">
        <v>173</v>
      </c>
      <c r="V492" s="86">
        <f t="shared" ref="V492:V523" si="166">SUBTOTAL(109,T492:U492)</f>
        <v>6998583.8899999997</v>
      </c>
      <c r="W492" s="86">
        <v>8621667.9100000001</v>
      </c>
      <c r="X492" s="86">
        <v>91908.14</v>
      </c>
      <c r="Y492" s="86">
        <f t="shared" ref="Y492:Y523" si="167">SUBTOTAL(109,W492:X492)</f>
        <v>8713576.0500000007</v>
      </c>
      <c r="Z492" s="86">
        <v>286613815.73000002</v>
      </c>
      <c r="AA492" s="86">
        <v>4868407.59</v>
      </c>
      <c r="AB492" s="86">
        <f t="shared" ref="AB492:AB523" si="168">SUBTOTAL(109,Z492:AA492)</f>
        <v>291482223.31999999</v>
      </c>
      <c r="AC492" s="86" t="s">
        <v>173</v>
      </c>
      <c r="AD492" s="86" t="s">
        <v>173</v>
      </c>
      <c r="AE492" s="86">
        <f t="shared" ref="AE492:AE523" si="169">SUBTOTAL(109,AC492:AD492)</f>
        <v>0</v>
      </c>
      <c r="AF492" s="86">
        <v>8058630.3300000001</v>
      </c>
      <c r="AG492" s="86" t="s">
        <v>173</v>
      </c>
      <c r="AH492" s="86">
        <f t="shared" ref="AH492:AH523" si="170">SUBTOTAL(109,AF492:AG492)</f>
        <v>8058630.3300000001</v>
      </c>
      <c r="AI492" s="86">
        <v>83740146.340000004</v>
      </c>
      <c r="AJ492" s="86">
        <v>1035477.9</v>
      </c>
      <c r="AK492" s="86">
        <f t="shared" ref="AK492:AK523" si="171">SUBTOTAL(109,AI492:AJ492)</f>
        <v>84775624.24000001</v>
      </c>
      <c r="AM492" s="131" t="s">
        <v>8</v>
      </c>
    </row>
    <row r="493" spans="1:50" ht="15.95" customHeight="1" x14ac:dyDescent="0.4">
      <c r="A493" s="131" t="str">
        <f t="shared" si="158"/>
        <v>SeptiembreMAPFRE BHD Cía de Seguros, S. A.</v>
      </c>
      <c r="B493" s="50" t="s">
        <v>94</v>
      </c>
      <c r="C493" s="87">
        <f t="shared" si="159"/>
        <v>665488538.22000003</v>
      </c>
      <c r="D493" s="87">
        <f t="shared" si="160"/>
        <v>151875723.46999997</v>
      </c>
      <c r="E493" s="86">
        <v>2147931.37</v>
      </c>
      <c r="F493" s="86" t="s">
        <v>173</v>
      </c>
      <c r="G493" s="86">
        <f t="shared" si="161"/>
        <v>2147931.37</v>
      </c>
      <c r="H493" s="86">
        <v>86920224.730000004</v>
      </c>
      <c r="I493" s="86">
        <v>94481670.629999995</v>
      </c>
      <c r="J493" s="86">
        <f t="shared" si="162"/>
        <v>181401895.36000001</v>
      </c>
      <c r="K493" s="86" t="s">
        <v>173</v>
      </c>
      <c r="L493" s="86">
        <v>26245167.579999998</v>
      </c>
      <c r="M493" s="86">
        <f t="shared" si="163"/>
        <v>26245167.579999998</v>
      </c>
      <c r="N493" s="86">
        <v>13082137.35</v>
      </c>
      <c r="O493" s="86">
        <v>404517.86</v>
      </c>
      <c r="P493" s="86">
        <f t="shared" si="164"/>
        <v>13486655.209999999</v>
      </c>
      <c r="Q493" s="86">
        <v>288814664.24000001</v>
      </c>
      <c r="R493" s="86">
        <v>29508345.699999999</v>
      </c>
      <c r="S493" s="86">
        <f t="shared" si="165"/>
        <v>318323009.94</v>
      </c>
      <c r="T493" s="86">
        <v>1158843.23</v>
      </c>
      <c r="U493" s="86" t="s">
        <v>173</v>
      </c>
      <c r="V493" s="86">
        <f t="shared" si="166"/>
        <v>1158843.23</v>
      </c>
      <c r="W493" s="86">
        <v>4969475.1500000004</v>
      </c>
      <c r="X493" s="86">
        <v>120000</v>
      </c>
      <c r="Y493" s="86">
        <f t="shared" si="167"/>
        <v>5089475.1500000004</v>
      </c>
      <c r="Z493" s="86">
        <v>222934607.91999999</v>
      </c>
      <c r="AA493" s="86">
        <v>490244.28</v>
      </c>
      <c r="AB493" s="86">
        <f t="shared" si="168"/>
        <v>223424852.19999999</v>
      </c>
      <c r="AC493" s="86" t="s">
        <v>173</v>
      </c>
      <c r="AD493" s="86" t="s">
        <v>173</v>
      </c>
      <c r="AE493" s="86">
        <f t="shared" si="169"/>
        <v>0</v>
      </c>
      <c r="AF493" s="86">
        <v>9152524.6099999994</v>
      </c>
      <c r="AG493" s="86">
        <v>487500</v>
      </c>
      <c r="AH493" s="86">
        <f t="shared" si="170"/>
        <v>9640024.6099999994</v>
      </c>
      <c r="AI493" s="86">
        <v>36308129.619999997</v>
      </c>
      <c r="AJ493" s="86">
        <v>138277.42000000001</v>
      </c>
      <c r="AK493" s="86">
        <f t="shared" si="171"/>
        <v>36446407.039999999</v>
      </c>
      <c r="AM493" s="131" t="s">
        <v>8</v>
      </c>
    </row>
    <row r="494" spans="1:50" ht="15.95" customHeight="1" x14ac:dyDescent="0.4">
      <c r="A494" s="131" t="str">
        <f t="shared" si="158"/>
        <v>SeptiembreSeguros Sura, S. A.</v>
      </c>
      <c r="B494" s="50" t="s">
        <v>92</v>
      </c>
      <c r="C494" s="87">
        <f t="shared" si="159"/>
        <v>402753448.69</v>
      </c>
      <c r="D494" s="87">
        <f t="shared" si="160"/>
        <v>18664789.450000003</v>
      </c>
      <c r="E494" s="86">
        <v>1203023.07</v>
      </c>
      <c r="F494" s="86" t="s">
        <v>173</v>
      </c>
      <c r="G494" s="86">
        <f t="shared" si="161"/>
        <v>1203023.07</v>
      </c>
      <c r="H494" s="86">
        <v>15320353.199999999</v>
      </c>
      <c r="I494" s="86">
        <v>45372.92</v>
      </c>
      <c r="J494" s="86">
        <f t="shared" si="162"/>
        <v>15365726.119999999</v>
      </c>
      <c r="K494" s="86">
        <v>287971.24</v>
      </c>
      <c r="L494" s="86">
        <v>17608040.670000002</v>
      </c>
      <c r="M494" s="86">
        <f t="shared" si="163"/>
        <v>17896011.91</v>
      </c>
      <c r="N494" s="86">
        <v>2298306.66</v>
      </c>
      <c r="O494" s="86" t="s">
        <v>173</v>
      </c>
      <c r="P494" s="86">
        <f t="shared" si="164"/>
        <v>2298306.66</v>
      </c>
      <c r="Q494" s="86">
        <v>180819714.44999999</v>
      </c>
      <c r="R494" s="86">
        <v>-429120.94</v>
      </c>
      <c r="S494" s="86">
        <f t="shared" si="165"/>
        <v>180390593.50999999</v>
      </c>
      <c r="T494" s="86">
        <v>3544053.91</v>
      </c>
      <c r="U494" s="86" t="s">
        <v>173</v>
      </c>
      <c r="V494" s="86">
        <f t="shared" si="166"/>
        <v>3544053.91</v>
      </c>
      <c r="W494" s="86">
        <v>10771594.23</v>
      </c>
      <c r="X494" s="86">
        <v>42438.19</v>
      </c>
      <c r="Y494" s="86">
        <f t="shared" si="167"/>
        <v>10814032.42</v>
      </c>
      <c r="Z494" s="86">
        <v>131280710.12</v>
      </c>
      <c r="AA494" s="86">
        <v>1099122.98</v>
      </c>
      <c r="AB494" s="86">
        <f t="shared" si="168"/>
        <v>132379833.10000001</v>
      </c>
      <c r="AC494" s="86" t="s">
        <v>173</v>
      </c>
      <c r="AD494" s="86" t="s">
        <v>173</v>
      </c>
      <c r="AE494" s="86">
        <f t="shared" si="169"/>
        <v>0</v>
      </c>
      <c r="AF494" s="86">
        <v>9577475.6699999999</v>
      </c>
      <c r="AG494" s="86">
        <v>153394.16</v>
      </c>
      <c r="AH494" s="86">
        <f t="shared" si="170"/>
        <v>9730869.8300000001</v>
      </c>
      <c r="AI494" s="86">
        <v>47650246.140000001</v>
      </c>
      <c r="AJ494" s="86">
        <v>145541.47</v>
      </c>
      <c r="AK494" s="86">
        <f t="shared" si="171"/>
        <v>47795787.609999999</v>
      </c>
      <c r="AM494" s="131" t="s">
        <v>8</v>
      </c>
    </row>
    <row r="495" spans="1:50" ht="15.95" customHeight="1" x14ac:dyDescent="0.4">
      <c r="A495" s="131" t="str">
        <f t="shared" si="158"/>
        <v>SeptiembreLa Colonial de Seguros, S. A.</v>
      </c>
      <c r="B495" s="50" t="s">
        <v>87</v>
      </c>
      <c r="C495" s="87">
        <f t="shared" si="159"/>
        <v>499815328.74000007</v>
      </c>
      <c r="D495" s="87">
        <f t="shared" si="160"/>
        <v>210426022.19000003</v>
      </c>
      <c r="E495" s="86">
        <v>250560.28</v>
      </c>
      <c r="F495" s="86" t="s">
        <v>173</v>
      </c>
      <c r="G495" s="86">
        <f t="shared" si="161"/>
        <v>250560.28</v>
      </c>
      <c r="H495" s="86">
        <v>14005685.92</v>
      </c>
      <c r="I495" s="86" t="s">
        <v>173</v>
      </c>
      <c r="J495" s="86">
        <f t="shared" si="162"/>
        <v>14005685.92</v>
      </c>
      <c r="K495" s="86">
        <v>1921066.49</v>
      </c>
      <c r="L495" s="86">
        <v>182851011.36000001</v>
      </c>
      <c r="M495" s="86">
        <f t="shared" si="163"/>
        <v>184772077.85000002</v>
      </c>
      <c r="N495" s="86">
        <v>2326846.7799999998</v>
      </c>
      <c r="O495" s="86" t="s">
        <v>173</v>
      </c>
      <c r="P495" s="86">
        <f t="shared" si="164"/>
        <v>2326846.7799999998</v>
      </c>
      <c r="Q495" s="86">
        <v>166133957.38999999</v>
      </c>
      <c r="R495" s="86">
        <v>26240342.43</v>
      </c>
      <c r="S495" s="86">
        <f t="shared" si="165"/>
        <v>192374299.81999999</v>
      </c>
      <c r="T495" s="86">
        <v>5937037.7400000002</v>
      </c>
      <c r="U495" s="86" t="s">
        <v>173</v>
      </c>
      <c r="V495" s="86">
        <f t="shared" si="166"/>
        <v>5937037.7400000002</v>
      </c>
      <c r="W495" s="86">
        <v>11084402.300000001</v>
      </c>
      <c r="X495" s="86">
        <v>4385.68</v>
      </c>
      <c r="Y495" s="86">
        <f t="shared" si="167"/>
        <v>11088787.98</v>
      </c>
      <c r="Z495" s="86">
        <v>188034349.30000001</v>
      </c>
      <c r="AA495" s="86">
        <v>1043364.65</v>
      </c>
      <c r="AB495" s="86">
        <f t="shared" si="168"/>
        <v>189077713.95000002</v>
      </c>
      <c r="AC495" s="86" t="s">
        <v>173</v>
      </c>
      <c r="AD495" s="86" t="s">
        <v>173</v>
      </c>
      <c r="AE495" s="86">
        <f t="shared" si="169"/>
        <v>0</v>
      </c>
      <c r="AF495" s="86">
        <v>4761093.62</v>
      </c>
      <c r="AG495" s="86">
        <v>97535.1</v>
      </c>
      <c r="AH495" s="86">
        <f t="shared" si="170"/>
        <v>4858628.72</v>
      </c>
      <c r="AI495" s="86">
        <v>105360328.92</v>
      </c>
      <c r="AJ495" s="86">
        <v>189382.97</v>
      </c>
      <c r="AK495" s="86">
        <f t="shared" si="171"/>
        <v>105549711.89</v>
      </c>
      <c r="AM495" s="131" t="s">
        <v>8</v>
      </c>
    </row>
    <row r="496" spans="1:50" ht="15.95" customHeight="1" x14ac:dyDescent="0.4">
      <c r="A496" s="131" t="str">
        <f t="shared" si="158"/>
        <v>SeptiembreSeguros Yunen, S. A.</v>
      </c>
      <c r="B496" s="50" t="s">
        <v>119</v>
      </c>
      <c r="C496" s="87">
        <f t="shared" si="159"/>
        <v>64421.859999999993</v>
      </c>
      <c r="D496" s="87">
        <f t="shared" si="160"/>
        <v>2195772.5</v>
      </c>
      <c r="E496" s="86" t="s">
        <v>173</v>
      </c>
      <c r="F496" s="86" t="s">
        <v>173</v>
      </c>
      <c r="G496" s="86">
        <f t="shared" si="161"/>
        <v>0</v>
      </c>
      <c r="H496" s="86">
        <v>5671.7</v>
      </c>
      <c r="I496" s="86" t="s">
        <v>173</v>
      </c>
      <c r="J496" s="86">
        <f t="shared" si="162"/>
        <v>5671.7</v>
      </c>
      <c r="K496" s="86" t="s">
        <v>173</v>
      </c>
      <c r="L496" s="86">
        <v>2195562.5</v>
      </c>
      <c r="M496" s="86">
        <f t="shared" si="163"/>
        <v>2195562.5</v>
      </c>
      <c r="N496" s="86">
        <v>51677.88</v>
      </c>
      <c r="O496" s="86" t="s">
        <v>173</v>
      </c>
      <c r="P496" s="86">
        <f t="shared" si="164"/>
        <v>51677.88</v>
      </c>
      <c r="Q496" s="86" t="s">
        <v>173</v>
      </c>
      <c r="R496" s="86" t="s">
        <v>173</v>
      </c>
      <c r="S496" s="86">
        <f t="shared" si="165"/>
        <v>0</v>
      </c>
      <c r="T496" s="86" t="s">
        <v>173</v>
      </c>
      <c r="U496" s="86" t="s">
        <v>173</v>
      </c>
      <c r="V496" s="86">
        <f t="shared" si="166"/>
        <v>0</v>
      </c>
      <c r="W496" s="86" t="s">
        <v>173</v>
      </c>
      <c r="X496" s="86" t="s">
        <v>173</v>
      </c>
      <c r="Y496" s="86">
        <f t="shared" si="167"/>
        <v>0</v>
      </c>
      <c r="Z496" s="86" t="s">
        <v>173</v>
      </c>
      <c r="AA496" s="86" t="s">
        <v>173</v>
      </c>
      <c r="AB496" s="86">
        <f t="shared" si="168"/>
        <v>0</v>
      </c>
      <c r="AC496" s="86" t="s">
        <v>173</v>
      </c>
      <c r="AD496" s="86" t="s">
        <v>173</v>
      </c>
      <c r="AE496" s="86">
        <f t="shared" si="169"/>
        <v>0</v>
      </c>
      <c r="AF496" s="86" t="s">
        <v>173</v>
      </c>
      <c r="AG496" s="86" t="s">
        <v>173</v>
      </c>
      <c r="AH496" s="86">
        <f t="shared" si="170"/>
        <v>0</v>
      </c>
      <c r="AI496" s="86">
        <v>7072.28</v>
      </c>
      <c r="AJ496" s="86">
        <v>210</v>
      </c>
      <c r="AK496" s="86">
        <f t="shared" si="171"/>
        <v>7282.28</v>
      </c>
      <c r="AM496" s="131" t="s">
        <v>8</v>
      </c>
    </row>
    <row r="497" spans="1:39" ht="15.95" customHeight="1" x14ac:dyDescent="0.4">
      <c r="A497" s="131" t="str">
        <f t="shared" si="158"/>
        <v>SeptiembreLa Monumental de Seguros, S. A.</v>
      </c>
      <c r="B497" s="50" t="s">
        <v>89</v>
      </c>
      <c r="C497" s="87">
        <f t="shared" si="159"/>
        <v>103448303.20999999</v>
      </c>
      <c r="D497" s="87">
        <f t="shared" si="160"/>
        <v>22558.079999999998</v>
      </c>
      <c r="E497" s="86" t="s">
        <v>173</v>
      </c>
      <c r="F497" s="86" t="s">
        <v>173</v>
      </c>
      <c r="G497" s="86">
        <f t="shared" si="161"/>
        <v>0</v>
      </c>
      <c r="H497" s="86">
        <v>34039.910000000003</v>
      </c>
      <c r="I497" s="86" t="s">
        <v>173</v>
      </c>
      <c r="J497" s="86">
        <f t="shared" si="162"/>
        <v>34039.910000000003</v>
      </c>
      <c r="K497" s="86" t="s">
        <v>173</v>
      </c>
      <c r="L497" s="86" t="s">
        <v>173</v>
      </c>
      <c r="M497" s="86">
        <f t="shared" si="163"/>
        <v>0</v>
      </c>
      <c r="N497" s="86">
        <v>19073.259999999998</v>
      </c>
      <c r="O497" s="86" t="s">
        <v>173</v>
      </c>
      <c r="P497" s="86">
        <f t="shared" si="164"/>
        <v>19073.259999999998</v>
      </c>
      <c r="Q497" s="86">
        <v>7423710.7400000002</v>
      </c>
      <c r="R497" s="86" t="s">
        <v>173</v>
      </c>
      <c r="S497" s="86">
        <f t="shared" si="165"/>
        <v>7423710.7400000002</v>
      </c>
      <c r="T497" s="86">
        <v>224140.81</v>
      </c>
      <c r="U497" s="86" t="s">
        <v>173</v>
      </c>
      <c r="V497" s="86">
        <f t="shared" si="166"/>
        <v>224140.81</v>
      </c>
      <c r="W497" s="86">
        <v>6528.75</v>
      </c>
      <c r="X497" s="86" t="s">
        <v>173</v>
      </c>
      <c r="Y497" s="86">
        <f t="shared" si="167"/>
        <v>6528.75</v>
      </c>
      <c r="Z497" s="86">
        <v>87239514.599999994</v>
      </c>
      <c r="AA497" s="86">
        <v>16672.28</v>
      </c>
      <c r="AB497" s="86">
        <f t="shared" si="168"/>
        <v>87256186.879999995</v>
      </c>
      <c r="AC497" s="86" t="s">
        <v>173</v>
      </c>
      <c r="AD497" s="86" t="s">
        <v>173</v>
      </c>
      <c r="AE497" s="86">
        <f t="shared" si="169"/>
        <v>0</v>
      </c>
      <c r="AF497" s="86">
        <v>3490232.92</v>
      </c>
      <c r="AG497" s="86" t="s">
        <v>173</v>
      </c>
      <c r="AH497" s="86">
        <f t="shared" si="170"/>
        <v>3490232.92</v>
      </c>
      <c r="AI497" s="86">
        <v>5011062.22</v>
      </c>
      <c r="AJ497" s="86">
        <v>5885.8</v>
      </c>
      <c r="AK497" s="86">
        <f t="shared" si="171"/>
        <v>5016948.0199999996</v>
      </c>
      <c r="AM497" s="131" t="s">
        <v>8</v>
      </c>
    </row>
    <row r="498" spans="1:39" ht="15.95" customHeight="1" x14ac:dyDescent="0.4">
      <c r="A498" s="131" t="str">
        <f t="shared" si="158"/>
        <v>SeptiembreSeguros Crecer, S. A.</v>
      </c>
      <c r="B498" s="50" t="s">
        <v>116</v>
      </c>
      <c r="C498" s="87">
        <f t="shared" si="159"/>
        <v>78476425.530000001</v>
      </c>
      <c r="D498" s="87">
        <f t="shared" si="160"/>
        <v>220494406.15000001</v>
      </c>
      <c r="E498" s="86" t="s">
        <v>173</v>
      </c>
      <c r="F498" s="86" t="s">
        <v>173</v>
      </c>
      <c r="G498" s="86">
        <f t="shared" si="161"/>
        <v>0</v>
      </c>
      <c r="H498" s="86">
        <v>23708563.460000001</v>
      </c>
      <c r="I498" s="86">
        <v>220179145.28</v>
      </c>
      <c r="J498" s="86">
        <f t="shared" si="162"/>
        <v>243887708.74000001</v>
      </c>
      <c r="K498" s="86" t="s">
        <v>173</v>
      </c>
      <c r="L498" s="86" t="s">
        <v>173</v>
      </c>
      <c r="M498" s="86">
        <f t="shared" si="163"/>
        <v>0</v>
      </c>
      <c r="N498" s="86">
        <v>1958855.73</v>
      </c>
      <c r="O498" s="86" t="s">
        <v>173</v>
      </c>
      <c r="P498" s="86">
        <f t="shared" si="164"/>
        <v>1958855.73</v>
      </c>
      <c r="Q498" s="86">
        <v>30043153.57</v>
      </c>
      <c r="R498" s="86" t="s">
        <v>173</v>
      </c>
      <c r="S498" s="86">
        <f t="shared" si="165"/>
        <v>30043153.57</v>
      </c>
      <c r="T498" s="86" t="s">
        <v>173</v>
      </c>
      <c r="U498" s="86" t="s">
        <v>173</v>
      </c>
      <c r="V498" s="86">
        <f t="shared" si="166"/>
        <v>0</v>
      </c>
      <c r="W498" s="86">
        <v>145476.39000000001</v>
      </c>
      <c r="X498" s="86" t="s">
        <v>173</v>
      </c>
      <c r="Y498" s="86">
        <f t="shared" si="167"/>
        <v>145476.39000000001</v>
      </c>
      <c r="Z498" s="86">
        <v>240779.53</v>
      </c>
      <c r="AA498" s="86" t="s">
        <v>173</v>
      </c>
      <c r="AB498" s="86">
        <f t="shared" si="168"/>
        <v>240779.53</v>
      </c>
      <c r="AC498" s="86" t="s">
        <v>173</v>
      </c>
      <c r="AD498" s="86" t="s">
        <v>173</v>
      </c>
      <c r="AE498" s="86">
        <f t="shared" si="169"/>
        <v>0</v>
      </c>
      <c r="AF498" s="86">
        <v>29074.53</v>
      </c>
      <c r="AG498" s="86" t="s">
        <v>173</v>
      </c>
      <c r="AH498" s="86">
        <f t="shared" si="170"/>
        <v>29074.53</v>
      </c>
      <c r="AI498" s="86">
        <v>22350522.32</v>
      </c>
      <c r="AJ498" s="86">
        <v>315260.87</v>
      </c>
      <c r="AK498" s="86">
        <f t="shared" si="171"/>
        <v>22665783.190000001</v>
      </c>
      <c r="AM498" s="131" t="s">
        <v>8</v>
      </c>
    </row>
    <row r="499" spans="1:39" ht="15.95" customHeight="1" x14ac:dyDescent="0.4">
      <c r="A499" s="131" t="str">
        <f t="shared" si="158"/>
        <v>SeptiembreSeguros Pepin, S. A.</v>
      </c>
      <c r="B499" s="50" t="s">
        <v>77</v>
      </c>
      <c r="C499" s="87">
        <f t="shared" si="159"/>
        <v>105956821.47999999</v>
      </c>
      <c r="D499" s="87">
        <f t="shared" si="160"/>
        <v>13655.04</v>
      </c>
      <c r="E499" s="86" t="s">
        <v>173</v>
      </c>
      <c r="F499" s="86" t="s">
        <v>173</v>
      </c>
      <c r="G499" s="86">
        <f t="shared" si="161"/>
        <v>0</v>
      </c>
      <c r="H499" s="86">
        <v>30610.560000000001</v>
      </c>
      <c r="I499" s="86" t="s">
        <v>173</v>
      </c>
      <c r="J499" s="86">
        <f t="shared" si="162"/>
        <v>30610.560000000001</v>
      </c>
      <c r="K499" s="86" t="s">
        <v>173</v>
      </c>
      <c r="L499" s="86" t="s">
        <v>173</v>
      </c>
      <c r="M499" s="86">
        <f t="shared" si="163"/>
        <v>0</v>
      </c>
      <c r="N499" s="86" t="s">
        <v>173</v>
      </c>
      <c r="O499" s="86" t="s">
        <v>173</v>
      </c>
      <c r="P499" s="86">
        <f t="shared" si="164"/>
        <v>0</v>
      </c>
      <c r="Q499" s="86">
        <v>114657.99</v>
      </c>
      <c r="R499" s="86" t="s">
        <v>173</v>
      </c>
      <c r="S499" s="86">
        <f t="shared" si="165"/>
        <v>114657.99</v>
      </c>
      <c r="T499" s="86">
        <v>25163.79</v>
      </c>
      <c r="U499" s="86" t="s">
        <v>173</v>
      </c>
      <c r="V499" s="86">
        <f t="shared" si="166"/>
        <v>25163.79</v>
      </c>
      <c r="W499" s="86">
        <v>1365143.15</v>
      </c>
      <c r="X499" s="86" t="s">
        <v>173</v>
      </c>
      <c r="Y499" s="86">
        <f t="shared" si="167"/>
        <v>1365143.15</v>
      </c>
      <c r="Z499" s="86">
        <v>103802103.42</v>
      </c>
      <c r="AA499" s="86">
        <v>13655.04</v>
      </c>
      <c r="AB499" s="86">
        <f t="shared" si="168"/>
        <v>103815758.46000001</v>
      </c>
      <c r="AC499" s="86" t="s">
        <v>173</v>
      </c>
      <c r="AD499" s="86" t="s">
        <v>173</v>
      </c>
      <c r="AE499" s="86">
        <f t="shared" si="169"/>
        <v>0</v>
      </c>
      <c r="AF499" s="86">
        <v>512853.69</v>
      </c>
      <c r="AG499" s="86" t="s">
        <v>173</v>
      </c>
      <c r="AH499" s="86">
        <f t="shared" si="170"/>
        <v>512853.69</v>
      </c>
      <c r="AI499" s="86">
        <v>106288.88</v>
      </c>
      <c r="AJ499" s="86" t="s">
        <v>173</v>
      </c>
      <c r="AK499" s="86">
        <f t="shared" si="171"/>
        <v>106288.88</v>
      </c>
      <c r="AM499" s="131" t="s">
        <v>8</v>
      </c>
    </row>
    <row r="500" spans="1:39" ht="15.95" customHeight="1" x14ac:dyDescent="0.4">
      <c r="A500" s="131" t="str">
        <f t="shared" si="158"/>
        <v>SeptiembreSeguros Worldwide, S. A.</v>
      </c>
      <c r="B500" s="50" t="s">
        <v>91</v>
      </c>
      <c r="C500" s="87">
        <f t="shared" si="159"/>
        <v>10159593.720000001</v>
      </c>
      <c r="D500" s="87">
        <f t="shared" si="160"/>
        <v>205494670.36000001</v>
      </c>
      <c r="E500" s="86">
        <v>9947833.4600000009</v>
      </c>
      <c r="F500" s="86" t="s">
        <v>173</v>
      </c>
      <c r="G500" s="86">
        <f t="shared" si="161"/>
        <v>9947833.4600000009</v>
      </c>
      <c r="H500" s="86">
        <v>211760.26</v>
      </c>
      <c r="I500" s="86">
        <v>148984.95999999999</v>
      </c>
      <c r="J500" s="86">
        <f t="shared" si="162"/>
        <v>360745.22</v>
      </c>
      <c r="K500" s="86" t="s">
        <v>173</v>
      </c>
      <c r="L500" s="86">
        <v>205345685.40000001</v>
      </c>
      <c r="M500" s="86">
        <f t="shared" si="163"/>
        <v>205345685.40000001</v>
      </c>
      <c r="N500" s="86" t="s">
        <v>173</v>
      </c>
      <c r="O500" s="86" t="s">
        <v>173</v>
      </c>
      <c r="P500" s="86">
        <f t="shared" si="164"/>
        <v>0</v>
      </c>
      <c r="Q500" s="86" t="s">
        <v>173</v>
      </c>
      <c r="R500" s="86" t="s">
        <v>173</v>
      </c>
      <c r="S500" s="86">
        <f t="shared" si="165"/>
        <v>0</v>
      </c>
      <c r="T500" s="86" t="s">
        <v>173</v>
      </c>
      <c r="U500" s="86" t="s">
        <v>173</v>
      </c>
      <c r="V500" s="86">
        <f t="shared" si="166"/>
        <v>0</v>
      </c>
      <c r="W500" s="86" t="s">
        <v>173</v>
      </c>
      <c r="X500" s="86" t="s">
        <v>173</v>
      </c>
      <c r="Y500" s="86">
        <f t="shared" si="167"/>
        <v>0</v>
      </c>
      <c r="Z500" s="86" t="s">
        <v>173</v>
      </c>
      <c r="AA500" s="86" t="s">
        <v>173</v>
      </c>
      <c r="AB500" s="86">
        <f t="shared" si="168"/>
        <v>0</v>
      </c>
      <c r="AC500" s="86" t="s">
        <v>173</v>
      </c>
      <c r="AD500" s="86" t="s">
        <v>173</v>
      </c>
      <c r="AE500" s="86">
        <f t="shared" si="169"/>
        <v>0</v>
      </c>
      <c r="AF500" s="86" t="s">
        <v>173</v>
      </c>
      <c r="AG500" s="86" t="s">
        <v>173</v>
      </c>
      <c r="AH500" s="86">
        <f t="shared" si="170"/>
        <v>0</v>
      </c>
      <c r="AI500" s="86" t="s">
        <v>173</v>
      </c>
      <c r="AJ500" s="86" t="s">
        <v>173</v>
      </c>
      <c r="AK500" s="86">
        <f t="shared" si="171"/>
        <v>0</v>
      </c>
      <c r="AM500" s="131" t="s">
        <v>8</v>
      </c>
    </row>
    <row r="501" spans="1:39" ht="15.95" customHeight="1" x14ac:dyDescent="0.4">
      <c r="A501" s="131" t="str">
        <f t="shared" si="158"/>
        <v>SeptiembreConfederación del Canada Dominicana. S. A.</v>
      </c>
      <c r="B501" s="50" t="s">
        <v>93</v>
      </c>
      <c r="C501" s="87">
        <f t="shared" si="159"/>
        <v>5932288.5800000001</v>
      </c>
      <c r="D501" s="87">
        <f t="shared" si="160"/>
        <v>0</v>
      </c>
      <c r="E501" s="86">
        <v>64436.43</v>
      </c>
      <c r="F501" s="86" t="s">
        <v>173</v>
      </c>
      <c r="G501" s="86">
        <f t="shared" si="161"/>
        <v>64436.43</v>
      </c>
      <c r="H501" s="86">
        <v>33924</v>
      </c>
      <c r="I501" s="86" t="s">
        <v>173</v>
      </c>
      <c r="J501" s="86">
        <f t="shared" si="162"/>
        <v>33924</v>
      </c>
      <c r="K501" s="86" t="s">
        <v>173</v>
      </c>
      <c r="L501" s="86" t="s">
        <v>173</v>
      </c>
      <c r="M501" s="86">
        <f t="shared" si="163"/>
        <v>0</v>
      </c>
      <c r="N501" s="86">
        <v>12274.99</v>
      </c>
      <c r="O501" s="86" t="s">
        <v>173</v>
      </c>
      <c r="P501" s="86">
        <f t="shared" si="164"/>
        <v>12274.99</v>
      </c>
      <c r="Q501" s="86">
        <v>1446277.41</v>
      </c>
      <c r="R501" s="86" t="s">
        <v>173</v>
      </c>
      <c r="S501" s="86">
        <f t="shared" si="165"/>
        <v>1446277.41</v>
      </c>
      <c r="T501" s="86" t="s">
        <v>173</v>
      </c>
      <c r="U501" s="86" t="s">
        <v>173</v>
      </c>
      <c r="V501" s="86">
        <f t="shared" si="166"/>
        <v>0</v>
      </c>
      <c r="W501" s="86">
        <v>39633.15</v>
      </c>
      <c r="X501" s="86" t="s">
        <v>173</v>
      </c>
      <c r="Y501" s="86">
        <f t="shared" si="167"/>
        <v>39633.15</v>
      </c>
      <c r="Z501" s="86">
        <v>3420171.67</v>
      </c>
      <c r="AA501" s="86" t="s">
        <v>173</v>
      </c>
      <c r="AB501" s="86">
        <f t="shared" si="168"/>
        <v>3420171.67</v>
      </c>
      <c r="AC501" s="86" t="s">
        <v>173</v>
      </c>
      <c r="AD501" s="86" t="s">
        <v>173</v>
      </c>
      <c r="AE501" s="86">
        <f t="shared" si="169"/>
        <v>0</v>
      </c>
      <c r="AF501" s="86">
        <v>59178.32</v>
      </c>
      <c r="AG501" s="86" t="s">
        <v>173</v>
      </c>
      <c r="AH501" s="86">
        <f t="shared" si="170"/>
        <v>59178.32</v>
      </c>
      <c r="AI501" s="86">
        <v>856392.61</v>
      </c>
      <c r="AJ501" s="86" t="s">
        <v>173</v>
      </c>
      <c r="AK501" s="86">
        <f t="shared" si="171"/>
        <v>856392.61</v>
      </c>
      <c r="AM501" s="131" t="s">
        <v>8</v>
      </c>
    </row>
    <row r="502" spans="1:39" ht="15.95" customHeight="1" x14ac:dyDescent="0.4">
      <c r="A502" s="131" t="str">
        <f t="shared" si="158"/>
        <v>SeptiembreSeguros La Internacional, S. A.</v>
      </c>
      <c r="B502" s="50" t="s">
        <v>82</v>
      </c>
      <c r="C502" s="87">
        <f t="shared" si="159"/>
        <v>43411410.600000001</v>
      </c>
      <c r="D502" s="87">
        <f t="shared" si="160"/>
        <v>0</v>
      </c>
      <c r="E502" s="86" t="s">
        <v>173</v>
      </c>
      <c r="F502" s="86" t="s">
        <v>173</v>
      </c>
      <c r="G502" s="86">
        <f t="shared" si="161"/>
        <v>0</v>
      </c>
      <c r="H502" s="86" t="s">
        <v>173</v>
      </c>
      <c r="I502" s="86" t="s">
        <v>173</v>
      </c>
      <c r="J502" s="86">
        <f t="shared" si="162"/>
        <v>0</v>
      </c>
      <c r="K502" s="86" t="s">
        <v>173</v>
      </c>
      <c r="L502" s="86" t="s">
        <v>173</v>
      </c>
      <c r="M502" s="86">
        <f t="shared" si="163"/>
        <v>0</v>
      </c>
      <c r="N502" s="86" t="s">
        <v>173</v>
      </c>
      <c r="O502" s="86" t="s">
        <v>173</v>
      </c>
      <c r="P502" s="86">
        <f t="shared" si="164"/>
        <v>0</v>
      </c>
      <c r="Q502" s="86">
        <v>3448.28</v>
      </c>
      <c r="R502" s="86" t="s">
        <v>173</v>
      </c>
      <c r="S502" s="86">
        <f t="shared" si="165"/>
        <v>3448.28</v>
      </c>
      <c r="T502" s="86" t="s">
        <v>173</v>
      </c>
      <c r="U502" s="86" t="s">
        <v>173</v>
      </c>
      <c r="V502" s="86">
        <f t="shared" si="166"/>
        <v>0</v>
      </c>
      <c r="W502" s="86" t="s">
        <v>173</v>
      </c>
      <c r="X502" s="86" t="s">
        <v>173</v>
      </c>
      <c r="Y502" s="86">
        <f t="shared" si="167"/>
        <v>0</v>
      </c>
      <c r="Z502" s="86">
        <v>43407962.32</v>
      </c>
      <c r="AA502" s="86" t="s">
        <v>173</v>
      </c>
      <c r="AB502" s="86">
        <f t="shared" si="168"/>
        <v>43407962.32</v>
      </c>
      <c r="AC502" s="86" t="s">
        <v>173</v>
      </c>
      <c r="AD502" s="86" t="s">
        <v>173</v>
      </c>
      <c r="AE502" s="86">
        <f t="shared" si="169"/>
        <v>0</v>
      </c>
      <c r="AF502" s="86" t="s">
        <v>173</v>
      </c>
      <c r="AG502" s="86" t="s">
        <v>173</v>
      </c>
      <c r="AH502" s="86">
        <f t="shared" si="170"/>
        <v>0</v>
      </c>
      <c r="AI502" s="86" t="s">
        <v>173</v>
      </c>
      <c r="AJ502" s="86" t="s">
        <v>173</v>
      </c>
      <c r="AK502" s="86">
        <f t="shared" si="171"/>
        <v>0</v>
      </c>
      <c r="AM502" s="131" t="s">
        <v>8</v>
      </c>
    </row>
    <row r="503" spans="1:39" ht="15.95" customHeight="1" x14ac:dyDescent="0.4">
      <c r="A503" s="131" t="str">
        <f t="shared" si="158"/>
        <v>SeptiembreUnit, S.A</v>
      </c>
      <c r="B503" s="50" t="s">
        <v>118</v>
      </c>
      <c r="C503" s="87">
        <f t="shared" si="159"/>
        <v>811532.36</v>
      </c>
      <c r="D503" s="87">
        <f t="shared" si="160"/>
        <v>22741</v>
      </c>
      <c r="E503" s="86">
        <v>20706.05</v>
      </c>
      <c r="F503" s="86" t="s">
        <v>173</v>
      </c>
      <c r="G503" s="86">
        <f t="shared" si="161"/>
        <v>20706.05</v>
      </c>
      <c r="H503" s="86" t="s">
        <v>173</v>
      </c>
      <c r="I503" s="86" t="s">
        <v>173</v>
      </c>
      <c r="J503" s="86">
        <f t="shared" si="162"/>
        <v>0</v>
      </c>
      <c r="K503" s="86">
        <v>55269.71</v>
      </c>
      <c r="L503" s="86">
        <v>22741</v>
      </c>
      <c r="M503" s="86">
        <f t="shared" si="163"/>
        <v>78010.709999999992</v>
      </c>
      <c r="N503" s="86">
        <v>2602.58</v>
      </c>
      <c r="O503" s="86" t="s">
        <v>173</v>
      </c>
      <c r="P503" s="86">
        <f t="shared" si="164"/>
        <v>2602.58</v>
      </c>
      <c r="Q503" s="86" t="s">
        <v>173</v>
      </c>
      <c r="R503" s="86" t="s">
        <v>173</v>
      </c>
      <c r="S503" s="86">
        <f t="shared" si="165"/>
        <v>0</v>
      </c>
      <c r="T503" s="86" t="s">
        <v>173</v>
      </c>
      <c r="U503" s="86" t="s">
        <v>173</v>
      </c>
      <c r="V503" s="86">
        <f t="shared" si="166"/>
        <v>0</v>
      </c>
      <c r="W503" s="86" t="s">
        <v>173</v>
      </c>
      <c r="X503" s="86" t="s">
        <v>173</v>
      </c>
      <c r="Y503" s="86">
        <f t="shared" si="167"/>
        <v>0</v>
      </c>
      <c r="Z503" s="86">
        <v>871.55</v>
      </c>
      <c r="AA503" s="86" t="s">
        <v>173</v>
      </c>
      <c r="AB503" s="86">
        <f t="shared" si="168"/>
        <v>871.55</v>
      </c>
      <c r="AC503" s="86" t="s">
        <v>173</v>
      </c>
      <c r="AD503" s="86" t="s">
        <v>173</v>
      </c>
      <c r="AE503" s="86">
        <f t="shared" si="169"/>
        <v>0</v>
      </c>
      <c r="AF503" s="86" t="s">
        <v>173</v>
      </c>
      <c r="AG503" s="86" t="s">
        <v>173</v>
      </c>
      <c r="AH503" s="86">
        <f t="shared" si="170"/>
        <v>0</v>
      </c>
      <c r="AI503" s="86">
        <v>732082.47</v>
      </c>
      <c r="AJ503" s="86" t="s">
        <v>173</v>
      </c>
      <c r="AK503" s="86">
        <f t="shared" si="171"/>
        <v>732082.47</v>
      </c>
      <c r="AM503" s="131" t="s">
        <v>8</v>
      </c>
    </row>
    <row r="504" spans="1:39" ht="15.95" customHeight="1" x14ac:dyDescent="0.4">
      <c r="A504" s="131" t="str">
        <f t="shared" si="158"/>
        <v>SeptiembreCooperativa Nacional de Seguros, Inc.</v>
      </c>
      <c r="B504" s="50" t="s">
        <v>80</v>
      </c>
      <c r="C504" s="87">
        <f t="shared" si="159"/>
        <v>41491560.970000006</v>
      </c>
      <c r="D504" s="87">
        <f t="shared" si="160"/>
        <v>34042.550000000003</v>
      </c>
      <c r="E504" s="86" t="s">
        <v>173</v>
      </c>
      <c r="F504" s="86" t="s">
        <v>173</v>
      </c>
      <c r="G504" s="86">
        <f t="shared" si="161"/>
        <v>0</v>
      </c>
      <c r="H504" s="86">
        <v>15358539.449999999</v>
      </c>
      <c r="I504" s="86">
        <v>34042.550000000003</v>
      </c>
      <c r="J504" s="86">
        <f t="shared" si="162"/>
        <v>15392582</v>
      </c>
      <c r="K504" s="86" t="s">
        <v>173</v>
      </c>
      <c r="L504" s="86" t="s">
        <v>173</v>
      </c>
      <c r="M504" s="86">
        <f t="shared" si="163"/>
        <v>0</v>
      </c>
      <c r="N504" s="86" t="s">
        <v>173</v>
      </c>
      <c r="O504" s="86" t="s">
        <v>173</v>
      </c>
      <c r="P504" s="86">
        <f t="shared" si="164"/>
        <v>0</v>
      </c>
      <c r="Q504" s="86">
        <v>5942435.1399999997</v>
      </c>
      <c r="R504" s="86" t="s">
        <v>173</v>
      </c>
      <c r="S504" s="86">
        <f t="shared" si="165"/>
        <v>5942435.1399999997</v>
      </c>
      <c r="T504" s="86" t="s">
        <v>173</v>
      </c>
      <c r="U504" s="86" t="s">
        <v>173</v>
      </c>
      <c r="V504" s="86">
        <f t="shared" si="166"/>
        <v>0</v>
      </c>
      <c r="W504" s="86">
        <v>36283.75</v>
      </c>
      <c r="X504" s="86" t="s">
        <v>173</v>
      </c>
      <c r="Y504" s="86">
        <f t="shared" si="167"/>
        <v>36283.75</v>
      </c>
      <c r="Z504" s="86">
        <v>17639318.120000001</v>
      </c>
      <c r="AA504" s="86" t="s">
        <v>173</v>
      </c>
      <c r="AB504" s="86">
        <f t="shared" si="168"/>
        <v>17639318.120000001</v>
      </c>
      <c r="AC504" s="86" t="s">
        <v>173</v>
      </c>
      <c r="AD504" s="86" t="s">
        <v>173</v>
      </c>
      <c r="AE504" s="86">
        <f t="shared" si="169"/>
        <v>0</v>
      </c>
      <c r="AF504" s="86">
        <v>1834024.02</v>
      </c>
      <c r="AG504" s="86" t="s">
        <v>173</v>
      </c>
      <c r="AH504" s="86">
        <f t="shared" si="170"/>
        <v>1834024.02</v>
      </c>
      <c r="AI504" s="86">
        <v>680960.49</v>
      </c>
      <c r="AJ504" s="86" t="s">
        <v>173</v>
      </c>
      <c r="AK504" s="86">
        <f t="shared" si="171"/>
        <v>680960.49</v>
      </c>
      <c r="AM504" s="131" t="s">
        <v>8</v>
      </c>
    </row>
    <row r="505" spans="1:39" ht="15.95" customHeight="1" x14ac:dyDescent="0.4">
      <c r="A505" s="131" t="str">
        <f t="shared" si="158"/>
        <v>SeptiembreAngloamericana de Seguros, S. A.</v>
      </c>
      <c r="B505" s="50" t="s">
        <v>79</v>
      </c>
      <c r="C505" s="87">
        <f t="shared" si="159"/>
        <v>29560472.400000006</v>
      </c>
      <c r="D505" s="87">
        <f t="shared" si="160"/>
        <v>0</v>
      </c>
      <c r="E505" s="86">
        <v>1413.79</v>
      </c>
      <c r="F505" s="86" t="s">
        <v>173</v>
      </c>
      <c r="G505" s="86">
        <f t="shared" si="161"/>
        <v>1413.79</v>
      </c>
      <c r="H505" s="86">
        <v>2002363.42</v>
      </c>
      <c r="I505" s="86" t="s">
        <v>173</v>
      </c>
      <c r="J505" s="86">
        <f t="shared" si="162"/>
        <v>2002363.42</v>
      </c>
      <c r="K505" s="86" t="s">
        <v>173</v>
      </c>
      <c r="L505" s="86" t="s">
        <v>173</v>
      </c>
      <c r="M505" s="86">
        <f t="shared" si="163"/>
        <v>0</v>
      </c>
      <c r="N505" s="86" t="s">
        <v>173</v>
      </c>
      <c r="O505" s="86" t="s">
        <v>173</v>
      </c>
      <c r="P505" s="86">
        <f t="shared" si="164"/>
        <v>0</v>
      </c>
      <c r="Q505" s="86">
        <v>2107075.4300000002</v>
      </c>
      <c r="R505" s="86" t="s">
        <v>173</v>
      </c>
      <c r="S505" s="86">
        <f t="shared" si="165"/>
        <v>2107075.4300000002</v>
      </c>
      <c r="T505" s="86">
        <v>80374.080000000002</v>
      </c>
      <c r="U505" s="86" t="s">
        <v>173</v>
      </c>
      <c r="V505" s="86">
        <f t="shared" si="166"/>
        <v>80374.080000000002</v>
      </c>
      <c r="W505" s="86">
        <v>8851.09</v>
      </c>
      <c r="X505" s="86" t="s">
        <v>173</v>
      </c>
      <c r="Y505" s="86">
        <f t="shared" si="167"/>
        <v>8851.09</v>
      </c>
      <c r="Z505" s="86">
        <v>19557770.920000002</v>
      </c>
      <c r="AA505" s="86" t="s">
        <v>173</v>
      </c>
      <c r="AB505" s="86">
        <f t="shared" si="168"/>
        <v>19557770.920000002</v>
      </c>
      <c r="AC505" s="86" t="s">
        <v>173</v>
      </c>
      <c r="AD505" s="86" t="s">
        <v>173</v>
      </c>
      <c r="AE505" s="86">
        <f t="shared" si="169"/>
        <v>0</v>
      </c>
      <c r="AF505" s="86">
        <v>632603.42000000004</v>
      </c>
      <c r="AG505" s="86" t="s">
        <v>173</v>
      </c>
      <c r="AH505" s="86">
        <f t="shared" si="170"/>
        <v>632603.42000000004</v>
      </c>
      <c r="AI505" s="86">
        <v>5170020.25</v>
      </c>
      <c r="AJ505" s="86" t="s">
        <v>173</v>
      </c>
      <c r="AK505" s="86">
        <f t="shared" si="171"/>
        <v>5170020.25</v>
      </c>
      <c r="AM505" s="131" t="s">
        <v>8</v>
      </c>
    </row>
    <row r="506" spans="1:39" ht="15.95" customHeight="1" x14ac:dyDescent="0.4">
      <c r="A506" s="131" t="str">
        <f t="shared" si="158"/>
        <v>SeptiembrePatria, S. A. Compañía de Seguros</v>
      </c>
      <c r="B506" s="50" t="s">
        <v>99</v>
      </c>
      <c r="C506" s="87">
        <f t="shared" si="159"/>
        <v>64319389.200000003</v>
      </c>
      <c r="D506" s="87">
        <f t="shared" si="160"/>
        <v>0</v>
      </c>
      <c r="E506" s="86" t="s">
        <v>173</v>
      </c>
      <c r="F506" s="86" t="s">
        <v>173</v>
      </c>
      <c r="G506" s="86">
        <f t="shared" si="161"/>
        <v>0</v>
      </c>
      <c r="H506" s="86">
        <v>14397.4</v>
      </c>
      <c r="I506" s="86" t="s">
        <v>173</v>
      </c>
      <c r="J506" s="86">
        <f t="shared" si="162"/>
        <v>14397.4</v>
      </c>
      <c r="K506" s="86" t="s">
        <v>173</v>
      </c>
      <c r="L506" s="86" t="s">
        <v>173</v>
      </c>
      <c r="M506" s="86">
        <f t="shared" si="163"/>
        <v>0</v>
      </c>
      <c r="N506" s="86" t="s">
        <v>173</v>
      </c>
      <c r="O506" s="86" t="s">
        <v>173</v>
      </c>
      <c r="P506" s="86">
        <f t="shared" si="164"/>
        <v>0</v>
      </c>
      <c r="Q506" s="86">
        <v>145154.49</v>
      </c>
      <c r="R506" s="86" t="s">
        <v>173</v>
      </c>
      <c r="S506" s="86">
        <f t="shared" si="165"/>
        <v>145154.49</v>
      </c>
      <c r="T506" s="86">
        <v>13645.68</v>
      </c>
      <c r="U506" s="86" t="s">
        <v>173</v>
      </c>
      <c r="V506" s="86">
        <f t="shared" si="166"/>
        <v>13645.68</v>
      </c>
      <c r="W506" s="86">
        <v>421937.79</v>
      </c>
      <c r="X506" s="86" t="s">
        <v>173</v>
      </c>
      <c r="Y506" s="86">
        <f t="shared" si="167"/>
        <v>421937.79</v>
      </c>
      <c r="Z506" s="86">
        <v>61516050.390000001</v>
      </c>
      <c r="AA506" s="86" t="s">
        <v>173</v>
      </c>
      <c r="AB506" s="86">
        <f t="shared" si="168"/>
        <v>61516050.390000001</v>
      </c>
      <c r="AC506" s="86" t="s">
        <v>173</v>
      </c>
      <c r="AD506" s="86" t="s">
        <v>173</v>
      </c>
      <c r="AE506" s="86">
        <f t="shared" si="169"/>
        <v>0</v>
      </c>
      <c r="AF506" s="86">
        <v>1979511.38</v>
      </c>
      <c r="AG506" s="86" t="s">
        <v>173</v>
      </c>
      <c r="AH506" s="86">
        <f t="shared" si="170"/>
        <v>1979511.38</v>
      </c>
      <c r="AI506" s="86">
        <v>228692.07</v>
      </c>
      <c r="AJ506" s="86" t="s">
        <v>173</v>
      </c>
      <c r="AK506" s="86">
        <f t="shared" si="171"/>
        <v>228692.07</v>
      </c>
      <c r="AM506" s="131" t="s">
        <v>8</v>
      </c>
    </row>
    <row r="507" spans="1:39" ht="15.95" customHeight="1" x14ac:dyDescent="0.4">
      <c r="A507" s="131" t="str">
        <f t="shared" si="158"/>
        <v>SeptiembreGeneral de Seguros, S. A.</v>
      </c>
      <c r="B507" s="50" t="s">
        <v>78</v>
      </c>
      <c r="C507" s="87">
        <f t="shared" si="159"/>
        <v>39481134.579999998</v>
      </c>
      <c r="D507" s="87">
        <f t="shared" si="160"/>
        <v>93913960.170000002</v>
      </c>
      <c r="E507" s="86">
        <v>416542.68</v>
      </c>
      <c r="F507" s="86" t="s">
        <v>173</v>
      </c>
      <c r="G507" s="86">
        <f t="shared" si="161"/>
        <v>416542.68</v>
      </c>
      <c r="H507" s="86">
        <v>2411008</v>
      </c>
      <c r="I507" s="86">
        <v>92962507.870000005</v>
      </c>
      <c r="J507" s="86">
        <f t="shared" si="162"/>
        <v>95373515.870000005</v>
      </c>
      <c r="K507" s="86" t="s">
        <v>173</v>
      </c>
      <c r="L507" s="86">
        <v>433650.44</v>
      </c>
      <c r="M507" s="86">
        <f t="shared" si="163"/>
        <v>433650.44</v>
      </c>
      <c r="N507" s="86">
        <v>15955.65</v>
      </c>
      <c r="O507" s="86">
        <v>90280.8</v>
      </c>
      <c r="P507" s="86">
        <f t="shared" si="164"/>
        <v>106236.45</v>
      </c>
      <c r="Q507" s="86">
        <v>4085764.4</v>
      </c>
      <c r="R507" s="86">
        <v>148388.29</v>
      </c>
      <c r="S507" s="86">
        <f t="shared" si="165"/>
        <v>4234152.6899999995</v>
      </c>
      <c r="T507" s="86">
        <v>2390089.56</v>
      </c>
      <c r="U507" s="86" t="s">
        <v>173</v>
      </c>
      <c r="V507" s="86">
        <f t="shared" si="166"/>
        <v>2390089.56</v>
      </c>
      <c r="W507" s="86">
        <v>159073.84</v>
      </c>
      <c r="X507" s="86" t="s">
        <v>173</v>
      </c>
      <c r="Y507" s="86">
        <f t="shared" si="167"/>
        <v>159073.84</v>
      </c>
      <c r="Z507" s="86">
        <v>19499876.030000001</v>
      </c>
      <c r="AA507" s="86">
        <v>232101.05</v>
      </c>
      <c r="AB507" s="86">
        <f t="shared" si="168"/>
        <v>19731977.080000002</v>
      </c>
      <c r="AC507" s="86" t="s">
        <v>173</v>
      </c>
      <c r="AD507" s="86" t="s">
        <v>173</v>
      </c>
      <c r="AE507" s="86">
        <f t="shared" si="169"/>
        <v>0</v>
      </c>
      <c r="AF507" s="86">
        <v>6316045.0899999999</v>
      </c>
      <c r="AG507" s="86" t="s">
        <v>173</v>
      </c>
      <c r="AH507" s="86">
        <f t="shared" si="170"/>
        <v>6316045.0899999999</v>
      </c>
      <c r="AI507" s="86">
        <v>4186779.33</v>
      </c>
      <c r="AJ507" s="86">
        <v>47031.72</v>
      </c>
      <c r="AK507" s="86">
        <f t="shared" si="171"/>
        <v>4233811.05</v>
      </c>
      <c r="AM507" s="131" t="s">
        <v>8</v>
      </c>
    </row>
    <row r="508" spans="1:39" ht="15.95" customHeight="1" x14ac:dyDescent="0.4">
      <c r="A508" s="131" t="str">
        <f t="shared" si="158"/>
        <v>SeptiembreBMI Compañía de Seguros, S. A.</v>
      </c>
      <c r="B508" s="50" t="s">
        <v>95</v>
      </c>
      <c r="C508" s="87">
        <f t="shared" si="159"/>
        <v>1210493.33</v>
      </c>
      <c r="D508" s="87">
        <f t="shared" si="160"/>
        <v>31049557.609999999</v>
      </c>
      <c r="E508" s="86" t="s">
        <v>173</v>
      </c>
      <c r="F508" s="86" t="s">
        <v>173</v>
      </c>
      <c r="G508" s="86">
        <f t="shared" si="161"/>
        <v>0</v>
      </c>
      <c r="H508" s="86">
        <v>1210493.33</v>
      </c>
      <c r="I508" s="86" t="s">
        <v>173</v>
      </c>
      <c r="J508" s="86">
        <f t="shared" si="162"/>
        <v>1210493.33</v>
      </c>
      <c r="K508" s="86" t="s">
        <v>173</v>
      </c>
      <c r="L508" s="86">
        <v>31049557.609999999</v>
      </c>
      <c r="M508" s="86">
        <f t="shared" si="163"/>
        <v>31049557.609999999</v>
      </c>
      <c r="N508" s="86" t="s">
        <v>173</v>
      </c>
      <c r="O508" s="86" t="s">
        <v>173</v>
      </c>
      <c r="P508" s="86">
        <f t="shared" si="164"/>
        <v>0</v>
      </c>
      <c r="Q508" s="86" t="s">
        <v>173</v>
      </c>
      <c r="R508" s="86" t="s">
        <v>173</v>
      </c>
      <c r="S508" s="86">
        <f t="shared" si="165"/>
        <v>0</v>
      </c>
      <c r="T508" s="86" t="s">
        <v>173</v>
      </c>
      <c r="U508" s="86" t="s">
        <v>173</v>
      </c>
      <c r="V508" s="86">
        <f t="shared" si="166"/>
        <v>0</v>
      </c>
      <c r="W508" s="86" t="s">
        <v>173</v>
      </c>
      <c r="X508" s="86" t="s">
        <v>173</v>
      </c>
      <c r="Y508" s="86">
        <f t="shared" si="167"/>
        <v>0</v>
      </c>
      <c r="Z508" s="86" t="s">
        <v>173</v>
      </c>
      <c r="AA508" s="86" t="s">
        <v>173</v>
      </c>
      <c r="AB508" s="86">
        <f t="shared" si="168"/>
        <v>0</v>
      </c>
      <c r="AC508" s="86" t="s">
        <v>173</v>
      </c>
      <c r="AD508" s="86" t="s">
        <v>173</v>
      </c>
      <c r="AE508" s="86">
        <f t="shared" si="169"/>
        <v>0</v>
      </c>
      <c r="AF508" s="86" t="s">
        <v>173</v>
      </c>
      <c r="AG508" s="86" t="s">
        <v>173</v>
      </c>
      <c r="AH508" s="86">
        <f t="shared" si="170"/>
        <v>0</v>
      </c>
      <c r="AI508" s="86" t="s">
        <v>173</v>
      </c>
      <c r="AJ508" s="86" t="s">
        <v>173</v>
      </c>
      <c r="AK508" s="86">
        <f t="shared" si="171"/>
        <v>0</v>
      </c>
      <c r="AM508" s="131" t="s">
        <v>8</v>
      </c>
    </row>
    <row r="509" spans="1:39" ht="15.95" customHeight="1" x14ac:dyDescent="0.4">
      <c r="A509" s="131" t="str">
        <f t="shared" si="158"/>
        <v>SeptiembreAmigos Compañía de Seguros, S. A.</v>
      </c>
      <c r="B509" s="50" t="s">
        <v>88</v>
      </c>
      <c r="C509" s="87">
        <f t="shared" si="159"/>
        <v>11952187.289999999</v>
      </c>
      <c r="D509" s="87">
        <f t="shared" si="160"/>
        <v>2500000</v>
      </c>
      <c r="E509" s="86">
        <v>110246.55</v>
      </c>
      <c r="F509" s="86" t="s">
        <v>173</v>
      </c>
      <c r="G509" s="86">
        <f t="shared" si="161"/>
        <v>110246.55</v>
      </c>
      <c r="H509" s="86">
        <v>473673.5</v>
      </c>
      <c r="I509" s="86" t="s">
        <v>173</v>
      </c>
      <c r="J509" s="86">
        <f t="shared" si="162"/>
        <v>473673.5</v>
      </c>
      <c r="K509" s="86" t="s">
        <v>173</v>
      </c>
      <c r="L509" s="86">
        <v>2500000</v>
      </c>
      <c r="M509" s="86">
        <f t="shared" si="163"/>
        <v>2500000</v>
      </c>
      <c r="N509" s="86" t="s">
        <v>173</v>
      </c>
      <c r="O509" s="86" t="s">
        <v>173</v>
      </c>
      <c r="P509" s="86">
        <f t="shared" si="164"/>
        <v>0</v>
      </c>
      <c r="Q509" s="86">
        <v>1393.44</v>
      </c>
      <c r="R509" s="86" t="s">
        <v>173</v>
      </c>
      <c r="S509" s="86">
        <f t="shared" si="165"/>
        <v>1393.44</v>
      </c>
      <c r="T509" s="86">
        <v>109317.93</v>
      </c>
      <c r="U509" s="86" t="s">
        <v>173</v>
      </c>
      <c r="V509" s="86">
        <f t="shared" si="166"/>
        <v>109317.93</v>
      </c>
      <c r="W509" s="86" t="s">
        <v>173</v>
      </c>
      <c r="X509" s="86" t="s">
        <v>173</v>
      </c>
      <c r="Y509" s="86">
        <f t="shared" si="167"/>
        <v>0</v>
      </c>
      <c r="Z509" s="86">
        <v>9780575.0299999993</v>
      </c>
      <c r="AA509" s="86" t="s">
        <v>173</v>
      </c>
      <c r="AB509" s="86">
        <f t="shared" si="168"/>
        <v>9780575.0299999993</v>
      </c>
      <c r="AC509" s="86" t="s">
        <v>173</v>
      </c>
      <c r="AD509" s="86" t="s">
        <v>173</v>
      </c>
      <c r="AE509" s="86">
        <f t="shared" si="169"/>
        <v>0</v>
      </c>
      <c r="AF509" s="86">
        <v>781487.93</v>
      </c>
      <c r="AG509" s="86" t="s">
        <v>173</v>
      </c>
      <c r="AH509" s="86">
        <f t="shared" si="170"/>
        <v>781487.93</v>
      </c>
      <c r="AI509" s="86">
        <v>695492.91</v>
      </c>
      <c r="AJ509" s="86" t="s">
        <v>173</v>
      </c>
      <c r="AK509" s="86">
        <f t="shared" si="171"/>
        <v>695492.91</v>
      </c>
      <c r="AM509" s="131" t="s">
        <v>8</v>
      </c>
    </row>
    <row r="510" spans="1:39" ht="15.95" customHeight="1" x14ac:dyDescent="0.4">
      <c r="A510" s="131" t="str">
        <f t="shared" si="158"/>
        <v>SeptiembreCompañía Dominicana de Seguros, S.R.L.</v>
      </c>
      <c r="B510" s="50" t="s">
        <v>96</v>
      </c>
      <c r="C510" s="87">
        <f t="shared" si="159"/>
        <v>67200115.949999988</v>
      </c>
      <c r="D510" s="87">
        <f t="shared" si="160"/>
        <v>114526.84</v>
      </c>
      <c r="E510" s="86">
        <v>449816.29</v>
      </c>
      <c r="F510" s="86" t="s">
        <v>173</v>
      </c>
      <c r="G510" s="86">
        <f t="shared" si="161"/>
        <v>449816.29</v>
      </c>
      <c r="H510" s="86" t="s">
        <v>173</v>
      </c>
      <c r="I510" s="86" t="s">
        <v>173</v>
      </c>
      <c r="J510" s="86">
        <f t="shared" si="162"/>
        <v>0</v>
      </c>
      <c r="K510" s="86" t="s">
        <v>173</v>
      </c>
      <c r="L510" s="86" t="s">
        <v>173</v>
      </c>
      <c r="M510" s="86">
        <f t="shared" si="163"/>
        <v>0</v>
      </c>
      <c r="N510" s="86">
        <v>8408.7800000000007</v>
      </c>
      <c r="O510" s="86" t="s">
        <v>173</v>
      </c>
      <c r="P510" s="86">
        <f t="shared" si="164"/>
        <v>8408.7800000000007</v>
      </c>
      <c r="Q510" s="86">
        <v>818461.16</v>
      </c>
      <c r="R510" s="86" t="s">
        <v>173</v>
      </c>
      <c r="S510" s="86">
        <f t="shared" si="165"/>
        <v>818461.16</v>
      </c>
      <c r="T510" s="86">
        <v>330686.21999999997</v>
      </c>
      <c r="U510" s="86" t="s">
        <v>173</v>
      </c>
      <c r="V510" s="86">
        <f t="shared" si="166"/>
        <v>330686.21999999997</v>
      </c>
      <c r="W510" s="86">
        <v>7900.53</v>
      </c>
      <c r="X510" s="86" t="s">
        <v>173</v>
      </c>
      <c r="Y510" s="86">
        <f t="shared" si="167"/>
        <v>7900.53</v>
      </c>
      <c r="Z510" s="86">
        <v>51227889.719999999</v>
      </c>
      <c r="AA510" s="86">
        <v>15820</v>
      </c>
      <c r="AB510" s="86">
        <f t="shared" si="168"/>
        <v>51243709.719999999</v>
      </c>
      <c r="AC510" s="86" t="s">
        <v>173</v>
      </c>
      <c r="AD510" s="86" t="s">
        <v>173</v>
      </c>
      <c r="AE510" s="86">
        <f t="shared" si="169"/>
        <v>0</v>
      </c>
      <c r="AF510" s="86">
        <v>13665540.34</v>
      </c>
      <c r="AG510" s="86">
        <v>76608.45</v>
      </c>
      <c r="AH510" s="86">
        <f t="shared" si="170"/>
        <v>13742148.789999999</v>
      </c>
      <c r="AI510" s="86">
        <v>691412.91</v>
      </c>
      <c r="AJ510" s="86">
        <v>22098.39</v>
      </c>
      <c r="AK510" s="86">
        <f t="shared" si="171"/>
        <v>713511.3</v>
      </c>
      <c r="AM510" s="131" t="s">
        <v>8</v>
      </c>
    </row>
    <row r="511" spans="1:39" ht="15.95" customHeight="1" x14ac:dyDescent="0.4">
      <c r="A511" s="131" t="str">
        <f t="shared" si="158"/>
        <v>SeptiembreAtlantica Seguros, S. A.</v>
      </c>
      <c r="B511" s="49" t="s">
        <v>107</v>
      </c>
      <c r="C511" s="87">
        <f t="shared" si="159"/>
        <v>55326769.850000009</v>
      </c>
      <c r="D511" s="87">
        <f t="shared" si="160"/>
        <v>0</v>
      </c>
      <c r="E511" s="86">
        <v>10065.66</v>
      </c>
      <c r="F511" s="86" t="s">
        <v>173</v>
      </c>
      <c r="G511" s="86">
        <f t="shared" si="161"/>
        <v>10065.66</v>
      </c>
      <c r="H511" s="86">
        <v>351451.99</v>
      </c>
      <c r="I511" s="86" t="s">
        <v>173</v>
      </c>
      <c r="J511" s="86">
        <f t="shared" si="162"/>
        <v>351451.99</v>
      </c>
      <c r="K511" s="86" t="s">
        <v>173</v>
      </c>
      <c r="L511" s="86" t="s">
        <v>173</v>
      </c>
      <c r="M511" s="86">
        <f t="shared" si="163"/>
        <v>0</v>
      </c>
      <c r="N511" s="86" t="s">
        <v>173</v>
      </c>
      <c r="O511" s="86" t="s">
        <v>173</v>
      </c>
      <c r="P511" s="86">
        <f t="shared" si="164"/>
        <v>0</v>
      </c>
      <c r="Q511" s="86">
        <v>812793.69</v>
      </c>
      <c r="R511" s="86" t="s">
        <v>173</v>
      </c>
      <c r="S511" s="86">
        <f t="shared" si="165"/>
        <v>812793.69</v>
      </c>
      <c r="T511" s="86" t="s">
        <v>173</v>
      </c>
      <c r="U511" s="86" t="s">
        <v>173</v>
      </c>
      <c r="V511" s="86">
        <f t="shared" si="166"/>
        <v>0</v>
      </c>
      <c r="W511" s="86">
        <v>27000</v>
      </c>
      <c r="X511" s="86" t="s">
        <v>173</v>
      </c>
      <c r="Y511" s="86">
        <f t="shared" si="167"/>
        <v>27000</v>
      </c>
      <c r="Z511" s="86">
        <v>54017892.030000001</v>
      </c>
      <c r="AA511" s="86" t="s">
        <v>173</v>
      </c>
      <c r="AB511" s="86">
        <f t="shared" si="168"/>
        <v>54017892.030000001</v>
      </c>
      <c r="AC511" s="86" t="s">
        <v>173</v>
      </c>
      <c r="AD511" s="86" t="s">
        <v>173</v>
      </c>
      <c r="AE511" s="86">
        <f t="shared" si="169"/>
        <v>0</v>
      </c>
      <c r="AF511" s="86">
        <v>20225.669999999998</v>
      </c>
      <c r="AG511" s="86" t="s">
        <v>173</v>
      </c>
      <c r="AH511" s="86">
        <f t="shared" si="170"/>
        <v>20225.669999999998</v>
      </c>
      <c r="AI511" s="86">
        <v>87340.81</v>
      </c>
      <c r="AJ511" s="86" t="s">
        <v>173</v>
      </c>
      <c r="AK511" s="86">
        <f t="shared" si="171"/>
        <v>87340.81</v>
      </c>
      <c r="AM511" s="131" t="s">
        <v>8</v>
      </c>
    </row>
    <row r="512" spans="1:39" ht="15.95" customHeight="1" x14ac:dyDescent="0.4">
      <c r="A512" s="131" t="str">
        <f t="shared" si="158"/>
        <v>SeptiembreAutoseguro, S. A.</v>
      </c>
      <c r="B512" s="50" t="s">
        <v>81</v>
      </c>
      <c r="C512" s="87">
        <f t="shared" si="159"/>
        <v>3445851.2</v>
      </c>
      <c r="D512" s="87">
        <f t="shared" si="160"/>
        <v>0</v>
      </c>
      <c r="E512" s="86" t="s">
        <v>173</v>
      </c>
      <c r="F512" s="86" t="s">
        <v>173</v>
      </c>
      <c r="G512" s="86">
        <f t="shared" si="161"/>
        <v>0</v>
      </c>
      <c r="H512" s="86" t="s">
        <v>173</v>
      </c>
      <c r="I512" s="86" t="s">
        <v>173</v>
      </c>
      <c r="J512" s="86">
        <f t="shared" si="162"/>
        <v>0</v>
      </c>
      <c r="K512" s="86" t="s">
        <v>173</v>
      </c>
      <c r="L512" s="86" t="s">
        <v>173</v>
      </c>
      <c r="M512" s="86">
        <f t="shared" si="163"/>
        <v>0</v>
      </c>
      <c r="N512" s="86" t="s">
        <v>173</v>
      </c>
      <c r="O512" s="86" t="s">
        <v>173</v>
      </c>
      <c r="P512" s="86">
        <f t="shared" si="164"/>
        <v>0</v>
      </c>
      <c r="Q512" s="86" t="s">
        <v>173</v>
      </c>
      <c r="R512" s="86" t="s">
        <v>173</v>
      </c>
      <c r="S512" s="86">
        <f t="shared" si="165"/>
        <v>0</v>
      </c>
      <c r="T512" s="86" t="s">
        <v>173</v>
      </c>
      <c r="U512" s="86" t="s">
        <v>173</v>
      </c>
      <c r="V512" s="86">
        <f t="shared" si="166"/>
        <v>0</v>
      </c>
      <c r="W512" s="86" t="s">
        <v>173</v>
      </c>
      <c r="X512" s="86" t="s">
        <v>173</v>
      </c>
      <c r="Y512" s="86">
        <f t="shared" si="167"/>
        <v>0</v>
      </c>
      <c r="Z512" s="86">
        <v>3445851.2</v>
      </c>
      <c r="AA512" s="86" t="s">
        <v>173</v>
      </c>
      <c r="AB512" s="86">
        <f t="shared" si="168"/>
        <v>3445851.2</v>
      </c>
      <c r="AC512" s="86" t="s">
        <v>173</v>
      </c>
      <c r="AD512" s="86" t="s">
        <v>173</v>
      </c>
      <c r="AE512" s="86">
        <f t="shared" si="169"/>
        <v>0</v>
      </c>
      <c r="AF512" s="86" t="s">
        <v>173</v>
      </c>
      <c r="AG512" s="86" t="s">
        <v>173</v>
      </c>
      <c r="AH512" s="86">
        <f t="shared" si="170"/>
        <v>0</v>
      </c>
      <c r="AI512" s="86" t="s">
        <v>173</v>
      </c>
      <c r="AJ512" s="86" t="s">
        <v>173</v>
      </c>
      <c r="AK512" s="86">
        <f t="shared" si="171"/>
        <v>0</v>
      </c>
      <c r="AM512" s="131" t="s">
        <v>8</v>
      </c>
    </row>
    <row r="513" spans="1:39" ht="15.95" customHeight="1" x14ac:dyDescent="0.4">
      <c r="A513" s="131" t="str">
        <f t="shared" si="158"/>
        <v>SeptiembreBanesco Seguros, S.A.</v>
      </c>
      <c r="B513" s="50" t="s">
        <v>106</v>
      </c>
      <c r="C513" s="87">
        <f t="shared" si="159"/>
        <v>59688868.560000002</v>
      </c>
      <c r="D513" s="87">
        <f t="shared" si="160"/>
        <v>30083.31</v>
      </c>
      <c r="E513" s="86">
        <v>102329.12</v>
      </c>
      <c r="F513" s="86" t="s">
        <v>173</v>
      </c>
      <c r="G513" s="86">
        <f t="shared" si="161"/>
        <v>102329.12</v>
      </c>
      <c r="H513" s="86">
        <v>3352723.38</v>
      </c>
      <c r="I513" s="86" t="s">
        <v>173</v>
      </c>
      <c r="J513" s="86">
        <f t="shared" si="162"/>
        <v>3352723.38</v>
      </c>
      <c r="K513" s="86" t="s">
        <v>173</v>
      </c>
      <c r="L513" s="86" t="s">
        <v>173</v>
      </c>
      <c r="M513" s="86">
        <f t="shared" si="163"/>
        <v>0</v>
      </c>
      <c r="N513" s="86">
        <v>1831376.62</v>
      </c>
      <c r="O513" s="86" t="s">
        <v>173</v>
      </c>
      <c r="P513" s="86">
        <f t="shared" si="164"/>
        <v>1831376.62</v>
      </c>
      <c r="Q513" s="86">
        <v>18925793.940000001</v>
      </c>
      <c r="R513" s="86" t="s">
        <v>173</v>
      </c>
      <c r="S513" s="86">
        <f t="shared" si="165"/>
        <v>18925793.940000001</v>
      </c>
      <c r="T513" s="86">
        <v>200550.94</v>
      </c>
      <c r="U513" s="86" t="s">
        <v>173</v>
      </c>
      <c r="V513" s="86">
        <f t="shared" si="166"/>
        <v>200550.94</v>
      </c>
      <c r="W513" s="86">
        <v>742374.56</v>
      </c>
      <c r="X513" s="86" t="s">
        <v>173</v>
      </c>
      <c r="Y513" s="86">
        <f t="shared" si="167"/>
        <v>742374.56</v>
      </c>
      <c r="Z513" s="86">
        <v>30940991.109999999</v>
      </c>
      <c r="AA513" s="86">
        <v>30083.31</v>
      </c>
      <c r="AB513" s="86">
        <f t="shared" si="168"/>
        <v>30971074.419999998</v>
      </c>
      <c r="AC513" s="86" t="s">
        <v>173</v>
      </c>
      <c r="AD513" s="86" t="s">
        <v>173</v>
      </c>
      <c r="AE513" s="86">
        <f t="shared" si="169"/>
        <v>0</v>
      </c>
      <c r="AF513" s="86">
        <v>430486.01</v>
      </c>
      <c r="AG513" s="86" t="s">
        <v>173</v>
      </c>
      <c r="AH513" s="86">
        <f t="shared" si="170"/>
        <v>430486.01</v>
      </c>
      <c r="AI513" s="86">
        <v>3162242.88</v>
      </c>
      <c r="AJ513" s="86" t="s">
        <v>173</v>
      </c>
      <c r="AK513" s="86">
        <f t="shared" si="171"/>
        <v>3162242.88</v>
      </c>
      <c r="AM513" s="131" t="s">
        <v>8</v>
      </c>
    </row>
    <row r="514" spans="1:39" ht="15.95" customHeight="1" x14ac:dyDescent="0.4">
      <c r="A514" s="131" t="str">
        <f t="shared" si="158"/>
        <v>SeptiembreHumano Seguros, S. A.</v>
      </c>
      <c r="B514" s="50" t="s">
        <v>108</v>
      </c>
      <c r="C514" s="87">
        <f t="shared" si="159"/>
        <v>117394760.16999999</v>
      </c>
      <c r="D514" s="87">
        <f t="shared" si="160"/>
        <v>1006951630.5100001</v>
      </c>
      <c r="E514" s="86">
        <v>4293874.96</v>
      </c>
      <c r="F514" s="86">
        <v>0.01</v>
      </c>
      <c r="G514" s="86">
        <f t="shared" si="161"/>
        <v>4293874.97</v>
      </c>
      <c r="H514" s="86">
        <v>23753808.059999999</v>
      </c>
      <c r="I514" s="86">
        <v>2054278.57</v>
      </c>
      <c r="J514" s="86">
        <f t="shared" si="162"/>
        <v>25808086.629999999</v>
      </c>
      <c r="K514" s="86" t="s">
        <v>173</v>
      </c>
      <c r="L514" s="86">
        <v>1000676135.45</v>
      </c>
      <c r="M514" s="86">
        <f t="shared" si="163"/>
        <v>1000676135.45</v>
      </c>
      <c r="N514" s="86">
        <v>1501093.92</v>
      </c>
      <c r="O514" s="86">
        <v>4411.84</v>
      </c>
      <c r="P514" s="86">
        <f t="shared" si="164"/>
        <v>1505505.76</v>
      </c>
      <c r="Q514" s="86">
        <v>28538500.190000001</v>
      </c>
      <c r="R514" s="86">
        <v>452190.84</v>
      </c>
      <c r="S514" s="86">
        <f t="shared" si="165"/>
        <v>28990691.030000001</v>
      </c>
      <c r="T514" s="86">
        <v>430624.11</v>
      </c>
      <c r="U514" s="86" t="s">
        <v>173</v>
      </c>
      <c r="V514" s="86">
        <f t="shared" si="166"/>
        <v>430624.11</v>
      </c>
      <c r="W514" s="86">
        <v>796452.35</v>
      </c>
      <c r="X514" s="86">
        <v>213370.83</v>
      </c>
      <c r="Y514" s="86">
        <f t="shared" si="167"/>
        <v>1009823.1799999999</v>
      </c>
      <c r="Z514" s="86">
        <v>52588329.850000001</v>
      </c>
      <c r="AA514" s="86">
        <v>1066550.8799999999</v>
      </c>
      <c r="AB514" s="86">
        <f t="shared" si="168"/>
        <v>53654880.730000004</v>
      </c>
      <c r="AC514" s="86" t="s">
        <v>173</v>
      </c>
      <c r="AD514" s="86" t="s">
        <v>173</v>
      </c>
      <c r="AE514" s="86">
        <f t="shared" si="169"/>
        <v>0</v>
      </c>
      <c r="AF514" s="86">
        <v>1031214.91</v>
      </c>
      <c r="AG514" s="86">
        <v>20265.04</v>
      </c>
      <c r="AH514" s="86">
        <f t="shared" si="170"/>
        <v>1051479.95</v>
      </c>
      <c r="AI514" s="86">
        <v>4460861.82</v>
      </c>
      <c r="AJ514" s="86">
        <v>2464427.0499999998</v>
      </c>
      <c r="AK514" s="86">
        <f t="shared" si="171"/>
        <v>6925288.8700000001</v>
      </c>
      <c r="AM514" s="131" t="s">
        <v>8</v>
      </c>
    </row>
    <row r="515" spans="1:39" ht="15.95" customHeight="1" x14ac:dyDescent="0.4">
      <c r="A515" s="131" t="str">
        <f t="shared" si="158"/>
        <v>SeptiembreAtrio Seguros, S. A.</v>
      </c>
      <c r="B515" s="50" t="s">
        <v>110</v>
      </c>
      <c r="C515" s="87">
        <f t="shared" si="159"/>
        <v>26101885.400000002</v>
      </c>
      <c r="D515" s="87">
        <f t="shared" si="160"/>
        <v>18647713.560000002</v>
      </c>
      <c r="E515" s="86" t="s">
        <v>173</v>
      </c>
      <c r="F515" s="86" t="s">
        <v>173</v>
      </c>
      <c r="G515" s="86">
        <f t="shared" si="161"/>
        <v>0</v>
      </c>
      <c r="H515" s="86">
        <v>255080.17</v>
      </c>
      <c r="I515" s="86">
        <v>15332545.029999999</v>
      </c>
      <c r="J515" s="86">
        <f t="shared" si="162"/>
        <v>15587625.199999999</v>
      </c>
      <c r="K515" s="86" t="s">
        <v>173</v>
      </c>
      <c r="L515" s="86">
        <v>3232167.4</v>
      </c>
      <c r="M515" s="86">
        <f t="shared" si="163"/>
        <v>3232167.4</v>
      </c>
      <c r="N515" s="86">
        <v>4561.21</v>
      </c>
      <c r="O515" s="86" t="s">
        <v>173</v>
      </c>
      <c r="P515" s="86">
        <f t="shared" si="164"/>
        <v>4561.21</v>
      </c>
      <c r="Q515" s="86">
        <v>1472003.95</v>
      </c>
      <c r="R515" s="86" t="s">
        <v>173</v>
      </c>
      <c r="S515" s="86">
        <f t="shared" si="165"/>
        <v>1472003.95</v>
      </c>
      <c r="T515" s="86">
        <v>2848120.47</v>
      </c>
      <c r="U515" s="86" t="s">
        <v>173</v>
      </c>
      <c r="V515" s="86">
        <f t="shared" si="166"/>
        <v>2848120.47</v>
      </c>
      <c r="W515" s="86">
        <v>144777.74</v>
      </c>
      <c r="X515" s="86" t="s">
        <v>173</v>
      </c>
      <c r="Y515" s="86">
        <f t="shared" si="167"/>
        <v>144777.74</v>
      </c>
      <c r="Z515" s="86">
        <v>18525083.57</v>
      </c>
      <c r="AA515" s="86">
        <v>83001.119999999995</v>
      </c>
      <c r="AB515" s="86">
        <f t="shared" si="168"/>
        <v>18608084.690000001</v>
      </c>
      <c r="AC515" s="86" t="s">
        <v>173</v>
      </c>
      <c r="AD515" s="86" t="s">
        <v>173</v>
      </c>
      <c r="AE515" s="86">
        <f t="shared" si="169"/>
        <v>0</v>
      </c>
      <c r="AF515" s="86">
        <v>1394308.76</v>
      </c>
      <c r="AG515" s="86" t="s">
        <v>173</v>
      </c>
      <c r="AH515" s="86">
        <f t="shared" si="170"/>
        <v>1394308.76</v>
      </c>
      <c r="AI515" s="86">
        <v>1457949.53</v>
      </c>
      <c r="AJ515" s="86">
        <v>0.01</v>
      </c>
      <c r="AK515" s="86">
        <f t="shared" si="171"/>
        <v>1457949.54</v>
      </c>
      <c r="AM515" s="131" t="s">
        <v>8</v>
      </c>
    </row>
    <row r="516" spans="1:39" ht="15.95" customHeight="1" x14ac:dyDescent="0.4">
      <c r="A516" s="131" t="str">
        <f t="shared" si="158"/>
        <v>SeptiembreSeguros APS, S.A</v>
      </c>
      <c r="B516" s="50" t="s">
        <v>114</v>
      </c>
      <c r="C516" s="87">
        <f t="shared" si="159"/>
        <v>16105401.149999999</v>
      </c>
      <c r="D516" s="87">
        <f t="shared" si="160"/>
        <v>475600</v>
      </c>
      <c r="E516" s="86" t="s">
        <v>173</v>
      </c>
      <c r="F516" s="86" t="s">
        <v>173</v>
      </c>
      <c r="G516" s="86">
        <f t="shared" si="161"/>
        <v>0</v>
      </c>
      <c r="H516" s="86">
        <v>337513.81</v>
      </c>
      <c r="I516" s="86" t="s">
        <v>173</v>
      </c>
      <c r="J516" s="86">
        <f t="shared" si="162"/>
        <v>337513.81</v>
      </c>
      <c r="K516" s="86" t="s">
        <v>173</v>
      </c>
      <c r="L516" s="86">
        <v>475600</v>
      </c>
      <c r="M516" s="86">
        <f t="shared" si="163"/>
        <v>475600</v>
      </c>
      <c r="N516" s="86">
        <v>987.47</v>
      </c>
      <c r="O516" s="86" t="s">
        <v>173</v>
      </c>
      <c r="P516" s="86">
        <f t="shared" si="164"/>
        <v>987.47</v>
      </c>
      <c r="Q516" s="86">
        <v>462600.71</v>
      </c>
      <c r="R516" s="86" t="s">
        <v>173</v>
      </c>
      <c r="S516" s="86">
        <f t="shared" si="165"/>
        <v>462600.71</v>
      </c>
      <c r="T516" s="86">
        <v>80410.64</v>
      </c>
      <c r="U516" s="86" t="s">
        <v>173</v>
      </c>
      <c r="V516" s="86">
        <f t="shared" si="166"/>
        <v>80410.64</v>
      </c>
      <c r="W516" s="86">
        <v>136896.91</v>
      </c>
      <c r="X516" s="86" t="s">
        <v>173</v>
      </c>
      <c r="Y516" s="86">
        <f t="shared" si="167"/>
        <v>136896.91</v>
      </c>
      <c r="Z516" s="86">
        <v>7723041.9299999997</v>
      </c>
      <c r="AA516" s="86" t="s">
        <v>173</v>
      </c>
      <c r="AB516" s="86">
        <f t="shared" si="168"/>
        <v>7723041.9299999997</v>
      </c>
      <c r="AC516" s="86" t="s">
        <v>173</v>
      </c>
      <c r="AD516" s="86" t="s">
        <v>173</v>
      </c>
      <c r="AE516" s="86">
        <f t="shared" si="169"/>
        <v>0</v>
      </c>
      <c r="AF516" s="86">
        <v>7117741.6799999997</v>
      </c>
      <c r="AG516" s="86" t="s">
        <v>173</v>
      </c>
      <c r="AH516" s="86">
        <f t="shared" si="170"/>
        <v>7117741.6799999997</v>
      </c>
      <c r="AI516" s="86">
        <v>246208</v>
      </c>
      <c r="AJ516" s="86" t="s">
        <v>173</v>
      </c>
      <c r="AK516" s="86">
        <f t="shared" si="171"/>
        <v>246208</v>
      </c>
      <c r="AM516" s="131" t="s">
        <v>8</v>
      </c>
    </row>
    <row r="517" spans="1:39" ht="15.95" customHeight="1" x14ac:dyDescent="0.4">
      <c r="A517" s="131" t="str">
        <f t="shared" si="158"/>
        <v>SeptiembreBupa Dominicana, S.A.</v>
      </c>
      <c r="B517" s="49" t="s">
        <v>101</v>
      </c>
      <c r="C517" s="87">
        <f t="shared" si="159"/>
        <v>0</v>
      </c>
      <c r="D517" s="87">
        <f t="shared" si="160"/>
        <v>28548500.02</v>
      </c>
      <c r="E517" s="86" t="s">
        <v>173</v>
      </c>
      <c r="F517" s="86" t="s">
        <v>173</v>
      </c>
      <c r="G517" s="86">
        <f t="shared" si="161"/>
        <v>0</v>
      </c>
      <c r="H517" s="86" t="s">
        <v>173</v>
      </c>
      <c r="I517" s="86" t="s">
        <v>173</v>
      </c>
      <c r="J517" s="86">
        <f t="shared" si="162"/>
        <v>0</v>
      </c>
      <c r="K517" s="86" t="s">
        <v>173</v>
      </c>
      <c r="L517" s="86">
        <v>28548500.02</v>
      </c>
      <c r="M517" s="86">
        <f t="shared" si="163"/>
        <v>28548500.02</v>
      </c>
      <c r="N517" s="86" t="s">
        <v>173</v>
      </c>
      <c r="O517" s="86" t="s">
        <v>173</v>
      </c>
      <c r="P517" s="86">
        <f t="shared" si="164"/>
        <v>0</v>
      </c>
      <c r="Q517" s="86" t="s">
        <v>173</v>
      </c>
      <c r="R517" s="86" t="s">
        <v>173</v>
      </c>
      <c r="S517" s="86">
        <f t="shared" si="165"/>
        <v>0</v>
      </c>
      <c r="T517" s="86" t="s">
        <v>173</v>
      </c>
      <c r="U517" s="86" t="s">
        <v>173</v>
      </c>
      <c r="V517" s="86">
        <f t="shared" si="166"/>
        <v>0</v>
      </c>
      <c r="W517" s="86" t="s">
        <v>173</v>
      </c>
      <c r="X517" s="86" t="s">
        <v>173</v>
      </c>
      <c r="Y517" s="86">
        <f t="shared" si="167"/>
        <v>0</v>
      </c>
      <c r="Z517" s="86" t="s">
        <v>173</v>
      </c>
      <c r="AA517" s="86" t="s">
        <v>173</v>
      </c>
      <c r="AB517" s="86">
        <f t="shared" si="168"/>
        <v>0</v>
      </c>
      <c r="AC517" s="86" t="s">
        <v>173</v>
      </c>
      <c r="AD517" s="86" t="s">
        <v>173</v>
      </c>
      <c r="AE517" s="86">
        <f t="shared" si="169"/>
        <v>0</v>
      </c>
      <c r="AF517" s="86" t="s">
        <v>173</v>
      </c>
      <c r="AG517" s="86" t="s">
        <v>173</v>
      </c>
      <c r="AH517" s="86">
        <f t="shared" si="170"/>
        <v>0</v>
      </c>
      <c r="AI517" s="86" t="s">
        <v>173</v>
      </c>
      <c r="AJ517" s="86" t="s">
        <v>173</v>
      </c>
      <c r="AK517" s="86">
        <f t="shared" si="171"/>
        <v>0</v>
      </c>
      <c r="AM517" s="131" t="s">
        <v>8</v>
      </c>
    </row>
    <row r="518" spans="1:39" ht="15.95" customHeight="1" x14ac:dyDescent="0.4">
      <c r="A518" s="131" t="str">
        <f t="shared" si="158"/>
        <v>SeptiembreMultiseguros S.U, S. A.</v>
      </c>
      <c r="B518" s="50" t="s">
        <v>113</v>
      </c>
      <c r="C518" s="87">
        <f t="shared" si="159"/>
        <v>19087772.18</v>
      </c>
      <c r="D518" s="87">
        <f t="shared" si="160"/>
        <v>0</v>
      </c>
      <c r="E518" s="86" t="s">
        <v>173</v>
      </c>
      <c r="F518" s="86" t="s">
        <v>173</v>
      </c>
      <c r="G518" s="86">
        <f t="shared" si="161"/>
        <v>0</v>
      </c>
      <c r="H518" s="86">
        <v>7435.71</v>
      </c>
      <c r="I518" s="86" t="s">
        <v>173</v>
      </c>
      <c r="J518" s="86">
        <f t="shared" si="162"/>
        <v>7435.71</v>
      </c>
      <c r="K518" s="86" t="s">
        <v>173</v>
      </c>
      <c r="L518" s="86" t="s">
        <v>173</v>
      </c>
      <c r="M518" s="86">
        <f t="shared" si="163"/>
        <v>0</v>
      </c>
      <c r="N518" s="86" t="s">
        <v>173</v>
      </c>
      <c r="O518" s="86" t="s">
        <v>173</v>
      </c>
      <c r="P518" s="86">
        <f t="shared" si="164"/>
        <v>0</v>
      </c>
      <c r="Q518" s="86">
        <v>1036714.47</v>
      </c>
      <c r="R518" s="86" t="s">
        <v>173</v>
      </c>
      <c r="S518" s="86">
        <f t="shared" si="165"/>
        <v>1036714.47</v>
      </c>
      <c r="T518" s="86">
        <v>127747.73</v>
      </c>
      <c r="U518" s="86" t="s">
        <v>173</v>
      </c>
      <c r="V518" s="86">
        <f t="shared" si="166"/>
        <v>127747.73</v>
      </c>
      <c r="W518" s="86">
        <v>20382.88</v>
      </c>
      <c r="X518" s="86" t="s">
        <v>173</v>
      </c>
      <c r="Y518" s="86">
        <f t="shared" si="167"/>
        <v>20382.88</v>
      </c>
      <c r="Z518" s="86">
        <v>15062608.32</v>
      </c>
      <c r="AA518" s="86" t="s">
        <v>173</v>
      </c>
      <c r="AB518" s="86">
        <f t="shared" si="168"/>
        <v>15062608.32</v>
      </c>
      <c r="AC518" s="86" t="s">
        <v>173</v>
      </c>
      <c r="AD518" s="86" t="s">
        <v>173</v>
      </c>
      <c r="AE518" s="86">
        <f t="shared" si="169"/>
        <v>0</v>
      </c>
      <c r="AF518" s="86">
        <v>1810782.57</v>
      </c>
      <c r="AG518" s="86" t="s">
        <v>173</v>
      </c>
      <c r="AH518" s="86">
        <f t="shared" si="170"/>
        <v>1810782.57</v>
      </c>
      <c r="AI518" s="86">
        <v>1022100.5</v>
      </c>
      <c r="AJ518" s="86" t="s">
        <v>173</v>
      </c>
      <c r="AK518" s="86">
        <f t="shared" si="171"/>
        <v>1022100.5</v>
      </c>
      <c r="AM518" s="131" t="s">
        <v>8</v>
      </c>
    </row>
    <row r="519" spans="1:39" ht="15.95" customHeight="1" x14ac:dyDescent="0.4">
      <c r="A519" s="131" t="str">
        <f t="shared" si="158"/>
        <v>SeptiembreSeguros ADEMI, S. A.</v>
      </c>
      <c r="B519" s="50" t="s">
        <v>109</v>
      </c>
      <c r="C519" s="87">
        <f t="shared" si="159"/>
        <v>15889807.039999999</v>
      </c>
      <c r="D519" s="87">
        <f t="shared" si="160"/>
        <v>164376.49</v>
      </c>
      <c r="E519" s="86" t="s">
        <v>173</v>
      </c>
      <c r="F519" s="86" t="s">
        <v>173</v>
      </c>
      <c r="G519" s="86">
        <f t="shared" si="161"/>
        <v>0</v>
      </c>
      <c r="H519" s="86">
        <v>9212446.8699999992</v>
      </c>
      <c r="I519" s="86" t="s">
        <v>173</v>
      </c>
      <c r="J519" s="86">
        <f t="shared" si="162"/>
        <v>9212446.8699999992</v>
      </c>
      <c r="K519" s="86" t="s">
        <v>173</v>
      </c>
      <c r="L519" s="86" t="s">
        <v>173</v>
      </c>
      <c r="M519" s="86">
        <f t="shared" si="163"/>
        <v>0</v>
      </c>
      <c r="N519" s="86" t="s">
        <v>173</v>
      </c>
      <c r="O519" s="86" t="s">
        <v>173</v>
      </c>
      <c r="P519" s="86">
        <f t="shared" si="164"/>
        <v>0</v>
      </c>
      <c r="Q519" s="86">
        <v>4439026.08</v>
      </c>
      <c r="R519" s="86">
        <v>154822.39999999999</v>
      </c>
      <c r="S519" s="86">
        <f t="shared" si="165"/>
        <v>4593848.4800000004</v>
      </c>
      <c r="T519" s="86" t="s">
        <v>173</v>
      </c>
      <c r="U519" s="86" t="s">
        <v>173</v>
      </c>
      <c r="V519" s="86">
        <f t="shared" si="166"/>
        <v>0</v>
      </c>
      <c r="W519" s="86">
        <v>10179.68</v>
      </c>
      <c r="X519" s="86" t="s">
        <v>173</v>
      </c>
      <c r="Y519" s="86">
        <f t="shared" si="167"/>
        <v>10179.68</v>
      </c>
      <c r="Z519" s="86" t="s">
        <v>173</v>
      </c>
      <c r="AA519" s="86">
        <v>7503.18</v>
      </c>
      <c r="AB519" s="86">
        <f t="shared" si="168"/>
        <v>7503.18</v>
      </c>
      <c r="AC519" s="86" t="s">
        <v>173</v>
      </c>
      <c r="AD519" s="86" t="s">
        <v>173</v>
      </c>
      <c r="AE519" s="86">
        <f t="shared" si="169"/>
        <v>0</v>
      </c>
      <c r="AF519" s="86">
        <v>34627.11</v>
      </c>
      <c r="AG519" s="86">
        <v>1107.96</v>
      </c>
      <c r="AH519" s="86">
        <f t="shared" si="170"/>
        <v>35735.07</v>
      </c>
      <c r="AI519" s="86">
        <v>2193527.2999999998</v>
      </c>
      <c r="AJ519" s="86">
        <v>942.95</v>
      </c>
      <c r="AK519" s="86">
        <f t="shared" si="171"/>
        <v>2194470.25</v>
      </c>
      <c r="AM519" s="131" t="s">
        <v>8</v>
      </c>
    </row>
    <row r="520" spans="1:39" ht="15.95" customHeight="1" x14ac:dyDescent="0.4">
      <c r="A520" s="131" t="str">
        <f t="shared" si="158"/>
        <v>SeptiembreMidas Seguros, S. A.</v>
      </c>
      <c r="B520" s="50" t="s">
        <v>115</v>
      </c>
      <c r="C520" s="87">
        <f t="shared" si="159"/>
        <v>636396.99</v>
      </c>
      <c r="D520" s="87">
        <f t="shared" si="160"/>
        <v>0</v>
      </c>
      <c r="E520" s="86" t="s">
        <v>173</v>
      </c>
      <c r="F520" s="86" t="s">
        <v>173</v>
      </c>
      <c r="G520" s="86">
        <f t="shared" si="161"/>
        <v>0</v>
      </c>
      <c r="H520" s="86" t="s">
        <v>173</v>
      </c>
      <c r="I520" s="86" t="s">
        <v>173</v>
      </c>
      <c r="J520" s="86">
        <f t="shared" si="162"/>
        <v>0</v>
      </c>
      <c r="K520" s="86" t="s">
        <v>173</v>
      </c>
      <c r="L520" s="86" t="s">
        <v>173</v>
      </c>
      <c r="M520" s="86">
        <f t="shared" si="163"/>
        <v>0</v>
      </c>
      <c r="N520" s="86" t="s">
        <v>173</v>
      </c>
      <c r="O520" s="86" t="s">
        <v>173</v>
      </c>
      <c r="P520" s="86">
        <f t="shared" si="164"/>
        <v>0</v>
      </c>
      <c r="Q520" s="86" t="s">
        <v>173</v>
      </c>
      <c r="R520" s="86" t="s">
        <v>173</v>
      </c>
      <c r="S520" s="86">
        <f t="shared" si="165"/>
        <v>0</v>
      </c>
      <c r="T520" s="86" t="s">
        <v>173</v>
      </c>
      <c r="U520" s="86" t="s">
        <v>173</v>
      </c>
      <c r="V520" s="86">
        <f t="shared" si="166"/>
        <v>0</v>
      </c>
      <c r="W520" s="86" t="s">
        <v>173</v>
      </c>
      <c r="X520" s="86" t="s">
        <v>173</v>
      </c>
      <c r="Y520" s="86">
        <f t="shared" si="167"/>
        <v>0</v>
      </c>
      <c r="Z520" s="86">
        <v>480259.84000000003</v>
      </c>
      <c r="AA520" s="86" t="s">
        <v>173</v>
      </c>
      <c r="AB520" s="86">
        <f t="shared" si="168"/>
        <v>480259.84000000003</v>
      </c>
      <c r="AC520" s="86" t="s">
        <v>173</v>
      </c>
      <c r="AD520" s="86" t="s">
        <v>173</v>
      </c>
      <c r="AE520" s="86">
        <f t="shared" si="169"/>
        <v>0</v>
      </c>
      <c r="AF520" s="86">
        <v>156137.15</v>
      </c>
      <c r="AG520" s="86" t="s">
        <v>173</v>
      </c>
      <c r="AH520" s="86">
        <f t="shared" si="170"/>
        <v>156137.15</v>
      </c>
      <c r="AI520" s="86" t="s">
        <v>173</v>
      </c>
      <c r="AJ520" s="86" t="s">
        <v>173</v>
      </c>
      <c r="AK520" s="86">
        <f t="shared" si="171"/>
        <v>0</v>
      </c>
      <c r="AM520" s="131" t="s">
        <v>8</v>
      </c>
    </row>
    <row r="521" spans="1:39" ht="15.95" customHeight="1" x14ac:dyDescent="0.4">
      <c r="A521" s="131" t="str">
        <f t="shared" si="158"/>
        <v>SeptiembreHylseg Seguros, S.A.</v>
      </c>
      <c r="B521" s="50" t="s">
        <v>117</v>
      </c>
      <c r="C521" s="87">
        <f t="shared" si="159"/>
        <v>750967.24</v>
      </c>
      <c r="D521" s="87">
        <f t="shared" si="160"/>
        <v>0</v>
      </c>
      <c r="E521" s="86" t="s">
        <v>173</v>
      </c>
      <c r="F521" s="86" t="s">
        <v>173</v>
      </c>
      <c r="G521" s="86">
        <f t="shared" si="161"/>
        <v>0</v>
      </c>
      <c r="H521" s="86" t="s">
        <v>173</v>
      </c>
      <c r="I521" s="86" t="s">
        <v>173</v>
      </c>
      <c r="J521" s="86">
        <f t="shared" si="162"/>
        <v>0</v>
      </c>
      <c r="K521" s="86" t="s">
        <v>173</v>
      </c>
      <c r="L521" s="86" t="s">
        <v>173</v>
      </c>
      <c r="M521" s="86">
        <f t="shared" si="163"/>
        <v>0</v>
      </c>
      <c r="N521" s="86" t="s">
        <v>173</v>
      </c>
      <c r="O521" s="86" t="s">
        <v>173</v>
      </c>
      <c r="P521" s="86">
        <f t="shared" si="164"/>
        <v>0</v>
      </c>
      <c r="Q521" s="86" t="s">
        <v>173</v>
      </c>
      <c r="R521" s="86" t="s">
        <v>173</v>
      </c>
      <c r="S521" s="86">
        <f t="shared" si="165"/>
        <v>0</v>
      </c>
      <c r="T521" s="86" t="s">
        <v>173</v>
      </c>
      <c r="U521" s="86" t="s">
        <v>173</v>
      </c>
      <c r="V521" s="86">
        <f t="shared" si="166"/>
        <v>0</v>
      </c>
      <c r="W521" s="86" t="s">
        <v>173</v>
      </c>
      <c r="X521" s="86" t="s">
        <v>173</v>
      </c>
      <c r="Y521" s="86">
        <f t="shared" si="167"/>
        <v>0</v>
      </c>
      <c r="Z521" s="86">
        <v>279093.09999999998</v>
      </c>
      <c r="AA521" s="86" t="s">
        <v>173</v>
      </c>
      <c r="AB521" s="86">
        <f t="shared" si="168"/>
        <v>279093.09999999998</v>
      </c>
      <c r="AC521" s="86" t="s">
        <v>173</v>
      </c>
      <c r="AD521" s="86" t="s">
        <v>173</v>
      </c>
      <c r="AE521" s="86">
        <f t="shared" si="169"/>
        <v>0</v>
      </c>
      <c r="AF521" s="86">
        <v>451874.14</v>
      </c>
      <c r="AG521" s="86" t="s">
        <v>173</v>
      </c>
      <c r="AH521" s="86">
        <f t="shared" si="170"/>
        <v>451874.14</v>
      </c>
      <c r="AI521" s="86">
        <v>20000</v>
      </c>
      <c r="AJ521" s="86" t="s">
        <v>173</v>
      </c>
      <c r="AK521" s="86">
        <f t="shared" si="171"/>
        <v>20000</v>
      </c>
      <c r="AM521" s="131" t="s">
        <v>8</v>
      </c>
    </row>
    <row r="522" spans="1:39" ht="15.95" customHeight="1" x14ac:dyDescent="0.4">
      <c r="A522" s="131" t="str">
        <f t="shared" si="158"/>
        <v>SeptiembreAseguradora Agropecuaria Dominicana. S. A.</v>
      </c>
      <c r="B522" s="50" t="s">
        <v>98</v>
      </c>
      <c r="C522" s="87">
        <f t="shared" si="159"/>
        <v>2290075.5699999998</v>
      </c>
      <c r="D522" s="87">
        <f t="shared" si="160"/>
        <v>26349944.309999999</v>
      </c>
      <c r="E522" s="86" t="s">
        <v>173</v>
      </c>
      <c r="F522" s="86" t="s">
        <v>173</v>
      </c>
      <c r="G522" s="86">
        <f t="shared" si="161"/>
        <v>0</v>
      </c>
      <c r="H522" s="86">
        <v>2255224.84</v>
      </c>
      <c r="I522" s="86" t="s">
        <v>173</v>
      </c>
      <c r="J522" s="86">
        <f t="shared" si="162"/>
        <v>2255224.84</v>
      </c>
      <c r="K522" s="86" t="s">
        <v>173</v>
      </c>
      <c r="L522" s="86" t="s">
        <v>173</v>
      </c>
      <c r="M522" s="86">
        <f t="shared" si="163"/>
        <v>0</v>
      </c>
      <c r="N522" s="86" t="s">
        <v>173</v>
      </c>
      <c r="O522" s="86" t="s">
        <v>173</v>
      </c>
      <c r="P522" s="86">
        <f t="shared" si="164"/>
        <v>0</v>
      </c>
      <c r="Q522" s="86" t="s">
        <v>173</v>
      </c>
      <c r="R522" s="86" t="s">
        <v>173</v>
      </c>
      <c r="S522" s="86">
        <f t="shared" si="165"/>
        <v>0</v>
      </c>
      <c r="T522" s="86" t="s">
        <v>173</v>
      </c>
      <c r="U522" s="86" t="s">
        <v>173</v>
      </c>
      <c r="V522" s="86">
        <f t="shared" si="166"/>
        <v>0</v>
      </c>
      <c r="W522" s="86" t="s">
        <v>173</v>
      </c>
      <c r="X522" s="86" t="s">
        <v>173</v>
      </c>
      <c r="Y522" s="86">
        <f t="shared" si="167"/>
        <v>0</v>
      </c>
      <c r="Z522" s="86" t="s">
        <v>173</v>
      </c>
      <c r="AA522" s="86" t="s">
        <v>173</v>
      </c>
      <c r="AB522" s="86">
        <f t="shared" si="168"/>
        <v>0</v>
      </c>
      <c r="AC522" s="86" t="s">
        <v>173</v>
      </c>
      <c r="AD522" s="86">
        <v>26349944.309999999</v>
      </c>
      <c r="AE522" s="86">
        <f t="shared" si="169"/>
        <v>26349944.309999999</v>
      </c>
      <c r="AF522" s="86" t="s">
        <v>173</v>
      </c>
      <c r="AG522" s="86" t="s">
        <v>173</v>
      </c>
      <c r="AH522" s="86">
        <f t="shared" si="170"/>
        <v>0</v>
      </c>
      <c r="AI522" s="86">
        <v>34850.730000000003</v>
      </c>
      <c r="AJ522" s="86" t="s">
        <v>173</v>
      </c>
      <c r="AK522" s="86">
        <f t="shared" si="171"/>
        <v>34850.730000000003</v>
      </c>
      <c r="AM522" s="131" t="s">
        <v>8</v>
      </c>
    </row>
    <row r="523" spans="1:39" ht="15.95" customHeight="1" x14ac:dyDescent="0.4">
      <c r="A523" s="131" t="str">
        <f t="shared" si="158"/>
        <v>SeptiembreCuna Mutual Insurance Society Dominicana, S.A.</v>
      </c>
      <c r="B523" s="50" t="s">
        <v>102</v>
      </c>
      <c r="C523" s="87">
        <f t="shared" si="159"/>
        <v>42495255.270000003</v>
      </c>
      <c r="D523" s="87">
        <f t="shared" si="160"/>
        <v>0</v>
      </c>
      <c r="E523" s="86" t="s">
        <v>173</v>
      </c>
      <c r="F523" s="86" t="s">
        <v>173</v>
      </c>
      <c r="G523" s="86">
        <f t="shared" si="161"/>
        <v>0</v>
      </c>
      <c r="H523" s="86">
        <v>42495255.270000003</v>
      </c>
      <c r="I523" s="86" t="s">
        <v>173</v>
      </c>
      <c r="J523" s="86">
        <f t="shared" si="162"/>
        <v>42495255.270000003</v>
      </c>
      <c r="K523" s="86" t="s">
        <v>173</v>
      </c>
      <c r="L523" s="86" t="s">
        <v>173</v>
      </c>
      <c r="M523" s="86">
        <f t="shared" si="163"/>
        <v>0</v>
      </c>
      <c r="N523" s="86" t="s">
        <v>173</v>
      </c>
      <c r="O523" s="86" t="s">
        <v>173</v>
      </c>
      <c r="P523" s="86">
        <f t="shared" si="164"/>
        <v>0</v>
      </c>
      <c r="Q523" s="86" t="s">
        <v>173</v>
      </c>
      <c r="R523" s="86" t="s">
        <v>173</v>
      </c>
      <c r="S523" s="86">
        <f t="shared" si="165"/>
        <v>0</v>
      </c>
      <c r="T523" s="86" t="s">
        <v>173</v>
      </c>
      <c r="U523" s="86" t="s">
        <v>173</v>
      </c>
      <c r="V523" s="86">
        <f t="shared" si="166"/>
        <v>0</v>
      </c>
      <c r="W523" s="86" t="s">
        <v>173</v>
      </c>
      <c r="X523" s="86" t="s">
        <v>173</v>
      </c>
      <c r="Y523" s="86">
        <f t="shared" si="167"/>
        <v>0</v>
      </c>
      <c r="Z523" s="86" t="s">
        <v>173</v>
      </c>
      <c r="AA523" s="86" t="s">
        <v>173</v>
      </c>
      <c r="AB523" s="86">
        <f t="shared" si="168"/>
        <v>0</v>
      </c>
      <c r="AC523" s="86" t="s">
        <v>173</v>
      </c>
      <c r="AD523" s="86" t="s">
        <v>173</v>
      </c>
      <c r="AE523" s="86">
        <f t="shared" si="169"/>
        <v>0</v>
      </c>
      <c r="AF523" s="86" t="s">
        <v>173</v>
      </c>
      <c r="AG523" s="86" t="s">
        <v>173</v>
      </c>
      <c r="AH523" s="86">
        <f t="shared" si="170"/>
        <v>0</v>
      </c>
      <c r="AI523" s="86" t="s">
        <v>173</v>
      </c>
      <c r="AJ523" s="86" t="s">
        <v>173</v>
      </c>
      <c r="AK523" s="86">
        <f t="shared" si="171"/>
        <v>0</v>
      </c>
      <c r="AM523" s="131" t="s">
        <v>8</v>
      </c>
    </row>
    <row r="524" spans="1:39" ht="15.95" customHeight="1" x14ac:dyDescent="0.4">
      <c r="A524" s="131" t="str">
        <f t="shared" si="158"/>
        <v>Total General</v>
      </c>
      <c r="B524" s="52" t="s">
        <v>19</v>
      </c>
      <c r="C524" s="60">
        <f>SUM(C491:C523)</f>
        <v>4250976234.9299989</v>
      </c>
      <c r="D524" s="60">
        <f>SUM(D491:D523)</f>
        <v>2669698294.2099996</v>
      </c>
      <c r="E524" s="60">
        <f>SUM(E491:E523)</f>
        <v>28780599.520000003</v>
      </c>
      <c r="F524" s="60">
        <f>SUM(F491:F523)</f>
        <v>11858.460000000001</v>
      </c>
      <c r="G524" s="60">
        <f t="shared" ref="G524" si="172">SUBTOTAL(109,E524:F524)</f>
        <v>28792457.980000004</v>
      </c>
      <c r="H524" s="60">
        <f>SUM(H491:H523)</f>
        <v>488622415.53999996</v>
      </c>
      <c r="I524" s="60">
        <f>SUM(I491:I523)</f>
        <v>653864249.80000007</v>
      </c>
      <c r="J524" s="60">
        <f t="shared" ref="J524" si="173">SUBTOTAL(109,H524:I524)</f>
        <v>1142486665.3400002</v>
      </c>
      <c r="K524" s="60">
        <f>SUM(K491:K523)</f>
        <v>2264307.44</v>
      </c>
      <c r="L524" s="60">
        <f>SUM(L491:L523)</f>
        <v>1840208334.3100002</v>
      </c>
      <c r="M524" s="60">
        <f t="shared" ref="M524" si="174">SUBTOTAL(109,K524:L524)</f>
        <v>1842472641.7500002</v>
      </c>
      <c r="N524" s="60">
        <f>SUM(N491:N523)</f>
        <v>50545870.389999993</v>
      </c>
      <c r="O524" s="60">
        <f>SUM(O491:O523)</f>
        <v>489003.44</v>
      </c>
      <c r="P524" s="60">
        <f t="shared" ref="P524" si="175">SUBTOTAL(109,N524:O524)</f>
        <v>51034873.829999991</v>
      </c>
      <c r="Q524" s="60">
        <f>SUM(Q491:Q523)</f>
        <v>1498148454.5200007</v>
      </c>
      <c r="R524" s="60">
        <f>SUM(R491:R523)</f>
        <v>124492961.28000002</v>
      </c>
      <c r="S524" s="60">
        <f t="shared" ref="S524" si="176">SUBTOTAL(109,Q524:R524)</f>
        <v>1622641415.8000007</v>
      </c>
      <c r="T524" s="60">
        <f>SUM(T491:T523)</f>
        <v>26740691.789999992</v>
      </c>
      <c r="U524" s="60">
        <f>SUM(U491:U523)</f>
        <v>0</v>
      </c>
      <c r="V524" s="60">
        <f t="shared" ref="V524" si="177">SUBTOTAL(109,T524:U524)</f>
        <v>26740691.789999992</v>
      </c>
      <c r="W524" s="60">
        <f>SUM(W491:W523)</f>
        <v>78300422.840000004</v>
      </c>
      <c r="X524" s="60">
        <f>SUM(X491:X523)</f>
        <v>6789024.8099999996</v>
      </c>
      <c r="Y524" s="60">
        <f t="shared" ref="Y524" si="178">SUBTOTAL(109,W524:X524)</f>
        <v>85089447.650000006</v>
      </c>
      <c r="Z524" s="60">
        <f>SUM(Z491:Z523)</f>
        <v>1592815022.0899994</v>
      </c>
      <c r="AA524" s="60">
        <f>SUM(AA491:AA523)</f>
        <v>9425844.6799999978</v>
      </c>
      <c r="AB524" s="60">
        <f t="shared" ref="AB524" si="179">SUBTOTAL(109,Z524:AA524)</f>
        <v>1602240866.7699995</v>
      </c>
      <c r="AC524" s="60">
        <f>SUM(AC491:AC523)</f>
        <v>0</v>
      </c>
      <c r="AD524" s="60">
        <f>SUM(AD491:AD523)</f>
        <v>26349944.309999999</v>
      </c>
      <c r="AE524" s="60">
        <f t="shared" ref="AE524" si="180">SUBTOTAL(109,AC524:AD524)</f>
        <v>26349944.309999999</v>
      </c>
      <c r="AF524" s="60">
        <f>SUM(AF491:AF523)</f>
        <v>82116739.49000001</v>
      </c>
      <c r="AG524" s="60">
        <f>SUM(AG491:AG523)</f>
        <v>902967.85</v>
      </c>
      <c r="AH524" s="60">
        <f t="shared" ref="AH524" si="181">SUBTOTAL(109,AF524:AG524)</f>
        <v>83019707.340000004</v>
      </c>
      <c r="AI524" s="60">
        <f>SUM(AI491:AI523)</f>
        <v>402641711.31000006</v>
      </c>
      <c r="AJ524" s="60">
        <f>SUM(AJ491:AJ523)</f>
        <v>7164105.2699999996</v>
      </c>
      <c r="AK524" s="60">
        <f t="shared" ref="AK524" si="182">SUBTOTAL(109,AI524:AJ524)</f>
        <v>409805816.58000004</v>
      </c>
    </row>
    <row r="525" spans="1:39" x14ac:dyDescent="0.4">
      <c r="A525" s="131" t="str">
        <f t="shared" si="158"/>
        <v/>
      </c>
      <c r="B525" s="34"/>
      <c r="C525" s="35"/>
      <c r="D525" s="34"/>
      <c r="E525" s="35"/>
      <c r="F525" s="34"/>
      <c r="G525" s="34"/>
      <c r="H525" s="35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</row>
    <row r="526" spans="1:39" x14ac:dyDescent="0.4">
      <c r="A526" s="131" t="str">
        <f>AM526&amp;B526</f>
        <v>% de Primas Exoneradas de Impuestos</v>
      </c>
      <c r="B526" s="5" t="s">
        <v>38</v>
      </c>
      <c r="C526" s="187">
        <f>IFERROR(D524/C527*100,0)</f>
        <v>38.575694940847782</v>
      </c>
      <c r="D526" s="187"/>
      <c r="E526" s="187">
        <f>IFERROR(F524/E527*100,0)</f>
        <v>4.1185993944098824E-2</v>
      </c>
      <c r="F526" s="187"/>
      <c r="G526" s="36"/>
      <c r="H526" s="187">
        <f>IFERROR(I524/H527*100,0)</f>
        <v>57.231674525094988</v>
      </c>
      <c r="I526" s="187"/>
      <c r="J526" s="36"/>
      <c r="K526" s="187">
        <f>IFERROR(L524/K527*100,0)</f>
        <v>99.877104962717425</v>
      </c>
      <c r="L526" s="187"/>
      <c r="M526" s="36"/>
      <c r="N526" s="187">
        <f>IFERROR(O524/N527*100,0)</f>
        <v>0.95817507383068634</v>
      </c>
      <c r="O526" s="187"/>
      <c r="P526" s="36"/>
      <c r="Q526" s="187">
        <f>IFERROR(R524/Q527*100,0)</f>
        <v>7.6722410797472484</v>
      </c>
      <c r="R526" s="187"/>
      <c r="S526" s="36"/>
      <c r="T526" s="187">
        <f>IFERROR(U524/T527*100,0)</f>
        <v>0</v>
      </c>
      <c r="U526" s="187"/>
      <c r="V526" s="36"/>
      <c r="W526" s="187">
        <f>IFERROR(X524/W527*100,0)</f>
        <v>7.9786918325353575</v>
      </c>
      <c r="X526" s="187"/>
      <c r="Y526" s="36"/>
      <c r="Z526" s="187">
        <f>IFERROR(AA524/Z527*100,0)</f>
        <v>0.58829136589193431</v>
      </c>
      <c r="AA526" s="187"/>
      <c r="AB526" s="36"/>
      <c r="AC526" s="187">
        <f>IFERROR(AD524/AC527*100,0)</f>
        <v>100</v>
      </c>
      <c r="AD526" s="187"/>
      <c r="AE526" s="36"/>
      <c r="AF526" s="187">
        <f>IFERROR(AG524/AF527*100,0)</f>
        <v>1.0876548218870172</v>
      </c>
      <c r="AG526" s="187"/>
      <c r="AH526" s="36"/>
      <c r="AI526" s="187">
        <f>IFERROR(AJ524/AI527*100,0)</f>
        <v>1.7481707140682965</v>
      </c>
      <c r="AJ526" s="187"/>
      <c r="AK526" s="36"/>
    </row>
    <row r="527" spans="1:39" x14ac:dyDescent="0.4">
      <c r="A527" s="131" t="str">
        <f>AM527&amp;B527</f>
        <v>Primas Netas Totales</v>
      </c>
      <c r="B527" s="5" t="s">
        <v>39</v>
      </c>
      <c r="C527" s="185">
        <f>IFERROR(C524+D524,0)</f>
        <v>6920674529.1399984</v>
      </c>
      <c r="D527" s="186"/>
      <c r="E527" s="185">
        <f>IFERROR(E524+F524,0)</f>
        <v>28792457.980000004</v>
      </c>
      <c r="F527" s="186"/>
      <c r="G527" s="37"/>
      <c r="H527" s="185">
        <f>IFERROR(H524+I524,0)</f>
        <v>1142486665.3400002</v>
      </c>
      <c r="I527" s="186"/>
      <c r="J527" s="37"/>
      <c r="K527" s="185">
        <f>IFERROR(K524+L524,0)</f>
        <v>1842472641.7500002</v>
      </c>
      <c r="L527" s="186"/>
      <c r="M527" s="37"/>
      <c r="N527" s="185">
        <f>IFERROR(N524+O524,0)</f>
        <v>51034873.829999991</v>
      </c>
      <c r="O527" s="186"/>
      <c r="P527" s="37"/>
      <c r="Q527" s="185">
        <f>IFERROR(Q524+R524,0)</f>
        <v>1622641415.8000007</v>
      </c>
      <c r="R527" s="186"/>
      <c r="S527" s="37"/>
      <c r="T527" s="185">
        <f>IFERROR(T524+U524,0)</f>
        <v>26740691.789999992</v>
      </c>
      <c r="U527" s="186"/>
      <c r="V527" s="37"/>
      <c r="W527" s="185">
        <f>IFERROR(W524+X524,0)</f>
        <v>85089447.650000006</v>
      </c>
      <c r="X527" s="186"/>
      <c r="Y527" s="37"/>
      <c r="Z527" s="185">
        <f>IFERROR(Z524+AA524,0)</f>
        <v>1602240866.7699995</v>
      </c>
      <c r="AA527" s="186"/>
      <c r="AB527" s="37"/>
      <c r="AC527" s="185">
        <f>IFERROR(AC524+AD524,0)</f>
        <v>26349944.309999999</v>
      </c>
      <c r="AD527" s="186"/>
      <c r="AE527" s="37"/>
      <c r="AF527" s="185">
        <f>IFERROR(AF524+AG524,0)</f>
        <v>83019707.340000004</v>
      </c>
      <c r="AG527" s="186"/>
      <c r="AH527" s="37"/>
      <c r="AI527" s="185">
        <f>IFERROR(AI524+AJ524,0)</f>
        <v>409805816.58000004</v>
      </c>
      <c r="AJ527" s="186"/>
      <c r="AK527" s="37"/>
    </row>
    <row r="528" spans="1:39" x14ac:dyDescent="0.4">
      <c r="A528" s="131" t="str">
        <f>AM528&amp;B528</f>
        <v>% Por Ramos Primas Netas Cobradas</v>
      </c>
      <c r="B528" s="5" t="s">
        <v>40</v>
      </c>
      <c r="C528" s="187">
        <f>SUM(E528:AJ528,0)</f>
        <v>100.00000000000006</v>
      </c>
      <c r="D528" s="186"/>
      <c r="E528" s="187">
        <f>IFERROR(E527/C527*100,0)</f>
        <v>0.41603542918782394</v>
      </c>
      <c r="F528" s="187"/>
      <c r="G528" s="36"/>
      <c r="H528" s="187">
        <f>IFERROR(H527/C527*100,0)</f>
        <v>16.508313756548986</v>
      </c>
      <c r="I528" s="187"/>
      <c r="J528" s="36"/>
      <c r="K528" s="187">
        <f>IFERROR(K527/C527*100,0)</f>
        <v>26.622732133871295</v>
      </c>
      <c r="L528" s="187"/>
      <c r="M528" s="36"/>
      <c r="N528" s="187">
        <f>IFERROR(N527/C527*100,0)</f>
        <v>0.73742629587786546</v>
      </c>
      <c r="O528" s="187"/>
      <c r="P528" s="36"/>
      <c r="Q528" s="187">
        <f>IFERROR(Q527/C527*100,0)</f>
        <v>23.446289938469903</v>
      </c>
      <c r="R528" s="187"/>
      <c r="S528" s="36"/>
      <c r="T528" s="187">
        <f>IFERROR(T527/C527*100,0)</f>
        <v>0.38638851859607592</v>
      </c>
      <c r="U528" s="187"/>
      <c r="V528" s="36"/>
      <c r="W528" s="187">
        <f>IFERROR(W527/C527*100,0)</f>
        <v>1.2294964499735503</v>
      </c>
      <c r="X528" s="187"/>
      <c r="Y528" s="36"/>
      <c r="Z528" s="187">
        <f>IFERROR(Z527/C527*100,0)</f>
        <v>23.151513050117426</v>
      </c>
      <c r="AA528" s="187"/>
      <c r="AB528" s="36"/>
      <c r="AC528" s="187">
        <f>IFERROR(AC527/C527*100,0)</f>
        <v>0.38074242906600592</v>
      </c>
      <c r="AD528" s="187"/>
      <c r="AE528" s="36"/>
      <c r="AF528" s="187">
        <f>IFERROR(AF527/C527*100,0)</f>
        <v>1.1995898230792323</v>
      </c>
      <c r="AG528" s="187"/>
      <c r="AH528" s="36"/>
      <c r="AI528" s="187">
        <f>IFERROR(AI527/C527*100,0)</f>
        <v>5.9214721752118695</v>
      </c>
      <c r="AJ528" s="187"/>
      <c r="AK528" s="36"/>
    </row>
    <row r="529" spans="1:37" x14ac:dyDescent="0.4">
      <c r="A529" s="131" t="str">
        <f t="shared" si="158"/>
        <v>Fuente: Superintendencia de Seguros, Dirección de Análisis Financiero y Estadísticas</v>
      </c>
      <c r="B529" s="92" t="s">
        <v>171</v>
      </c>
      <c r="E529" s="171"/>
    </row>
    <row r="530" spans="1:37" x14ac:dyDescent="0.4">
      <c r="A530" s="131" t="str">
        <f t="shared" si="158"/>
        <v/>
      </c>
      <c r="B530" s="38"/>
      <c r="E530" s="171"/>
      <c r="F530" s="171"/>
      <c r="I530" s="171"/>
      <c r="J530" s="171"/>
      <c r="K530" s="171"/>
      <c r="L530" s="171"/>
      <c r="M530" s="171"/>
      <c r="N530" s="171"/>
      <c r="O530" s="171"/>
      <c r="P530" s="171"/>
      <c r="Q530" s="171"/>
      <c r="R530" s="171"/>
      <c r="S530" s="171"/>
      <c r="T530" s="171"/>
      <c r="U530" s="171"/>
      <c r="V530" s="171"/>
      <c r="W530" s="171"/>
      <c r="X530" s="171"/>
      <c r="Y530" s="171"/>
      <c r="Z530" s="171"/>
      <c r="AA530" s="171"/>
      <c r="AB530" s="171"/>
      <c r="AC530" s="171"/>
      <c r="AD530" s="171"/>
      <c r="AE530" s="171"/>
      <c r="AF530" s="171"/>
      <c r="AG530" s="171"/>
      <c r="AH530" s="171"/>
      <c r="AI530" s="171"/>
      <c r="AJ530" s="171"/>
    </row>
    <row r="531" spans="1:37" x14ac:dyDescent="0.4">
      <c r="A531" s="131" t="str">
        <f t="shared" si="158"/>
        <v/>
      </c>
      <c r="B531" s="38"/>
      <c r="F531" s="171"/>
      <c r="H531" s="171"/>
      <c r="L531" s="170"/>
      <c r="AG531" s="171"/>
    </row>
    <row r="532" spans="1:37" x14ac:dyDescent="0.4">
      <c r="A532" s="131" t="str">
        <f t="shared" ref="A532:A590" si="183">AM532&amp;B532</f>
        <v/>
      </c>
      <c r="B532" s="38"/>
      <c r="C532" s="171"/>
      <c r="D532" s="171"/>
      <c r="I532" s="170"/>
      <c r="L532" s="171"/>
    </row>
    <row r="533" spans="1:37" x14ac:dyDescent="0.4">
      <c r="A533" s="131" t="str">
        <f t="shared" si="183"/>
        <v/>
      </c>
      <c r="B533" s="38"/>
    </row>
    <row r="534" spans="1:37" x14ac:dyDescent="0.4">
      <c r="A534" s="131" t="str">
        <f t="shared" si="183"/>
        <v/>
      </c>
      <c r="B534" s="38"/>
    </row>
    <row r="535" spans="1:37" x14ac:dyDescent="0.4">
      <c r="A535" s="131" t="str">
        <f t="shared" si="183"/>
        <v/>
      </c>
      <c r="B535" s="38"/>
    </row>
    <row r="536" spans="1:37" x14ac:dyDescent="0.4">
      <c r="A536" s="131" t="str">
        <f t="shared" si="183"/>
        <v/>
      </c>
    </row>
    <row r="537" spans="1:37" ht="20.25" customHeight="1" x14ac:dyDescent="0.6">
      <c r="A537" s="131" t="str">
        <f t="shared" si="183"/>
        <v>Superintendencia de Seguros</v>
      </c>
      <c r="B537" s="181" t="s">
        <v>42</v>
      </c>
      <c r="C537" s="181"/>
      <c r="D537" s="181"/>
      <c r="E537" s="181"/>
      <c r="F537" s="181"/>
      <c r="G537" s="181"/>
      <c r="H537" s="181"/>
      <c r="I537" s="181"/>
      <c r="J537" s="181"/>
      <c r="K537" s="181"/>
      <c r="L537" s="181"/>
      <c r="M537" s="181"/>
      <c r="N537" s="181"/>
      <c r="O537" s="181"/>
      <c r="P537" s="181"/>
      <c r="Q537" s="181"/>
      <c r="R537" s="181"/>
      <c r="S537" s="181"/>
      <c r="T537" s="181"/>
      <c r="U537" s="181"/>
      <c r="V537" s="181"/>
      <c r="W537" s="181"/>
      <c r="X537" s="181"/>
      <c r="Y537" s="181"/>
      <c r="Z537" s="181"/>
      <c r="AA537" s="181"/>
      <c r="AB537" s="181"/>
      <c r="AC537" s="181"/>
      <c r="AD537" s="181"/>
      <c r="AE537" s="181"/>
      <c r="AF537" s="181"/>
      <c r="AG537" s="181"/>
      <c r="AH537" s="181"/>
      <c r="AI537" s="181"/>
      <c r="AJ537" s="181"/>
    </row>
    <row r="538" spans="1:37" ht="12.75" customHeight="1" x14ac:dyDescent="0.4">
      <c r="A538" s="131" t="str">
        <f t="shared" si="183"/>
        <v>Primas Netas Cobradas por Compañías, Según Ramos</v>
      </c>
      <c r="B538" s="182" t="s">
        <v>56</v>
      </c>
      <c r="C538" s="182"/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</row>
    <row r="539" spans="1:37" ht="12.75" customHeight="1" x14ac:dyDescent="0.4">
      <c r="A539" s="131" t="str">
        <f t="shared" si="183"/>
        <v>Octubre. 2021</v>
      </c>
      <c r="B539" s="183" t="s">
        <v>155</v>
      </c>
      <c r="C539" s="184"/>
      <c r="D539" s="184"/>
      <c r="E539" s="184"/>
      <c r="F539" s="184"/>
      <c r="G539" s="184"/>
      <c r="H539" s="184"/>
      <c r="I539" s="184"/>
      <c r="J539" s="184"/>
      <c r="K539" s="184"/>
      <c r="L539" s="184"/>
      <c r="M539" s="184"/>
      <c r="N539" s="184"/>
      <c r="O539" s="184"/>
      <c r="P539" s="184"/>
      <c r="Q539" s="184"/>
      <c r="R539" s="184"/>
      <c r="S539" s="184"/>
      <c r="T539" s="184"/>
      <c r="U539" s="184"/>
      <c r="V539" s="184"/>
      <c r="W539" s="184"/>
      <c r="X539" s="184"/>
      <c r="Y539" s="184"/>
      <c r="Z539" s="184"/>
      <c r="AA539" s="184"/>
      <c r="AB539" s="184"/>
      <c r="AC539" s="184"/>
      <c r="AD539" s="184"/>
      <c r="AE539" s="184"/>
      <c r="AF539" s="184"/>
      <c r="AG539" s="184"/>
      <c r="AH539" s="184"/>
      <c r="AI539" s="184"/>
      <c r="AJ539" s="184"/>
    </row>
    <row r="540" spans="1:37" ht="12.75" customHeight="1" x14ac:dyDescent="0.4">
      <c r="A540" s="131" t="str">
        <f t="shared" si="183"/>
        <v>(Valores en RD$)</v>
      </c>
      <c r="B540" s="182" t="s">
        <v>105</v>
      </c>
      <c r="C540" s="182"/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</row>
    <row r="541" spans="1:37" x14ac:dyDescent="0.4">
      <c r="A541" s="131" t="str">
        <f t="shared" si="183"/>
        <v/>
      </c>
      <c r="B541" s="168"/>
      <c r="C541" s="168"/>
      <c r="D541" s="168"/>
      <c r="E541" s="168"/>
      <c r="F541" s="168"/>
      <c r="G541" s="168"/>
      <c r="H541" s="168"/>
      <c r="I541" s="168"/>
      <c r="J541" s="168"/>
      <c r="K541" s="168"/>
      <c r="L541" s="168"/>
      <c r="M541" s="168"/>
      <c r="N541" s="168"/>
      <c r="O541" s="168"/>
      <c r="P541" s="168"/>
      <c r="Q541" s="168"/>
      <c r="R541" s="168"/>
      <c r="S541" s="168"/>
      <c r="T541" s="168"/>
      <c r="U541" s="168"/>
      <c r="V541" s="168"/>
      <c r="W541" s="168"/>
      <c r="X541" s="168"/>
      <c r="Y541" s="168"/>
      <c r="Z541" s="168"/>
      <c r="AA541" s="168"/>
      <c r="AB541" s="168"/>
      <c r="AC541" s="168"/>
      <c r="AD541" s="168"/>
      <c r="AE541" s="168"/>
      <c r="AF541" s="168"/>
      <c r="AG541" s="168"/>
      <c r="AH541" s="168"/>
      <c r="AI541" s="168"/>
      <c r="AJ541" s="168"/>
      <c r="AK541" s="33"/>
    </row>
    <row r="542" spans="1:37" ht="13" thickBot="1" x14ac:dyDescent="0.45">
      <c r="A542" s="131" t="str">
        <f t="shared" si="183"/>
        <v/>
      </c>
    </row>
    <row r="543" spans="1:37" ht="24" customHeight="1" thickTop="1" thickBot="1" x14ac:dyDescent="0.45">
      <c r="A543" s="131" t="str">
        <f t="shared" si="183"/>
        <v>Compañías</v>
      </c>
      <c r="B543" s="177" t="s">
        <v>33</v>
      </c>
      <c r="C543" s="190" t="s">
        <v>0</v>
      </c>
      <c r="D543" s="191"/>
      <c r="E543" s="190" t="s">
        <v>12</v>
      </c>
      <c r="F543" s="191"/>
      <c r="G543" s="169"/>
      <c r="H543" s="190" t="s">
        <v>13</v>
      </c>
      <c r="I543" s="191"/>
      <c r="J543" s="169"/>
      <c r="K543" s="190" t="s">
        <v>14</v>
      </c>
      <c r="L543" s="191"/>
      <c r="M543" s="169"/>
      <c r="N543" s="190" t="s">
        <v>15</v>
      </c>
      <c r="O543" s="191"/>
      <c r="P543" s="169"/>
      <c r="Q543" s="190" t="s">
        <v>27</v>
      </c>
      <c r="R543" s="191"/>
      <c r="S543" s="169"/>
      <c r="T543" s="190" t="s">
        <v>35</v>
      </c>
      <c r="U543" s="191"/>
      <c r="V543" s="169"/>
      <c r="W543" s="190" t="s">
        <v>16</v>
      </c>
      <c r="X543" s="191"/>
      <c r="Y543" s="169"/>
      <c r="Z543" s="190" t="s">
        <v>67</v>
      </c>
      <c r="AA543" s="191"/>
      <c r="AB543" s="169"/>
      <c r="AC543" s="190" t="s">
        <v>34</v>
      </c>
      <c r="AD543" s="191"/>
      <c r="AE543" s="169"/>
      <c r="AF543" s="190" t="s">
        <v>17</v>
      </c>
      <c r="AG543" s="191"/>
      <c r="AH543" s="169"/>
      <c r="AI543" s="190" t="s">
        <v>18</v>
      </c>
      <c r="AJ543" s="192"/>
      <c r="AK543" s="29"/>
    </row>
    <row r="544" spans="1:37" ht="13.35" thickTop="1" thickBot="1" x14ac:dyDescent="0.45">
      <c r="A544" s="131" t="str">
        <f t="shared" si="183"/>
        <v/>
      </c>
      <c r="B544" s="178"/>
      <c r="C544" s="169" t="s">
        <v>28</v>
      </c>
      <c r="D544" s="169" t="s">
        <v>25</v>
      </c>
      <c r="E544" s="169" t="s">
        <v>28</v>
      </c>
      <c r="F544" s="169" t="s">
        <v>25</v>
      </c>
      <c r="G544" s="169"/>
      <c r="H544" s="169" t="s">
        <v>28</v>
      </c>
      <c r="I544" s="169" t="s">
        <v>25</v>
      </c>
      <c r="J544" s="169"/>
      <c r="K544" s="169" t="s">
        <v>28</v>
      </c>
      <c r="L544" s="169" t="s">
        <v>25</v>
      </c>
      <c r="M544" s="169"/>
      <c r="N544" s="169" t="s">
        <v>28</v>
      </c>
      <c r="O544" s="169" t="s">
        <v>25</v>
      </c>
      <c r="P544" s="169"/>
      <c r="Q544" s="169" t="s">
        <v>28</v>
      </c>
      <c r="R544" s="169" t="s">
        <v>25</v>
      </c>
      <c r="S544" s="169"/>
      <c r="T544" s="169" t="s">
        <v>28</v>
      </c>
      <c r="U544" s="169" t="s">
        <v>25</v>
      </c>
      <c r="V544" s="169"/>
      <c r="W544" s="169" t="s">
        <v>28</v>
      </c>
      <c r="X544" s="169" t="s">
        <v>25</v>
      </c>
      <c r="Y544" s="169"/>
      <c r="Z544" s="169" t="s">
        <v>28</v>
      </c>
      <c r="AA544" s="169" t="s">
        <v>25</v>
      </c>
      <c r="AB544" s="169"/>
      <c r="AC544" s="169" t="s">
        <v>28</v>
      </c>
      <c r="AD544" s="169" t="s">
        <v>25</v>
      </c>
      <c r="AE544" s="169"/>
      <c r="AF544" s="169" t="s">
        <v>28</v>
      </c>
      <c r="AG544" s="169" t="s">
        <v>25</v>
      </c>
      <c r="AH544" s="169"/>
      <c r="AI544" s="169" t="s">
        <v>28</v>
      </c>
      <c r="AJ544" s="169" t="s">
        <v>25</v>
      </c>
      <c r="AK544" s="29"/>
    </row>
    <row r="545" spans="1:39" ht="15.95" customHeight="1" thickTop="1" x14ac:dyDescent="0.4">
      <c r="A545" s="131" t="str">
        <f t="shared" si="183"/>
        <v>OctubreSeguros Universal, S. A.</v>
      </c>
      <c r="B545" s="86" t="s">
        <v>86</v>
      </c>
      <c r="C545" s="87">
        <f t="shared" ref="C545:C577" si="184">SUMIF($E$62:$AJ$62,$C$62,$E545:$AJ545)</f>
        <v>0</v>
      </c>
      <c r="D545" s="87">
        <f t="shared" ref="D545:D577" si="185">SUMIF($E$62:$AJ$62,$D$62,$E545:$AJ545)</f>
        <v>0</v>
      </c>
      <c r="E545" s="86" t="s">
        <v>173</v>
      </c>
      <c r="F545" s="86" t="s">
        <v>173</v>
      </c>
      <c r="G545" s="86">
        <f>SUBTOTAL(109,E545:F545)</f>
        <v>0</v>
      </c>
      <c r="H545" s="86" t="s">
        <v>173</v>
      </c>
      <c r="I545" s="86" t="s">
        <v>173</v>
      </c>
      <c r="J545" s="86">
        <f>SUBTOTAL(109,H545:I545)</f>
        <v>0</v>
      </c>
      <c r="K545" s="86" t="s">
        <v>173</v>
      </c>
      <c r="L545" s="86" t="s">
        <v>173</v>
      </c>
      <c r="M545" s="86">
        <f>SUBTOTAL(109,K545:L545)</f>
        <v>0</v>
      </c>
      <c r="N545" s="86" t="s">
        <v>173</v>
      </c>
      <c r="O545" s="86" t="s">
        <v>173</v>
      </c>
      <c r="P545" s="86">
        <f>SUBTOTAL(109,N545:O545)</f>
        <v>0</v>
      </c>
      <c r="Q545" s="86" t="s">
        <v>173</v>
      </c>
      <c r="R545" s="86" t="s">
        <v>173</v>
      </c>
      <c r="S545" s="86">
        <f>SUBTOTAL(109,Q545:R545)</f>
        <v>0</v>
      </c>
      <c r="T545" s="86" t="s">
        <v>173</v>
      </c>
      <c r="U545" s="86" t="s">
        <v>173</v>
      </c>
      <c r="V545" s="86">
        <f>SUBTOTAL(109,T545:U545)</f>
        <v>0</v>
      </c>
      <c r="W545" s="86" t="s">
        <v>173</v>
      </c>
      <c r="X545" s="86" t="s">
        <v>173</v>
      </c>
      <c r="Y545" s="86">
        <f>SUBTOTAL(109,W545:X545)</f>
        <v>0</v>
      </c>
      <c r="Z545" s="86" t="s">
        <v>173</v>
      </c>
      <c r="AA545" s="86" t="s">
        <v>173</v>
      </c>
      <c r="AB545" s="86">
        <f>SUBTOTAL(109,Z545:AA545)</f>
        <v>0</v>
      </c>
      <c r="AC545" s="86" t="s">
        <v>173</v>
      </c>
      <c r="AD545" s="86" t="s">
        <v>173</v>
      </c>
      <c r="AE545" s="86">
        <f>SUBTOTAL(109,AC545:AD545)</f>
        <v>0</v>
      </c>
      <c r="AF545" s="86" t="s">
        <v>173</v>
      </c>
      <c r="AG545" s="86" t="s">
        <v>173</v>
      </c>
      <c r="AH545" s="86">
        <f>SUBTOTAL(109,AF545:AG545)</f>
        <v>0</v>
      </c>
      <c r="AI545" s="86" t="s">
        <v>173</v>
      </c>
      <c r="AJ545" s="86" t="s">
        <v>173</v>
      </c>
      <c r="AK545" s="86">
        <f>SUBTOTAL(109,AI545:AJ545)</f>
        <v>0</v>
      </c>
      <c r="AM545" s="131" t="s">
        <v>9</v>
      </c>
    </row>
    <row r="546" spans="1:39" ht="15.95" customHeight="1" x14ac:dyDescent="0.4">
      <c r="A546" s="131" t="str">
        <f t="shared" si="183"/>
        <v>OctubreSeguros Reservas, S. A.</v>
      </c>
      <c r="B546" s="50" t="s">
        <v>112</v>
      </c>
      <c r="C546" s="87">
        <f t="shared" si="184"/>
        <v>0</v>
      </c>
      <c r="D546" s="87">
        <f t="shared" si="185"/>
        <v>0</v>
      </c>
      <c r="E546" s="86" t="s">
        <v>173</v>
      </c>
      <c r="F546" s="86" t="s">
        <v>173</v>
      </c>
      <c r="G546" s="86">
        <f t="shared" ref="G546:G577" si="186">SUBTOTAL(109,E546:F546)</f>
        <v>0</v>
      </c>
      <c r="H546" s="86" t="s">
        <v>173</v>
      </c>
      <c r="I546" s="86" t="s">
        <v>173</v>
      </c>
      <c r="J546" s="86">
        <f t="shared" ref="J546:J577" si="187">SUBTOTAL(109,H546:I546)</f>
        <v>0</v>
      </c>
      <c r="K546" s="86" t="s">
        <v>173</v>
      </c>
      <c r="L546" s="86" t="s">
        <v>173</v>
      </c>
      <c r="M546" s="86">
        <f t="shared" ref="M546:M577" si="188">SUBTOTAL(109,K546:L546)</f>
        <v>0</v>
      </c>
      <c r="N546" s="86" t="s">
        <v>173</v>
      </c>
      <c r="O546" s="86" t="s">
        <v>173</v>
      </c>
      <c r="P546" s="86">
        <f t="shared" ref="P546:P577" si="189">SUBTOTAL(109,N546:O546)</f>
        <v>0</v>
      </c>
      <c r="Q546" s="86" t="s">
        <v>173</v>
      </c>
      <c r="R546" s="86" t="s">
        <v>173</v>
      </c>
      <c r="S546" s="86">
        <f t="shared" ref="S546:S577" si="190">SUBTOTAL(109,Q546:R546)</f>
        <v>0</v>
      </c>
      <c r="T546" s="86" t="s">
        <v>173</v>
      </c>
      <c r="U546" s="86" t="s">
        <v>173</v>
      </c>
      <c r="V546" s="86">
        <f t="shared" ref="V546:V577" si="191">SUBTOTAL(109,T546:U546)</f>
        <v>0</v>
      </c>
      <c r="W546" s="86" t="s">
        <v>173</v>
      </c>
      <c r="X546" s="86" t="s">
        <v>173</v>
      </c>
      <c r="Y546" s="86">
        <f t="shared" ref="Y546:Y577" si="192">SUBTOTAL(109,W546:X546)</f>
        <v>0</v>
      </c>
      <c r="Z546" s="86" t="s">
        <v>173</v>
      </c>
      <c r="AA546" s="86" t="s">
        <v>173</v>
      </c>
      <c r="AB546" s="86">
        <f t="shared" ref="AB546:AB577" si="193">SUBTOTAL(109,Z546:AA546)</f>
        <v>0</v>
      </c>
      <c r="AC546" s="86" t="s">
        <v>173</v>
      </c>
      <c r="AD546" s="86" t="s">
        <v>173</v>
      </c>
      <c r="AE546" s="86">
        <f t="shared" ref="AE546:AE577" si="194">SUBTOTAL(109,AC546:AD546)</f>
        <v>0</v>
      </c>
      <c r="AF546" s="86" t="s">
        <v>173</v>
      </c>
      <c r="AG546" s="86" t="s">
        <v>173</v>
      </c>
      <c r="AH546" s="86">
        <f t="shared" ref="AH546:AH577" si="195">SUBTOTAL(109,AF546:AG546)</f>
        <v>0</v>
      </c>
      <c r="AI546" s="86" t="s">
        <v>173</v>
      </c>
      <c r="AJ546" s="86" t="s">
        <v>173</v>
      </c>
      <c r="AK546" s="86">
        <f t="shared" ref="AK546:AK577" si="196">SUBTOTAL(109,AI546:AJ546)</f>
        <v>0</v>
      </c>
      <c r="AM546" s="131" t="s">
        <v>9</v>
      </c>
    </row>
    <row r="547" spans="1:39" ht="15.95" customHeight="1" x14ac:dyDescent="0.4">
      <c r="A547" s="131" t="str">
        <f t="shared" si="183"/>
        <v>OctubreMAPFRE BHD Cía de Seguros, S. A.</v>
      </c>
      <c r="B547" s="50" t="s">
        <v>94</v>
      </c>
      <c r="C547" s="87">
        <f t="shared" si="184"/>
        <v>0</v>
      </c>
      <c r="D547" s="87">
        <f t="shared" si="185"/>
        <v>0</v>
      </c>
      <c r="E547" s="86" t="s">
        <v>173</v>
      </c>
      <c r="F547" s="86" t="s">
        <v>173</v>
      </c>
      <c r="G547" s="86">
        <f t="shared" si="186"/>
        <v>0</v>
      </c>
      <c r="H547" s="86" t="s">
        <v>173</v>
      </c>
      <c r="I547" s="86" t="s">
        <v>173</v>
      </c>
      <c r="J547" s="86">
        <f t="shared" si="187"/>
        <v>0</v>
      </c>
      <c r="K547" s="86" t="s">
        <v>173</v>
      </c>
      <c r="L547" s="86" t="s">
        <v>173</v>
      </c>
      <c r="M547" s="86">
        <f t="shared" si="188"/>
        <v>0</v>
      </c>
      <c r="N547" s="86" t="s">
        <v>173</v>
      </c>
      <c r="O547" s="86" t="s">
        <v>173</v>
      </c>
      <c r="P547" s="86">
        <f t="shared" si="189"/>
        <v>0</v>
      </c>
      <c r="Q547" s="86" t="s">
        <v>173</v>
      </c>
      <c r="R547" s="86" t="s">
        <v>173</v>
      </c>
      <c r="S547" s="86">
        <f t="shared" si="190"/>
        <v>0</v>
      </c>
      <c r="T547" s="86" t="s">
        <v>173</v>
      </c>
      <c r="U547" s="86" t="s">
        <v>173</v>
      </c>
      <c r="V547" s="86">
        <f t="shared" si="191"/>
        <v>0</v>
      </c>
      <c r="W547" s="86" t="s">
        <v>173</v>
      </c>
      <c r="X547" s="86" t="s">
        <v>173</v>
      </c>
      <c r="Y547" s="86">
        <f t="shared" si="192"/>
        <v>0</v>
      </c>
      <c r="Z547" s="86" t="s">
        <v>173</v>
      </c>
      <c r="AA547" s="86" t="s">
        <v>173</v>
      </c>
      <c r="AB547" s="86">
        <f t="shared" si="193"/>
        <v>0</v>
      </c>
      <c r="AC547" s="86" t="s">
        <v>173</v>
      </c>
      <c r="AD547" s="86" t="s">
        <v>173</v>
      </c>
      <c r="AE547" s="86">
        <f t="shared" si="194"/>
        <v>0</v>
      </c>
      <c r="AF547" s="86" t="s">
        <v>173</v>
      </c>
      <c r="AG547" s="86" t="s">
        <v>173</v>
      </c>
      <c r="AH547" s="86">
        <f t="shared" si="195"/>
        <v>0</v>
      </c>
      <c r="AI547" s="86" t="s">
        <v>173</v>
      </c>
      <c r="AJ547" s="86" t="s">
        <v>173</v>
      </c>
      <c r="AK547" s="86">
        <f t="shared" si="196"/>
        <v>0</v>
      </c>
      <c r="AM547" s="131" t="s">
        <v>9</v>
      </c>
    </row>
    <row r="548" spans="1:39" ht="15.95" customHeight="1" x14ac:dyDescent="0.4">
      <c r="A548" s="131" t="str">
        <f t="shared" si="183"/>
        <v>OctubreSeguros Sura, S. A.</v>
      </c>
      <c r="B548" s="50" t="s">
        <v>92</v>
      </c>
      <c r="C548" s="87">
        <f t="shared" si="184"/>
        <v>0</v>
      </c>
      <c r="D548" s="87">
        <f t="shared" si="185"/>
        <v>0</v>
      </c>
      <c r="E548" s="86" t="s">
        <v>173</v>
      </c>
      <c r="F548" s="86" t="s">
        <v>173</v>
      </c>
      <c r="G548" s="86">
        <f t="shared" si="186"/>
        <v>0</v>
      </c>
      <c r="H548" s="86" t="s">
        <v>173</v>
      </c>
      <c r="I548" s="86" t="s">
        <v>173</v>
      </c>
      <c r="J548" s="86">
        <f t="shared" si="187"/>
        <v>0</v>
      </c>
      <c r="K548" s="86" t="s">
        <v>173</v>
      </c>
      <c r="L548" s="86" t="s">
        <v>173</v>
      </c>
      <c r="M548" s="86">
        <f t="shared" si="188"/>
        <v>0</v>
      </c>
      <c r="N548" s="86" t="s">
        <v>173</v>
      </c>
      <c r="O548" s="86" t="s">
        <v>173</v>
      </c>
      <c r="P548" s="86">
        <f t="shared" si="189"/>
        <v>0</v>
      </c>
      <c r="Q548" s="86" t="s">
        <v>173</v>
      </c>
      <c r="R548" s="86" t="s">
        <v>173</v>
      </c>
      <c r="S548" s="86">
        <f t="shared" si="190"/>
        <v>0</v>
      </c>
      <c r="T548" s="86" t="s">
        <v>173</v>
      </c>
      <c r="U548" s="86" t="s">
        <v>173</v>
      </c>
      <c r="V548" s="86">
        <f t="shared" si="191"/>
        <v>0</v>
      </c>
      <c r="W548" s="86" t="s">
        <v>173</v>
      </c>
      <c r="X548" s="86" t="s">
        <v>173</v>
      </c>
      <c r="Y548" s="86">
        <f t="shared" si="192"/>
        <v>0</v>
      </c>
      <c r="Z548" s="86" t="s">
        <v>173</v>
      </c>
      <c r="AA548" s="86" t="s">
        <v>173</v>
      </c>
      <c r="AB548" s="86">
        <f t="shared" si="193"/>
        <v>0</v>
      </c>
      <c r="AC548" s="86" t="s">
        <v>173</v>
      </c>
      <c r="AD548" s="86" t="s">
        <v>173</v>
      </c>
      <c r="AE548" s="86">
        <f t="shared" si="194"/>
        <v>0</v>
      </c>
      <c r="AF548" s="86" t="s">
        <v>173</v>
      </c>
      <c r="AG548" s="86" t="s">
        <v>173</v>
      </c>
      <c r="AH548" s="86">
        <f t="shared" si="195"/>
        <v>0</v>
      </c>
      <c r="AI548" s="86" t="s">
        <v>173</v>
      </c>
      <c r="AJ548" s="86" t="s">
        <v>173</v>
      </c>
      <c r="AK548" s="86">
        <f t="shared" si="196"/>
        <v>0</v>
      </c>
      <c r="AM548" s="131" t="s">
        <v>9</v>
      </c>
    </row>
    <row r="549" spans="1:39" ht="15.95" customHeight="1" x14ac:dyDescent="0.4">
      <c r="A549" s="131" t="str">
        <f t="shared" si="183"/>
        <v>OctubreLa Colonial de Seguros, S. A.</v>
      </c>
      <c r="B549" s="50" t="s">
        <v>87</v>
      </c>
      <c r="C549" s="87">
        <f t="shared" si="184"/>
        <v>0</v>
      </c>
      <c r="D549" s="87">
        <f t="shared" si="185"/>
        <v>0</v>
      </c>
      <c r="E549" s="86" t="s">
        <v>173</v>
      </c>
      <c r="F549" s="86" t="s">
        <v>173</v>
      </c>
      <c r="G549" s="86">
        <f t="shared" si="186"/>
        <v>0</v>
      </c>
      <c r="H549" s="86" t="s">
        <v>173</v>
      </c>
      <c r="I549" s="86" t="s">
        <v>173</v>
      </c>
      <c r="J549" s="86">
        <f t="shared" si="187"/>
        <v>0</v>
      </c>
      <c r="K549" s="86" t="s">
        <v>173</v>
      </c>
      <c r="L549" s="86" t="s">
        <v>173</v>
      </c>
      <c r="M549" s="86">
        <f t="shared" si="188"/>
        <v>0</v>
      </c>
      <c r="N549" s="86" t="s">
        <v>173</v>
      </c>
      <c r="O549" s="86" t="s">
        <v>173</v>
      </c>
      <c r="P549" s="86">
        <f t="shared" si="189"/>
        <v>0</v>
      </c>
      <c r="Q549" s="86" t="s">
        <v>173</v>
      </c>
      <c r="R549" s="86" t="s">
        <v>173</v>
      </c>
      <c r="S549" s="86">
        <f t="shared" si="190"/>
        <v>0</v>
      </c>
      <c r="T549" s="86" t="s">
        <v>173</v>
      </c>
      <c r="U549" s="86" t="s">
        <v>173</v>
      </c>
      <c r="V549" s="86">
        <f t="shared" si="191"/>
        <v>0</v>
      </c>
      <c r="W549" s="86" t="s">
        <v>173</v>
      </c>
      <c r="X549" s="86" t="s">
        <v>173</v>
      </c>
      <c r="Y549" s="86">
        <f t="shared" si="192"/>
        <v>0</v>
      </c>
      <c r="Z549" s="86" t="s">
        <v>173</v>
      </c>
      <c r="AA549" s="86" t="s">
        <v>173</v>
      </c>
      <c r="AB549" s="86">
        <f t="shared" si="193"/>
        <v>0</v>
      </c>
      <c r="AC549" s="86" t="s">
        <v>173</v>
      </c>
      <c r="AD549" s="86" t="s">
        <v>173</v>
      </c>
      <c r="AE549" s="86">
        <f t="shared" si="194"/>
        <v>0</v>
      </c>
      <c r="AF549" s="86" t="s">
        <v>173</v>
      </c>
      <c r="AG549" s="86" t="s">
        <v>173</v>
      </c>
      <c r="AH549" s="86">
        <f t="shared" si="195"/>
        <v>0</v>
      </c>
      <c r="AI549" s="86" t="s">
        <v>173</v>
      </c>
      <c r="AJ549" s="86" t="s">
        <v>173</v>
      </c>
      <c r="AK549" s="86">
        <f t="shared" si="196"/>
        <v>0</v>
      </c>
      <c r="AM549" s="131" t="s">
        <v>9</v>
      </c>
    </row>
    <row r="550" spans="1:39" ht="15.95" customHeight="1" x14ac:dyDescent="0.4">
      <c r="A550" s="131" t="str">
        <f t="shared" si="183"/>
        <v>OctubreSeguros Yunen, S. A.</v>
      </c>
      <c r="B550" s="50" t="s">
        <v>119</v>
      </c>
      <c r="C550" s="87">
        <f t="shared" si="184"/>
        <v>0</v>
      </c>
      <c r="D550" s="87">
        <f t="shared" si="185"/>
        <v>0</v>
      </c>
      <c r="E550" s="86" t="s">
        <v>173</v>
      </c>
      <c r="F550" s="86" t="s">
        <v>173</v>
      </c>
      <c r="G550" s="86">
        <f t="shared" si="186"/>
        <v>0</v>
      </c>
      <c r="H550" s="86" t="s">
        <v>173</v>
      </c>
      <c r="I550" s="86" t="s">
        <v>173</v>
      </c>
      <c r="J550" s="86">
        <f t="shared" si="187"/>
        <v>0</v>
      </c>
      <c r="K550" s="86" t="s">
        <v>173</v>
      </c>
      <c r="L550" s="86" t="s">
        <v>173</v>
      </c>
      <c r="M550" s="86">
        <f t="shared" si="188"/>
        <v>0</v>
      </c>
      <c r="N550" s="86" t="s">
        <v>173</v>
      </c>
      <c r="O550" s="86" t="s">
        <v>173</v>
      </c>
      <c r="P550" s="86">
        <f t="shared" si="189"/>
        <v>0</v>
      </c>
      <c r="Q550" s="86" t="s">
        <v>173</v>
      </c>
      <c r="R550" s="86" t="s">
        <v>173</v>
      </c>
      <c r="S550" s="86">
        <f t="shared" si="190"/>
        <v>0</v>
      </c>
      <c r="T550" s="86" t="s">
        <v>173</v>
      </c>
      <c r="U550" s="86" t="s">
        <v>173</v>
      </c>
      <c r="V550" s="86">
        <f t="shared" si="191"/>
        <v>0</v>
      </c>
      <c r="W550" s="86" t="s">
        <v>173</v>
      </c>
      <c r="X550" s="86" t="s">
        <v>173</v>
      </c>
      <c r="Y550" s="86">
        <f t="shared" si="192"/>
        <v>0</v>
      </c>
      <c r="Z550" s="86" t="s">
        <v>173</v>
      </c>
      <c r="AA550" s="86" t="s">
        <v>173</v>
      </c>
      <c r="AB550" s="86">
        <f t="shared" si="193"/>
        <v>0</v>
      </c>
      <c r="AC550" s="86" t="s">
        <v>173</v>
      </c>
      <c r="AD550" s="86" t="s">
        <v>173</v>
      </c>
      <c r="AE550" s="86">
        <f t="shared" si="194"/>
        <v>0</v>
      </c>
      <c r="AF550" s="86" t="s">
        <v>173</v>
      </c>
      <c r="AG550" s="86" t="s">
        <v>173</v>
      </c>
      <c r="AH550" s="86">
        <f t="shared" si="195"/>
        <v>0</v>
      </c>
      <c r="AI550" s="86" t="s">
        <v>173</v>
      </c>
      <c r="AJ550" s="86" t="s">
        <v>173</v>
      </c>
      <c r="AK550" s="86">
        <f t="shared" si="196"/>
        <v>0</v>
      </c>
      <c r="AM550" s="131" t="s">
        <v>9</v>
      </c>
    </row>
    <row r="551" spans="1:39" ht="15.95" customHeight="1" x14ac:dyDescent="0.4">
      <c r="A551" s="131" t="str">
        <f t="shared" si="183"/>
        <v>OctubreLa Monumental de Seguros, S. A.</v>
      </c>
      <c r="B551" s="50" t="s">
        <v>89</v>
      </c>
      <c r="C551" s="87">
        <f t="shared" si="184"/>
        <v>0</v>
      </c>
      <c r="D551" s="87">
        <f t="shared" si="185"/>
        <v>0</v>
      </c>
      <c r="E551" s="86" t="s">
        <v>173</v>
      </c>
      <c r="F551" s="86" t="s">
        <v>173</v>
      </c>
      <c r="G551" s="86">
        <f t="shared" si="186"/>
        <v>0</v>
      </c>
      <c r="H551" s="86" t="s">
        <v>173</v>
      </c>
      <c r="I551" s="86" t="s">
        <v>173</v>
      </c>
      <c r="J551" s="86">
        <f t="shared" si="187"/>
        <v>0</v>
      </c>
      <c r="K551" s="86" t="s">
        <v>173</v>
      </c>
      <c r="L551" s="86" t="s">
        <v>173</v>
      </c>
      <c r="M551" s="86">
        <f t="shared" si="188"/>
        <v>0</v>
      </c>
      <c r="N551" s="86" t="s">
        <v>173</v>
      </c>
      <c r="O551" s="86" t="s">
        <v>173</v>
      </c>
      <c r="P551" s="86">
        <f t="shared" si="189"/>
        <v>0</v>
      </c>
      <c r="Q551" s="86" t="s">
        <v>173</v>
      </c>
      <c r="R551" s="86" t="s">
        <v>173</v>
      </c>
      <c r="S551" s="86">
        <f t="shared" si="190"/>
        <v>0</v>
      </c>
      <c r="T551" s="86" t="s">
        <v>173</v>
      </c>
      <c r="U551" s="86" t="s">
        <v>173</v>
      </c>
      <c r="V551" s="86">
        <f t="shared" si="191"/>
        <v>0</v>
      </c>
      <c r="W551" s="86" t="s">
        <v>173</v>
      </c>
      <c r="X551" s="86" t="s">
        <v>173</v>
      </c>
      <c r="Y551" s="86">
        <f t="shared" si="192"/>
        <v>0</v>
      </c>
      <c r="Z551" s="86" t="s">
        <v>173</v>
      </c>
      <c r="AA551" s="86" t="s">
        <v>173</v>
      </c>
      <c r="AB551" s="86">
        <f t="shared" si="193"/>
        <v>0</v>
      </c>
      <c r="AC551" s="86" t="s">
        <v>173</v>
      </c>
      <c r="AD551" s="86" t="s">
        <v>173</v>
      </c>
      <c r="AE551" s="86">
        <f t="shared" si="194"/>
        <v>0</v>
      </c>
      <c r="AF551" s="86" t="s">
        <v>173</v>
      </c>
      <c r="AG551" s="86" t="s">
        <v>173</v>
      </c>
      <c r="AH551" s="86">
        <f t="shared" si="195"/>
        <v>0</v>
      </c>
      <c r="AI551" s="86" t="s">
        <v>173</v>
      </c>
      <c r="AJ551" s="86" t="s">
        <v>173</v>
      </c>
      <c r="AK551" s="86">
        <f t="shared" si="196"/>
        <v>0</v>
      </c>
      <c r="AM551" s="131" t="s">
        <v>9</v>
      </c>
    </row>
    <row r="552" spans="1:39" ht="15.95" customHeight="1" x14ac:dyDescent="0.4">
      <c r="A552" s="131" t="str">
        <f t="shared" si="183"/>
        <v>OctubreSeguros Crecer, S. A.</v>
      </c>
      <c r="B552" s="50" t="s">
        <v>116</v>
      </c>
      <c r="C552" s="87">
        <f t="shared" si="184"/>
        <v>0</v>
      </c>
      <c r="D552" s="87">
        <f t="shared" si="185"/>
        <v>0</v>
      </c>
      <c r="E552" s="86" t="s">
        <v>173</v>
      </c>
      <c r="F552" s="86" t="s">
        <v>173</v>
      </c>
      <c r="G552" s="86">
        <f t="shared" si="186"/>
        <v>0</v>
      </c>
      <c r="H552" s="86" t="s">
        <v>173</v>
      </c>
      <c r="I552" s="86" t="s">
        <v>173</v>
      </c>
      <c r="J552" s="86">
        <f t="shared" si="187"/>
        <v>0</v>
      </c>
      <c r="K552" s="86" t="s">
        <v>173</v>
      </c>
      <c r="L552" s="86" t="s">
        <v>173</v>
      </c>
      <c r="M552" s="86">
        <f t="shared" si="188"/>
        <v>0</v>
      </c>
      <c r="N552" s="86" t="s">
        <v>173</v>
      </c>
      <c r="O552" s="86" t="s">
        <v>173</v>
      </c>
      <c r="P552" s="86">
        <f t="shared" si="189"/>
        <v>0</v>
      </c>
      <c r="Q552" s="86" t="s">
        <v>173</v>
      </c>
      <c r="R552" s="86" t="s">
        <v>173</v>
      </c>
      <c r="S552" s="86">
        <f t="shared" si="190"/>
        <v>0</v>
      </c>
      <c r="T552" s="86" t="s">
        <v>173</v>
      </c>
      <c r="U552" s="86" t="s">
        <v>173</v>
      </c>
      <c r="V552" s="86">
        <f t="shared" si="191"/>
        <v>0</v>
      </c>
      <c r="W552" s="86" t="s">
        <v>173</v>
      </c>
      <c r="X552" s="86" t="s">
        <v>173</v>
      </c>
      <c r="Y552" s="86">
        <f t="shared" si="192"/>
        <v>0</v>
      </c>
      <c r="Z552" s="86" t="s">
        <v>173</v>
      </c>
      <c r="AA552" s="86" t="s">
        <v>173</v>
      </c>
      <c r="AB552" s="86">
        <f t="shared" si="193"/>
        <v>0</v>
      </c>
      <c r="AC552" s="86" t="s">
        <v>173</v>
      </c>
      <c r="AD552" s="86" t="s">
        <v>173</v>
      </c>
      <c r="AE552" s="86">
        <f t="shared" si="194"/>
        <v>0</v>
      </c>
      <c r="AF552" s="86" t="s">
        <v>173</v>
      </c>
      <c r="AG552" s="86" t="s">
        <v>173</v>
      </c>
      <c r="AH552" s="86">
        <f t="shared" si="195"/>
        <v>0</v>
      </c>
      <c r="AI552" s="86" t="s">
        <v>173</v>
      </c>
      <c r="AJ552" s="86" t="s">
        <v>173</v>
      </c>
      <c r="AK552" s="86">
        <f t="shared" si="196"/>
        <v>0</v>
      </c>
      <c r="AM552" s="131" t="s">
        <v>9</v>
      </c>
    </row>
    <row r="553" spans="1:39" ht="15.95" customHeight="1" x14ac:dyDescent="0.4">
      <c r="A553" s="131" t="str">
        <f t="shared" si="183"/>
        <v>OctubreSeguros Pepin, S. A.</v>
      </c>
      <c r="B553" s="50" t="s">
        <v>77</v>
      </c>
      <c r="C553" s="87">
        <f t="shared" si="184"/>
        <v>0</v>
      </c>
      <c r="D553" s="87">
        <f t="shared" si="185"/>
        <v>0</v>
      </c>
      <c r="E553" s="86" t="s">
        <v>173</v>
      </c>
      <c r="F553" s="86" t="s">
        <v>173</v>
      </c>
      <c r="G553" s="86">
        <f t="shared" si="186"/>
        <v>0</v>
      </c>
      <c r="H553" s="86" t="s">
        <v>173</v>
      </c>
      <c r="I553" s="86" t="s">
        <v>173</v>
      </c>
      <c r="J553" s="86">
        <f t="shared" si="187"/>
        <v>0</v>
      </c>
      <c r="K553" s="86" t="s">
        <v>173</v>
      </c>
      <c r="L553" s="86" t="s">
        <v>173</v>
      </c>
      <c r="M553" s="86">
        <f t="shared" si="188"/>
        <v>0</v>
      </c>
      <c r="N553" s="86" t="s">
        <v>173</v>
      </c>
      <c r="O553" s="86" t="s">
        <v>173</v>
      </c>
      <c r="P553" s="86">
        <f t="shared" si="189"/>
        <v>0</v>
      </c>
      <c r="Q553" s="86" t="s">
        <v>173</v>
      </c>
      <c r="R553" s="86" t="s">
        <v>173</v>
      </c>
      <c r="S553" s="86">
        <f t="shared" si="190"/>
        <v>0</v>
      </c>
      <c r="T553" s="86" t="s">
        <v>173</v>
      </c>
      <c r="U553" s="86" t="s">
        <v>173</v>
      </c>
      <c r="V553" s="86">
        <f t="shared" si="191"/>
        <v>0</v>
      </c>
      <c r="W553" s="86" t="s">
        <v>173</v>
      </c>
      <c r="X553" s="86" t="s">
        <v>173</v>
      </c>
      <c r="Y553" s="86">
        <f t="shared" si="192"/>
        <v>0</v>
      </c>
      <c r="Z553" s="86" t="s">
        <v>173</v>
      </c>
      <c r="AA553" s="86" t="s">
        <v>173</v>
      </c>
      <c r="AB553" s="86">
        <f t="shared" si="193"/>
        <v>0</v>
      </c>
      <c r="AC553" s="86" t="s">
        <v>173</v>
      </c>
      <c r="AD553" s="86" t="s">
        <v>173</v>
      </c>
      <c r="AE553" s="86">
        <f t="shared" si="194"/>
        <v>0</v>
      </c>
      <c r="AF553" s="86" t="s">
        <v>173</v>
      </c>
      <c r="AG553" s="86" t="s">
        <v>173</v>
      </c>
      <c r="AH553" s="86">
        <f t="shared" si="195"/>
        <v>0</v>
      </c>
      <c r="AI553" s="86" t="s">
        <v>173</v>
      </c>
      <c r="AJ553" s="86" t="s">
        <v>173</v>
      </c>
      <c r="AK553" s="86">
        <f t="shared" si="196"/>
        <v>0</v>
      </c>
      <c r="AM553" s="131" t="s">
        <v>9</v>
      </c>
    </row>
    <row r="554" spans="1:39" ht="15.95" customHeight="1" x14ac:dyDescent="0.4">
      <c r="A554" s="131" t="str">
        <f t="shared" si="183"/>
        <v>OctubreSeguros Worldwide, S. A.</v>
      </c>
      <c r="B554" s="50" t="s">
        <v>91</v>
      </c>
      <c r="C554" s="87">
        <f t="shared" si="184"/>
        <v>0</v>
      </c>
      <c r="D554" s="87">
        <f t="shared" si="185"/>
        <v>0</v>
      </c>
      <c r="E554" s="86" t="s">
        <v>173</v>
      </c>
      <c r="F554" s="86" t="s">
        <v>173</v>
      </c>
      <c r="G554" s="86">
        <f t="shared" si="186"/>
        <v>0</v>
      </c>
      <c r="H554" s="86" t="s">
        <v>173</v>
      </c>
      <c r="I554" s="86" t="s">
        <v>173</v>
      </c>
      <c r="J554" s="86">
        <f t="shared" si="187"/>
        <v>0</v>
      </c>
      <c r="K554" s="86" t="s">
        <v>173</v>
      </c>
      <c r="L554" s="86" t="s">
        <v>173</v>
      </c>
      <c r="M554" s="86">
        <f t="shared" si="188"/>
        <v>0</v>
      </c>
      <c r="N554" s="86" t="s">
        <v>173</v>
      </c>
      <c r="O554" s="86" t="s">
        <v>173</v>
      </c>
      <c r="P554" s="86">
        <f t="shared" si="189"/>
        <v>0</v>
      </c>
      <c r="Q554" s="86" t="s">
        <v>173</v>
      </c>
      <c r="R554" s="86" t="s">
        <v>173</v>
      </c>
      <c r="S554" s="86">
        <f t="shared" si="190"/>
        <v>0</v>
      </c>
      <c r="T554" s="86" t="s">
        <v>173</v>
      </c>
      <c r="U554" s="86" t="s">
        <v>173</v>
      </c>
      <c r="V554" s="86">
        <f t="shared" si="191"/>
        <v>0</v>
      </c>
      <c r="W554" s="86" t="s">
        <v>173</v>
      </c>
      <c r="X554" s="86" t="s">
        <v>173</v>
      </c>
      <c r="Y554" s="86">
        <f t="shared" si="192"/>
        <v>0</v>
      </c>
      <c r="Z554" s="86" t="s">
        <v>173</v>
      </c>
      <c r="AA554" s="86" t="s">
        <v>173</v>
      </c>
      <c r="AB554" s="86">
        <f t="shared" si="193"/>
        <v>0</v>
      </c>
      <c r="AC554" s="86" t="s">
        <v>173</v>
      </c>
      <c r="AD554" s="86" t="s">
        <v>173</v>
      </c>
      <c r="AE554" s="86">
        <f t="shared" si="194"/>
        <v>0</v>
      </c>
      <c r="AF554" s="86" t="s">
        <v>173</v>
      </c>
      <c r="AG554" s="86" t="s">
        <v>173</v>
      </c>
      <c r="AH554" s="86">
        <f t="shared" si="195"/>
        <v>0</v>
      </c>
      <c r="AI554" s="86" t="s">
        <v>173</v>
      </c>
      <c r="AJ554" s="86" t="s">
        <v>173</v>
      </c>
      <c r="AK554" s="86">
        <f t="shared" si="196"/>
        <v>0</v>
      </c>
      <c r="AM554" s="131" t="s">
        <v>9</v>
      </c>
    </row>
    <row r="555" spans="1:39" ht="15.95" customHeight="1" x14ac:dyDescent="0.4">
      <c r="A555" s="131" t="str">
        <f t="shared" si="183"/>
        <v>OctubreConfederación del Canada Dominicana. S. A.</v>
      </c>
      <c r="B555" s="50" t="s">
        <v>93</v>
      </c>
      <c r="C555" s="87">
        <f t="shared" si="184"/>
        <v>0</v>
      </c>
      <c r="D555" s="87">
        <f t="shared" si="185"/>
        <v>0</v>
      </c>
      <c r="E555" s="86" t="s">
        <v>173</v>
      </c>
      <c r="F555" s="86" t="s">
        <v>173</v>
      </c>
      <c r="G555" s="86">
        <f t="shared" si="186"/>
        <v>0</v>
      </c>
      <c r="H555" s="86" t="s">
        <v>173</v>
      </c>
      <c r="I555" s="86" t="s">
        <v>173</v>
      </c>
      <c r="J555" s="86">
        <f t="shared" si="187"/>
        <v>0</v>
      </c>
      <c r="K555" s="86" t="s">
        <v>173</v>
      </c>
      <c r="L555" s="86" t="s">
        <v>173</v>
      </c>
      <c r="M555" s="86">
        <f t="shared" si="188"/>
        <v>0</v>
      </c>
      <c r="N555" s="86" t="s">
        <v>173</v>
      </c>
      <c r="O555" s="86" t="s">
        <v>173</v>
      </c>
      <c r="P555" s="86">
        <f t="shared" si="189"/>
        <v>0</v>
      </c>
      <c r="Q555" s="86" t="s">
        <v>173</v>
      </c>
      <c r="R555" s="86" t="s">
        <v>173</v>
      </c>
      <c r="S555" s="86">
        <f t="shared" si="190"/>
        <v>0</v>
      </c>
      <c r="T555" s="86" t="s">
        <v>173</v>
      </c>
      <c r="U555" s="86" t="s">
        <v>173</v>
      </c>
      <c r="V555" s="86">
        <f t="shared" si="191"/>
        <v>0</v>
      </c>
      <c r="W555" s="86" t="s">
        <v>173</v>
      </c>
      <c r="X555" s="86" t="s">
        <v>173</v>
      </c>
      <c r="Y555" s="86">
        <f t="shared" si="192"/>
        <v>0</v>
      </c>
      <c r="Z555" s="86" t="s">
        <v>173</v>
      </c>
      <c r="AA555" s="86" t="s">
        <v>173</v>
      </c>
      <c r="AB555" s="86">
        <f t="shared" si="193"/>
        <v>0</v>
      </c>
      <c r="AC555" s="86" t="s">
        <v>173</v>
      </c>
      <c r="AD555" s="86" t="s">
        <v>173</v>
      </c>
      <c r="AE555" s="86">
        <f t="shared" si="194"/>
        <v>0</v>
      </c>
      <c r="AF555" s="86" t="s">
        <v>173</v>
      </c>
      <c r="AG555" s="86" t="s">
        <v>173</v>
      </c>
      <c r="AH555" s="86">
        <f t="shared" si="195"/>
        <v>0</v>
      </c>
      <c r="AI555" s="86" t="s">
        <v>173</v>
      </c>
      <c r="AJ555" s="86" t="s">
        <v>173</v>
      </c>
      <c r="AK555" s="86">
        <f t="shared" si="196"/>
        <v>0</v>
      </c>
      <c r="AM555" s="131" t="s">
        <v>9</v>
      </c>
    </row>
    <row r="556" spans="1:39" ht="15.95" customHeight="1" x14ac:dyDescent="0.4">
      <c r="A556" s="131" t="str">
        <f t="shared" si="183"/>
        <v>OctubreSeguros La Internacional, S. A.</v>
      </c>
      <c r="B556" s="50" t="s">
        <v>82</v>
      </c>
      <c r="C556" s="87">
        <f t="shared" si="184"/>
        <v>0</v>
      </c>
      <c r="D556" s="87">
        <f t="shared" si="185"/>
        <v>0</v>
      </c>
      <c r="E556" s="86" t="s">
        <v>173</v>
      </c>
      <c r="F556" s="86" t="s">
        <v>173</v>
      </c>
      <c r="G556" s="86">
        <f t="shared" si="186"/>
        <v>0</v>
      </c>
      <c r="H556" s="86" t="s">
        <v>173</v>
      </c>
      <c r="I556" s="86" t="s">
        <v>173</v>
      </c>
      <c r="J556" s="86">
        <f t="shared" si="187"/>
        <v>0</v>
      </c>
      <c r="K556" s="86" t="s">
        <v>173</v>
      </c>
      <c r="L556" s="86" t="s">
        <v>173</v>
      </c>
      <c r="M556" s="86">
        <f t="shared" si="188"/>
        <v>0</v>
      </c>
      <c r="N556" s="86" t="s">
        <v>173</v>
      </c>
      <c r="O556" s="86" t="s">
        <v>173</v>
      </c>
      <c r="P556" s="86">
        <f t="shared" si="189"/>
        <v>0</v>
      </c>
      <c r="Q556" s="86" t="s">
        <v>173</v>
      </c>
      <c r="R556" s="86" t="s">
        <v>173</v>
      </c>
      <c r="S556" s="86">
        <f t="shared" si="190"/>
        <v>0</v>
      </c>
      <c r="T556" s="86" t="s">
        <v>173</v>
      </c>
      <c r="U556" s="86" t="s">
        <v>173</v>
      </c>
      <c r="V556" s="86">
        <f t="shared" si="191"/>
        <v>0</v>
      </c>
      <c r="W556" s="86" t="s">
        <v>173</v>
      </c>
      <c r="X556" s="86" t="s">
        <v>173</v>
      </c>
      <c r="Y556" s="86">
        <f t="shared" si="192"/>
        <v>0</v>
      </c>
      <c r="Z556" s="86" t="s">
        <v>173</v>
      </c>
      <c r="AA556" s="86" t="s">
        <v>173</v>
      </c>
      <c r="AB556" s="86">
        <f t="shared" si="193"/>
        <v>0</v>
      </c>
      <c r="AC556" s="86" t="s">
        <v>173</v>
      </c>
      <c r="AD556" s="86" t="s">
        <v>173</v>
      </c>
      <c r="AE556" s="86">
        <f t="shared" si="194"/>
        <v>0</v>
      </c>
      <c r="AF556" s="86" t="s">
        <v>173</v>
      </c>
      <c r="AG556" s="86" t="s">
        <v>173</v>
      </c>
      <c r="AH556" s="86">
        <f t="shared" si="195"/>
        <v>0</v>
      </c>
      <c r="AI556" s="86" t="s">
        <v>173</v>
      </c>
      <c r="AJ556" s="86" t="s">
        <v>173</v>
      </c>
      <c r="AK556" s="86">
        <f t="shared" si="196"/>
        <v>0</v>
      </c>
      <c r="AM556" s="131" t="s">
        <v>9</v>
      </c>
    </row>
    <row r="557" spans="1:39" ht="15.95" customHeight="1" x14ac:dyDescent="0.4">
      <c r="A557" s="131" t="str">
        <f t="shared" si="183"/>
        <v>OctubreUnit, S.A</v>
      </c>
      <c r="B557" s="50" t="s">
        <v>118</v>
      </c>
      <c r="C557" s="87">
        <f t="shared" si="184"/>
        <v>0</v>
      </c>
      <c r="D557" s="87">
        <f t="shared" si="185"/>
        <v>0</v>
      </c>
      <c r="E557" s="86" t="s">
        <v>173</v>
      </c>
      <c r="F557" s="86" t="s">
        <v>173</v>
      </c>
      <c r="G557" s="86">
        <f t="shared" si="186"/>
        <v>0</v>
      </c>
      <c r="H557" s="86" t="s">
        <v>173</v>
      </c>
      <c r="I557" s="86" t="s">
        <v>173</v>
      </c>
      <c r="J557" s="86">
        <f t="shared" si="187"/>
        <v>0</v>
      </c>
      <c r="K557" s="86" t="s">
        <v>173</v>
      </c>
      <c r="L557" s="86" t="s">
        <v>173</v>
      </c>
      <c r="M557" s="86">
        <f t="shared" si="188"/>
        <v>0</v>
      </c>
      <c r="N557" s="86" t="s">
        <v>173</v>
      </c>
      <c r="O557" s="86" t="s">
        <v>173</v>
      </c>
      <c r="P557" s="86">
        <f t="shared" si="189"/>
        <v>0</v>
      </c>
      <c r="Q557" s="86" t="s">
        <v>173</v>
      </c>
      <c r="R557" s="86" t="s">
        <v>173</v>
      </c>
      <c r="S557" s="86">
        <f t="shared" si="190"/>
        <v>0</v>
      </c>
      <c r="T557" s="86" t="s">
        <v>173</v>
      </c>
      <c r="U557" s="86" t="s">
        <v>173</v>
      </c>
      <c r="V557" s="86">
        <f t="shared" si="191"/>
        <v>0</v>
      </c>
      <c r="W557" s="86" t="s">
        <v>173</v>
      </c>
      <c r="X557" s="86" t="s">
        <v>173</v>
      </c>
      <c r="Y557" s="86">
        <f t="shared" si="192"/>
        <v>0</v>
      </c>
      <c r="Z557" s="86" t="s">
        <v>173</v>
      </c>
      <c r="AA557" s="86" t="s">
        <v>173</v>
      </c>
      <c r="AB557" s="86">
        <f t="shared" si="193"/>
        <v>0</v>
      </c>
      <c r="AC557" s="86" t="s">
        <v>173</v>
      </c>
      <c r="AD557" s="86" t="s">
        <v>173</v>
      </c>
      <c r="AE557" s="86">
        <f t="shared" si="194"/>
        <v>0</v>
      </c>
      <c r="AF557" s="86" t="s">
        <v>173</v>
      </c>
      <c r="AG557" s="86" t="s">
        <v>173</v>
      </c>
      <c r="AH557" s="86">
        <f t="shared" si="195"/>
        <v>0</v>
      </c>
      <c r="AI557" s="86" t="s">
        <v>173</v>
      </c>
      <c r="AJ557" s="86" t="s">
        <v>173</v>
      </c>
      <c r="AK557" s="86">
        <f t="shared" si="196"/>
        <v>0</v>
      </c>
      <c r="AM557" s="131" t="s">
        <v>9</v>
      </c>
    </row>
    <row r="558" spans="1:39" ht="15.95" customHeight="1" x14ac:dyDescent="0.4">
      <c r="A558" s="131" t="str">
        <f t="shared" si="183"/>
        <v>OctubreCooperativa Nacional de Seguros, Inc.</v>
      </c>
      <c r="B558" s="50" t="s">
        <v>80</v>
      </c>
      <c r="C558" s="87">
        <f t="shared" si="184"/>
        <v>0</v>
      </c>
      <c r="D558" s="87">
        <f t="shared" si="185"/>
        <v>0</v>
      </c>
      <c r="E558" s="86" t="s">
        <v>173</v>
      </c>
      <c r="F558" s="86" t="s">
        <v>173</v>
      </c>
      <c r="G558" s="86">
        <f t="shared" si="186"/>
        <v>0</v>
      </c>
      <c r="H558" s="86" t="s">
        <v>173</v>
      </c>
      <c r="I558" s="86" t="s">
        <v>173</v>
      </c>
      <c r="J558" s="86">
        <f t="shared" si="187"/>
        <v>0</v>
      </c>
      <c r="K558" s="86" t="s">
        <v>173</v>
      </c>
      <c r="L558" s="86" t="s">
        <v>173</v>
      </c>
      <c r="M558" s="86">
        <f t="shared" si="188"/>
        <v>0</v>
      </c>
      <c r="N558" s="86" t="s">
        <v>173</v>
      </c>
      <c r="O558" s="86" t="s">
        <v>173</v>
      </c>
      <c r="P558" s="86">
        <f t="shared" si="189"/>
        <v>0</v>
      </c>
      <c r="Q558" s="86" t="s">
        <v>173</v>
      </c>
      <c r="R558" s="86" t="s">
        <v>173</v>
      </c>
      <c r="S558" s="86">
        <f t="shared" si="190"/>
        <v>0</v>
      </c>
      <c r="T558" s="86" t="s">
        <v>173</v>
      </c>
      <c r="U558" s="86" t="s">
        <v>173</v>
      </c>
      <c r="V558" s="86">
        <f t="shared" si="191"/>
        <v>0</v>
      </c>
      <c r="W558" s="86" t="s">
        <v>173</v>
      </c>
      <c r="X558" s="86" t="s">
        <v>173</v>
      </c>
      <c r="Y558" s="86">
        <f t="shared" si="192"/>
        <v>0</v>
      </c>
      <c r="Z558" s="86" t="s">
        <v>173</v>
      </c>
      <c r="AA558" s="86" t="s">
        <v>173</v>
      </c>
      <c r="AB558" s="86">
        <f t="shared" si="193"/>
        <v>0</v>
      </c>
      <c r="AC558" s="86" t="s">
        <v>173</v>
      </c>
      <c r="AD558" s="86" t="s">
        <v>173</v>
      </c>
      <c r="AE558" s="86">
        <f t="shared" si="194"/>
        <v>0</v>
      </c>
      <c r="AF558" s="86" t="s">
        <v>173</v>
      </c>
      <c r="AG558" s="86" t="s">
        <v>173</v>
      </c>
      <c r="AH558" s="86">
        <f t="shared" si="195"/>
        <v>0</v>
      </c>
      <c r="AI558" s="86" t="s">
        <v>173</v>
      </c>
      <c r="AJ558" s="86" t="s">
        <v>173</v>
      </c>
      <c r="AK558" s="86">
        <f t="shared" si="196"/>
        <v>0</v>
      </c>
      <c r="AM558" s="131" t="s">
        <v>9</v>
      </c>
    </row>
    <row r="559" spans="1:39" ht="15.95" customHeight="1" x14ac:dyDescent="0.4">
      <c r="A559" s="131" t="str">
        <f t="shared" si="183"/>
        <v>OctubreAngloamericana de Seguros, S. A.</v>
      </c>
      <c r="B559" s="50" t="s">
        <v>79</v>
      </c>
      <c r="C559" s="87">
        <f t="shared" si="184"/>
        <v>0</v>
      </c>
      <c r="D559" s="87">
        <f t="shared" si="185"/>
        <v>0</v>
      </c>
      <c r="E559" s="86" t="s">
        <v>173</v>
      </c>
      <c r="F559" s="86" t="s">
        <v>173</v>
      </c>
      <c r="G559" s="86">
        <f t="shared" si="186"/>
        <v>0</v>
      </c>
      <c r="H559" s="86" t="s">
        <v>173</v>
      </c>
      <c r="I559" s="86" t="s">
        <v>173</v>
      </c>
      <c r="J559" s="86">
        <f t="shared" si="187"/>
        <v>0</v>
      </c>
      <c r="K559" s="86" t="s">
        <v>173</v>
      </c>
      <c r="L559" s="86" t="s">
        <v>173</v>
      </c>
      <c r="M559" s="86">
        <f t="shared" si="188"/>
        <v>0</v>
      </c>
      <c r="N559" s="86" t="s">
        <v>173</v>
      </c>
      <c r="O559" s="86" t="s">
        <v>173</v>
      </c>
      <c r="P559" s="86">
        <f t="shared" si="189"/>
        <v>0</v>
      </c>
      <c r="Q559" s="86" t="s">
        <v>173</v>
      </c>
      <c r="R559" s="86" t="s">
        <v>173</v>
      </c>
      <c r="S559" s="86">
        <f t="shared" si="190"/>
        <v>0</v>
      </c>
      <c r="T559" s="86" t="s">
        <v>173</v>
      </c>
      <c r="U559" s="86" t="s">
        <v>173</v>
      </c>
      <c r="V559" s="86">
        <f t="shared" si="191"/>
        <v>0</v>
      </c>
      <c r="W559" s="86" t="s">
        <v>173</v>
      </c>
      <c r="X559" s="86" t="s">
        <v>173</v>
      </c>
      <c r="Y559" s="86">
        <f t="shared" si="192"/>
        <v>0</v>
      </c>
      <c r="Z559" s="86" t="s">
        <v>173</v>
      </c>
      <c r="AA559" s="86" t="s">
        <v>173</v>
      </c>
      <c r="AB559" s="86">
        <f t="shared" si="193"/>
        <v>0</v>
      </c>
      <c r="AC559" s="86" t="s">
        <v>173</v>
      </c>
      <c r="AD559" s="86" t="s">
        <v>173</v>
      </c>
      <c r="AE559" s="86">
        <f t="shared" si="194"/>
        <v>0</v>
      </c>
      <c r="AF559" s="86" t="s">
        <v>173</v>
      </c>
      <c r="AG559" s="86" t="s">
        <v>173</v>
      </c>
      <c r="AH559" s="86">
        <f t="shared" si="195"/>
        <v>0</v>
      </c>
      <c r="AI559" s="86" t="s">
        <v>173</v>
      </c>
      <c r="AJ559" s="86" t="s">
        <v>173</v>
      </c>
      <c r="AK559" s="86">
        <f t="shared" si="196"/>
        <v>0</v>
      </c>
      <c r="AM559" s="131" t="s">
        <v>9</v>
      </c>
    </row>
    <row r="560" spans="1:39" ht="15.95" customHeight="1" x14ac:dyDescent="0.4">
      <c r="A560" s="131" t="str">
        <f t="shared" si="183"/>
        <v>OctubrePatria, S. A. Compañía de Seguros</v>
      </c>
      <c r="B560" s="50" t="s">
        <v>99</v>
      </c>
      <c r="C560" s="87">
        <f t="shared" si="184"/>
        <v>0</v>
      </c>
      <c r="D560" s="87">
        <f t="shared" si="185"/>
        <v>0</v>
      </c>
      <c r="E560" s="86" t="s">
        <v>173</v>
      </c>
      <c r="F560" s="86" t="s">
        <v>173</v>
      </c>
      <c r="G560" s="86">
        <f t="shared" si="186"/>
        <v>0</v>
      </c>
      <c r="H560" s="86" t="s">
        <v>173</v>
      </c>
      <c r="I560" s="86" t="s">
        <v>173</v>
      </c>
      <c r="J560" s="86">
        <f t="shared" si="187"/>
        <v>0</v>
      </c>
      <c r="K560" s="86" t="s">
        <v>173</v>
      </c>
      <c r="L560" s="86" t="s">
        <v>173</v>
      </c>
      <c r="M560" s="86">
        <f t="shared" si="188"/>
        <v>0</v>
      </c>
      <c r="N560" s="86" t="s">
        <v>173</v>
      </c>
      <c r="O560" s="86" t="s">
        <v>173</v>
      </c>
      <c r="P560" s="86">
        <f t="shared" si="189"/>
        <v>0</v>
      </c>
      <c r="Q560" s="86" t="s">
        <v>173</v>
      </c>
      <c r="R560" s="86" t="s">
        <v>173</v>
      </c>
      <c r="S560" s="86">
        <f t="shared" si="190"/>
        <v>0</v>
      </c>
      <c r="T560" s="86" t="s">
        <v>173</v>
      </c>
      <c r="U560" s="86" t="s">
        <v>173</v>
      </c>
      <c r="V560" s="86">
        <f t="shared" si="191"/>
        <v>0</v>
      </c>
      <c r="W560" s="86" t="s">
        <v>173</v>
      </c>
      <c r="X560" s="86" t="s">
        <v>173</v>
      </c>
      <c r="Y560" s="86">
        <f t="shared" si="192"/>
        <v>0</v>
      </c>
      <c r="Z560" s="86" t="s">
        <v>173</v>
      </c>
      <c r="AA560" s="86" t="s">
        <v>173</v>
      </c>
      <c r="AB560" s="86">
        <f t="shared" si="193"/>
        <v>0</v>
      </c>
      <c r="AC560" s="86" t="s">
        <v>173</v>
      </c>
      <c r="AD560" s="86" t="s">
        <v>173</v>
      </c>
      <c r="AE560" s="86">
        <f t="shared" si="194"/>
        <v>0</v>
      </c>
      <c r="AF560" s="86" t="s">
        <v>173</v>
      </c>
      <c r="AG560" s="86" t="s">
        <v>173</v>
      </c>
      <c r="AH560" s="86">
        <f t="shared" si="195"/>
        <v>0</v>
      </c>
      <c r="AI560" s="86" t="s">
        <v>173</v>
      </c>
      <c r="AJ560" s="86" t="s">
        <v>173</v>
      </c>
      <c r="AK560" s="86">
        <f t="shared" si="196"/>
        <v>0</v>
      </c>
      <c r="AM560" s="131" t="s">
        <v>9</v>
      </c>
    </row>
    <row r="561" spans="1:39" ht="15.95" customHeight="1" x14ac:dyDescent="0.4">
      <c r="A561" s="131" t="str">
        <f t="shared" si="183"/>
        <v>OctubreGeneral de Seguros, S. A.</v>
      </c>
      <c r="B561" s="50" t="s">
        <v>78</v>
      </c>
      <c r="C561" s="87">
        <f t="shared" si="184"/>
        <v>0</v>
      </c>
      <c r="D561" s="87">
        <f t="shared" si="185"/>
        <v>0</v>
      </c>
      <c r="E561" s="86" t="s">
        <v>173</v>
      </c>
      <c r="F561" s="86" t="s">
        <v>173</v>
      </c>
      <c r="G561" s="86">
        <f t="shared" si="186"/>
        <v>0</v>
      </c>
      <c r="H561" s="86" t="s">
        <v>173</v>
      </c>
      <c r="I561" s="86" t="s">
        <v>173</v>
      </c>
      <c r="J561" s="86">
        <f t="shared" si="187"/>
        <v>0</v>
      </c>
      <c r="K561" s="86" t="s">
        <v>173</v>
      </c>
      <c r="L561" s="86" t="s">
        <v>173</v>
      </c>
      <c r="M561" s="86">
        <f t="shared" si="188"/>
        <v>0</v>
      </c>
      <c r="N561" s="86" t="s">
        <v>173</v>
      </c>
      <c r="O561" s="86" t="s">
        <v>173</v>
      </c>
      <c r="P561" s="86">
        <f t="shared" si="189"/>
        <v>0</v>
      </c>
      <c r="Q561" s="86" t="s">
        <v>173</v>
      </c>
      <c r="R561" s="86" t="s">
        <v>173</v>
      </c>
      <c r="S561" s="86">
        <f t="shared" si="190"/>
        <v>0</v>
      </c>
      <c r="T561" s="86" t="s">
        <v>173</v>
      </c>
      <c r="U561" s="86" t="s">
        <v>173</v>
      </c>
      <c r="V561" s="86">
        <f t="shared" si="191"/>
        <v>0</v>
      </c>
      <c r="W561" s="86" t="s">
        <v>173</v>
      </c>
      <c r="X561" s="86" t="s">
        <v>173</v>
      </c>
      <c r="Y561" s="86">
        <f t="shared" si="192"/>
        <v>0</v>
      </c>
      <c r="Z561" s="86" t="s">
        <v>173</v>
      </c>
      <c r="AA561" s="86" t="s">
        <v>173</v>
      </c>
      <c r="AB561" s="86">
        <f t="shared" si="193"/>
        <v>0</v>
      </c>
      <c r="AC561" s="86" t="s">
        <v>173</v>
      </c>
      <c r="AD561" s="86" t="s">
        <v>173</v>
      </c>
      <c r="AE561" s="86">
        <f t="shared" si="194"/>
        <v>0</v>
      </c>
      <c r="AF561" s="86" t="s">
        <v>173</v>
      </c>
      <c r="AG561" s="86" t="s">
        <v>173</v>
      </c>
      <c r="AH561" s="86">
        <f t="shared" si="195"/>
        <v>0</v>
      </c>
      <c r="AI561" s="86" t="s">
        <v>173</v>
      </c>
      <c r="AJ561" s="86" t="s">
        <v>173</v>
      </c>
      <c r="AK561" s="86">
        <f t="shared" si="196"/>
        <v>0</v>
      </c>
      <c r="AM561" s="131" t="s">
        <v>9</v>
      </c>
    </row>
    <row r="562" spans="1:39" ht="15.95" customHeight="1" x14ac:dyDescent="0.4">
      <c r="A562" s="131" t="str">
        <f t="shared" si="183"/>
        <v>OctubreBMI Compañía de Seguros, S. A.</v>
      </c>
      <c r="B562" s="50" t="s">
        <v>95</v>
      </c>
      <c r="C562" s="87">
        <f t="shared" si="184"/>
        <v>0</v>
      </c>
      <c r="D562" s="87">
        <f t="shared" si="185"/>
        <v>0</v>
      </c>
      <c r="E562" s="86" t="s">
        <v>173</v>
      </c>
      <c r="F562" s="86" t="s">
        <v>173</v>
      </c>
      <c r="G562" s="86">
        <f t="shared" si="186"/>
        <v>0</v>
      </c>
      <c r="H562" s="86" t="s">
        <v>173</v>
      </c>
      <c r="I562" s="86" t="s">
        <v>173</v>
      </c>
      <c r="J562" s="86">
        <f t="shared" si="187"/>
        <v>0</v>
      </c>
      <c r="K562" s="86" t="s">
        <v>173</v>
      </c>
      <c r="L562" s="86" t="s">
        <v>173</v>
      </c>
      <c r="M562" s="86">
        <f t="shared" si="188"/>
        <v>0</v>
      </c>
      <c r="N562" s="86" t="s">
        <v>173</v>
      </c>
      <c r="O562" s="86" t="s">
        <v>173</v>
      </c>
      <c r="P562" s="86">
        <f t="shared" si="189"/>
        <v>0</v>
      </c>
      <c r="Q562" s="86" t="s">
        <v>173</v>
      </c>
      <c r="R562" s="86" t="s">
        <v>173</v>
      </c>
      <c r="S562" s="86">
        <f t="shared" si="190"/>
        <v>0</v>
      </c>
      <c r="T562" s="86" t="s">
        <v>173</v>
      </c>
      <c r="U562" s="86" t="s">
        <v>173</v>
      </c>
      <c r="V562" s="86">
        <f t="shared" si="191"/>
        <v>0</v>
      </c>
      <c r="W562" s="86" t="s">
        <v>173</v>
      </c>
      <c r="X562" s="86" t="s">
        <v>173</v>
      </c>
      <c r="Y562" s="86">
        <f t="shared" si="192"/>
        <v>0</v>
      </c>
      <c r="Z562" s="86" t="s">
        <v>173</v>
      </c>
      <c r="AA562" s="86" t="s">
        <v>173</v>
      </c>
      <c r="AB562" s="86">
        <f t="shared" si="193"/>
        <v>0</v>
      </c>
      <c r="AC562" s="86" t="s">
        <v>173</v>
      </c>
      <c r="AD562" s="86" t="s">
        <v>173</v>
      </c>
      <c r="AE562" s="86">
        <f t="shared" si="194"/>
        <v>0</v>
      </c>
      <c r="AF562" s="86" t="s">
        <v>173</v>
      </c>
      <c r="AG562" s="86" t="s">
        <v>173</v>
      </c>
      <c r="AH562" s="86">
        <f t="shared" si="195"/>
        <v>0</v>
      </c>
      <c r="AI562" s="86" t="s">
        <v>173</v>
      </c>
      <c r="AJ562" s="86" t="s">
        <v>173</v>
      </c>
      <c r="AK562" s="86">
        <f t="shared" si="196"/>
        <v>0</v>
      </c>
      <c r="AM562" s="131" t="s">
        <v>9</v>
      </c>
    </row>
    <row r="563" spans="1:39" ht="15.95" customHeight="1" x14ac:dyDescent="0.4">
      <c r="A563" s="131" t="str">
        <f t="shared" si="183"/>
        <v>OctubreAmigos Compañía de Seguros, S. A.</v>
      </c>
      <c r="B563" s="50" t="s">
        <v>88</v>
      </c>
      <c r="C563" s="87">
        <f t="shared" si="184"/>
        <v>0</v>
      </c>
      <c r="D563" s="87">
        <f t="shared" si="185"/>
        <v>0</v>
      </c>
      <c r="E563" s="86" t="s">
        <v>173</v>
      </c>
      <c r="F563" s="86" t="s">
        <v>173</v>
      </c>
      <c r="G563" s="86">
        <f t="shared" si="186"/>
        <v>0</v>
      </c>
      <c r="H563" s="86" t="s">
        <v>173</v>
      </c>
      <c r="I563" s="86" t="s">
        <v>173</v>
      </c>
      <c r="J563" s="86">
        <f t="shared" si="187"/>
        <v>0</v>
      </c>
      <c r="K563" s="86" t="s">
        <v>173</v>
      </c>
      <c r="L563" s="86" t="s">
        <v>173</v>
      </c>
      <c r="M563" s="86">
        <f t="shared" si="188"/>
        <v>0</v>
      </c>
      <c r="N563" s="86" t="s">
        <v>173</v>
      </c>
      <c r="O563" s="86" t="s">
        <v>173</v>
      </c>
      <c r="P563" s="86">
        <f t="shared" si="189"/>
        <v>0</v>
      </c>
      <c r="Q563" s="86" t="s">
        <v>173</v>
      </c>
      <c r="R563" s="86" t="s">
        <v>173</v>
      </c>
      <c r="S563" s="86">
        <f t="shared" si="190"/>
        <v>0</v>
      </c>
      <c r="T563" s="86" t="s">
        <v>173</v>
      </c>
      <c r="U563" s="86" t="s">
        <v>173</v>
      </c>
      <c r="V563" s="86">
        <f t="shared" si="191"/>
        <v>0</v>
      </c>
      <c r="W563" s="86" t="s">
        <v>173</v>
      </c>
      <c r="X563" s="86" t="s">
        <v>173</v>
      </c>
      <c r="Y563" s="86">
        <f t="shared" si="192"/>
        <v>0</v>
      </c>
      <c r="Z563" s="86" t="s">
        <v>173</v>
      </c>
      <c r="AA563" s="86" t="s">
        <v>173</v>
      </c>
      <c r="AB563" s="86">
        <f t="shared" si="193"/>
        <v>0</v>
      </c>
      <c r="AC563" s="86" t="s">
        <v>173</v>
      </c>
      <c r="AD563" s="86" t="s">
        <v>173</v>
      </c>
      <c r="AE563" s="86">
        <f t="shared" si="194"/>
        <v>0</v>
      </c>
      <c r="AF563" s="86" t="s">
        <v>173</v>
      </c>
      <c r="AG563" s="86" t="s">
        <v>173</v>
      </c>
      <c r="AH563" s="86">
        <f t="shared" si="195"/>
        <v>0</v>
      </c>
      <c r="AI563" s="86" t="s">
        <v>173</v>
      </c>
      <c r="AJ563" s="86" t="s">
        <v>173</v>
      </c>
      <c r="AK563" s="86">
        <f t="shared" si="196"/>
        <v>0</v>
      </c>
      <c r="AM563" s="131" t="s">
        <v>9</v>
      </c>
    </row>
    <row r="564" spans="1:39" ht="15.95" customHeight="1" x14ac:dyDescent="0.4">
      <c r="A564" s="131" t="str">
        <f t="shared" si="183"/>
        <v>OctubreCompañía Dominicana de Seguros, S.R.L.</v>
      </c>
      <c r="B564" s="50" t="s">
        <v>96</v>
      </c>
      <c r="C564" s="87">
        <f t="shared" si="184"/>
        <v>0</v>
      </c>
      <c r="D564" s="87">
        <f t="shared" si="185"/>
        <v>0</v>
      </c>
      <c r="E564" s="86" t="s">
        <v>173</v>
      </c>
      <c r="F564" s="86" t="s">
        <v>173</v>
      </c>
      <c r="G564" s="86">
        <f t="shared" si="186"/>
        <v>0</v>
      </c>
      <c r="H564" s="86" t="s">
        <v>173</v>
      </c>
      <c r="I564" s="86" t="s">
        <v>173</v>
      </c>
      <c r="J564" s="86">
        <f t="shared" si="187"/>
        <v>0</v>
      </c>
      <c r="K564" s="86" t="s">
        <v>173</v>
      </c>
      <c r="L564" s="86" t="s">
        <v>173</v>
      </c>
      <c r="M564" s="86">
        <f t="shared" si="188"/>
        <v>0</v>
      </c>
      <c r="N564" s="86" t="s">
        <v>173</v>
      </c>
      <c r="O564" s="86" t="s">
        <v>173</v>
      </c>
      <c r="P564" s="86">
        <f t="shared" si="189"/>
        <v>0</v>
      </c>
      <c r="Q564" s="86" t="s">
        <v>173</v>
      </c>
      <c r="R564" s="86" t="s">
        <v>173</v>
      </c>
      <c r="S564" s="86">
        <f t="shared" si="190"/>
        <v>0</v>
      </c>
      <c r="T564" s="86" t="s">
        <v>173</v>
      </c>
      <c r="U564" s="86" t="s">
        <v>173</v>
      </c>
      <c r="V564" s="86">
        <f t="shared" si="191"/>
        <v>0</v>
      </c>
      <c r="W564" s="86" t="s">
        <v>173</v>
      </c>
      <c r="X564" s="86" t="s">
        <v>173</v>
      </c>
      <c r="Y564" s="86">
        <f t="shared" si="192"/>
        <v>0</v>
      </c>
      <c r="Z564" s="86" t="s">
        <v>173</v>
      </c>
      <c r="AA564" s="86" t="s">
        <v>173</v>
      </c>
      <c r="AB564" s="86">
        <f t="shared" si="193"/>
        <v>0</v>
      </c>
      <c r="AC564" s="86" t="s">
        <v>173</v>
      </c>
      <c r="AD564" s="86" t="s">
        <v>173</v>
      </c>
      <c r="AE564" s="86">
        <f t="shared" si="194"/>
        <v>0</v>
      </c>
      <c r="AF564" s="86" t="s">
        <v>173</v>
      </c>
      <c r="AG564" s="86" t="s">
        <v>173</v>
      </c>
      <c r="AH564" s="86">
        <f t="shared" si="195"/>
        <v>0</v>
      </c>
      <c r="AI564" s="86" t="s">
        <v>173</v>
      </c>
      <c r="AJ564" s="86" t="s">
        <v>173</v>
      </c>
      <c r="AK564" s="86">
        <f t="shared" si="196"/>
        <v>0</v>
      </c>
      <c r="AM564" s="131" t="s">
        <v>9</v>
      </c>
    </row>
    <row r="565" spans="1:39" ht="15.95" customHeight="1" x14ac:dyDescent="0.4">
      <c r="A565" s="131" t="str">
        <f t="shared" si="183"/>
        <v>OctubreAtlantica Seguros, S. A.</v>
      </c>
      <c r="B565" s="49" t="s">
        <v>107</v>
      </c>
      <c r="C565" s="87">
        <f t="shared" si="184"/>
        <v>0</v>
      </c>
      <c r="D565" s="87">
        <f t="shared" si="185"/>
        <v>0</v>
      </c>
      <c r="E565" s="86" t="s">
        <v>173</v>
      </c>
      <c r="F565" s="86" t="s">
        <v>173</v>
      </c>
      <c r="G565" s="86">
        <f t="shared" si="186"/>
        <v>0</v>
      </c>
      <c r="H565" s="86" t="s">
        <v>173</v>
      </c>
      <c r="I565" s="86" t="s">
        <v>173</v>
      </c>
      <c r="J565" s="86">
        <f t="shared" si="187"/>
        <v>0</v>
      </c>
      <c r="K565" s="86" t="s">
        <v>173</v>
      </c>
      <c r="L565" s="86" t="s">
        <v>173</v>
      </c>
      <c r="M565" s="86">
        <f t="shared" si="188"/>
        <v>0</v>
      </c>
      <c r="N565" s="86" t="s">
        <v>173</v>
      </c>
      <c r="O565" s="86" t="s">
        <v>173</v>
      </c>
      <c r="P565" s="86">
        <f t="shared" si="189"/>
        <v>0</v>
      </c>
      <c r="Q565" s="86" t="s">
        <v>173</v>
      </c>
      <c r="R565" s="86" t="s">
        <v>173</v>
      </c>
      <c r="S565" s="86">
        <f t="shared" si="190"/>
        <v>0</v>
      </c>
      <c r="T565" s="86" t="s">
        <v>173</v>
      </c>
      <c r="U565" s="86" t="s">
        <v>173</v>
      </c>
      <c r="V565" s="86">
        <f t="shared" si="191"/>
        <v>0</v>
      </c>
      <c r="W565" s="86" t="s">
        <v>173</v>
      </c>
      <c r="X565" s="86" t="s">
        <v>173</v>
      </c>
      <c r="Y565" s="86">
        <f t="shared" si="192"/>
        <v>0</v>
      </c>
      <c r="Z565" s="86" t="s">
        <v>173</v>
      </c>
      <c r="AA565" s="86" t="s">
        <v>173</v>
      </c>
      <c r="AB565" s="86">
        <f t="shared" si="193"/>
        <v>0</v>
      </c>
      <c r="AC565" s="86" t="s">
        <v>173</v>
      </c>
      <c r="AD565" s="86" t="s">
        <v>173</v>
      </c>
      <c r="AE565" s="86">
        <f t="shared" si="194"/>
        <v>0</v>
      </c>
      <c r="AF565" s="86" t="s">
        <v>173</v>
      </c>
      <c r="AG565" s="86" t="s">
        <v>173</v>
      </c>
      <c r="AH565" s="86">
        <f t="shared" si="195"/>
        <v>0</v>
      </c>
      <c r="AI565" s="86" t="s">
        <v>173</v>
      </c>
      <c r="AJ565" s="86" t="s">
        <v>173</v>
      </c>
      <c r="AK565" s="86">
        <f t="shared" si="196"/>
        <v>0</v>
      </c>
      <c r="AM565" s="131" t="s">
        <v>9</v>
      </c>
    </row>
    <row r="566" spans="1:39" ht="15.95" customHeight="1" x14ac:dyDescent="0.4">
      <c r="A566" s="131" t="str">
        <f t="shared" si="183"/>
        <v>OctubreAutoseguro, S. A.</v>
      </c>
      <c r="B566" s="50" t="s">
        <v>81</v>
      </c>
      <c r="C566" s="87">
        <f t="shared" si="184"/>
        <v>0</v>
      </c>
      <c r="D566" s="87">
        <f t="shared" si="185"/>
        <v>0</v>
      </c>
      <c r="E566" s="86" t="s">
        <v>173</v>
      </c>
      <c r="F566" s="86" t="s">
        <v>173</v>
      </c>
      <c r="G566" s="86">
        <f t="shared" si="186"/>
        <v>0</v>
      </c>
      <c r="H566" s="86" t="s">
        <v>173</v>
      </c>
      <c r="I566" s="86" t="s">
        <v>173</v>
      </c>
      <c r="J566" s="86">
        <f t="shared" si="187"/>
        <v>0</v>
      </c>
      <c r="K566" s="86" t="s">
        <v>173</v>
      </c>
      <c r="L566" s="86" t="s">
        <v>173</v>
      </c>
      <c r="M566" s="86">
        <f t="shared" si="188"/>
        <v>0</v>
      </c>
      <c r="N566" s="86" t="s">
        <v>173</v>
      </c>
      <c r="O566" s="86" t="s">
        <v>173</v>
      </c>
      <c r="P566" s="86">
        <f t="shared" si="189"/>
        <v>0</v>
      </c>
      <c r="Q566" s="86" t="s">
        <v>173</v>
      </c>
      <c r="R566" s="86" t="s">
        <v>173</v>
      </c>
      <c r="S566" s="86">
        <f t="shared" si="190"/>
        <v>0</v>
      </c>
      <c r="T566" s="86" t="s">
        <v>173</v>
      </c>
      <c r="U566" s="86" t="s">
        <v>173</v>
      </c>
      <c r="V566" s="86">
        <f t="shared" si="191"/>
        <v>0</v>
      </c>
      <c r="W566" s="86" t="s">
        <v>173</v>
      </c>
      <c r="X566" s="86" t="s">
        <v>173</v>
      </c>
      <c r="Y566" s="86">
        <f t="shared" si="192"/>
        <v>0</v>
      </c>
      <c r="Z566" s="86" t="s">
        <v>173</v>
      </c>
      <c r="AA566" s="86" t="s">
        <v>173</v>
      </c>
      <c r="AB566" s="86">
        <f t="shared" si="193"/>
        <v>0</v>
      </c>
      <c r="AC566" s="86" t="s">
        <v>173</v>
      </c>
      <c r="AD566" s="86" t="s">
        <v>173</v>
      </c>
      <c r="AE566" s="86">
        <f t="shared" si="194"/>
        <v>0</v>
      </c>
      <c r="AF566" s="86" t="s">
        <v>173</v>
      </c>
      <c r="AG566" s="86" t="s">
        <v>173</v>
      </c>
      <c r="AH566" s="86">
        <f t="shared" si="195"/>
        <v>0</v>
      </c>
      <c r="AI566" s="86" t="s">
        <v>173</v>
      </c>
      <c r="AJ566" s="86" t="s">
        <v>173</v>
      </c>
      <c r="AK566" s="86">
        <f t="shared" si="196"/>
        <v>0</v>
      </c>
      <c r="AM566" s="131" t="s">
        <v>9</v>
      </c>
    </row>
    <row r="567" spans="1:39" ht="15.95" customHeight="1" x14ac:dyDescent="0.4">
      <c r="A567" s="131" t="str">
        <f t="shared" si="183"/>
        <v>OctubreBanesco Seguros, S.A.</v>
      </c>
      <c r="B567" s="50" t="s">
        <v>106</v>
      </c>
      <c r="C567" s="87">
        <f t="shared" si="184"/>
        <v>0</v>
      </c>
      <c r="D567" s="87">
        <f t="shared" si="185"/>
        <v>0</v>
      </c>
      <c r="E567" s="86" t="s">
        <v>173</v>
      </c>
      <c r="F567" s="86" t="s">
        <v>173</v>
      </c>
      <c r="G567" s="86">
        <f t="shared" si="186"/>
        <v>0</v>
      </c>
      <c r="H567" s="86" t="s">
        <v>173</v>
      </c>
      <c r="I567" s="86" t="s">
        <v>173</v>
      </c>
      <c r="J567" s="86">
        <f t="shared" si="187"/>
        <v>0</v>
      </c>
      <c r="K567" s="86" t="s">
        <v>173</v>
      </c>
      <c r="L567" s="86" t="s">
        <v>173</v>
      </c>
      <c r="M567" s="86">
        <f t="shared" si="188"/>
        <v>0</v>
      </c>
      <c r="N567" s="86" t="s">
        <v>173</v>
      </c>
      <c r="O567" s="86" t="s">
        <v>173</v>
      </c>
      <c r="P567" s="86">
        <f t="shared" si="189"/>
        <v>0</v>
      </c>
      <c r="Q567" s="86" t="s">
        <v>173</v>
      </c>
      <c r="R567" s="86" t="s">
        <v>173</v>
      </c>
      <c r="S567" s="86">
        <f t="shared" si="190"/>
        <v>0</v>
      </c>
      <c r="T567" s="86" t="s">
        <v>173</v>
      </c>
      <c r="U567" s="86" t="s">
        <v>173</v>
      </c>
      <c r="V567" s="86">
        <f t="shared" si="191"/>
        <v>0</v>
      </c>
      <c r="W567" s="86" t="s">
        <v>173</v>
      </c>
      <c r="X567" s="86" t="s">
        <v>173</v>
      </c>
      <c r="Y567" s="86">
        <f t="shared" si="192"/>
        <v>0</v>
      </c>
      <c r="Z567" s="86" t="s">
        <v>173</v>
      </c>
      <c r="AA567" s="86" t="s">
        <v>173</v>
      </c>
      <c r="AB567" s="86">
        <f t="shared" si="193"/>
        <v>0</v>
      </c>
      <c r="AC567" s="86" t="s">
        <v>173</v>
      </c>
      <c r="AD567" s="86" t="s">
        <v>173</v>
      </c>
      <c r="AE567" s="86">
        <f t="shared" si="194"/>
        <v>0</v>
      </c>
      <c r="AF567" s="86" t="s">
        <v>173</v>
      </c>
      <c r="AG567" s="86" t="s">
        <v>173</v>
      </c>
      <c r="AH567" s="86">
        <f t="shared" si="195"/>
        <v>0</v>
      </c>
      <c r="AI567" s="86" t="s">
        <v>173</v>
      </c>
      <c r="AJ567" s="86" t="s">
        <v>173</v>
      </c>
      <c r="AK567" s="86">
        <f t="shared" si="196"/>
        <v>0</v>
      </c>
      <c r="AM567" s="131" t="s">
        <v>9</v>
      </c>
    </row>
    <row r="568" spans="1:39" ht="15.95" customHeight="1" x14ac:dyDescent="0.4">
      <c r="A568" s="131" t="str">
        <f t="shared" si="183"/>
        <v>OctubreHumano Seguros, S. A.</v>
      </c>
      <c r="B568" s="50" t="s">
        <v>108</v>
      </c>
      <c r="C568" s="87">
        <f t="shared" si="184"/>
        <v>0</v>
      </c>
      <c r="D568" s="87">
        <f t="shared" si="185"/>
        <v>0</v>
      </c>
      <c r="E568" s="86" t="s">
        <v>173</v>
      </c>
      <c r="F568" s="86" t="s">
        <v>173</v>
      </c>
      <c r="G568" s="86">
        <f t="shared" si="186"/>
        <v>0</v>
      </c>
      <c r="H568" s="86" t="s">
        <v>173</v>
      </c>
      <c r="I568" s="86" t="s">
        <v>173</v>
      </c>
      <c r="J568" s="86">
        <f t="shared" si="187"/>
        <v>0</v>
      </c>
      <c r="K568" s="86" t="s">
        <v>173</v>
      </c>
      <c r="L568" s="86" t="s">
        <v>173</v>
      </c>
      <c r="M568" s="86">
        <f t="shared" si="188"/>
        <v>0</v>
      </c>
      <c r="N568" s="86" t="s">
        <v>173</v>
      </c>
      <c r="O568" s="86" t="s">
        <v>173</v>
      </c>
      <c r="P568" s="86">
        <f t="shared" si="189"/>
        <v>0</v>
      </c>
      <c r="Q568" s="86" t="s">
        <v>173</v>
      </c>
      <c r="R568" s="86" t="s">
        <v>173</v>
      </c>
      <c r="S568" s="86">
        <f t="shared" si="190"/>
        <v>0</v>
      </c>
      <c r="T568" s="86" t="s">
        <v>173</v>
      </c>
      <c r="U568" s="86" t="s">
        <v>173</v>
      </c>
      <c r="V568" s="86">
        <f t="shared" si="191"/>
        <v>0</v>
      </c>
      <c r="W568" s="86" t="s">
        <v>173</v>
      </c>
      <c r="X568" s="86" t="s">
        <v>173</v>
      </c>
      <c r="Y568" s="86">
        <f t="shared" si="192"/>
        <v>0</v>
      </c>
      <c r="Z568" s="86" t="s">
        <v>173</v>
      </c>
      <c r="AA568" s="86" t="s">
        <v>173</v>
      </c>
      <c r="AB568" s="86">
        <f t="shared" si="193"/>
        <v>0</v>
      </c>
      <c r="AC568" s="86" t="s">
        <v>173</v>
      </c>
      <c r="AD568" s="86" t="s">
        <v>173</v>
      </c>
      <c r="AE568" s="86">
        <f t="shared" si="194"/>
        <v>0</v>
      </c>
      <c r="AF568" s="86" t="s">
        <v>173</v>
      </c>
      <c r="AG568" s="86" t="s">
        <v>173</v>
      </c>
      <c r="AH568" s="86">
        <f t="shared" si="195"/>
        <v>0</v>
      </c>
      <c r="AI568" s="86" t="s">
        <v>173</v>
      </c>
      <c r="AJ568" s="86" t="s">
        <v>173</v>
      </c>
      <c r="AK568" s="86">
        <f t="shared" si="196"/>
        <v>0</v>
      </c>
      <c r="AM568" s="131" t="s">
        <v>9</v>
      </c>
    </row>
    <row r="569" spans="1:39" ht="15.95" customHeight="1" x14ac:dyDescent="0.4">
      <c r="A569" s="131" t="str">
        <f t="shared" si="183"/>
        <v>OctubreAtrio Seguros, S. A.</v>
      </c>
      <c r="B569" s="50" t="s">
        <v>110</v>
      </c>
      <c r="C569" s="87">
        <f t="shared" si="184"/>
        <v>0</v>
      </c>
      <c r="D569" s="87">
        <f t="shared" si="185"/>
        <v>0</v>
      </c>
      <c r="E569" s="86" t="s">
        <v>173</v>
      </c>
      <c r="F569" s="86" t="s">
        <v>173</v>
      </c>
      <c r="G569" s="86">
        <f t="shared" si="186"/>
        <v>0</v>
      </c>
      <c r="H569" s="86" t="s">
        <v>173</v>
      </c>
      <c r="I569" s="86" t="s">
        <v>173</v>
      </c>
      <c r="J569" s="86">
        <f t="shared" si="187"/>
        <v>0</v>
      </c>
      <c r="K569" s="86" t="s">
        <v>173</v>
      </c>
      <c r="L569" s="86" t="s">
        <v>173</v>
      </c>
      <c r="M569" s="86">
        <f t="shared" si="188"/>
        <v>0</v>
      </c>
      <c r="N569" s="86" t="s">
        <v>173</v>
      </c>
      <c r="O569" s="86" t="s">
        <v>173</v>
      </c>
      <c r="P569" s="86">
        <f t="shared" si="189"/>
        <v>0</v>
      </c>
      <c r="Q569" s="86" t="s">
        <v>173</v>
      </c>
      <c r="R569" s="86" t="s">
        <v>173</v>
      </c>
      <c r="S569" s="86">
        <f t="shared" si="190"/>
        <v>0</v>
      </c>
      <c r="T569" s="86" t="s">
        <v>173</v>
      </c>
      <c r="U569" s="86" t="s">
        <v>173</v>
      </c>
      <c r="V569" s="86">
        <f t="shared" si="191"/>
        <v>0</v>
      </c>
      <c r="W569" s="86" t="s">
        <v>173</v>
      </c>
      <c r="X569" s="86" t="s">
        <v>173</v>
      </c>
      <c r="Y569" s="86">
        <f t="shared" si="192"/>
        <v>0</v>
      </c>
      <c r="Z569" s="86" t="s">
        <v>173</v>
      </c>
      <c r="AA569" s="86" t="s">
        <v>173</v>
      </c>
      <c r="AB569" s="86">
        <f t="shared" si="193"/>
        <v>0</v>
      </c>
      <c r="AC569" s="86" t="s">
        <v>173</v>
      </c>
      <c r="AD569" s="86" t="s">
        <v>173</v>
      </c>
      <c r="AE569" s="86">
        <f t="shared" si="194"/>
        <v>0</v>
      </c>
      <c r="AF569" s="86" t="s">
        <v>173</v>
      </c>
      <c r="AG569" s="86" t="s">
        <v>173</v>
      </c>
      <c r="AH569" s="86">
        <f t="shared" si="195"/>
        <v>0</v>
      </c>
      <c r="AI569" s="86" t="s">
        <v>173</v>
      </c>
      <c r="AJ569" s="86" t="s">
        <v>173</v>
      </c>
      <c r="AK569" s="86">
        <f t="shared" si="196"/>
        <v>0</v>
      </c>
      <c r="AM569" s="131" t="s">
        <v>9</v>
      </c>
    </row>
    <row r="570" spans="1:39" ht="15.95" customHeight="1" x14ac:dyDescent="0.4">
      <c r="A570" s="131" t="str">
        <f t="shared" si="183"/>
        <v>OctubreSeguros APS, S.A</v>
      </c>
      <c r="B570" s="50" t="s">
        <v>114</v>
      </c>
      <c r="C570" s="87">
        <f t="shared" si="184"/>
        <v>0</v>
      </c>
      <c r="D570" s="87">
        <f t="shared" si="185"/>
        <v>0</v>
      </c>
      <c r="E570" s="86" t="s">
        <v>173</v>
      </c>
      <c r="F570" s="86" t="s">
        <v>173</v>
      </c>
      <c r="G570" s="86">
        <f t="shared" si="186"/>
        <v>0</v>
      </c>
      <c r="H570" s="86" t="s">
        <v>173</v>
      </c>
      <c r="I570" s="86" t="s">
        <v>173</v>
      </c>
      <c r="J570" s="86">
        <f t="shared" si="187"/>
        <v>0</v>
      </c>
      <c r="K570" s="86" t="s">
        <v>173</v>
      </c>
      <c r="L570" s="86" t="s">
        <v>173</v>
      </c>
      <c r="M570" s="86">
        <f t="shared" si="188"/>
        <v>0</v>
      </c>
      <c r="N570" s="86" t="s">
        <v>173</v>
      </c>
      <c r="O570" s="86" t="s">
        <v>173</v>
      </c>
      <c r="P570" s="86">
        <f t="shared" si="189"/>
        <v>0</v>
      </c>
      <c r="Q570" s="86" t="s">
        <v>173</v>
      </c>
      <c r="R570" s="86" t="s">
        <v>173</v>
      </c>
      <c r="S570" s="86">
        <f t="shared" si="190"/>
        <v>0</v>
      </c>
      <c r="T570" s="86" t="s">
        <v>173</v>
      </c>
      <c r="U570" s="86" t="s">
        <v>173</v>
      </c>
      <c r="V570" s="86">
        <f t="shared" si="191"/>
        <v>0</v>
      </c>
      <c r="W570" s="86" t="s">
        <v>173</v>
      </c>
      <c r="X570" s="86" t="s">
        <v>173</v>
      </c>
      <c r="Y570" s="86">
        <f t="shared" si="192"/>
        <v>0</v>
      </c>
      <c r="Z570" s="86" t="s">
        <v>173</v>
      </c>
      <c r="AA570" s="86" t="s">
        <v>173</v>
      </c>
      <c r="AB570" s="86">
        <f t="shared" si="193"/>
        <v>0</v>
      </c>
      <c r="AC570" s="86" t="s">
        <v>173</v>
      </c>
      <c r="AD570" s="86" t="s">
        <v>173</v>
      </c>
      <c r="AE570" s="86">
        <f t="shared" si="194"/>
        <v>0</v>
      </c>
      <c r="AF570" s="86" t="s">
        <v>173</v>
      </c>
      <c r="AG570" s="86" t="s">
        <v>173</v>
      </c>
      <c r="AH570" s="86">
        <f t="shared" si="195"/>
        <v>0</v>
      </c>
      <c r="AI570" s="86" t="s">
        <v>173</v>
      </c>
      <c r="AJ570" s="86" t="s">
        <v>173</v>
      </c>
      <c r="AK570" s="86">
        <f t="shared" si="196"/>
        <v>0</v>
      </c>
      <c r="AM570" s="131" t="s">
        <v>9</v>
      </c>
    </row>
    <row r="571" spans="1:39" ht="15.95" customHeight="1" x14ac:dyDescent="0.4">
      <c r="A571" s="131" t="str">
        <f t="shared" si="183"/>
        <v>OctubreBupa Dominicana, S.A.</v>
      </c>
      <c r="B571" s="49" t="s">
        <v>101</v>
      </c>
      <c r="C571" s="87">
        <f t="shared" si="184"/>
        <v>0</v>
      </c>
      <c r="D571" s="87">
        <f t="shared" si="185"/>
        <v>0</v>
      </c>
      <c r="E571" s="86" t="s">
        <v>173</v>
      </c>
      <c r="F571" s="86" t="s">
        <v>173</v>
      </c>
      <c r="G571" s="86">
        <f t="shared" si="186"/>
        <v>0</v>
      </c>
      <c r="H571" s="86" t="s">
        <v>173</v>
      </c>
      <c r="I571" s="86" t="s">
        <v>173</v>
      </c>
      <c r="J571" s="86">
        <f t="shared" si="187"/>
        <v>0</v>
      </c>
      <c r="K571" s="86" t="s">
        <v>173</v>
      </c>
      <c r="L571" s="86" t="s">
        <v>173</v>
      </c>
      <c r="M571" s="86">
        <f t="shared" si="188"/>
        <v>0</v>
      </c>
      <c r="N571" s="86" t="s">
        <v>173</v>
      </c>
      <c r="O571" s="86" t="s">
        <v>173</v>
      </c>
      <c r="P571" s="86">
        <f t="shared" si="189"/>
        <v>0</v>
      </c>
      <c r="Q571" s="86" t="s">
        <v>173</v>
      </c>
      <c r="R571" s="86" t="s">
        <v>173</v>
      </c>
      <c r="S571" s="86">
        <f t="shared" si="190"/>
        <v>0</v>
      </c>
      <c r="T571" s="86" t="s">
        <v>173</v>
      </c>
      <c r="U571" s="86" t="s">
        <v>173</v>
      </c>
      <c r="V571" s="86">
        <f t="shared" si="191"/>
        <v>0</v>
      </c>
      <c r="W571" s="86" t="s">
        <v>173</v>
      </c>
      <c r="X571" s="86" t="s">
        <v>173</v>
      </c>
      <c r="Y571" s="86">
        <f t="shared" si="192"/>
        <v>0</v>
      </c>
      <c r="Z571" s="86" t="s">
        <v>173</v>
      </c>
      <c r="AA571" s="86" t="s">
        <v>173</v>
      </c>
      <c r="AB571" s="86">
        <f t="shared" si="193"/>
        <v>0</v>
      </c>
      <c r="AC571" s="86" t="s">
        <v>173</v>
      </c>
      <c r="AD571" s="86" t="s">
        <v>173</v>
      </c>
      <c r="AE571" s="86">
        <f t="shared" si="194"/>
        <v>0</v>
      </c>
      <c r="AF571" s="86" t="s">
        <v>173</v>
      </c>
      <c r="AG571" s="86" t="s">
        <v>173</v>
      </c>
      <c r="AH571" s="86">
        <f t="shared" si="195"/>
        <v>0</v>
      </c>
      <c r="AI571" s="86" t="s">
        <v>173</v>
      </c>
      <c r="AJ571" s="86" t="s">
        <v>173</v>
      </c>
      <c r="AK571" s="86">
        <f t="shared" si="196"/>
        <v>0</v>
      </c>
      <c r="AM571" s="131" t="s">
        <v>9</v>
      </c>
    </row>
    <row r="572" spans="1:39" ht="15.95" customHeight="1" x14ac:dyDescent="0.4">
      <c r="A572" s="131" t="str">
        <f t="shared" si="183"/>
        <v>OctubreMultiseguros S.U, S. A.</v>
      </c>
      <c r="B572" s="50" t="s">
        <v>113</v>
      </c>
      <c r="C572" s="87">
        <f t="shared" si="184"/>
        <v>0</v>
      </c>
      <c r="D572" s="87">
        <f t="shared" si="185"/>
        <v>0</v>
      </c>
      <c r="E572" s="86" t="s">
        <v>173</v>
      </c>
      <c r="F572" s="86" t="s">
        <v>173</v>
      </c>
      <c r="G572" s="86">
        <f t="shared" si="186"/>
        <v>0</v>
      </c>
      <c r="H572" s="86" t="s">
        <v>173</v>
      </c>
      <c r="I572" s="86" t="s">
        <v>173</v>
      </c>
      <c r="J572" s="86">
        <f t="shared" si="187"/>
        <v>0</v>
      </c>
      <c r="K572" s="86" t="s">
        <v>173</v>
      </c>
      <c r="L572" s="86" t="s">
        <v>173</v>
      </c>
      <c r="M572" s="86">
        <f t="shared" si="188"/>
        <v>0</v>
      </c>
      <c r="N572" s="86" t="s">
        <v>173</v>
      </c>
      <c r="O572" s="86" t="s">
        <v>173</v>
      </c>
      <c r="P572" s="86">
        <f t="shared" si="189"/>
        <v>0</v>
      </c>
      <c r="Q572" s="86" t="s">
        <v>173</v>
      </c>
      <c r="R572" s="86" t="s">
        <v>173</v>
      </c>
      <c r="S572" s="86">
        <f t="shared" si="190"/>
        <v>0</v>
      </c>
      <c r="T572" s="86" t="s">
        <v>173</v>
      </c>
      <c r="U572" s="86" t="s">
        <v>173</v>
      </c>
      <c r="V572" s="86">
        <f t="shared" si="191"/>
        <v>0</v>
      </c>
      <c r="W572" s="86" t="s">
        <v>173</v>
      </c>
      <c r="X572" s="86" t="s">
        <v>173</v>
      </c>
      <c r="Y572" s="86">
        <f t="shared" si="192"/>
        <v>0</v>
      </c>
      <c r="Z572" s="86" t="s">
        <v>173</v>
      </c>
      <c r="AA572" s="86" t="s">
        <v>173</v>
      </c>
      <c r="AB572" s="86">
        <f t="shared" si="193"/>
        <v>0</v>
      </c>
      <c r="AC572" s="86" t="s">
        <v>173</v>
      </c>
      <c r="AD572" s="86" t="s">
        <v>173</v>
      </c>
      <c r="AE572" s="86">
        <f t="shared" si="194"/>
        <v>0</v>
      </c>
      <c r="AF572" s="86" t="s">
        <v>173</v>
      </c>
      <c r="AG572" s="86" t="s">
        <v>173</v>
      </c>
      <c r="AH572" s="86">
        <f t="shared" si="195"/>
        <v>0</v>
      </c>
      <c r="AI572" s="86" t="s">
        <v>173</v>
      </c>
      <c r="AJ572" s="86" t="s">
        <v>173</v>
      </c>
      <c r="AK572" s="86">
        <f t="shared" si="196"/>
        <v>0</v>
      </c>
      <c r="AM572" s="131" t="s">
        <v>9</v>
      </c>
    </row>
    <row r="573" spans="1:39" ht="15.95" customHeight="1" x14ac:dyDescent="0.4">
      <c r="A573" s="131" t="str">
        <f t="shared" si="183"/>
        <v>OctubreSeguros ADEMI, S. A.</v>
      </c>
      <c r="B573" s="50" t="s">
        <v>109</v>
      </c>
      <c r="C573" s="87">
        <f t="shared" si="184"/>
        <v>0</v>
      </c>
      <c r="D573" s="87">
        <f t="shared" si="185"/>
        <v>0</v>
      </c>
      <c r="E573" s="86" t="s">
        <v>173</v>
      </c>
      <c r="F573" s="86" t="s">
        <v>173</v>
      </c>
      <c r="G573" s="86">
        <f t="shared" si="186"/>
        <v>0</v>
      </c>
      <c r="H573" s="86" t="s">
        <v>173</v>
      </c>
      <c r="I573" s="86" t="s">
        <v>173</v>
      </c>
      <c r="J573" s="86">
        <f t="shared" si="187"/>
        <v>0</v>
      </c>
      <c r="K573" s="86" t="s">
        <v>173</v>
      </c>
      <c r="L573" s="86" t="s">
        <v>173</v>
      </c>
      <c r="M573" s="86">
        <f t="shared" si="188"/>
        <v>0</v>
      </c>
      <c r="N573" s="86" t="s">
        <v>173</v>
      </c>
      <c r="O573" s="86" t="s">
        <v>173</v>
      </c>
      <c r="P573" s="86">
        <f t="shared" si="189"/>
        <v>0</v>
      </c>
      <c r="Q573" s="86" t="s">
        <v>173</v>
      </c>
      <c r="R573" s="86" t="s">
        <v>173</v>
      </c>
      <c r="S573" s="86">
        <f t="shared" si="190"/>
        <v>0</v>
      </c>
      <c r="T573" s="86" t="s">
        <v>173</v>
      </c>
      <c r="U573" s="86" t="s">
        <v>173</v>
      </c>
      <c r="V573" s="86">
        <f t="shared" si="191"/>
        <v>0</v>
      </c>
      <c r="W573" s="86" t="s">
        <v>173</v>
      </c>
      <c r="X573" s="86" t="s">
        <v>173</v>
      </c>
      <c r="Y573" s="86">
        <f t="shared" si="192"/>
        <v>0</v>
      </c>
      <c r="Z573" s="86" t="s">
        <v>173</v>
      </c>
      <c r="AA573" s="86" t="s">
        <v>173</v>
      </c>
      <c r="AB573" s="86">
        <f t="shared" si="193"/>
        <v>0</v>
      </c>
      <c r="AC573" s="86" t="s">
        <v>173</v>
      </c>
      <c r="AD573" s="86" t="s">
        <v>173</v>
      </c>
      <c r="AE573" s="86">
        <f t="shared" si="194"/>
        <v>0</v>
      </c>
      <c r="AF573" s="86" t="s">
        <v>173</v>
      </c>
      <c r="AG573" s="86" t="s">
        <v>173</v>
      </c>
      <c r="AH573" s="86">
        <f t="shared" si="195"/>
        <v>0</v>
      </c>
      <c r="AI573" s="86" t="s">
        <v>173</v>
      </c>
      <c r="AJ573" s="86" t="s">
        <v>173</v>
      </c>
      <c r="AK573" s="86">
        <f t="shared" si="196"/>
        <v>0</v>
      </c>
      <c r="AM573" s="131" t="s">
        <v>9</v>
      </c>
    </row>
    <row r="574" spans="1:39" ht="15.95" customHeight="1" x14ac:dyDescent="0.4">
      <c r="A574" s="131" t="str">
        <f t="shared" si="183"/>
        <v>OctubreMidas Seguros, S. A.</v>
      </c>
      <c r="B574" s="50" t="s">
        <v>115</v>
      </c>
      <c r="C574" s="87">
        <f t="shared" si="184"/>
        <v>0</v>
      </c>
      <c r="D574" s="87">
        <f t="shared" si="185"/>
        <v>0</v>
      </c>
      <c r="E574" s="86" t="s">
        <v>173</v>
      </c>
      <c r="F574" s="86" t="s">
        <v>173</v>
      </c>
      <c r="G574" s="86">
        <f t="shared" si="186"/>
        <v>0</v>
      </c>
      <c r="H574" s="86" t="s">
        <v>173</v>
      </c>
      <c r="I574" s="86" t="s">
        <v>173</v>
      </c>
      <c r="J574" s="86">
        <f t="shared" si="187"/>
        <v>0</v>
      </c>
      <c r="K574" s="86" t="s">
        <v>173</v>
      </c>
      <c r="L574" s="86" t="s">
        <v>173</v>
      </c>
      <c r="M574" s="86">
        <f t="shared" si="188"/>
        <v>0</v>
      </c>
      <c r="N574" s="86" t="s">
        <v>173</v>
      </c>
      <c r="O574" s="86" t="s">
        <v>173</v>
      </c>
      <c r="P574" s="86">
        <f t="shared" si="189"/>
        <v>0</v>
      </c>
      <c r="Q574" s="86" t="s">
        <v>173</v>
      </c>
      <c r="R574" s="86" t="s">
        <v>173</v>
      </c>
      <c r="S574" s="86">
        <f t="shared" si="190"/>
        <v>0</v>
      </c>
      <c r="T574" s="86" t="s">
        <v>173</v>
      </c>
      <c r="U574" s="86" t="s">
        <v>173</v>
      </c>
      <c r="V574" s="86">
        <f t="shared" si="191"/>
        <v>0</v>
      </c>
      <c r="W574" s="86" t="s">
        <v>173</v>
      </c>
      <c r="X574" s="86" t="s">
        <v>173</v>
      </c>
      <c r="Y574" s="86">
        <f t="shared" si="192"/>
        <v>0</v>
      </c>
      <c r="Z574" s="86" t="s">
        <v>173</v>
      </c>
      <c r="AA574" s="86" t="s">
        <v>173</v>
      </c>
      <c r="AB574" s="86">
        <f t="shared" si="193"/>
        <v>0</v>
      </c>
      <c r="AC574" s="86" t="s">
        <v>173</v>
      </c>
      <c r="AD574" s="86" t="s">
        <v>173</v>
      </c>
      <c r="AE574" s="86">
        <f t="shared" si="194"/>
        <v>0</v>
      </c>
      <c r="AF574" s="86" t="s">
        <v>173</v>
      </c>
      <c r="AG574" s="86" t="s">
        <v>173</v>
      </c>
      <c r="AH574" s="86">
        <f t="shared" si="195"/>
        <v>0</v>
      </c>
      <c r="AI574" s="86" t="s">
        <v>173</v>
      </c>
      <c r="AJ574" s="86" t="s">
        <v>173</v>
      </c>
      <c r="AK574" s="86">
        <f t="shared" si="196"/>
        <v>0</v>
      </c>
      <c r="AM574" s="131" t="s">
        <v>9</v>
      </c>
    </row>
    <row r="575" spans="1:39" ht="15.95" customHeight="1" x14ac:dyDescent="0.4">
      <c r="A575" s="131" t="str">
        <f t="shared" si="183"/>
        <v>OctubreHylseg Seguros, S.A.</v>
      </c>
      <c r="B575" s="50" t="s">
        <v>117</v>
      </c>
      <c r="C575" s="87">
        <f t="shared" si="184"/>
        <v>0</v>
      </c>
      <c r="D575" s="87">
        <f t="shared" si="185"/>
        <v>0</v>
      </c>
      <c r="E575" s="86" t="s">
        <v>173</v>
      </c>
      <c r="F575" s="86" t="s">
        <v>173</v>
      </c>
      <c r="G575" s="86">
        <f t="shared" si="186"/>
        <v>0</v>
      </c>
      <c r="H575" s="86" t="s">
        <v>173</v>
      </c>
      <c r="I575" s="86" t="s">
        <v>173</v>
      </c>
      <c r="J575" s="86">
        <f t="shared" si="187"/>
        <v>0</v>
      </c>
      <c r="K575" s="86" t="s">
        <v>173</v>
      </c>
      <c r="L575" s="86" t="s">
        <v>173</v>
      </c>
      <c r="M575" s="86">
        <f t="shared" si="188"/>
        <v>0</v>
      </c>
      <c r="N575" s="86" t="s">
        <v>173</v>
      </c>
      <c r="O575" s="86" t="s">
        <v>173</v>
      </c>
      <c r="P575" s="86">
        <f t="shared" si="189"/>
        <v>0</v>
      </c>
      <c r="Q575" s="86" t="s">
        <v>173</v>
      </c>
      <c r="R575" s="86" t="s">
        <v>173</v>
      </c>
      <c r="S575" s="86">
        <f t="shared" si="190"/>
        <v>0</v>
      </c>
      <c r="T575" s="86" t="s">
        <v>173</v>
      </c>
      <c r="U575" s="86" t="s">
        <v>173</v>
      </c>
      <c r="V575" s="86">
        <f t="shared" si="191"/>
        <v>0</v>
      </c>
      <c r="W575" s="86" t="s">
        <v>173</v>
      </c>
      <c r="X575" s="86" t="s">
        <v>173</v>
      </c>
      <c r="Y575" s="86">
        <f t="shared" si="192"/>
        <v>0</v>
      </c>
      <c r="Z575" s="86" t="s">
        <v>173</v>
      </c>
      <c r="AA575" s="86" t="s">
        <v>173</v>
      </c>
      <c r="AB575" s="86">
        <f t="shared" si="193"/>
        <v>0</v>
      </c>
      <c r="AC575" s="86" t="s">
        <v>173</v>
      </c>
      <c r="AD575" s="86" t="s">
        <v>173</v>
      </c>
      <c r="AE575" s="86">
        <f t="shared" si="194"/>
        <v>0</v>
      </c>
      <c r="AF575" s="86" t="s">
        <v>173</v>
      </c>
      <c r="AG575" s="86" t="s">
        <v>173</v>
      </c>
      <c r="AH575" s="86">
        <f t="shared" si="195"/>
        <v>0</v>
      </c>
      <c r="AI575" s="86" t="s">
        <v>173</v>
      </c>
      <c r="AJ575" s="86" t="s">
        <v>173</v>
      </c>
      <c r="AK575" s="86">
        <f t="shared" si="196"/>
        <v>0</v>
      </c>
      <c r="AM575" s="131" t="s">
        <v>9</v>
      </c>
    </row>
    <row r="576" spans="1:39" ht="15.95" customHeight="1" x14ac:dyDescent="0.4">
      <c r="A576" s="131" t="str">
        <f t="shared" si="183"/>
        <v>OctubreAseguradora Agropecuaria Dominicana. S. A.</v>
      </c>
      <c r="B576" s="50" t="s">
        <v>98</v>
      </c>
      <c r="C576" s="87">
        <f t="shared" si="184"/>
        <v>0</v>
      </c>
      <c r="D576" s="87">
        <f t="shared" si="185"/>
        <v>0</v>
      </c>
      <c r="E576" s="86" t="s">
        <v>173</v>
      </c>
      <c r="F576" s="86" t="s">
        <v>173</v>
      </c>
      <c r="G576" s="86">
        <f t="shared" si="186"/>
        <v>0</v>
      </c>
      <c r="H576" s="86" t="s">
        <v>173</v>
      </c>
      <c r="I576" s="86" t="s">
        <v>173</v>
      </c>
      <c r="J576" s="86">
        <f t="shared" si="187"/>
        <v>0</v>
      </c>
      <c r="K576" s="86" t="s">
        <v>173</v>
      </c>
      <c r="L576" s="86" t="s">
        <v>173</v>
      </c>
      <c r="M576" s="86">
        <f t="shared" si="188"/>
        <v>0</v>
      </c>
      <c r="N576" s="86" t="s">
        <v>173</v>
      </c>
      <c r="O576" s="86" t="s">
        <v>173</v>
      </c>
      <c r="P576" s="86">
        <f t="shared" si="189"/>
        <v>0</v>
      </c>
      <c r="Q576" s="86" t="s">
        <v>173</v>
      </c>
      <c r="R576" s="86" t="s">
        <v>173</v>
      </c>
      <c r="S576" s="86">
        <f t="shared" si="190"/>
        <v>0</v>
      </c>
      <c r="T576" s="86" t="s">
        <v>173</v>
      </c>
      <c r="U576" s="86" t="s">
        <v>173</v>
      </c>
      <c r="V576" s="86">
        <f t="shared" si="191"/>
        <v>0</v>
      </c>
      <c r="W576" s="86" t="s">
        <v>173</v>
      </c>
      <c r="X576" s="86" t="s">
        <v>173</v>
      </c>
      <c r="Y576" s="86">
        <f t="shared" si="192"/>
        <v>0</v>
      </c>
      <c r="Z576" s="86" t="s">
        <v>173</v>
      </c>
      <c r="AA576" s="86" t="s">
        <v>173</v>
      </c>
      <c r="AB576" s="86">
        <f t="shared" si="193"/>
        <v>0</v>
      </c>
      <c r="AC576" s="86" t="s">
        <v>173</v>
      </c>
      <c r="AD576" s="86" t="s">
        <v>173</v>
      </c>
      <c r="AE576" s="86">
        <f t="shared" si="194"/>
        <v>0</v>
      </c>
      <c r="AF576" s="86" t="s">
        <v>173</v>
      </c>
      <c r="AG576" s="86" t="s">
        <v>173</v>
      </c>
      <c r="AH576" s="86">
        <f t="shared" si="195"/>
        <v>0</v>
      </c>
      <c r="AI576" s="86" t="s">
        <v>173</v>
      </c>
      <c r="AJ576" s="86" t="s">
        <v>173</v>
      </c>
      <c r="AK576" s="86">
        <f t="shared" si="196"/>
        <v>0</v>
      </c>
      <c r="AM576" s="131" t="s">
        <v>9</v>
      </c>
    </row>
    <row r="577" spans="1:39" ht="15.95" customHeight="1" x14ac:dyDescent="0.4">
      <c r="A577" s="131" t="str">
        <f t="shared" si="183"/>
        <v>OctubreCuna Mutual Insurance Society Dominicana, S.A.</v>
      </c>
      <c r="B577" s="50" t="s">
        <v>102</v>
      </c>
      <c r="C577" s="87">
        <f t="shared" si="184"/>
        <v>0</v>
      </c>
      <c r="D577" s="87">
        <f t="shared" si="185"/>
        <v>0</v>
      </c>
      <c r="E577" s="86" t="s">
        <v>173</v>
      </c>
      <c r="F577" s="86" t="s">
        <v>173</v>
      </c>
      <c r="G577" s="86">
        <f t="shared" si="186"/>
        <v>0</v>
      </c>
      <c r="H577" s="86" t="s">
        <v>173</v>
      </c>
      <c r="I577" s="86" t="s">
        <v>173</v>
      </c>
      <c r="J577" s="86">
        <f t="shared" si="187"/>
        <v>0</v>
      </c>
      <c r="K577" s="86" t="s">
        <v>173</v>
      </c>
      <c r="L577" s="86" t="s">
        <v>173</v>
      </c>
      <c r="M577" s="86">
        <f t="shared" si="188"/>
        <v>0</v>
      </c>
      <c r="N577" s="86" t="s">
        <v>173</v>
      </c>
      <c r="O577" s="86" t="s">
        <v>173</v>
      </c>
      <c r="P577" s="86">
        <f t="shared" si="189"/>
        <v>0</v>
      </c>
      <c r="Q577" s="86" t="s">
        <v>173</v>
      </c>
      <c r="R577" s="86" t="s">
        <v>173</v>
      </c>
      <c r="S577" s="86">
        <f t="shared" si="190"/>
        <v>0</v>
      </c>
      <c r="T577" s="86" t="s">
        <v>173</v>
      </c>
      <c r="U577" s="86" t="s">
        <v>173</v>
      </c>
      <c r="V577" s="86">
        <f t="shared" si="191"/>
        <v>0</v>
      </c>
      <c r="W577" s="86" t="s">
        <v>173</v>
      </c>
      <c r="X577" s="86" t="s">
        <v>173</v>
      </c>
      <c r="Y577" s="86">
        <f t="shared" si="192"/>
        <v>0</v>
      </c>
      <c r="Z577" s="86" t="s">
        <v>173</v>
      </c>
      <c r="AA577" s="86" t="s">
        <v>173</v>
      </c>
      <c r="AB577" s="86">
        <f t="shared" si="193"/>
        <v>0</v>
      </c>
      <c r="AC577" s="86" t="s">
        <v>173</v>
      </c>
      <c r="AD577" s="86" t="s">
        <v>173</v>
      </c>
      <c r="AE577" s="86">
        <f t="shared" si="194"/>
        <v>0</v>
      </c>
      <c r="AF577" s="86" t="s">
        <v>173</v>
      </c>
      <c r="AG577" s="86" t="s">
        <v>173</v>
      </c>
      <c r="AH577" s="86">
        <f t="shared" si="195"/>
        <v>0</v>
      </c>
      <c r="AI577" s="86" t="s">
        <v>173</v>
      </c>
      <c r="AJ577" s="86" t="s">
        <v>173</v>
      </c>
      <c r="AK577" s="86">
        <f t="shared" si="196"/>
        <v>0</v>
      </c>
      <c r="AM577" s="131" t="s">
        <v>9</v>
      </c>
    </row>
    <row r="578" spans="1:39" x14ac:dyDescent="0.4">
      <c r="A578" s="131" t="str">
        <f t="shared" si="183"/>
        <v>Total General</v>
      </c>
      <c r="B578" s="52" t="s">
        <v>19</v>
      </c>
      <c r="C578" s="60">
        <f>SUM(C545:C577)</f>
        <v>0</v>
      </c>
      <c r="D578" s="60">
        <f>SUM(D545:D577)</f>
        <v>0</v>
      </c>
      <c r="E578" s="60">
        <f>SUM(E545:E577)</f>
        <v>0</v>
      </c>
      <c r="F578" s="60">
        <f>SUM(F545:F577)</f>
        <v>0</v>
      </c>
      <c r="G578" s="60">
        <f t="shared" ref="G578" si="197">SUBTOTAL(109,E578:F578)</f>
        <v>0</v>
      </c>
      <c r="H578" s="60">
        <f>SUM(H545:H577)</f>
        <v>0</v>
      </c>
      <c r="I578" s="60">
        <f>SUM(I545:I577)</f>
        <v>0</v>
      </c>
      <c r="J578" s="60">
        <f t="shared" ref="J578" si="198">SUBTOTAL(109,H578:I578)</f>
        <v>0</v>
      </c>
      <c r="K578" s="60">
        <f>SUM(K545:K577)</f>
        <v>0</v>
      </c>
      <c r="L578" s="60">
        <f>SUM(L545:L577)</f>
        <v>0</v>
      </c>
      <c r="M578" s="60">
        <f t="shared" ref="M578" si="199">SUBTOTAL(109,K578:L578)</f>
        <v>0</v>
      </c>
      <c r="N578" s="60">
        <f>SUM(N545:N577)</f>
        <v>0</v>
      </c>
      <c r="O578" s="60">
        <f>SUM(O545:O577)</f>
        <v>0</v>
      </c>
      <c r="P578" s="60">
        <f t="shared" ref="P578" si="200">SUBTOTAL(109,N578:O578)</f>
        <v>0</v>
      </c>
      <c r="Q578" s="60">
        <f>SUM(Q545:Q577)</f>
        <v>0</v>
      </c>
      <c r="R578" s="60">
        <f>SUM(R545:R577)</f>
        <v>0</v>
      </c>
      <c r="S578" s="60">
        <f t="shared" ref="S578" si="201">SUBTOTAL(109,Q578:R578)</f>
        <v>0</v>
      </c>
      <c r="T578" s="60">
        <f>SUM(T545:T577)</f>
        <v>0</v>
      </c>
      <c r="U578" s="60">
        <f>SUM(U545:U577)</f>
        <v>0</v>
      </c>
      <c r="V578" s="60">
        <f t="shared" ref="V578" si="202">SUBTOTAL(109,T578:U578)</f>
        <v>0</v>
      </c>
      <c r="W578" s="60">
        <f>SUM(W545:W577)</f>
        <v>0</v>
      </c>
      <c r="X578" s="60">
        <f>SUM(X545:X577)</f>
        <v>0</v>
      </c>
      <c r="Y578" s="60">
        <f t="shared" ref="Y578" si="203">SUBTOTAL(109,W578:X578)</f>
        <v>0</v>
      </c>
      <c r="Z578" s="60">
        <f>SUM(Z545:Z577)</f>
        <v>0</v>
      </c>
      <c r="AA578" s="60">
        <f>SUM(AA545:AA577)</f>
        <v>0</v>
      </c>
      <c r="AB578" s="60">
        <f t="shared" ref="AB578" si="204">SUBTOTAL(109,Z578:AA578)</f>
        <v>0</v>
      </c>
      <c r="AC578" s="60">
        <f>SUM(AC545:AC577)</f>
        <v>0</v>
      </c>
      <c r="AD578" s="60">
        <f>SUM(AD545:AD577)</f>
        <v>0</v>
      </c>
      <c r="AE578" s="60">
        <f t="shared" ref="AE578" si="205">SUBTOTAL(109,AC578:AD578)</f>
        <v>0</v>
      </c>
      <c r="AF578" s="60">
        <f>SUM(AF545:AF577)</f>
        <v>0</v>
      </c>
      <c r="AG578" s="60">
        <f>SUM(AG545:AG577)</f>
        <v>0</v>
      </c>
      <c r="AH578" s="60">
        <f t="shared" ref="AH578" si="206">SUBTOTAL(109,AF578:AG578)</f>
        <v>0</v>
      </c>
      <c r="AI578" s="60">
        <f>SUM(AI545:AI577)</f>
        <v>0</v>
      </c>
      <c r="AJ578" s="60">
        <f>SUM(AJ545:AJ577)</f>
        <v>0</v>
      </c>
      <c r="AK578" s="60">
        <f t="shared" ref="AK578" si="207">SUBTOTAL(109,AI578:AJ578)</f>
        <v>0</v>
      </c>
    </row>
    <row r="579" spans="1:39" x14ac:dyDescent="0.4">
      <c r="A579" s="131" t="str">
        <f t="shared" si="183"/>
        <v/>
      </c>
      <c r="B579" s="34"/>
      <c r="C579" s="35"/>
      <c r="D579" s="34"/>
      <c r="E579" s="35"/>
      <c r="F579" s="34"/>
      <c r="G579" s="34"/>
      <c r="H579" s="35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</row>
    <row r="580" spans="1:39" x14ac:dyDescent="0.4">
      <c r="A580" s="131" t="e">
        <f>iferrorAM634&amp;B580</f>
        <v>#NAME?</v>
      </c>
      <c r="B580" s="5" t="s">
        <v>38</v>
      </c>
      <c r="C580" s="187">
        <f>IFERROR(D578/C581*100,0)</f>
        <v>0</v>
      </c>
      <c r="D580" s="187"/>
      <c r="E580" s="187">
        <f>IFERROR(F578/E581*100,0)</f>
        <v>0</v>
      </c>
      <c r="F580" s="187"/>
      <c r="G580" s="36"/>
      <c r="H580" s="187">
        <f>IFERROR(I578/H581*100,0)</f>
        <v>0</v>
      </c>
      <c r="I580" s="187"/>
      <c r="J580" s="36"/>
      <c r="K580" s="187">
        <f>IFERROR(L578/K581*100,0)</f>
        <v>0</v>
      </c>
      <c r="L580" s="187"/>
      <c r="M580" s="36"/>
      <c r="N580" s="187">
        <f>IFERROR(O578/N581*100,0)</f>
        <v>0</v>
      </c>
      <c r="O580" s="187"/>
      <c r="P580" s="36"/>
      <c r="Q580" s="187">
        <f>IFERROR(R578/Q581*100,0)</f>
        <v>0</v>
      </c>
      <c r="R580" s="187"/>
      <c r="S580" s="36"/>
      <c r="T580" s="187">
        <f>IFERROR(U578/T581*100,0)</f>
        <v>0</v>
      </c>
      <c r="U580" s="187"/>
      <c r="V580" s="36"/>
      <c r="W580" s="187">
        <f>IFERROR(X578/W581*100,0)</f>
        <v>0</v>
      </c>
      <c r="X580" s="187"/>
      <c r="Y580" s="36"/>
      <c r="Z580" s="187">
        <f>IFERROR(AA578/Z581*100,0)</f>
        <v>0</v>
      </c>
      <c r="AA580" s="187"/>
      <c r="AB580" s="36"/>
      <c r="AC580" s="187">
        <f>IFERROR(AD578/AC581*100,0)</f>
        <v>0</v>
      </c>
      <c r="AD580" s="187"/>
      <c r="AE580" s="36"/>
      <c r="AF580" s="187">
        <f>IFERROR(AG578/AF581*100,0)</f>
        <v>0</v>
      </c>
      <c r="AG580" s="187"/>
      <c r="AH580" s="36"/>
      <c r="AI580" s="187">
        <f>IFERROR(AJ578/AI581*100,0)</f>
        <v>0</v>
      </c>
      <c r="AJ580" s="187"/>
      <c r="AK580" s="36"/>
    </row>
    <row r="581" spans="1:39" x14ac:dyDescent="0.4">
      <c r="A581" s="131" t="e">
        <f>iferrorAM635&amp;B581</f>
        <v>#NAME?</v>
      </c>
      <c r="B581" s="5" t="s">
        <v>39</v>
      </c>
      <c r="C581" s="185">
        <f>IFERROR(C578+D578,0)</f>
        <v>0</v>
      </c>
      <c r="D581" s="186"/>
      <c r="E581" s="185">
        <f>IFERROR(E578+F578,0)</f>
        <v>0</v>
      </c>
      <c r="F581" s="186"/>
      <c r="G581" s="37"/>
      <c r="H581" s="185">
        <f>IFERROR(H578+I578,0)</f>
        <v>0</v>
      </c>
      <c r="I581" s="186"/>
      <c r="J581" s="37"/>
      <c r="K581" s="185">
        <f>IFERROR(K578+L578,0)</f>
        <v>0</v>
      </c>
      <c r="L581" s="186"/>
      <c r="M581" s="37"/>
      <c r="N581" s="185">
        <f>IFERROR(N578+O578,0)</f>
        <v>0</v>
      </c>
      <c r="O581" s="186"/>
      <c r="P581" s="37"/>
      <c r="Q581" s="185">
        <f>IFERROR(Q578+R578,0)</f>
        <v>0</v>
      </c>
      <c r="R581" s="186"/>
      <c r="S581" s="37"/>
      <c r="T581" s="185">
        <f>IFERROR(T578+U578,0)</f>
        <v>0</v>
      </c>
      <c r="U581" s="186"/>
      <c r="V581" s="37"/>
      <c r="W581" s="185">
        <f>IFERROR(W578+X578,0)</f>
        <v>0</v>
      </c>
      <c r="X581" s="186"/>
      <c r="Y581" s="37"/>
      <c r="Z581" s="185">
        <f>IFERROR(Z578+AA578,0)</f>
        <v>0</v>
      </c>
      <c r="AA581" s="186"/>
      <c r="AB581" s="37"/>
      <c r="AC581" s="185">
        <f>IFERROR(AC578+AD578,0)</f>
        <v>0</v>
      </c>
      <c r="AD581" s="186"/>
      <c r="AE581" s="37"/>
      <c r="AF581" s="185">
        <f>IFERROR(AF578+AG578,0)</f>
        <v>0</v>
      </c>
      <c r="AG581" s="186"/>
      <c r="AH581" s="37"/>
      <c r="AI581" s="185">
        <f>IFERROR(AI578+AJ578,0)</f>
        <v>0</v>
      </c>
      <c r="AJ581" s="186"/>
      <c r="AK581" s="37"/>
    </row>
    <row r="582" spans="1:39" x14ac:dyDescent="0.4">
      <c r="A582" s="131" t="e">
        <f>iferrorAM636&amp;B582</f>
        <v>#NAME?</v>
      </c>
      <c r="B582" s="5" t="s">
        <v>40</v>
      </c>
      <c r="C582" s="187">
        <f>SUM(E582:AJ582,0)</f>
        <v>0</v>
      </c>
      <c r="D582" s="186"/>
      <c r="E582" s="187">
        <f>IFERROR(E581/C581*100,0)</f>
        <v>0</v>
      </c>
      <c r="F582" s="187"/>
      <c r="G582" s="36"/>
      <c r="H582" s="187">
        <f>IFERROR(H581/C581*100,0)</f>
        <v>0</v>
      </c>
      <c r="I582" s="187"/>
      <c r="J582" s="36"/>
      <c r="K582" s="187">
        <f>IFERROR(K581/C581*100,0)</f>
        <v>0</v>
      </c>
      <c r="L582" s="187"/>
      <c r="M582" s="36"/>
      <c r="N582" s="187">
        <f>IFERROR(N581/C581*100,0)</f>
        <v>0</v>
      </c>
      <c r="O582" s="187"/>
      <c r="P582" s="36"/>
      <c r="Q582" s="187">
        <f>IFERROR(Q581/C581*100,0)</f>
        <v>0</v>
      </c>
      <c r="R582" s="187"/>
      <c r="S582" s="36"/>
      <c r="T582" s="187">
        <f>IFERROR(T581/C581*100,0)</f>
        <v>0</v>
      </c>
      <c r="U582" s="187"/>
      <c r="V582" s="36"/>
      <c r="W582" s="187">
        <f>IFERROR(W581/C581*100,0)</f>
        <v>0</v>
      </c>
      <c r="X582" s="187"/>
      <c r="Y582" s="36"/>
      <c r="Z582" s="187">
        <f>IFERROR(Z581/C581*100,0)</f>
        <v>0</v>
      </c>
      <c r="AA582" s="187"/>
      <c r="AB582" s="36"/>
      <c r="AC582" s="187">
        <f>IFERROR(AC581/C581*100,0)</f>
        <v>0</v>
      </c>
      <c r="AD582" s="187"/>
      <c r="AE582" s="36"/>
      <c r="AF582" s="187">
        <f>IFERROR(AF581/C581*100,0)</f>
        <v>0</v>
      </c>
      <c r="AG582" s="187"/>
      <c r="AH582" s="36"/>
      <c r="AI582" s="187">
        <f>IFERROR(AI581/C581*100,0)</f>
        <v>0</v>
      </c>
      <c r="AJ582" s="187"/>
      <c r="AK582" s="36"/>
    </row>
    <row r="583" spans="1:39" x14ac:dyDescent="0.4">
      <c r="A583" s="131" t="str">
        <f t="shared" si="183"/>
        <v>Fuente: Superintendencia de Seguros, Dirección de Análisis Financiero y Estadísticas</v>
      </c>
      <c r="B583" s="92" t="s">
        <v>171</v>
      </c>
    </row>
    <row r="584" spans="1:39" x14ac:dyDescent="0.4">
      <c r="A584" s="131" t="str">
        <f t="shared" si="183"/>
        <v/>
      </c>
      <c r="B584" s="38"/>
    </row>
    <row r="585" spans="1:39" x14ac:dyDescent="0.4">
      <c r="A585" s="131" t="str">
        <f t="shared" si="183"/>
        <v/>
      </c>
      <c r="B585" s="38"/>
    </row>
    <row r="586" spans="1:39" x14ac:dyDescent="0.4">
      <c r="A586" s="131" t="str">
        <f t="shared" si="183"/>
        <v/>
      </c>
      <c r="B586" s="38"/>
    </row>
    <row r="587" spans="1:39" x14ac:dyDescent="0.4">
      <c r="A587" s="131" t="str">
        <f t="shared" si="183"/>
        <v/>
      </c>
      <c r="B587" s="38"/>
    </row>
    <row r="588" spans="1:39" x14ac:dyDescent="0.4">
      <c r="A588" s="131" t="str">
        <f t="shared" si="183"/>
        <v/>
      </c>
      <c r="B588" s="38"/>
    </row>
    <row r="589" spans="1:39" x14ac:dyDescent="0.4">
      <c r="A589" s="131" t="str">
        <f t="shared" si="183"/>
        <v/>
      </c>
      <c r="B589" s="38"/>
    </row>
    <row r="590" spans="1:39" x14ac:dyDescent="0.4">
      <c r="A590" s="131" t="str">
        <f t="shared" si="183"/>
        <v/>
      </c>
      <c r="B590" s="38"/>
    </row>
    <row r="591" spans="1:39" ht="20.25" customHeight="1" x14ac:dyDescent="0.6">
      <c r="A591" s="131" t="str">
        <f t="shared" ref="A591:A649" si="208">AM591&amp;B591</f>
        <v>Superintendencia de Seguros</v>
      </c>
      <c r="B591" s="181" t="s">
        <v>42</v>
      </c>
      <c r="C591" s="181"/>
      <c r="D591" s="181"/>
      <c r="E591" s="181"/>
      <c r="F591" s="181"/>
      <c r="G591" s="181"/>
      <c r="H591" s="181"/>
      <c r="I591" s="181"/>
      <c r="J591" s="181"/>
      <c r="K591" s="181"/>
      <c r="L591" s="181"/>
      <c r="M591" s="181"/>
      <c r="N591" s="181"/>
      <c r="O591" s="181"/>
      <c r="P591" s="181"/>
      <c r="Q591" s="181"/>
      <c r="R591" s="181"/>
      <c r="S591" s="181"/>
      <c r="T591" s="181"/>
      <c r="U591" s="181"/>
      <c r="V591" s="181"/>
      <c r="W591" s="181"/>
      <c r="X591" s="181"/>
      <c r="Y591" s="181"/>
      <c r="Z591" s="181"/>
      <c r="AA591" s="181"/>
      <c r="AB591" s="181"/>
      <c r="AC591" s="181"/>
      <c r="AD591" s="181"/>
      <c r="AE591" s="181"/>
      <c r="AF591" s="181"/>
      <c r="AG591" s="181"/>
      <c r="AH591" s="181"/>
      <c r="AI591" s="181"/>
      <c r="AJ591" s="181"/>
    </row>
    <row r="592" spans="1:39" ht="12.75" customHeight="1" x14ac:dyDescent="0.4">
      <c r="A592" s="131" t="str">
        <f t="shared" si="208"/>
        <v>Primas Netas Cobradas por Compañías, Según Ramos</v>
      </c>
      <c r="B592" s="182" t="s">
        <v>56</v>
      </c>
      <c r="C592" s="182"/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82"/>
      <c r="AE592" s="182"/>
      <c r="AF592" s="182"/>
      <c r="AG592" s="182"/>
      <c r="AH592" s="182"/>
      <c r="AI592" s="182"/>
      <c r="AJ592" s="182"/>
    </row>
    <row r="593" spans="1:39" ht="12.75" customHeight="1" x14ac:dyDescent="0.4">
      <c r="A593" s="131" t="str">
        <f t="shared" si="208"/>
        <v>Noviembre. 2021</v>
      </c>
      <c r="B593" s="183" t="s">
        <v>156</v>
      </c>
      <c r="C593" s="184"/>
      <c r="D593" s="184"/>
      <c r="E593" s="184"/>
      <c r="F593" s="184"/>
      <c r="G593" s="184"/>
      <c r="H593" s="184"/>
      <c r="I593" s="184"/>
      <c r="J593" s="184"/>
      <c r="K593" s="184"/>
      <c r="L593" s="184"/>
      <c r="M593" s="184"/>
      <c r="N593" s="184"/>
      <c r="O593" s="184"/>
      <c r="P593" s="184"/>
      <c r="Q593" s="184"/>
      <c r="R593" s="184"/>
      <c r="S593" s="184"/>
      <c r="T593" s="184"/>
      <c r="U593" s="184"/>
      <c r="V593" s="184"/>
      <c r="W593" s="184"/>
      <c r="X593" s="184"/>
      <c r="Y593" s="184"/>
      <c r="Z593" s="184"/>
      <c r="AA593" s="184"/>
      <c r="AB593" s="184"/>
      <c r="AC593" s="184"/>
      <c r="AD593" s="184"/>
      <c r="AE593" s="184"/>
      <c r="AF593" s="184"/>
      <c r="AG593" s="184"/>
      <c r="AH593" s="184"/>
      <c r="AI593" s="184"/>
      <c r="AJ593" s="184"/>
    </row>
    <row r="594" spans="1:39" ht="12.75" customHeight="1" x14ac:dyDescent="0.4">
      <c r="A594" s="131" t="str">
        <f t="shared" si="208"/>
        <v>(Valores en RD$)</v>
      </c>
      <c r="B594" s="182" t="s">
        <v>105</v>
      </c>
      <c r="C594" s="182"/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82"/>
      <c r="AE594" s="182"/>
      <c r="AF594" s="182"/>
      <c r="AG594" s="182"/>
      <c r="AH594" s="182"/>
      <c r="AI594" s="182"/>
      <c r="AJ594" s="182"/>
    </row>
    <row r="595" spans="1:39" x14ac:dyDescent="0.4">
      <c r="A595" s="131" t="str">
        <f t="shared" si="208"/>
        <v/>
      </c>
      <c r="B595" s="168"/>
      <c r="C595" s="168"/>
      <c r="D595" s="168"/>
      <c r="E595" s="168"/>
      <c r="F595" s="168"/>
      <c r="G595" s="168"/>
      <c r="H595" s="168"/>
      <c r="I595" s="168"/>
      <c r="J595" s="168"/>
      <c r="K595" s="168"/>
      <c r="L595" s="168"/>
      <c r="M595" s="168"/>
      <c r="N595" s="168"/>
      <c r="O595" s="168"/>
      <c r="P595" s="168"/>
      <c r="Q595" s="168"/>
      <c r="R595" s="168"/>
      <c r="S595" s="168"/>
      <c r="T595" s="168"/>
      <c r="U595" s="168"/>
      <c r="V595" s="168"/>
      <c r="W595" s="168"/>
      <c r="X595" s="168"/>
      <c r="Y595" s="168"/>
      <c r="Z595" s="168"/>
      <c r="AA595" s="168"/>
      <c r="AB595" s="168"/>
      <c r="AC595" s="168"/>
      <c r="AD595" s="168"/>
      <c r="AE595" s="168"/>
      <c r="AF595" s="168"/>
      <c r="AG595" s="168"/>
      <c r="AH595" s="168"/>
      <c r="AI595" s="168"/>
      <c r="AJ595" s="168"/>
      <c r="AK595" s="33"/>
    </row>
    <row r="596" spans="1:39" ht="13" thickBot="1" x14ac:dyDescent="0.45">
      <c r="A596" s="131" t="str">
        <f t="shared" si="208"/>
        <v/>
      </c>
    </row>
    <row r="597" spans="1:39" ht="23.25" customHeight="1" thickTop="1" thickBot="1" x14ac:dyDescent="0.45">
      <c r="A597" s="131" t="str">
        <f t="shared" si="208"/>
        <v>Compañías</v>
      </c>
      <c r="B597" s="176" t="s">
        <v>33</v>
      </c>
      <c r="C597" s="189" t="s">
        <v>0</v>
      </c>
      <c r="D597" s="189"/>
      <c r="E597" s="189" t="s">
        <v>12</v>
      </c>
      <c r="F597" s="189"/>
      <c r="G597" s="109"/>
      <c r="H597" s="189" t="s">
        <v>13</v>
      </c>
      <c r="I597" s="189"/>
      <c r="J597" s="109"/>
      <c r="K597" s="189" t="s">
        <v>14</v>
      </c>
      <c r="L597" s="189"/>
      <c r="M597" s="109"/>
      <c r="N597" s="189" t="s">
        <v>15</v>
      </c>
      <c r="O597" s="189"/>
      <c r="P597" s="109"/>
      <c r="Q597" s="189" t="s">
        <v>27</v>
      </c>
      <c r="R597" s="189"/>
      <c r="S597" s="109"/>
      <c r="T597" s="189" t="s">
        <v>35</v>
      </c>
      <c r="U597" s="189"/>
      <c r="V597" s="109"/>
      <c r="W597" s="189" t="s">
        <v>16</v>
      </c>
      <c r="X597" s="189"/>
      <c r="Y597" s="109"/>
      <c r="Z597" s="189" t="s">
        <v>67</v>
      </c>
      <c r="AA597" s="189"/>
      <c r="AB597" s="109"/>
      <c r="AC597" s="189" t="s">
        <v>34</v>
      </c>
      <c r="AD597" s="189"/>
      <c r="AE597" s="109"/>
      <c r="AF597" s="189" t="s">
        <v>17</v>
      </c>
      <c r="AG597" s="189"/>
      <c r="AH597" s="109"/>
      <c r="AI597" s="189" t="s">
        <v>18</v>
      </c>
      <c r="AJ597" s="189"/>
      <c r="AK597" s="64"/>
    </row>
    <row r="598" spans="1:39" ht="13.35" thickTop="1" thickBot="1" x14ac:dyDescent="0.45">
      <c r="A598" s="131" t="str">
        <f t="shared" si="208"/>
        <v/>
      </c>
      <c r="B598" s="188"/>
      <c r="C598" s="109" t="s">
        <v>28</v>
      </c>
      <c r="D598" s="109" t="s">
        <v>25</v>
      </c>
      <c r="E598" s="109" t="s">
        <v>28</v>
      </c>
      <c r="F598" s="109" t="s">
        <v>25</v>
      </c>
      <c r="G598" s="109"/>
      <c r="H598" s="109" t="s">
        <v>28</v>
      </c>
      <c r="I598" s="109" t="s">
        <v>25</v>
      </c>
      <c r="J598" s="109"/>
      <c r="K598" s="109" t="s">
        <v>28</v>
      </c>
      <c r="L598" s="109" t="s">
        <v>25</v>
      </c>
      <c r="M598" s="109"/>
      <c r="N598" s="109" t="s">
        <v>28</v>
      </c>
      <c r="O598" s="109" t="s">
        <v>25</v>
      </c>
      <c r="P598" s="109"/>
      <c r="Q598" s="109" t="s">
        <v>28</v>
      </c>
      <c r="R598" s="109" t="s">
        <v>25</v>
      </c>
      <c r="S598" s="109"/>
      <c r="T598" s="109" t="s">
        <v>28</v>
      </c>
      <c r="U598" s="109" t="s">
        <v>25</v>
      </c>
      <c r="V598" s="109"/>
      <c r="W598" s="109" t="s">
        <v>28</v>
      </c>
      <c r="X598" s="109" t="s">
        <v>25</v>
      </c>
      <c r="Y598" s="109"/>
      <c r="Z598" s="109" t="s">
        <v>28</v>
      </c>
      <c r="AA598" s="109" t="s">
        <v>25</v>
      </c>
      <c r="AB598" s="109"/>
      <c r="AC598" s="109" t="s">
        <v>28</v>
      </c>
      <c r="AD598" s="109" t="s">
        <v>25</v>
      </c>
      <c r="AE598" s="109"/>
      <c r="AF598" s="109" t="s">
        <v>28</v>
      </c>
      <c r="AG598" s="109" t="s">
        <v>25</v>
      </c>
      <c r="AH598" s="109"/>
      <c r="AI598" s="109" t="s">
        <v>28</v>
      </c>
      <c r="AJ598" s="109" t="s">
        <v>25</v>
      </c>
      <c r="AK598" s="64"/>
    </row>
    <row r="599" spans="1:39" ht="15.95" customHeight="1" thickTop="1" x14ac:dyDescent="0.4">
      <c r="A599" s="131" t="str">
        <f t="shared" si="208"/>
        <v>NoviembreSeguros Universal, S. A.</v>
      </c>
      <c r="B599" s="86" t="s">
        <v>86</v>
      </c>
      <c r="C599" s="87">
        <f t="shared" ref="C599:C631" si="209">SUMIF($E$62:$AJ$62,$C$62,$E599:$AJ599)</f>
        <v>0</v>
      </c>
      <c r="D599" s="87">
        <f t="shared" ref="D599:D631" si="210">SUMIF($E$62:$AJ$62,$D$62,$E599:$AJ599)</f>
        <v>0</v>
      </c>
      <c r="E599" s="86" t="s">
        <v>173</v>
      </c>
      <c r="F599" s="86" t="s">
        <v>173</v>
      </c>
      <c r="G599" s="86">
        <f>SUBTOTAL(109,E599:F599)</f>
        <v>0</v>
      </c>
      <c r="H599" s="86" t="s">
        <v>173</v>
      </c>
      <c r="I599" s="86" t="s">
        <v>173</v>
      </c>
      <c r="J599" s="86">
        <f>SUBTOTAL(109,H599:I599)</f>
        <v>0</v>
      </c>
      <c r="K599" s="86" t="s">
        <v>173</v>
      </c>
      <c r="L599" s="86" t="s">
        <v>173</v>
      </c>
      <c r="M599" s="86">
        <f>SUBTOTAL(109,K599:L599)</f>
        <v>0</v>
      </c>
      <c r="N599" s="86" t="s">
        <v>173</v>
      </c>
      <c r="O599" s="86" t="s">
        <v>173</v>
      </c>
      <c r="P599" s="86">
        <f>SUBTOTAL(109,N599:O599)</f>
        <v>0</v>
      </c>
      <c r="Q599" s="86" t="s">
        <v>173</v>
      </c>
      <c r="R599" s="86" t="s">
        <v>173</v>
      </c>
      <c r="S599" s="86">
        <f>SUBTOTAL(109,Q599:R599)</f>
        <v>0</v>
      </c>
      <c r="T599" s="86" t="s">
        <v>173</v>
      </c>
      <c r="U599" s="86" t="s">
        <v>173</v>
      </c>
      <c r="V599" s="86">
        <f>SUBTOTAL(109,T599:U599)</f>
        <v>0</v>
      </c>
      <c r="W599" s="86" t="s">
        <v>173</v>
      </c>
      <c r="X599" s="86" t="s">
        <v>173</v>
      </c>
      <c r="Y599" s="86">
        <f>SUBTOTAL(109,W599:X599)</f>
        <v>0</v>
      </c>
      <c r="Z599" s="86" t="s">
        <v>173</v>
      </c>
      <c r="AA599" s="86" t="s">
        <v>173</v>
      </c>
      <c r="AB599" s="86">
        <f>SUBTOTAL(109,Z599:AA599)</f>
        <v>0</v>
      </c>
      <c r="AC599" s="86" t="s">
        <v>173</v>
      </c>
      <c r="AD599" s="86" t="s">
        <v>173</v>
      </c>
      <c r="AE599" s="86">
        <f>SUBTOTAL(109,AC599:AD599)</f>
        <v>0</v>
      </c>
      <c r="AF599" s="86" t="s">
        <v>173</v>
      </c>
      <c r="AG599" s="86" t="s">
        <v>173</v>
      </c>
      <c r="AH599" s="86">
        <f>SUBTOTAL(109,AF599:AG599)</f>
        <v>0</v>
      </c>
      <c r="AI599" s="86" t="s">
        <v>173</v>
      </c>
      <c r="AJ599" s="86" t="s">
        <v>173</v>
      </c>
      <c r="AK599" s="86">
        <f>SUBTOTAL(109,AI599:AJ599)</f>
        <v>0</v>
      </c>
      <c r="AM599" s="131" t="s">
        <v>10</v>
      </c>
    </row>
    <row r="600" spans="1:39" ht="15.95" customHeight="1" x14ac:dyDescent="0.4">
      <c r="A600" s="131" t="str">
        <f t="shared" si="208"/>
        <v>NoviembreSeguros Reservas, S. A.</v>
      </c>
      <c r="B600" s="50" t="s">
        <v>112</v>
      </c>
      <c r="C600" s="87">
        <f t="shared" si="209"/>
        <v>0</v>
      </c>
      <c r="D600" s="87">
        <f t="shared" si="210"/>
        <v>0</v>
      </c>
      <c r="E600" s="86" t="s">
        <v>173</v>
      </c>
      <c r="F600" s="86" t="s">
        <v>173</v>
      </c>
      <c r="G600" s="86">
        <f t="shared" ref="G600:G631" si="211">SUBTOTAL(109,E600:F600)</f>
        <v>0</v>
      </c>
      <c r="H600" s="86" t="s">
        <v>173</v>
      </c>
      <c r="I600" s="86" t="s">
        <v>173</v>
      </c>
      <c r="J600" s="86">
        <f t="shared" ref="J600:J631" si="212">SUBTOTAL(109,H600:I600)</f>
        <v>0</v>
      </c>
      <c r="K600" s="86" t="s">
        <v>173</v>
      </c>
      <c r="L600" s="86" t="s">
        <v>173</v>
      </c>
      <c r="M600" s="86">
        <f t="shared" ref="M600:M631" si="213">SUBTOTAL(109,K600:L600)</f>
        <v>0</v>
      </c>
      <c r="N600" s="86" t="s">
        <v>173</v>
      </c>
      <c r="O600" s="86" t="s">
        <v>173</v>
      </c>
      <c r="P600" s="86">
        <f t="shared" ref="P600:P631" si="214">SUBTOTAL(109,N600:O600)</f>
        <v>0</v>
      </c>
      <c r="Q600" s="86" t="s">
        <v>173</v>
      </c>
      <c r="R600" s="86" t="s">
        <v>173</v>
      </c>
      <c r="S600" s="86">
        <f t="shared" ref="S600:S631" si="215">SUBTOTAL(109,Q600:R600)</f>
        <v>0</v>
      </c>
      <c r="T600" s="86" t="s">
        <v>173</v>
      </c>
      <c r="U600" s="86" t="s">
        <v>173</v>
      </c>
      <c r="V600" s="86">
        <f t="shared" ref="V600:V631" si="216">SUBTOTAL(109,T600:U600)</f>
        <v>0</v>
      </c>
      <c r="W600" s="86" t="s">
        <v>173</v>
      </c>
      <c r="X600" s="86" t="s">
        <v>173</v>
      </c>
      <c r="Y600" s="86">
        <f t="shared" ref="Y600:Y631" si="217">SUBTOTAL(109,W600:X600)</f>
        <v>0</v>
      </c>
      <c r="Z600" s="86" t="s">
        <v>173</v>
      </c>
      <c r="AA600" s="86" t="s">
        <v>173</v>
      </c>
      <c r="AB600" s="86">
        <f t="shared" ref="AB600:AB631" si="218">SUBTOTAL(109,Z600:AA600)</f>
        <v>0</v>
      </c>
      <c r="AC600" s="86" t="s">
        <v>173</v>
      </c>
      <c r="AD600" s="86" t="s">
        <v>173</v>
      </c>
      <c r="AE600" s="86">
        <f t="shared" ref="AE600:AE631" si="219">SUBTOTAL(109,AC600:AD600)</f>
        <v>0</v>
      </c>
      <c r="AF600" s="86" t="s">
        <v>173</v>
      </c>
      <c r="AG600" s="86" t="s">
        <v>173</v>
      </c>
      <c r="AH600" s="86">
        <f t="shared" ref="AH600:AH631" si="220">SUBTOTAL(109,AF600:AG600)</f>
        <v>0</v>
      </c>
      <c r="AI600" s="86" t="s">
        <v>173</v>
      </c>
      <c r="AJ600" s="86" t="s">
        <v>173</v>
      </c>
      <c r="AK600" s="86">
        <f t="shared" ref="AK600:AK631" si="221">SUBTOTAL(109,AI600:AJ600)</f>
        <v>0</v>
      </c>
      <c r="AM600" s="131" t="s">
        <v>10</v>
      </c>
    </row>
    <row r="601" spans="1:39" ht="15.95" customHeight="1" x14ac:dyDescent="0.4">
      <c r="A601" s="131" t="str">
        <f t="shared" si="208"/>
        <v>NoviembreMAPFRE BHD Cía de Seguros, S. A.</v>
      </c>
      <c r="B601" s="50" t="s">
        <v>94</v>
      </c>
      <c r="C601" s="87">
        <f t="shared" si="209"/>
        <v>0</v>
      </c>
      <c r="D601" s="87">
        <f t="shared" si="210"/>
        <v>0</v>
      </c>
      <c r="E601" s="86" t="s">
        <v>173</v>
      </c>
      <c r="F601" s="86" t="s">
        <v>173</v>
      </c>
      <c r="G601" s="86">
        <f t="shared" si="211"/>
        <v>0</v>
      </c>
      <c r="H601" s="86" t="s">
        <v>173</v>
      </c>
      <c r="I601" s="86" t="s">
        <v>173</v>
      </c>
      <c r="J601" s="86">
        <f t="shared" si="212"/>
        <v>0</v>
      </c>
      <c r="K601" s="86" t="s">
        <v>173</v>
      </c>
      <c r="L601" s="86" t="s">
        <v>173</v>
      </c>
      <c r="M601" s="86">
        <f t="shared" si="213"/>
        <v>0</v>
      </c>
      <c r="N601" s="86" t="s">
        <v>173</v>
      </c>
      <c r="O601" s="86" t="s">
        <v>173</v>
      </c>
      <c r="P601" s="86">
        <f t="shared" si="214"/>
        <v>0</v>
      </c>
      <c r="Q601" s="86" t="s">
        <v>173</v>
      </c>
      <c r="R601" s="86" t="s">
        <v>173</v>
      </c>
      <c r="S601" s="86">
        <f t="shared" si="215"/>
        <v>0</v>
      </c>
      <c r="T601" s="86" t="s">
        <v>173</v>
      </c>
      <c r="U601" s="86" t="s">
        <v>173</v>
      </c>
      <c r="V601" s="86">
        <f t="shared" si="216"/>
        <v>0</v>
      </c>
      <c r="W601" s="86" t="s">
        <v>173</v>
      </c>
      <c r="X601" s="86" t="s">
        <v>173</v>
      </c>
      <c r="Y601" s="86">
        <f t="shared" si="217"/>
        <v>0</v>
      </c>
      <c r="Z601" s="86" t="s">
        <v>173</v>
      </c>
      <c r="AA601" s="86" t="s">
        <v>173</v>
      </c>
      <c r="AB601" s="86">
        <f t="shared" si="218"/>
        <v>0</v>
      </c>
      <c r="AC601" s="86" t="s">
        <v>173</v>
      </c>
      <c r="AD601" s="86" t="s">
        <v>173</v>
      </c>
      <c r="AE601" s="86">
        <f t="shared" si="219"/>
        <v>0</v>
      </c>
      <c r="AF601" s="86" t="s">
        <v>173</v>
      </c>
      <c r="AG601" s="86" t="s">
        <v>173</v>
      </c>
      <c r="AH601" s="86">
        <f t="shared" si="220"/>
        <v>0</v>
      </c>
      <c r="AI601" s="86" t="s">
        <v>173</v>
      </c>
      <c r="AJ601" s="86" t="s">
        <v>173</v>
      </c>
      <c r="AK601" s="86">
        <f t="shared" si="221"/>
        <v>0</v>
      </c>
      <c r="AM601" s="131" t="s">
        <v>10</v>
      </c>
    </row>
    <row r="602" spans="1:39" ht="15.95" customHeight="1" x14ac:dyDescent="0.4">
      <c r="A602" s="131" t="str">
        <f t="shared" si="208"/>
        <v>NoviembreSeguros Sura, S. A.</v>
      </c>
      <c r="B602" s="50" t="s">
        <v>92</v>
      </c>
      <c r="C602" s="87">
        <f t="shared" si="209"/>
        <v>0</v>
      </c>
      <c r="D602" s="87">
        <f t="shared" si="210"/>
        <v>0</v>
      </c>
      <c r="E602" s="86" t="s">
        <v>173</v>
      </c>
      <c r="F602" s="86" t="s">
        <v>173</v>
      </c>
      <c r="G602" s="86">
        <f t="shared" si="211"/>
        <v>0</v>
      </c>
      <c r="H602" s="86" t="s">
        <v>173</v>
      </c>
      <c r="I602" s="86" t="s">
        <v>173</v>
      </c>
      <c r="J602" s="86">
        <f t="shared" si="212"/>
        <v>0</v>
      </c>
      <c r="K602" s="86" t="s">
        <v>173</v>
      </c>
      <c r="L602" s="86" t="s">
        <v>173</v>
      </c>
      <c r="M602" s="86">
        <f t="shared" si="213"/>
        <v>0</v>
      </c>
      <c r="N602" s="86" t="s">
        <v>173</v>
      </c>
      <c r="O602" s="86" t="s">
        <v>173</v>
      </c>
      <c r="P602" s="86">
        <f t="shared" si="214"/>
        <v>0</v>
      </c>
      <c r="Q602" s="86" t="s">
        <v>173</v>
      </c>
      <c r="R602" s="86" t="s">
        <v>173</v>
      </c>
      <c r="S602" s="86">
        <f t="shared" si="215"/>
        <v>0</v>
      </c>
      <c r="T602" s="86" t="s">
        <v>173</v>
      </c>
      <c r="U602" s="86" t="s">
        <v>173</v>
      </c>
      <c r="V602" s="86">
        <f t="shared" si="216"/>
        <v>0</v>
      </c>
      <c r="W602" s="86" t="s">
        <v>173</v>
      </c>
      <c r="X602" s="86" t="s">
        <v>173</v>
      </c>
      <c r="Y602" s="86">
        <f t="shared" si="217"/>
        <v>0</v>
      </c>
      <c r="Z602" s="86" t="s">
        <v>173</v>
      </c>
      <c r="AA602" s="86" t="s">
        <v>173</v>
      </c>
      <c r="AB602" s="86">
        <f t="shared" si="218"/>
        <v>0</v>
      </c>
      <c r="AC602" s="86" t="s">
        <v>173</v>
      </c>
      <c r="AD602" s="86" t="s">
        <v>173</v>
      </c>
      <c r="AE602" s="86">
        <f t="shared" si="219"/>
        <v>0</v>
      </c>
      <c r="AF602" s="86" t="s">
        <v>173</v>
      </c>
      <c r="AG602" s="86" t="s">
        <v>173</v>
      </c>
      <c r="AH602" s="86">
        <f t="shared" si="220"/>
        <v>0</v>
      </c>
      <c r="AI602" s="86" t="s">
        <v>173</v>
      </c>
      <c r="AJ602" s="86" t="s">
        <v>173</v>
      </c>
      <c r="AK602" s="86">
        <f t="shared" si="221"/>
        <v>0</v>
      </c>
      <c r="AM602" s="131" t="s">
        <v>10</v>
      </c>
    </row>
    <row r="603" spans="1:39" ht="15.95" customHeight="1" x14ac:dyDescent="0.4">
      <c r="A603" s="131" t="str">
        <f t="shared" si="208"/>
        <v>NoviembreLa Colonial de Seguros, S. A.</v>
      </c>
      <c r="B603" s="50" t="s">
        <v>87</v>
      </c>
      <c r="C603" s="87">
        <f t="shared" si="209"/>
        <v>0</v>
      </c>
      <c r="D603" s="87">
        <f t="shared" si="210"/>
        <v>0</v>
      </c>
      <c r="E603" s="86" t="s">
        <v>173</v>
      </c>
      <c r="F603" s="86" t="s">
        <v>173</v>
      </c>
      <c r="G603" s="86">
        <f t="shared" si="211"/>
        <v>0</v>
      </c>
      <c r="H603" s="86" t="s">
        <v>173</v>
      </c>
      <c r="I603" s="86" t="s">
        <v>173</v>
      </c>
      <c r="J603" s="86">
        <f t="shared" si="212"/>
        <v>0</v>
      </c>
      <c r="K603" s="86" t="s">
        <v>173</v>
      </c>
      <c r="L603" s="86" t="s">
        <v>173</v>
      </c>
      <c r="M603" s="86">
        <f t="shared" si="213"/>
        <v>0</v>
      </c>
      <c r="N603" s="86" t="s">
        <v>173</v>
      </c>
      <c r="O603" s="86" t="s">
        <v>173</v>
      </c>
      <c r="P603" s="86">
        <f t="shared" si="214"/>
        <v>0</v>
      </c>
      <c r="Q603" s="86" t="s">
        <v>173</v>
      </c>
      <c r="R603" s="86" t="s">
        <v>173</v>
      </c>
      <c r="S603" s="86">
        <f t="shared" si="215"/>
        <v>0</v>
      </c>
      <c r="T603" s="86" t="s">
        <v>173</v>
      </c>
      <c r="U603" s="86" t="s">
        <v>173</v>
      </c>
      <c r="V603" s="86">
        <f t="shared" si="216"/>
        <v>0</v>
      </c>
      <c r="W603" s="86" t="s">
        <v>173</v>
      </c>
      <c r="X603" s="86" t="s">
        <v>173</v>
      </c>
      <c r="Y603" s="86">
        <f t="shared" si="217"/>
        <v>0</v>
      </c>
      <c r="Z603" s="86" t="s">
        <v>173</v>
      </c>
      <c r="AA603" s="86" t="s">
        <v>173</v>
      </c>
      <c r="AB603" s="86">
        <f t="shared" si="218"/>
        <v>0</v>
      </c>
      <c r="AC603" s="86" t="s">
        <v>173</v>
      </c>
      <c r="AD603" s="86" t="s">
        <v>173</v>
      </c>
      <c r="AE603" s="86">
        <f t="shared" si="219"/>
        <v>0</v>
      </c>
      <c r="AF603" s="86" t="s">
        <v>173</v>
      </c>
      <c r="AG603" s="86" t="s">
        <v>173</v>
      </c>
      <c r="AH603" s="86">
        <f t="shared" si="220"/>
        <v>0</v>
      </c>
      <c r="AI603" s="86" t="s">
        <v>173</v>
      </c>
      <c r="AJ603" s="86" t="s">
        <v>173</v>
      </c>
      <c r="AK603" s="86">
        <f t="shared" si="221"/>
        <v>0</v>
      </c>
      <c r="AM603" s="131" t="s">
        <v>10</v>
      </c>
    </row>
    <row r="604" spans="1:39" ht="15.95" customHeight="1" x14ac:dyDescent="0.4">
      <c r="A604" s="131" t="str">
        <f t="shared" si="208"/>
        <v>NoviembreSeguros Yunen, S. A.</v>
      </c>
      <c r="B604" s="50" t="s">
        <v>119</v>
      </c>
      <c r="C604" s="87">
        <f t="shared" si="209"/>
        <v>0</v>
      </c>
      <c r="D604" s="87">
        <f t="shared" si="210"/>
        <v>0</v>
      </c>
      <c r="E604" s="86" t="s">
        <v>173</v>
      </c>
      <c r="F604" s="86" t="s">
        <v>173</v>
      </c>
      <c r="G604" s="86">
        <f t="shared" si="211"/>
        <v>0</v>
      </c>
      <c r="H604" s="86" t="s">
        <v>173</v>
      </c>
      <c r="I604" s="86" t="s">
        <v>173</v>
      </c>
      <c r="J604" s="86">
        <f t="shared" si="212"/>
        <v>0</v>
      </c>
      <c r="K604" s="86" t="s">
        <v>173</v>
      </c>
      <c r="L604" s="86" t="s">
        <v>173</v>
      </c>
      <c r="M604" s="86">
        <f t="shared" si="213"/>
        <v>0</v>
      </c>
      <c r="N604" s="86" t="s">
        <v>173</v>
      </c>
      <c r="O604" s="86" t="s">
        <v>173</v>
      </c>
      <c r="P604" s="86">
        <f t="shared" si="214"/>
        <v>0</v>
      </c>
      <c r="Q604" s="86" t="s">
        <v>173</v>
      </c>
      <c r="R604" s="86" t="s">
        <v>173</v>
      </c>
      <c r="S604" s="86">
        <f t="shared" si="215"/>
        <v>0</v>
      </c>
      <c r="T604" s="86" t="s">
        <v>173</v>
      </c>
      <c r="U604" s="86" t="s">
        <v>173</v>
      </c>
      <c r="V604" s="86">
        <f t="shared" si="216"/>
        <v>0</v>
      </c>
      <c r="W604" s="86" t="s">
        <v>173</v>
      </c>
      <c r="X604" s="86" t="s">
        <v>173</v>
      </c>
      <c r="Y604" s="86">
        <f t="shared" si="217"/>
        <v>0</v>
      </c>
      <c r="Z604" s="86" t="s">
        <v>173</v>
      </c>
      <c r="AA604" s="86" t="s">
        <v>173</v>
      </c>
      <c r="AB604" s="86">
        <f t="shared" si="218"/>
        <v>0</v>
      </c>
      <c r="AC604" s="86" t="s">
        <v>173</v>
      </c>
      <c r="AD604" s="86" t="s">
        <v>173</v>
      </c>
      <c r="AE604" s="86">
        <f t="shared" si="219"/>
        <v>0</v>
      </c>
      <c r="AF604" s="86" t="s">
        <v>173</v>
      </c>
      <c r="AG604" s="86" t="s">
        <v>173</v>
      </c>
      <c r="AH604" s="86">
        <f t="shared" si="220"/>
        <v>0</v>
      </c>
      <c r="AI604" s="86" t="s">
        <v>173</v>
      </c>
      <c r="AJ604" s="86" t="s">
        <v>173</v>
      </c>
      <c r="AK604" s="86">
        <f t="shared" si="221"/>
        <v>0</v>
      </c>
      <c r="AM604" s="131" t="s">
        <v>10</v>
      </c>
    </row>
    <row r="605" spans="1:39" ht="15.95" customHeight="1" x14ac:dyDescent="0.4">
      <c r="A605" s="131" t="str">
        <f t="shared" si="208"/>
        <v>NoviembreLa Monumental de Seguros, S. A.</v>
      </c>
      <c r="B605" s="50" t="s">
        <v>89</v>
      </c>
      <c r="C605" s="87">
        <f t="shared" si="209"/>
        <v>0</v>
      </c>
      <c r="D605" s="87">
        <f t="shared" si="210"/>
        <v>0</v>
      </c>
      <c r="E605" s="86" t="s">
        <v>173</v>
      </c>
      <c r="F605" s="86" t="s">
        <v>173</v>
      </c>
      <c r="G605" s="86">
        <f t="shared" si="211"/>
        <v>0</v>
      </c>
      <c r="H605" s="86" t="s">
        <v>173</v>
      </c>
      <c r="I605" s="86" t="s">
        <v>173</v>
      </c>
      <c r="J605" s="86">
        <f t="shared" si="212"/>
        <v>0</v>
      </c>
      <c r="K605" s="86" t="s">
        <v>173</v>
      </c>
      <c r="L605" s="86" t="s">
        <v>173</v>
      </c>
      <c r="M605" s="86">
        <f t="shared" si="213"/>
        <v>0</v>
      </c>
      <c r="N605" s="86" t="s">
        <v>173</v>
      </c>
      <c r="O605" s="86" t="s">
        <v>173</v>
      </c>
      <c r="P605" s="86">
        <f t="shared" si="214"/>
        <v>0</v>
      </c>
      <c r="Q605" s="86" t="s">
        <v>173</v>
      </c>
      <c r="R605" s="86" t="s">
        <v>173</v>
      </c>
      <c r="S605" s="86">
        <f t="shared" si="215"/>
        <v>0</v>
      </c>
      <c r="T605" s="86" t="s">
        <v>173</v>
      </c>
      <c r="U605" s="86" t="s">
        <v>173</v>
      </c>
      <c r="V605" s="86">
        <f t="shared" si="216"/>
        <v>0</v>
      </c>
      <c r="W605" s="86" t="s">
        <v>173</v>
      </c>
      <c r="X605" s="86" t="s">
        <v>173</v>
      </c>
      <c r="Y605" s="86">
        <f t="shared" si="217"/>
        <v>0</v>
      </c>
      <c r="Z605" s="86" t="s">
        <v>173</v>
      </c>
      <c r="AA605" s="86" t="s">
        <v>173</v>
      </c>
      <c r="AB605" s="86">
        <f t="shared" si="218"/>
        <v>0</v>
      </c>
      <c r="AC605" s="86" t="s">
        <v>173</v>
      </c>
      <c r="AD605" s="86" t="s">
        <v>173</v>
      </c>
      <c r="AE605" s="86">
        <f t="shared" si="219"/>
        <v>0</v>
      </c>
      <c r="AF605" s="86" t="s">
        <v>173</v>
      </c>
      <c r="AG605" s="86" t="s">
        <v>173</v>
      </c>
      <c r="AH605" s="86">
        <f t="shared" si="220"/>
        <v>0</v>
      </c>
      <c r="AI605" s="86" t="s">
        <v>173</v>
      </c>
      <c r="AJ605" s="86" t="s">
        <v>173</v>
      </c>
      <c r="AK605" s="86">
        <f t="shared" si="221"/>
        <v>0</v>
      </c>
      <c r="AM605" s="131" t="s">
        <v>10</v>
      </c>
    </row>
    <row r="606" spans="1:39" ht="15.95" customHeight="1" x14ac:dyDescent="0.4">
      <c r="A606" s="131" t="str">
        <f t="shared" si="208"/>
        <v>NoviembreSeguros Crecer, S. A.</v>
      </c>
      <c r="B606" s="50" t="s">
        <v>116</v>
      </c>
      <c r="C606" s="87">
        <f t="shared" si="209"/>
        <v>0</v>
      </c>
      <c r="D606" s="87">
        <f t="shared" si="210"/>
        <v>0</v>
      </c>
      <c r="E606" s="86" t="s">
        <v>173</v>
      </c>
      <c r="F606" s="86" t="s">
        <v>173</v>
      </c>
      <c r="G606" s="86">
        <f t="shared" si="211"/>
        <v>0</v>
      </c>
      <c r="H606" s="86" t="s">
        <v>173</v>
      </c>
      <c r="I606" s="86" t="s">
        <v>173</v>
      </c>
      <c r="J606" s="86">
        <f t="shared" si="212"/>
        <v>0</v>
      </c>
      <c r="K606" s="86" t="s">
        <v>173</v>
      </c>
      <c r="L606" s="86" t="s">
        <v>173</v>
      </c>
      <c r="M606" s="86">
        <f t="shared" si="213"/>
        <v>0</v>
      </c>
      <c r="N606" s="86" t="s">
        <v>173</v>
      </c>
      <c r="O606" s="86" t="s">
        <v>173</v>
      </c>
      <c r="P606" s="86">
        <f t="shared" si="214"/>
        <v>0</v>
      </c>
      <c r="Q606" s="86" t="s">
        <v>173</v>
      </c>
      <c r="R606" s="86" t="s">
        <v>173</v>
      </c>
      <c r="S606" s="86">
        <f t="shared" si="215"/>
        <v>0</v>
      </c>
      <c r="T606" s="86" t="s">
        <v>173</v>
      </c>
      <c r="U606" s="86" t="s">
        <v>173</v>
      </c>
      <c r="V606" s="86">
        <f t="shared" si="216"/>
        <v>0</v>
      </c>
      <c r="W606" s="86" t="s">
        <v>173</v>
      </c>
      <c r="X606" s="86" t="s">
        <v>173</v>
      </c>
      <c r="Y606" s="86">
        <f t="shared" si="217"/>
        <v>0</v>
      </c>
      <c r="Z606" s="86" t="s">
        <v>173</v>
      </c>
      <c r="AA606" s="86" t="s">
        <v>173</v>
      </c>
      <c r="AB606" s="86">
        <f t="shared" si="218"/>
        <v>0</v>
      </c>
      <c r="AC606" s="86" t="s">
        <v>173</v>
      </c>
      <c r="AD606" s="86" t="s">
        <v>173</v>
      </c>
      <c r="AE606" s="86">
        <f t="shared" si="219"/>
        <v>0</v>
      </c>
      <c r="AF606" s="86" t="s">
        <v>173</v>
      </c>
      <c r="AG606" s="86" t="s">
        <v>173</v>
      </c>
      <c r="AH606" s="86">
        <f t="shared" si="220"/>
        <v>0</v>
      </c>
      <c r="AI606" s="86" t="s">
        <v>173</v>
      </c>
      <c r="AJ606" s="86" t="s">
        <v>173</v>
      </c>
      <c r="AK606" s="86">
        <f t="shared" si="221"/>
        <v>0</v>
      </c>
      <c r="AM606" s="131" t="s">
        <v>10</v>
      </c>
    </row>
    <row r="607" spans="1:39" ht="15.95" customHeight="1" x14ac:dyDescent="0.4">
      <c r="A607" s="131" t="str">
        <f t="shared" si="208"/>
        <v>NoviembreSeguros Pepin, S. A.</v>
      </c>
      <c r="B607" s="50" t="s">
        <v>77</v>
      </c>
      <c r="C607" s="87">
        <f t="shared" si="209"/>
        <v>0</v>
      </c>
      <c r="D607" s="87">
        <f t="shared" si="210"/>
        <v>0</v>
      </c>
      <c r="E607" s="86" t="s">
        <v>173</v>
      </c>
      <c r="F607" s="86" t="s">
        <v>173</v>
      </c>
      <c r="G607" s="86">
        <f t="shared" si="211"/>
        <v>0</v>
      </c>
      <c r="H607" s="86" t="s">
        <v>173</v>
      </c>
      <c r="I607" s="86" t="s">
        <v>173</v>
      </c>
      <c r="J607" s="86">
        <f t="shared" si="212"/>
        <v>0</v>
      </c>
      <c r="K607" s="86" t="s">
        <v>173</v>
      </c>
      <c r="L607" s="86" t="s">
        <v>173</v>
      </c>
      <c r="M607" s="86">
        <f t="shared" si="213"/>
        <v>0</v>
      </c>
      <c r="N607" s="86" t="s">
        <v>173</v>
      </c>
      <c r="O607" s="86" t="s">
        <v>173</v>
      </c>
      <c r="P607" s="86">
        <f t="shared" si="214"/>
        <v>0</v>
      </c>
      <c r="Q607" s="86" t="s">
        <v>173</v>
      </c>
      <c r="R607" s="86" t="s">
        <v>173</v>
      </c>
      <c r="S607" s="86">
        <f t="shared" si="215"/>
        <v>0</v>
      </c>
      <c r="T607" s="86" t="s">
        <v>173</v>
      </c>
      <c r="U607" s="86" t="s">
        <v>173</v>
      </c>
      <c r="V607" s="86">
        <f t="shared" si="216"/>
        <v>0</v>
      </c>
      <c r="W607" s="86" t="s">
        <v>173</v>
      </c>
      <c r="X607" s="86" t="s">
        <v>173</v>
      </c>
      <c r="Y607" s="86">
        <f t="shared" si="217"/>
        <v>0</v>
      </c>
      <c r="Z607" s="86" t="s">
        <v>173</v>
      </c>
      <c r="AA607" s="86" t="s">
        <v>173</v>
      </c>
      <c r="AB607" s="86">
        <f t="shared" si="218"/>
        <v>0</v>
      </c>
      <c r="AC607" s="86" t="s">
        <v>173</v>
      </c>
      <c r="AD607" s="86" t="s">
        <v>173</v>
      </c>
      <c r="AE607" s="86">
        <f t="shared" si="219"/>
        <v>0</v>
      </c>
      <c r="AF607" s="86" t="s">
        <v>173</v>
      </c>
      <c r="AG607" s="86" t="s">
        <v>173</v>
      </c>
      <c r="AH607" s="86">
        <f t="shared" si="220"/>
        <v>0</v>
      </c>
      <c r="AI607" s="86" t="s">
        <v>173</v>
      </c>
      <c r="AJ607" s="86" t="s">
        <v>173</v>
      </c>
      <c r="AK607" s="86">
        <f t="shared" si="221"/>
        <v>0</v>
      </c>
      <c r="AM607" s="131" t="s">
        <v>10</v>
      </c>
    </row>
    <row r="608" spans="1:39" ht="15.95" customHeight="1" x14ac:dyDescent="0.4">
      <c r="A608" s="131" t="str">
        <f t="shared" si="208"/>
        <v>NoviembreSeguros Worldwide, S. A.</v>
      </c>
      <c r="B608" s="50" t="s">
        <v>91</v>
      </c>
      <c r="C608" s="87">
        <f t="shared" si="209"/>
        <v>0</v>
      </c>
      <c r="D608" s="87">
        <f t="shared" si="210"/>
        <v>0</v>
      </c>
      <c r="E608" s="86" t="s">
        <v>173</v>
      </c>
      <c r="F608" s="86" t="s">
        <v>173</v>
      </c>
      <c r="G608" s="86">
        <f t="shared" si="211"/>
        <v>0</v>
      </c>
      <c r="H608" s="86" t="s">
        <v>173</v>
      </c>
      <c r="I608" s="86" t="s">
        <v>173</v>
      </c>
      <c r="J608" s="86">
        <f t="shared" si="212"/>
        <v>0</v>
      </c>
      <c r="K608" s="86" t="s">
        <v>173</v>
      </c>
      <c r="L608" s="86" t="s">
        <v>173</v>
      </c>
      <c r="M608" s="86">
        <f t="shared" si="213"/>
        <v>0</v>
      </c>
      <c r="N608" s="86" t="s">
        <v>173</v>
      </c>
      <c r="O608" s="86" t="s">
        <v>173</v>
      </c>
      <c r="P608" s="86">
        <f t="shared" si="214"/>
        <v>0</v>
      </c>
      <c r="Q608" s="86" t="s">
        <v>173</v>
      </c>
      <c r="R608" s="86" t="s">
        <v>173</v>
      </c>
      <c r="S608" s="86">
        <f t="shared" si="215"/>
        <v>0</v>
      </c>
      <c r="T608" s="86" t="s">
        <v>173</v>
      </c>
      <c r="U608" s="86" t="s">
        <v>173</v>
      </c>
      <c r="V608" s="86">
        <f t="shared" si="216"/>
        <v>0</v>
      </c>
      <c r="W608" s="86" t="s">
        <v>173</v>
      </c>
      <c r="X608" s="86" t="s">
        <v>173</v>
      </c>
      <c r="Y608" s="86">
        <f t="shared" si="217"/>
        <v>0</v>
      </c>
      <c r="Z608" s="86" t="s">
        <v>173</v>
      </c>
      <c r="AA608" s="86" t="s">
        <v>173</v>
      </c>
      <c r="AB608" s="86">
        <f t="shared" si="218"/>
        <v>0</v>
      </c>
      <c r="AC608" s="86" t="s">
        <v>173</v>
      </c>
      <c r="AD608" s="86" t="s">
        <v>173</v>
      </c>
      <c r="AE608" s="86">
        <f t="shared" si="219"/>
        <v>0</v>
      </c>
      <c r="AF608" s="86" t="s">
        <v>173</v>
      </c>
      <c r="AG608" s="86" t="s">
        <v>173</v>
      </c>
      <c r="AH608" s="86">
        <f t="shared" si="220"/>
        <v>0</v>
      </c>
      <c r="AI608" s="86" t="s">
        <v>173</v>
      </c>
      <c r="AJ608" s="86" t="s">
        <v>173</v>
      </c>
      <c r="AK608" s="86">
        <f t="shared" si="221"/>
        <v>0</v>
      </c>
      <c r="AM608" s="131" t="s">
        <v>10</v>
      </c>
    </row>
    <row r="609" spans="1:39" ht="15.95" customHeight="1" x14ac:dyDescent="0.4">
      <c r="A609" s="131" t="str">
        <f t="shared" si="208"/>
        <v>NoviembreConfederación del Canada Dominicana. S. A.</v>
      </c>
      <c r="B609" s="50" t="s">
        <v>93</v>
      </c>
      <c r="C609" s="87">
        <f t="shared" si="209"/>
        <v>0</v>
      </c>
      <c r="D609" s="87">
        <f t="shared" si="210"/>
        <v>0</v>
      </c>
      <c r="E609" s="86" t="s">
        <v>173</v>
      </c>
      <c r="F609" s="86" t="s">
        <v>173</v>
      </c>
      <c r="G609" s="86">
        <f t="shared" si="211"/>
        <v>0</v>
      </c>
      <c r="H609" s="86" t="s">
        <v>173</v>
      </c>
      <c r="I609" s="86" t="s">
        <v>173</v>
      </c>
      <c r="J609" s="86">
        <f t="shared" si="212"/>
        <v>0</v>
      </c>
      <c r="K609" s="86" t="s">
        <v>173</v>
      </c>
      <c r="L609" s="86" t="s">
        <v>173</v>
      </c>
      <c r="M609" s="86">
        <f t="shared" si="213"/>
        <v>0</v>
      </c>
      <c r="N609" s="86" t="s">
        <v>173</v>
      </c>
      <c r="O609" s="86" t="s">
        <v>173</v>
      </c>
      <c r="P609" s="86">
        <f t="shared" si="214"/>
        <v>0</v>
      </c>
      <c r="Q609" s="86" t="s">
        <v>173</v>
      </c>
      <c r="R609" s="86" t="s">
        <v>173</v>
      </c>
      <c r="S609" s="86">
        <f t="shared" si="215"/>
        <v>0</v>
      </c>
      <c r="T609" s="86" t="s">
        <v>173</v>
      </c>
      <c r="U609" s="86" t="s">
        <v>173</v>
      </c>
      <c r="V609" s="86">
        <f t="shared" si="216"/>
        <v>0</v>
      </c>
      <c r="W609" s="86" t="s">
        <v>173</v>
      </c>
      <c r="X609" s="86" t="s">
        <v>173</v>
      </c>
      <c r="Y609" s="86">
        <f t="shared" si="217"/>
        <v>0</v>
      </c>
      <c r="Z609" s="86" t="s">
        <v>173</v>
      </c>
      <c r="AA609" s="86" t="s">
        <v>173</v>
      </c>
      <c r="AB609" s="86">
        <f t="shared" si="218"/>
        <v>0</v>
      </c>
      <c r="AC609" s="86" t="s">
        <v>173</v>
      </c>
      <c r="AD609" s="86" t="s">
        <v>173</v>
      </c>
      <c r="AE609" s="86">
        <f t="shared" si="219"/>
        <v>0</v>
      </c>
      <c r="AF609" s="86" t="s">
        <v>173</v>
      </c>
      <c r="AG609" s="86" t="s">
        <v>173</v>
      </c>
      <c r="AH609" s="86">
        <f t="shared" si="220"/>
        <v>0</v>
      </c>
      <c r="AI609" s="86" t="s">
        <v>173</v>
      </c>
      <c r="AJ609" s="86" t="s">
        <v>173</v>
      </c>
      <c r="AK609" s="86">
        <f t="shared" si="221"/>
        <v>0</v>
      </c>
      <c r="AM609" s="131" t="s">
        <v>10</v>
      </c>
    </row>
    <row r="610" spans="1:39" ht="15.95" customHeight="1" x14ac:dyDescent="0.4">
      <c r="A610" s="131" t="str">
        <f t="shared" si="208"/>
        <v>NoviembreSeguros La Internacional, S. A.</v>
      </c>
      <c r="B610" s="50" t="s">
        <v>82</v>
      </c>
      <c r="C610" s="87">
        <f t="shared" si="209"/>
        <v>0</v>
      </c>
      <c r="D610" s="87">
        <f t="shared" si="210"/>
        <v>0</v>
      </c>
      <c r="E610" s="86" t="s">
        <v>173</v>
      </c>
      <c r="F610" s="86" t="s">
        <v>173</v>
      </c>
      <c r="G610" s="86">
        <f t="shared" si="211"/>
        <v>0</v>
      </c>
      <c r="H610" s="86" t="s">
        <v>173</v>
      </c>
      <c r="I610" s="86" t="s">
        <v>173</v>
      </c>
      <c r="J610" s="86">
        <f t="shared" si="212"/>
        <v>0</v>
      </c>
      <c r="K610" s="86" t="s">
        <v>173</v>
      </c>
      <c r="L610" s="86" t="s">
        <v>173</v>
      </c>
      <c r="M610" s="86">
        <f t="shared" si="213"/>
        <v>0</v>
      </c>
      <c r="N610" s="86" t="s">
        <v>173</v>
      </c>
      <c r="O610" s="86" t="s">
        <v>173</v>
      </c>
      <c r="P610" s="86">
        <f t="shared" si="214"/>
        <v>0</v>
      </c>
      <c r="Q610" s="86" t="s">
        <v>173</v>
      </c>
      <c r="R610" s="86" t="s">
        <v>173</v>
      </c>
      <c r="S610" s="86">
        <f t="shared" si="215"/>
        <v>0</v>
      </c>
      <c r="T610" s="86" t="s">
        <v>173</v>
      </c>
      <c r="U610" s="86" t="s">
        <v>173</v>
      </c>
      <c r="V610" s="86">
        <f t="shared" si="216"/>
        <v>0</v>
      </c>
      <c r="W610" s="86" t="s">
        <v>173</v>
      </c>
      <c r="X610" s="86" t="s">
        <v>173</v>
      </c>
      <c r="Y610" s="86">
        <f t="shared" si="217"/>
        <v>0</v>
      </c>
      <c r="Z610" s="86" t="s">
        <v>173</v>
      </c>
      <c r="AA610" s="86" t="s">
        <v>173</v>
      </c>
      <c r="AB610" s="86">
        <f t="shared" si="218"/>
        <v>0</v>
      </c>
      <c r="AC610" s="86" t="s">
        <v>173</v>
      </c>
      <c r="AD610" s="86" t="s">
        <v>173</v>
      </c>
      <c r="AE610" s="86">
        <f t="shared" si="219"/>
        <v>0</v>
      </c>
      <c r="AF610" s="86" t="s">
        <v>173</v>
      </c>
      <c r="AG610" s="86" t="s">
        <v>173</v>
      </c>
      <c r="AH610" s="86">
        <f t="shared" si="220"/>
        <v>0</v>
      </c>
      <c r="AI610" s="86" t="s">
        <v>173</v>
      </c>
      <c r="AJ610" s="86" t="s">
        <v>173</v>
      </c>
      <c r="AK610" s="86">
        <f t="shared" si="221"/>
        <v>0</v>
      </c>
      <c r="AM610" s="131" t="s">
        <v>10</v>
      </c>
    </row>
    <row r="611" spans="1:39" ht="15.95" customHeight="1" x14ac:dyDescent="0.4">
      <c r="A611" s="131" t="str">
        <f t="shared" si="208"/>
        <v>NoviembreUnit, S.A</v>
      </c>
      <c r="B611" s="50" t="s">
        <v>118</v>
      </c>
      <c r="C611" s="87">
        <f t="shared" si="209"/>
        <v>0</v>
      </c>
      <c r="D611" s="87">
        <f t="shared" si="210"/>
        <v>0</v>
      </c>
      <c r="E611" s="86" t="s">
        <v>173</v>
      </c>
      <c r="F611" s="86" t="s">
        <v>173</v>
      </c>
      <c r="G611" s="86">
        <f t="shared" si="211"/>
        <v>0</v>
      </c>
      <c r="H611" s="86" t="s">
        <v>173</v>
      </c>
      <c r="I611" s="86" t="s">
        <v>173</v>
      </c>
      <c r="J611" s="86">
        <f t="shared" si="212"/>
        <v>0</v>
      </c>
      <c r="K611" s="86" t="s">
        <v>173</v>
      </c>
      <c r="L611" s="86" t="s">
        <v>173</v>
      </c>
      <c r="M611" s="86">
        <f t="shared" si="213"/>
        <v>0</v>
      </c>
      <c r="N611" s="86" t="s">
        <v>173</v>
      </c>
      <c r="O611" s="86" t="s">
        <v>173</v>
      </c>
      <c r="P611" s="86">
        <f t="shared" si="214"/>
        <v>0</v>
      </c>
      <c r="Q611" s="86" t="s">
        <v>173</v>
      </c>
      <c r="R611" s="86" t="s">
        <v>173</v>
      </c>
      <c r="S611" s="86">
        <f t="shared" si="215"/>
        <v>0</v>
      </c>
      <c r="T611" s="86" t="s">
        <v>173</v>
      </c>
      <c r="U611" s="86" t="s">
        <v>173</v>
      </c>
      <c r="V611" s="86">
        <f t="shared" si="216"/>
        <v>0</v>
      </c>
      <c r="W611" s="86" t="s">
        <v>173</v>
      </c>
      <c r="X611" s="86" t="s">
        <v>173</v>
      </c>
      <c r="Y611" s="86">
        <f t="shared" si="217"/>
        <v>0</v>
      </c>
      <c r="Z611" s="86" t="s">
        <v>173</v>
      </c>
      <c r="AA611" s="86" t="s">
        <v>173</v>
      </c>
      <c r="AB611" s="86">
        <f t="shared" si="218"/>
        <v>0</v>
      </c>
      <c r="AC611" s="86" t="s">
        <v>173</v>
      </c>
      <c r="AD611" s="86" t="s">
        <v>173</v>
      </c>
      <c r="AE611" s="86">
        <f t="shared" si="219"/>
        <v>0</v>
      </c>
      <c r="AF611" s="86" t="s">
        <v>173</v>
      </c>
      <c r="AG611" s="86" t="s">
        <v>173</v>
      </c>
      <c r="AH611" s="86">
        <f t="shared" si="220"/>
        <v>0</v>
      </c>
      <c r="AI611" s="86" t="s">
        <v>173</v>
      </c>
      <c r="AJ611" s="86" t="s">
        <v>173</v>
      </c>
      <c r="AK611" s="86">
        <f t="shared" si="221"/>
        <v>0</v>
      </c>
      <c r="AM611" s="131" t="s">
        <v>10</v>
      </c>
    </row>
    <row r="612" spans="1:39" ht="15.95" customHeight="1" x14ac:dyDescent="0.4">
      <c r="A612" s="131" t="str">
        <f t="shared" si="208"/>
        <v>NoviembreCooperativa Nacional de Seguros, Inc.</v>
      </c>
      <c r="B612" s="50" t="s">
        <v>80</v>
      </c>
      <c r="C612" s="87">
        <f t="shared" si="209"/>
        <v>0</v>
      </c>
      <c r="D612" s="87">
        <f t="shared" si="210"/>
        <v>0</v>
      </c>
      <c r="E612" s="86" t="s">
        <v>173</v>
      </c>
      <c r="F612" s="86" t="s">
        <v>173</v>
      </c>
      <c r="G612" s="86">
        <f t="shared" si="211"/>
        <v>0</v>
      </c>
      <c r="H612" s="86" t="s">
        <v>173</v>
      </c>
      <c r="I612" s="86" t="s">
        <v>173</v>
      </c>
      <c r="J612" s="86">
        <f t="shared" si="212"/>
        <v>0</v>
      </c>
      <c r="K612" s="86" t="s">
        <v>173</v>
      </c>
      <c r="L612" s="86" t="s">
        <v>173</v>
      </c>
      <c r="M612" s="86">
        <f t="shared" si="213"/>
        <v>0</v>
      </c>
      <c r="N612" s="86" t="s">
        <v>173</v>
      </c>
      <c r="O612" s="86" t="s">
        <v>173</v>
      </c>
      <c r="P612" s="86">
        <f t="shared" si="214"/>
        <v>0</v>
      </c>
      <c r="Q612" s="86" t="s">
        <v>173</v>
      </c>
      <c r="R612" s="86" t="s">
        <v>173</v>
      </c>
      <c r="S612" s="86">
        <f t="shared" si="215"/>
        <v>0</v>
      </c>
      <c r="T612" s="86" t="s">
        <v>173</v>
      </c>
      <c r="U612" s="86" t="s">
        <v>173</v>
      </c>
      <c r="V612" s="86">
        <f t="shared" si="216"/>
        <v>0</v>
      </c>
      <c r="W612" s="86" t="s">
        <v>173</v>
      </c>
      <c r="X612" s="86" t="s">
        <v>173</v>
      </c>
      <c r="Y612" s="86">
        <f t="shared" si="217"/>
        <v>0</v>
      </c>
      <c r="Z612" s="86" t="s">
        <v>173</v>
      </c>
      <c r="AA612" s="86" t="s">
        <v>173</v>
      </c>
      <c r="AB612" s="86">
        <f t="shared" si="218"/>
        <v>0</v>
      </c>
      <c r="AC612" s="86" t="s">
        <v>173</v>
      </c>
      <c r="AD612" s="86" t="s">
        <v>173</v>
      </c>
      <c r="AE612" s="86">
        <f t="shared" si="219"/>
        <v>0</v>
      </c>
      <c r="AF612" s="86" t="s">
        <v>173</v>
      </c>
      <c r="AG612" s="86" t="s">
        <v>173</v>
      </c>
      <c r="AH612" s="86">
        <f t="shared" si="220"/>
        <v>0</v>
      </c>
      <c r="AI612" s="86" t="s">
        <v>173</v>
      </c>
      <c r="AJ612" s="86" t="s">
        <v>173</v>
      </c>
      <c r="AK612" s="86">
        <f t="shared" si="221"/>
        <v>0</v>
      </c>
      <c r="AM612" s="131" t="s">
        <v>10</v>
      </c>
    </row>
    <row r="613" spans="1:39" ht="15.95" customHeight="1" x14ac:dyDescent="0.4">
      <c r="A613" s="131" t="str">
        <f t="shared" si="208"/>
        <v>NoviembreAngloamericana de Seguros, S. A.</v>
      </c>
      <c r="B613" s="50" t="s">
        <v>79</v>
      </c>
      <c r="C613" s="87">
        <f t="shared" si="209"/>
        <v>0</v>
      </c>
      <c r="D613" s="87">
        <f t="shared" si="210"/>
        <v>0</v>
      </c>
      <c r="E613" s="86" t="s">
        <v>173</v>
      </c>
      <c r="F613" s="86" t="s">
        <v>173</v>
      </c>
      <c r="G613" s="86">
        <f t="shared" si="211"/>
        <v>0</v>
      </c>
      <c r="H613" s="86" t="s">
        <v>173</v>
      </c>
      <c r="I613" s="86" t="s">
        <v>173</v>
      </c>
      <c r="J613" s="86">
        <f t="shared" si="212"/>
        <v>0</v>
      </c>
      <c r="K613" s="86" t="s">
        <v>173</v>
      </c>
      <c r="L613" s="86" t="s">
        <v>173</v>
      </c>
      <c r="M613" s="86">
        <f t="shared" si="213"/>
        <v>0</v>
      </c>
      <c r="N613" s="86" t="s">
        <v>173</v>
      </c>
      <c r="O613" s="86" t="s">
        <v>173</v>
      </c>
      <c r="P613" s="86">
        <f t="shared" si="214"/>
        <v>0</v>
      </c>
      <c r="Q613" s="86" t="s">
        <v>173</v>
      </c>
      <c r="R613" s="86" t="s">
        <v>173</v>
      </c>
      <c r="S613" s="86">
        <f t="shared" si="215"/>
        <v>0</v>
      </c>
      <c r="T613" s="86" t="s">
        <v>173</v>
      </c>
      <c r="U613" s="86" t="s">
        <v>173</v>
      </c>
      <c r="V613" s="86">
        <f t="shared" si="216"/>
        <v>0</v>
      </c>
      <c r="W613" s="86" t="s">
        <v>173</v>
      </c>
      <c r="X613" s="86" t="s">
        <v>173</v>
      </c>
      <c r="Y613" s="86">
        <f t="shared" si="217"/>
        <v>0</v>
      </c>
      <c r="Z613" s="86" t="s">
        <v>173</v>
      </c>
      <c r="AA613" s="86" t="s">
        <v>173</v>
      </c>
      <c r="AB613" s="86">
        <f t="shared" si="218"/>
        <v>0</v>
      </c>
      <c r="AC613" s="86" t="s">
        <v>173</v>
      </c>
      <c r="AD613" s="86" t="s">
        <v>173</v>
      </c>
      <c r="AE613" s="86">
        <f t="shared" si="219"/>
        <v>0</v>
      </c>
      <c r="AF613" s="86" t="s">
        <v>173</v>
      </c>
      <c r="AG613" s="86" t="s">
        <v>173</v>
      </c>
      <c r="AH613" s="86">
        <f t="shared" si="220"/>
        <v>0</v>
      </c>
      <c r="AI613" s="86" t="s">
        <v>173</v>
      </c>
      <c r="AJ613" s="86" t="s">
        <v>173</v>
      </c>
      <c r="AK613" s="86">
        <f t="shared" si="221"/>
        <v>0</v>
      </c>
      <c r="AM613" s="131" t="s">
        <v>10</v>
      </c>
    </row>
    <row r="614" spans="1:39" ht="15.95" customHeight="1" x14ac:dyDescent="0.4">
      <c r="A614" s="131" t="str">
        <f t="shared" si="208"/>
        <v>NoviembrePatria, S. A. Compañía de Seguros</v>
      </c>
      <c r="B614" s="50" t="s">
        <v>99</v>
      </c>
      <c r="C614" s="87">
        <f t="shared" si="209"/>
        <v>0</v>
      </c>
      <c r="D614" s="87">
        <f t="shared" si="210"/>
        <v>0</v>
      </c>
      <c r="E614" s="86" t="s">
        <v>173</v>
      </c>
      <c r="F614" s="86" t="s">
        <v>173</v>
      </c>
      <c r="G614" s="86">
        <f t="shared" si="211"/>
        <v>0</v>
      </c>
      <c r="H614" s="86" t="s">
        <v>173</v>
      </c>
      <c r="I614" s="86" t="s">
        <v>173</v>
      </c>
      <c r="J614" s="86">
        <f t="shared" si="212"/>
        <v>0</v>
      </c>
      <c r="K614" s="86" t="s">
        <v>173</v>
      </c>
      <c r="L614" s="86" t="s">
        <v>173</v>
      </c>
      <c r="M614" s="86">
        <f t="shared" si="213"/>
        <v>0</v>
      </c>
      <c r="N614" s="86" t="s">
        <v>173</v>
      </c>
      <c r="O614" s="86" t="s">
        <v>173</v>
      </c>
      <c r="P614" s="86">
        <f t="shared" si="214"/>
        <v>0</v>
      </c>
      <c r="Q614" s="86" t="s">
        <v>173</v>
      </c>
      <c r="R614" s="86" t="s">
        <v>173</v>
      </c>
      <c r="S614" s="86">
        <f t="shared" si="215"/>
        <v>0</v>
      </c>
      <c r="T614" s="86" t="s">
        <v>173</v>
      </c>
      <c r="U614" s="86" t="s">
        <v>173</v>
      </c>
      <c r="V614" s="86">
        <f t="shared" si="216"/>
        <v>0</v>
      </c>
      <c r="W614" s="86" t="s">
        <v>173</v>
      </c>
      <c r="X614" s="86" t="s">
        <v>173</v>
      </c>
      <c r="Y614" s="86">
        <f t="shared" si="217"/>
        <v>0</v>
      </c>
      <c r="Z614" s="86" t="s">
        <v>173</v>
      </c>
      <c r="AA614" s="86" t="s">
        <v>173</v>
      </c>
      <c r="AB614" s="86">
        <f t="shared" si="218"/>
        <v>0</v>
      </c>
      <c r="AC614" s="86" t="s">
        <v>173</v>
      </c>
      <c r="AD614" s="86" t="s">
        <v>173</v>
      </c>
      <c r="AE614" s="86">
        <f t="shared" si="219"/>
        <v>0</v>
      </c>
      <c r="AF614" s="86" t="s">
        <v>173</v>
      </c>
      <c r="AG614" s="86" t="s">
        <v>173</v>
      </c>
      <c r="AH614" s="86">
        <f t="shared" si="220"/>
        <v>0</v>
      </c>
      <c r="AI614" s="86" t="s">
        <v>173</v>
      </c>
      <c r="AJ614" s="86" t="s">
        <v>173</v>
      </c>
      <c r="AK614" s="86">
        <f t="shared" si="221"/>
        <v>0</v>
      </c>
      <c r="AM614" s="131" t="s">
        <v>10</v>
      </c>
    </row>
    <row r="615" spans="1:39" ht="15.95" customHeight="1" x14ac:dyDescent="0.4">
      <c r="A615" s="131" t="str">
        <f t="shared" si="208"/>
        <v>NoviembreGeneral de Seguros, S. A.</v>
      </c>
      <c r="B615" s="50" t="s">
        <v>78</v>
      </c>
      <c r="C615" s="87">
        <f t="shared" si="209"/>
        <v>0</v>
      </c>
      <c r="D615" s="87">
        <f t="shared" si="210"/>
        <v>0</v>
      </c>
      <c r="E615" s="86" t="s">
        <v>173</v>
      </c>
      <c r="F615" s="86" t="s">
        <v>173</v>
      </c>
      <c r="G615" s="86">
        <f t="shared" si="211"/>
        <v>0</v>
      </c>
      <c r="H615" s="86" t="s">
        <v>173</v>
      </c>
      <c r="I615" s="86" t="s">
        <v>173</v>
      </c>
      <c r="J615" s="86">
        <f t="shared" si="212"/>
        <v>0</v>
      </c>
      <c r="K615" s="86" t="s">
        <v>173</v>
      </c>
      <c r="L615" s="86" t="s">
        <v>173</v>
      </c>
      <c r="M615" s="86">
        <f t="shared" si="213"/>
        <v>0</v>
      </c>
      <c r="N615" s="86" t="s">
        <v>173</v>
      </c>
      <c r="O615" s="86" t="s">
        <v>173</v>
      </c>
      <c r="P615" s="86">
        <f t="shared" si="214"/>
        <v>0</v>
      </c>
      <c r="Q615" s="86" t="s">
        <v>173</v>
      </c>
      <c r="R615" s="86" t="s">
        <v>173</v>
      </c>
      <c r="S615" s="86">
        <f t="shared" si="215"/>
        <v>0</v>
      </c>
      <c r="T615" s="86" t="s">
        <v>173</v>
      </c>
      <c r="U615" s="86" t="s">
        <v>173</v>
      </c>
      <c r="V615" s="86">
        <f t="shared" si="216"/>
        <v>0</v>
      </c>
      <c r="W615" s="86" t="s">
        <v>173</v>
      </c>
      <c r="X615" s="86" t="s">
        <v>173</v>
      </c>
      <c r="Y615" s="86">
        <f t="shared" si="217"/>
        <v>0</v>
      </c>
      <c r="Z615" s="86" t="s">
        <v>173</v>
      </c>
      <c r="AA615" s="86" t="s">
        <v>173</v>
      </c>
      <c r="AB615" s="86">
        <f t="shared" si="218"/>
        <v>0</v>
      </c>
      <c r="AC615" s="86" t="s">
        <v>173</v>
      </c>
      <c r="AD615" s="86" t="s">
        <v>173</v>
      </c>
      <c r="AE615" s="86">
        <f t="shared" si="219"/>
        <v>0</v>
      </c>
      <c r="AF615" s="86" t="s">
        <v>173</v>
      </c>
      <c r="AG615" s="86" t="s">
        <v>173</v>
      </c>
      <c r="AH615" s="86">
        <f t="shared" si="220"/>
        <v>0</v>
      </c>
      <c r="AI615" s="86" t="s">
        <v>173</v>
      </c>
      <c r="AJ615" s="86" t="s">
        <v>173</v>
      </c>
      <c r="AK615" s="86">
        <f t="shared" si="221"/>
        <v>0</v>
      </c>
      <c r="AM615" s="131" t="s">
        <v>10</v>
      </c>
    </row>
    <row r="616" spans="1:39" ht="15.95" customHeight="1" x14ac:dyDescent="0.4">
      <c r="A616" s="131" t="str">
        <f t="shared" si="208"/>
        <v>NoviembreBMI Compañía de Seguros, S. A.</v>
      </c>
      <c r="B616" s="50" t="s">
        <v>95</v>
      </c>
      <c r="C616" s="87">
        <f t="shared" si="209"/>
        <v>0</v>
      </c>
      <c r="D616" s="87">
        <f t="shared" si="210"/>
        <v>0</v>
      </c>
      <c r="E616" s="86" t="s">
        <v>173</v>
      </c>
      <c r="F616" s="86" t="s">
        <v>173</v>
      </c>
      <c r="G616" s="86">
        <f t="shared" si="211"/>
        <v>0</v>
      </c>
      <c r="H616" s="86" t="s">
        <v>173</v>
      </c>
      <c r="I616" s="86" t="s">
        <v>173</v>
      </c>
      <c r="J616" s="86">
        <f t="shared" si="212"/>
        <v>0</v>
      </c>
      <c r="K616" s="86" t="s">
        <v>173</v>
      </c>
      <c r="L616" s="86" t="s">
        <v>173</v>
      </c>
      <c r="M616" s="86">
        <f t="shared" si="213"/>
        <v>0</v>
      </c>
      <c r="N616" s="86" t="s">
        <v>173</v>
      </c>
      <c r="O616" s="86" t="s">
        <v>173</v>
      </c>
      <c r="P616" s="86">
        <f t="shared" si="214"/>
        <v>0</v>
      </c>
      <c r="Q616" s="86" t="s">
        <v>173</v>
      </c>
      <c r="R616" s="86" t="s">
        <v>173</v>
      </c>
      <c r="S616" s="86">
        <f t="shared" si="215"/>
        <v>0</v>
      </c>
      <c r="T616" s="86" t="s">
        <v>173</v>
      </c>
      <c r="U616" s="86" t="s">
        <v>173</v>
      </c>
      <c r="V616" s="86">
        <f t="shared" si="216"/>
        <v>0</v>
      </c>
      <c r="W616" s="86" t="s">
        <v>173</v>
      </c>
      <c r="X616" s="86" t="s">
        <v>173</v>
      </c>
      <c r="Y616" s="86">
        <f t="shared" si="217"/>
        <v>0</v>
      </c>
      <c r="Z616" s="86" t="s">
        <v>173</v>
      </c>
      <c r="AA616" s="86" t="s">
        <v>173</v>
      </c>
      <c r="AB616" s="86">
        <f t="shared" si="218"/>
        <v>0</v>
      </c>
      <c r="AC616" s="86" t="s">
        <v>173</v>
      </c>
      <c r="AD616" s="86" t="s">
        <v>173</v>
      </c>
      <c r="AE616" s="86">
        <f t="shared" si="219"/>
        <v>0</v>
      </c>
      <c r="AF616" s="86" t="s">
        <v>173</v>
      </c>
      <c r="AG616" s="86" t="s">
        <v>173</v>
      </c>
      <c r="AH616" s="86">
        <f t="shared" si="220"/>
        <v>0</v>
      </c>
      <c r="AI616" s="86" t="s">
        <v>173</v>
      </c>
      <c r="AJ616" s="86" t="s">
        <v>173</v>
      </c>
      <c r="AK616" s="86">
        <f t="shared" si="221"/>
        <v>0</v>
      </c>
      <c r="AM616" s="131" t="s">
        <v>10</v>
      </c>
    </row>
    <row r="617" spans="1:39" ht="15.95" customHeight="1" x14ac:dyDescent="0.4">
      <c r="A617" s="131" t="str">
        <f t="shared" si="208"/>
        <v>NoviembreAmigos Compañía de Seguros, S. A.</v>
      </c>
      <c r="B617" s="50" t="s">
        <v>88</v>
      </c>
      <c r="C617" s="87">
        <f t="shared" si="209"/>
        <v>0</v>
      </c>
      <c r="D617" s="87">
        <f t="shared" si="210"/>
        <v>0</v>
      </c>
      <c r="E617" s="86" t="s">
        <v>173</v>
      </c>
      <c r="F617" s="86" t="s">
        <v>173</v>
      </c>
      <c r="G617" s="86">
        <f t="shared" si="211"/>
        <v>0</v>
      </c>
      <c r="H617" s="86" t="s">
        <v>173</v>
      </c>
      <c r="I617" s="86" t="s">
        <v>173</v>
      </c>
      <c r="J617" s="86">
        <f t="shared" si="212"/>
        <v>0</v>
      </c>
      <c r="K617" s="86" t="s">
        <v>173</v>
      </c>
      <c r="L617" s="86" t="s">
        <v>173</v>
      </c>
      <c r="M617" s="86">
        <f t="shared" si="213"/>
        <v>0</v>
      </c>
      <c r="N617" s="86" t="s">
        <v>173</v>
      </c>
      <c r="O617" s="86" t="s">
        <v>173</v>
      </c>
      <c r="P617" s="86">
        <f t="shared" si="214"/>
        <v>0</v>
      </c>
      <c r="Q617" s="86" t="s">
        <v>173</v>
      </c>
      <c r="R617" s="86" t="s">
        <v>173</v>
      </c>
      <c r="S617" s="86">
        <f t="shared" si="215"/>
        <v>0</v>
      </c>
      <c r="T617" s="86" t="s">
        <v>173</v>
      </c>
      <c r="U617" s="86" t="s">
        <v>173</v>
      </c>
      <c r="V617" s="86">
        <f t="shared" si="216"/>
        <v>0</v>
      </c>
      <c r="W617" s="86" t="s">
        <v>173</v>
      </c>
      <c r="X617" s="86" t="s">
        <v>173</v>
      </c>
      <c r="Y617" s="86">
        <f t="shared" si="217"/>
        <v>0</v>
      </c>
      <c r="Z617" s="86" t="s">
        <v>173</v>
      </c>
      <c r="AA617" s="86" t="s">
        <v>173</v>
      </c>
      <c r="AB617" s="86">
        <f t="shared" si="218"/>
        <v>0</v>
      </c>
      <c r="AC617" s="86" t="s">
        <v>173</v>
      </c>
      <c r="AD617" s="86" t="s">
        <v>173</v>
      </c>
      <c r="AE617" s="86">
        <f t="shared" si="219"/>
        <v>0</v>
      </c>
      <c r="AF617" s="86" t="s">
        <v>173</v>
      </c>
      <c r="AG617" s="86" t="s">
        <v>173</v>
      </c>
      <c r="AH617" s="86">
        <f t="shared" si="220"/>
        <v>0</v>
      </c>
      <c r="AI617" s="86" t="s">
        <v>173</v>
      </c>
      <c r="AJ617" s="86" t="s">
        <v>173</v>
      </c>
      <c r="AK617" s="86">
        <f t="shared" si="221"/>
        <v>0</v>
      </c>
      <c r="AM617" s="131" t="s">
        <v>10</v>
      </c>
    </row>
    <row r="618" spans="1:39" ht="15.95" customHeight="1" x14ac:dyDescent="0.4">
      <c r="A618" s="131" t="str">
        <f t="shared" si="208"/>
        <v>NoviembreCompañía Dominicana de Seguros, S.R.L.</v>
      </c>
      <c r="B618" s="50" t="s">
        <v>96</v>
      </c>
      <c r="C618" s="87">
        <f t="shared" si="209"/>
        <v>0</v>
      </c>
      <c r="D618" s="87">
        <f t="shared" si="210"/>
        <v>0</v>
      </c>
      <c r="E618" s="86" t="s">
        <v>173</v>
      </c>
      <c r="F618" s="86" t="s">
        <v>173</v>
      </c>
      <c r="G618" s="86">
        <f t="shared" si="211"/>
        <v>0</v>
      </c>
      <c r="H618" s="86" t="s">
        <v>173</v>
      </c>
      <c r="I618" s="86" t="s">
        <v>173</v>
      </c>
      <c r="J618" s="86">
        <f t="shared" si="212"/>
        <v>0</v>
      </c>
      <c r="K618" s="86" t="s">
        <v>173</v>
      </c>
      <c r="L618" s="86" t="s">
        <v>173</v>
      </c>
      <c r="M618" s="86">
        <f t="shared" si="213"/>
        <v>0</v>
      </c>
      <c r="N618" s="86" t="s">
        <v>173</v>
      </c>
      <c r="O618" s="86" t="s">
        <v>173</v>
      </c>
      <c r="P618" s="86">
        <f t="shared" si="214"/>
        <v>0</v>
      </c>
      <c r="Q618" s="86" t="s">
        <v>173</v>
      </c>
      <c r="R618" s="86" t="s">
        <v>173</v>
      </c>
      <c r="S618" s="86">
        <f t="shared" si="215"/>
        <v>0</v>
      </c>
      <c r="T618" s="86" t="s">
        <v>173</v>
      </c>
      <c r="U618" s="86" t="s">
        <v>173</v>
      </c>
      <c r="V618" s="86">
        <f t="shared" si="216"/>
        <v>0</v>
      </c>
      <c r="W618" s="86" t="s">
        <v>173</v>
      </c>
      <c r="X618" s="86" t="s">
        <v>173</v>
      </c>
      <c r="Y618" s="86">
        <f t="shared" si="217"/>
        <v>0</v>
      </c>
      <c r="Z618" s="86" t="s">
        <v>173</v>
      </c>
      <c r="AA618" s="86" t="s">
        <v>173</v>
      </c>
      <c r="AB618" s="86">
        <f t="shared" si="218"/>
        <v>0</v>
      </c>
      <c r="AC618" s="86" t="s">
        <v>173</v>
      </c>
      <c r="AD618" s="86" t="s">
        <v>173</v>
      </c>
      <c r="AE618" s="86">
        <f t="shared" si="219"/>
        <v>0</v>
      </c>
      <c r="AF618" s="86" t="s">
        <v>173</v>
      </c>
      <c r="AG618" s="86" t="s">
        <v>173</v>
      </c>
      <c r="AH618" s="86">
        <f t="shared" si="220"/>
        <v>0</v>
      </c>
      <c r="AI618" s="86" t="s">
        <v>173</v>
      </c>
      <c r="AJ618" s="86" t="s">
        <v>173</v>
      </c>
      <c r="AK618" s="86">
        <f t="shared" si="221"/>
        <v>0</v>
      </c>
      <c r="AM618" s="131" t="s">
        <v>10</v>
      </c>
    </row>
    <row r="619" spans="1:39" ht="15.95" customHeight="1" x14ac:dyDescent="0.4">
      <c r="A619" s="131" t="str">
        <f t="shared" si="208"/>
        <v>NoviembreAtlantica Seguros, S. A.</v>
      </c>
      <c r="B619" s="49" t="s">
        <v>107</v>
      </c>
      <c r="C619" s="87">
        <f t="shared" si="209"/>
        <v>0</v>
      </c>
      <c r="D619" s="87">
        <f t="shared" si="210"/>
        <v>0</v>
      </c>
      <c r="E619" s="86" t="s">
        <v>173</v>
      </c>
      <c r="F619" s="86" t="s">
        <v>173</v>
      </c>
      <c r="G619" s="86">
        <f t="shared" si="211"/>
        <v>0</v>
      </c>
      <c r="H619" s="86" t="s">
        <v>173</v>
      </c>
      <c r="I619" s="86" t="s">
        <v>173</v>
      </c>
      <c r="J619" s="86">
        <f t="shared" si="212"/>
        <v>0</v>
      </c>
      <c r="K619" s="86" t="s">
        <v>173</v>
      </c>
      <c r="L619" s="86" t="s">
        <v>173</v>
      </c>
      <c r="M619" s="86">
        <f t="shared" si="213"/>
        <v>0</v>
      </c>
      <c r="N619" s="86" t="s">
        <v>173</v>
      </c>
      <c r="O619" s="86" t="s">
        <v>173</v>
      </c>
      <c r="P619" s="86">
        <f t="shared" si="214"/>
        <v>0</v>
      </c>
      <c r="Q619" s="86" t="s">
        <v>173</v>
      </c>
      <c r="R619" s="86" t="s">
        <v>173</v>
      </c>
      <c r="S619" s="86">
        <f t="shared" si="215"/>
        <v>0</v>
      </c>
      <c r="T619" s="86" t="s">
        <v>173</v>
      </c>
      <c r="U619" s="86" t="s">
        <v>173</v>
      </c>
      <c r="V619" s="86">
        <f t="shared" si="216"/>
        <v>0</v>
      </c>
      <c r="W619" s="86" t="s">
        <v>173</v>
      </c>
      <c r="X619" s="86" t="s">
        <v>173</v>
      </c>
      <c r="Y619" s="86">
        <f t="shared" si="217"/>
        <v>0</v>
      </c>
      <c r="Z619" s="86" t="s">
        <v>173</v>
      </c>
      <c r="AA619" s="86" t="s">
        <v>173</v>
      </c>
      <c r="AB619" s="86">
        <f t="shared" si="218"/>
        <v>0</v>
      </c>
      <c r="AC619" s="86" t="s">
        <v>173</v>
      </c>
      <c r="AD619" s="86" t="s">
        <v>173</v>
      </c>
      <c r="AE619" s="86">
        <f t="shared" si="219"/>
        <v>0</v>
      </c>
      <c r="AF619" s="86" t="s">
        <v>173</v>
      </c>
      <c r="AG619" s="86" t="s">
        <v>173</v>
      </c>
      <c r="AH619" s="86">
        <f t="shared" si="220"/>
        <v>0</v>
      </c>
      <c r="AI619" s="86" t="s">
        <v>173</v>
      </c>
      <c r="AJ619" s="86" t="s">
        <v>173</v>
      </c>
      <c r="AK619" s="86">
        <f t="shared" si="221"/>
        <v>0</v>
      </c>
      <c r="AM619" s="131" t="s">
        <v>10</v>
      </c>
    </row>
    <row r="620" spans="1:39" ht="15.95" customHeight="1" x14ac:dyDescent="0.4">
      <c r="A620" s="131" t="str">
        <f t="shared" si="208"/>
        <v>NoviembreAutoseguro, S. A.</v>
      </c>
      <c r="B620" s="50" t="s">
        <v>81</v>
      </c>
      <c r="C620" s="87">
        <f t="shared" si="209"/>
        <v>0</v>
      </c>
      <c r="D620" s="87">
        <f t="shared" si="210"/>
        <v>0</v>
      </c>
      <c r="E620" s="86" t="s">
        <v>173</v>
      </c>
      <c r="F620" s="86" t="s">
        <v>173</v>
      </c>
      <c r="G620" s="86">
        <f t="shared" si="211"/>
        <v>0</v>
      </c>
      <c r="H620" s="86" t="s">
        <v>173</v>
      </c>
      <c r="I620" s="86" t="s">
        <v>173</v>
      </c>
      <c r="J620" s="86">
        <f t="shared" si="212"/>
        <v>0</v>
      </c>
      <c r="K620" s="86" t="s">
        <v>173</v>
      </c>
      <c r="L620" s="86" t="s">
        <v>173</v>
      </c>
      <c r="M620" s="86">
        <f t="shared" si="213"/>
        <v>0</v>
      </c>
      <c r="N620" s="86" t="s">
        <v>173</v>
      </c>
      <c r="O620" s="86" t="s">
        <v>173</v>
      </c>
      <c r="P620" s="86">
        <f t="shared" si="214"/>
        <v>0</v>
      </c>
      <c r="Q620" s="86" t="s">
        <v>173</v>
      </c>
      <c r="R620" s="86" t="s">
        <v>173</v>
      </c>
      <c r="S620" s="86">
        <f t="shared" si="215"/>
        <v>0</v>
      </c>
      <c r="T620" s="86" t="s">
        <v>173</v>
      </c>
      <c r="U620" s="86" t="s">
        <v>173</v>
      </c>
      <c r="V620" s="86">
        <f t="shared" si="216"/>
        <v>0</v>
      </c>
      <c r="W620" s="86" t="s">
        <v>173</v>
      </c>
      <c r="X620" s="86" t="s">
        <v>173</v>
      </c>
      <c r="Y620" s="86">
        <f t="shared" si="217"/>
        <v>0</v>
      </c>
      <c r="Z620" s="86" t="s">
        <v>173</v>
      </c>
      <c r="AA620" s="86" t="s">
        <v>173</v>
      </c>
      <c r="AB620" s="86">
        <f t="shared" si="218"/>
        <v>0</v>
      </c>
      <c r="AC620" s="86" t="s">
        <v>173</v>
      </c>
      <c r="AD620" s="86" t="s">
        <v>173</v>
      </c>
      <c r="AE620" s="86">
        <f t="shared" si="219"/>
        <v>0</v>
      </c>
      <c r="AF620" s="86" t="s">
        <v>173</v>
      </c>
      <c r="AG620" s="86" t="s">
        <v>173</v>
      </c>
      <c r="AH620" s="86">
        <f t="shared" si="220"/>
        <v>0</v>
      </c>
      <c r="AI620" s="86" t="s">
        <v>173</v>
      </c>
      <c r="AJ620" s="86" t="s">
        <v>173</v>
      </c>
      <c r="AK620" s="86">
        <f t="shared" si="221"/>
        <v>0</v>
      </c>
      <c r="AM620" s="131" t="s">
        <v>10</v>
      </c>
    </row>
    <row r="621" spans="1:39" ht="15.95" customHeight="1" x14ac:dyDescent="0.4">
      <c r="A621" s="131" t="str">
        <f t="shared" si="208"/>
        <v>NoviembreBanesco Seguros, S.A.</v>
      </c>
      <c r="B621" s="50" t="s">
        <v>106</v>
      </c>
      <c r="C621" s="87">
        <f t="shared" si="209"/>
        <v>0</v>
      </c>
      <c r="D621" s="87">
        <f t="shared" si="210"/>
        <v>0</v>
      </c>
      <c r="E621" s="86" t="s">
        <v>173</v>
      </c>
      <c r="F621" s="86" t="s">
        <v>173</v>
      </c>
      <c r="G621" s="86">
        <f t="shared" si="211"/>
        <v>0</v>
      </c>
      <c r="H621" s="86" t="s">
        <v>173</v>
      </c>
      <c r="I621" s="86" t="s">
        <v>173</v>
      </c>
      <c r="J621" s="86">
        <f t="shared" si="212"/>
        <v>0</v>
      </c>
      <c r="K621" s="86" t="s">
        <v>173</v>
      </c>
      <c r="L621" s="86" t="s">
        <v>173</v>
      </c>
      <c r="M621" s="86">
        <f t="shared" si="213"/>
        <v>0</v>
      </c>
      <c r="N621" s="86" t="s">
        <v>173</v>
      </c>
      <c r="O621" s="86" t="s">
        <v>173</v>
      </c>
      <c r="P621" s="86">
        <f t="shared" si="214"/>
        <v>0</v>
      </c>
      <c r="Q621" s="86" t="s">
        <v>173</v>
      </c>
      <c r="R621" s="86" t="s">
        <v>173</v>
      </c>
      <c r="S621" s="86">
        <f t="shared" si="215"/>
        <v>0</v>
      </c>
      <c r="T621" s="86" t="s">
        <v>173</v>
      </c>
      <c r="U621" s="86" t="s">
        <v>173</v>
      </c>
      <c r="V621" s="86">
        <f t="shared" si="216"/>
        <v>0</v>
      </c>
      <c r="W621" s="86" t="s">
        <v>173</v>
      </c>
      <c r="X621" s="86" t="s">
        <v>173</v>
      </c>
      <c r="Y621" s="86">
        <f t="shared" si="217"/>
        <v>0</v>
      </c>
      <c r="Z621" s="86" t="s">
        <v>173</v>
      </c>
      <c r="AA621" s="86" t="s">
        <v>173</v>
      </c>
      <c r="AB621" s="86">
        <f t="shared" si="218"/>
        <v>0</v>
      </c>
      <c r="AC621" s="86" t="s">
        <v>173</v>
      </c>
      <c r="AD621" s="86" t="s">
        <v>173</v>
      </c>
      <c r="AE621" s="86">
        <f t="shared" si="219"/>
        <v>0</v>
      </c>
      <c r="AF621" s="86" t="s">
        <v>173</v>
      </c>
      <c r="AG621" s="86" t="s">
        <v>173</v>
      </c>
      <c r="AH621" s="86">
        <f t="shared" si="220"/>
        <v>0</v>
      </c>
      <c r="AI621" s="86" t="s">
        <v>173</v>
      </c>
      <c r="AJ621" s="86" t="s">
        <v>173</v>
      </c>
      <c r="AK621" s="86">
        <f t="shared" si="221"/>
        <v>0</v>
      </c>
      <c r="AM621" s="131" t="s">
        <v>10</v>
      </c>
    </row>
    <row r="622" spans="1:39" ht="15.95" customHeight="1" x14ac:dyDescent="0.4">
      <c r="A622" s="131" t="str">
        <f t="shared" si="208"/>
        <v>NoviembreHumano Seguros, S. A.</v>
      </c>
      <c r="B622" s="50" t="s">
        <v>108</v>
      </c>
      <c r="C622" s="87">
        <f t="shared" si="209"/>
        <v>0</v>
      </c>
      <c r="D622" s="87">
        <f t="shared" si="210"/>
        <v>0</v>
      </c>
      <c r="E622" s="86" t="s">
        <v>173</v>
      </c>
      <c r="F622" s="86" t="s">
        <v>173</v>
      </c>
      <c r="G622" s="86">
        <f t="shared" si="211"/>
        <v>0</v>
      </c>
      <c r="H622" s="86" t="s">
        <v>173</v>
      </c>
      <c r="I622" s="86" t="s">
        <v>173</v>
      </c>
      <c r="J622" s="86">
        <f t="shared" si="212"/>
        <v>0</v>
      </c>
      <c r="K622" s="86" t="s">
        <v>173</v>
      </c>
      <c r="L622" s="86" t="s">
        <v>173</v>
      </c>
      <c r="M622" s="86">
        <f t="shared" si="213"/>
        <v>0</v>
      </c>
      <c r="N622" s="86" t="s">
        <v>173</v>
      </c>
      <c r="O622" s="86" t="s">
        <v>173</v>
      </c>
      <c r="P622" s="86">
        <f t="shared" si="214"/>
        <v>0</v>
      </c>
      <c r="Q622" s="86" t="s">
        <v>173</v>
      </c>
      <c r="R622" s="86" t="s">
        <v>173</v>
      </c>
      <c r="S622" s="86">
        <f t="shared" si="215"/>
        <v>0</v>
      </c>
      <c r="T622" s="86" t="s">
        <v>173</v>
      </c>
      <c r="U622" s="86" t="s">
        <v>173</v>
      </c>
      <c r="V622" s="86">
        <f t="shared" si="216"/>
        <v>0</v>
      </c>
      <c r="W622" s="86" t="s">
        <v>173</v>
      </c>
      <c r="X622" s="86" t="s">
        <v>173</v>
      </c>
      <c r="Y622" s="86">
        <f t="shared" si="217"/>
        <v>0</v>
      </c>
      <c r="Z622" s="86" t="s">
        <v>173</v>
      </c>
      <c r="AA622" s="86" t="s">
        <v>173</v>
      </c>
      <c r="AB622" s="86">
        <f t="shared" si="218"/>
        <v>0</v>
      </c>
      <c r="AC622" s="86" t="s">
        <v>173</v>
      </c>
      <c r="AD622" s="86" t="s">
        <v>173</v>
      </c>
      <c r="AE622" s="86">
        <f t="shared" si="219"/>
        <v>0</v>
      </c>
      <c r="AF622" s="86" t="s">
        <v>173</v>
      </c>
      <c r="AG622" s="86" t="s">
        <v>173</v>
      </c>
      <c r="AH622" s="86">
        <f t="shared" si="220"/>
        <v>0</v>
      </c>
      <c r="AI622" s="86" t="s">
        <v>173</v>
      </c>
      <c r="AJ622" s="86" t="s">
        <v>173</v>
      </c>
      <c r="AK622" s="86">
        <f t="shared" si="221"/>
        <v>0</v>
      </c>
      <c r="AM622" s="131" t="s">
        <v>10</v>
      </c>
    </row>
    <row r="623" spans="1:39" ht="15.95" customHeight="1" x14ac:dyDescent="0.4">
      <c r="A623" s="131" t="str">
        <f t="shared" si="208"/>
        <v>NoviembreAtrio Seguros, S. A.</v>
      </c>
      <c r="B623" s="50" t="s">
        <v>110</v>
      </c>
      <c r="C623" s="87">
        <f t="shared" si="209"/>
        <v>0</v>
      </c>
      <c r="D623" s="87">
        <f t="shared" si="210"/>
        <v>0</v>
      </c>
      <c r="E623" s="86" t="s">
        <v>173</v>
      </c>
      <c r="F623" s="86" t="s">
        <v>173</v>
      </c>
      <c r="G623" s="86">
        <f t="shared" si="211"/>
        <v>0</v>
      </c>
      <c r="H623" s="86" t="s">
        <v>173</v>
      </c>
      <c r="I623" s="86" t="s">
        <v>173</v>
      </c>
      <c r="J623" s="86">
        <f t="shared" si="212"/>
        <v>0</v>
      </c>
      <c r="K623" s="86" t="s">
        <v>173</v>
      </c>
      <c r="L623" s="86" t="s">
        <v>173</v>
      </c>
      <c r="M623" s="86">
        <f t="shared" si="213"/>
        <v>0</v>
      </c>
      <c r="N623" s="86" t="s">
        <v>173</v>
      </c>
      <c r="O623" s="86" t="s">
        <v>173</v>
      </c>
      <c r="P623" s="86">
        <f t="shared" si="214"/>
        <v>0</v>
      </c>
      <c r="Q623" s="86" t="s">
        <v>173</v>
      </c>
      <c r="R623" s="86" t="s">
        <v>173</v>
      </c>
      <c r="S623" s="86">
        <f t="shared" si="215"/>
        <v>0</v>
      </c>
      <c r="T623" s="86" t="s">
        <v>173</v>
      </c>
      <c r="U623" s="86" t="s">
        <v>173</v>
      </c>
      <c r="V623" s="86">
        <f t="shared" si="216"/>
        <v>0</v>
      </c>
      <c r="W623" s="86" t="s">
        <v>173</v>
      </c>
      <c r="X623" s="86" t="s">
        <v>173</v>
      </c>
      <c r="Y623" s="86">
        <f t="shared" si="217"/>
        <v>0</v>
      </c>
      <c r="Z623" s="86" t="s">
        <v>173</v>
      </c>
      <c r="AA623" s="86" t="s">
        <v>173</v>
      </c>
      <c r="AB623" s="86">
        <f t="shared" si="218"/>
        <v>0</v>
      </c>
      <c r="AC623" s="86" t="s">
        <v>173</v>
      </c>
      <c r="AD623" s="86" t="s">
        <v>173</v>
      </c>
      <c r="AE623" s="86">
        <f t="shared" si="219"/>
        <v>0</v>
      </c>
      <c r="AF623" s="86" t="s">
        <v>173</v>
      </c>
      <c r="AG623" s="86" t="s">
        <v>173</v>
      </c>
      <c r="AH623" s="86">
        <f t="shared" si="220"/>
        <v>0</v>
      </c>
      <c r="AI623" s="86" t="s">
        <v>173</v>
      </c>
      <c r="AJ623" s="86" t="s">
        <v>173</v>
      </c>
      <c r="AK623" s="86">
        <f t="shared" si="221"/>
        <v>0</v>
      </c>
      <c r="AM623" s="131" t="s">
        <v>10</v>
      </c>
    </row>
    <row r="624" spans="1:39" ht="15.95" customHeight="1" x14ac:dyDescent="0.4">
      <c r="A624" s="131" t="str">
        <f t="shared" si="208"/>
        <v>NoviembreSeguros APS, S.A</v>
      </c>
      <c r="B624" s="50" t="s">
        <v>114</v>
      </c>
      <c r="C624" s="87">
        <f t="shared" si="209"/>
        <v>0</v>
      </c>
      <c r="D624" s="87">
        <f t="shared" si="210"/>
        <v>0</v>
      </c>
      <c r="E624" s="86" t="s">
        <v>173</v>
      </c>
      <c r="F624" s="86" t="s">
        <v>173</v>
      </c>
      <c r="G624" s="86">
        <f t="shared" si="211"/>
        <v>0</v>
      </c>
      <c r="H624" s="86" t="s">
        <v>173</v>
      </c>
      <c r="I624" s="86" t="s">
        <v>173</v>
      </c>
      <c r="J624" s="86">
        <f t="shared" si="212"/>
        <v>0</v>
      </c>
      <c r="K624" s="86" t="s">
        <v>173</v>
      </c>
      <c r="L624" s="86" t="s">
        <v>173</v>
      </c>
      <c r="M624" s="86">
        <f t="shared" si="213"/>
        <v>0</v>
      </c>
      <c r="N624" s="86" t="s">
        <v>173</v>
      </c>
      <c r="O624" s="86" t="s">
        <v>173</v>
      </c>
      <c r="P624" s="86">
        <f t="shared" si="214"/>
        <v>0</v>
      </c>
      <c r="Q624" s="86" t="s">
        <v>173</v>
      </c>
      <c r="R624" s="86" t="s">
        <v>173</v>
      </c>
      <c r="S624" s="86">
        <f t="shared" si="215"/>
        <v>0</v>
      </c>
      <c r="T624" s="86" t="s">
        <v>173</v>
      </c>
      <c r="U624" s="86" t="s">
        <v>173</v>
      </c>
      <c r="V624" s="86">
        <f t="shared" si="216"/>
        <v>0</v>
      </c>
      <c r="W624" s="86" t="s">
        <v>173</v>
      </c>
      <c r="X624" s="86" t="s">
        <v>173</v>
      </c>
      <c r="Y624" s="86">
        <f t="shared" si="217"/>
        <v>0</v>
      </c>
      <c r="Z624" s="86" t="s">
        <v>173</v>
      </c>
      <c r="AA624" s="86" t="s">
        <v>173</v>
      </c>
      <c r="AB624" s="86">
        <f t="shared" si="218"/>
        <v>0</v>
      </c>
      <c r="AC624" s="86" t="s">
        <v>173</v>
      </c>
      <c r="AD624" s="86" t="s">
        <v>173</v>
      </c>
      <c r="AE624" s="86">
        <f t="shared" si="219"/>
        <v>0</v>
      </c>
      <c r="AF624" s="86" t="s">
        <v>173</v>
      </c>
      <c r="AG624" s="86" t="s">
        <v>173</v>
      </c>
      <c r="AH624" s="86">
        <f t="shared" si="220"/>
        <v>0</v>
      </c>
      <c r="AI624" s="86" t="s">
        <v>173</v>
      </c>
      <c r="AJ624" s="86" t="s">
        <v>173</v>
      </c>
      <c r="AK624" s="86">
        <f t="shared" si="221"/>
        <v>0</v>
      </c>
      <c r="AM624" s="131" t="s">
        <v>10</v>
      </c>
    </row>
    <row r="625" spans="1:39" ht="15.95" customHeight="1" x14ac:dyDescent="0.4">
      <c r="A625" s="131" t="str">
        <f t="shared" si="208"/>
        <v>NoviembreBupa Dominicana, S.A.</v>
      </c>
      <c r="B625" s="49" t="s">
        <v>101</v>
      </c>
      <c r="C625" s="87">
        <f t="shared" si="209"/>
        <v>0</v>
      </c>
      <c r="D625" s="87">
        <f t="shared" si="210"/>
        <v>0</v>
      </c>
      <c r="E625" s="86" t="s">
        <v>173</v>
      </c>
      <c r="F625" s="86" t="s">
        <v>173</v>
      </c>
      <c r="G625" s="86">
        <f t="shared" si="211"/>
        <v>0</v>
      </c>
      <c r="H625" s="86" t="s">
        <v>173</v>
      </c>
      <c r="I625" s="86" t="s">
        <v>173</v>
      </c>
      <c r="J625" s="86">
        <f t="shared" si="212"/>
        <v>0</v>
      </c>
      <c r="K625" s="86" t="s">
        <v>173</v>
      </c>
      <c r="L625" s="86" t="s">
        <v>173</v>
      </c>
      <c r="M625" s="86">
        <f t="shared" si="213"/>
        <v>0</v>
      </c>
      <c r="N625" s="86" t="s">
        <v>173</v>
      </c>
      <c r="O625" s="86" t="s">
        <v>173</v>
      </c>
      <c r="P625" s="86">
        <f t="shared" si="214"/>
        <v>0</v>
      </c>
      <c r="Q625" s="86" t="s">
        <v>173</v>
      </c>
      <c r="R625" s="86" t="s">
        <v>173</v>
      </c>
      <c r="S625" s="86">
        <f t="shared" si="215"/>
        <v>0</v>
      </c>
      <c r="T625" s="86" t="s">
        <v>173</v>
      </c>
      <c r="U625" s="86" t="s">
        <v>173</v>
      </c>
      <c r="V625" s="86">
        <f t="shared" si="216"/>
        <v>0</v>
      </c>
      <c r="W625" s="86" t="s">
        <v>173</v>
      </c>
      <c r="X625" s="86" t="s">
        <v>173</v>
      </c>
      <c r="Y625" s="86">
        <f t="shared" si="217"/>
        <v>0</v>
      </c>
      <c r="Z625" s="86" t="s">
        <v>173</v>
      </c>
      <c r="AA625" s="86" t="s">
        <v>173</v>
      </c>
      <c r="AB625" s="86">
        <f t="shared" si="218"/>
        <v>0</v>
      </c>
      <c r="AC625" s="86" t="s">
        <v>173</v>
      </c>
      <c r="AD625" s="86" t="s">
        <v>173</v>
      </c>
      <c r="AE625" s="86">
        <f t="shared" si="219"/>
        <v>0</v>
      </c>
      <c r="AF625" s="86" t="s">
        <v>173</v>
      </c>
      <c r="AG625" s="86" t="s">
        <v>173</v>
      </c>
      <c r="AH625" s="86">
        <f t="shared" si="220"/>
        <v>0</v>
      </c>
      <c r="AI625" s="86" t="s">
        <v>173</v>
      </c>
      <c r="AJ625" s="86" t="s">
        <v>173</v>
      </c>
      <c r="AK625" s="86">
        <f t="shared" si="221"/>
        <v>0</v>
      </c>
      <c r="AM625" s="131" t="s">
        <v>10</v>
      </c>
    </row>
    <row r="626" spans="1:39" s="44" customFormat="1" ht="15.95" customHeight="1" x14ac:dyDescent="0.4">
      <c r="A626" s="131" t="str">
        <f t="shared" si="208"/>
        <v>NoviembreMultiseguros S.U, S. A.</v>
      </c>
      <c r="B626" s="50" t="s">
        <v>113</v>
      </c>
      <c r="C626" s="87">
        <f t="shared" si="209"/>
        <v>0</v>
      </c>
      <c r="D626" s="87">
        <f t="shared" si="210"/>
        <v>0</v>
      </c>
      <c r="E626" s="86" t="s">
        <v>173</v>
      </c>
      <c r="F626" s="86" t="s">
        <v>173</v>
      </c>
      <c r="G626" s="86">
        <f t="shared" si="211"/>
        <v>0</v>
      </c>
      <c r="H626" s="86" t="s">
        <v>173</v>
      </c>
      <c r="I626" s="86" t="s">
        <v>173</v>
      </c>
      <c r="J626" s="86">
        <f t="shared" si="212"/>
        <v>0</v>
      </c>
      <c r="K626" s="86" t="s">
        <v>173</v>
      </c>
      <c r="L626" s="86" t="s">
        <v>173</v>
      </c>
      <c r="M626" s="86">
        <f t="shared" si="213"/>
        <v>0</v>
      </c>
      <c r="N626" s="86" t="s">
        <v>173</v>
      </c>
      <c r="O626" s="86" t="s">
        <v>173</v>
      </c>
      <c r="P626" s="86">
        <f t="shared" si="214"/>
        <v>0</v>
      </c>
      <c r="Q626" s="86" t="s">
        <v>173</v>
      </c>
      <c r="R626" s="86" t="s">
        <v>173</v>
      </c>
      <c r="S626" s="86">
        <f t="shared" si="215"/>
        <v>0</v>
      </c>
      <c r="T626" s="86" t="s">
        <v>173</v>
      </c>
      <c r="U626" s="86" t="s">
        <v>173</v>
      </c>
      <c r="V626" s="86">
        <f t="shared" si="216"/>
        <v>0</v>
      </c>
      <c r="W626" s="86" t="s">
        <v>173</v>
      </c>
      <c r="X626" s="86" t="s">
        <v>173</v>
      </c>
      <c r="Y626" s="86">
        <f t="shared" si="217"/>
        <v>0</v>
      </c>
      <c r="Z626" s="86" t="s">
        <v>173</v>
      </c>
      <c r="AA626" s="86" t="s">
        <v>173</v>
      </c>
      <c r="AB626" s="86">
        <f t="shared" si="218"/>
        <v>0</v>
      </c>
      <c r="AC626" s="86" t="s">
        <v>173</v>
      </c>
      <c r="AD626" s="86" t="s">
        <v>173</v>
      </c>
      <c r="AE626" s="86">
        <f t="shared" si="219"/>
        <v>0</v>
      </c>
      <c r="AF626" s="86" t="s">
        <v>173</v>
      </c>
      <c r="AG626" s="86" t="s">
        <v>173</v>
      </c>
      <c r="AH626" s="86">
        <f t="shared" si="220"/>
        <v>0</v>
      </c>
      <c r="AI626" s="86" t="s">
        <v>173</v>
      </c>
      <c r="AJ626" s="86" t="s">
        <v>173</v>
      </c>
      <c r="AK626" s="86">
        <f t="shared" si="221"/>
        <v>0</v>
      </c>
      <c r="AM626" s="131" t="s">
        <v>10</v>
      </c>
    </row>
    <row r="627" spans="1:39" ht="15.95" customHeight="1" x14ac:dyDescent="0.4">
      <c r="A627" s="131" t="str">
        <f t="shared" si="208"/>
        <v>NoviembreSeguros ADEMI, S. A.</v>
      </c>
      <c r="B627" s="50" t="s">
        <v>109</v>
      </c>
      <c r="C627" s="87">
        <f t="shared" si="209"/>
        <v>0</v>
      </c>
      <c r="D627" s="87">
        <f t="shared" si="210"/>
        <v>0</v>
      </c>
      <c r="E627" s="86" t="s">
        <v>173</v>
      </c>
      <c r="F627" s="86" t="s">
        <v>173</v>
      </c>
      <c r="G627" s="86">
        <f t="shared" si="211"/>
        <v>0</v>
      </c>
      <c r="H627" s="86" t="s">
        <v>173</v>
      </c>
      <c r="I627" s="86" t="s">
        <v>173</v>
      </c>
      <c r="J627" s="86">
        <f t="shared" si="212"/>
        <v>0</v>
      </c>
      <c r="K627" s="86" t="s">
        <v>173</v>
      </c>
      <c r="L627" s="86" t="s">
        <v>173</v>
      </c>
      <c r="M627" s="86">
        <f t="shared" si="213"/>
        <v>0</v>
      </c>
      <c r="N627" s="86" t="s">
        <v>173</v>
      </c>
      <c r="O627" s="86" t="s">
        <v>173</v>
      </c>
      <c r="P627" s="86">
        <f t="shared" si="214"/>
        <v>0</v>
      </c>
      <c r="Q627" s="86" t="s">
        <v>173</v>
      </c>
      <c r="R627" s="86" t="s">
        <v>173</v>
      </c>
      <c r="S627" s="86">
        <f t="shared" si="215"/>
        <v>0</v>
      </c>
      <c r="T627" s="86" t="s">
        <v>173</v>
      </c>
      <c r="U627" s="86" t="s">
        <v>173</v>
      </c>
      <c r="V627" s="86">
        <f t="shared" si="216"/>
        <v>0</v>
      </c>
      <c r="W627" s="86" t="s">
        <v>173</v>
      </c>
      <c r="X627" s="86" t="s">
        <v>173</v>
      </c>
      <c r="Y627" s="86">
        <f t="shared" si="217"/>
        <v>0</v>
      </c>
      <c r="Z627" s="86" t="s">
        <v>173</v>
      </c>
      <c r="AA627" s="86" t="s">
        <v>173</v>
      </c>
      <c r="AB627" s="86">
        <f t="shared" si="218"/>
        <v>0</v>
      </c>
      <c r="AC627" s="86" t="s">
        <v>173</v>
      </c>
      <c r="AD627" s="86" t="s">
        <v>173</v>
      </c>
      <c r="AE627" s="86">
        <f t="shared" si="219"/>
        <v>0</v>
      </c>
      <c r="AF627" s="86" t="s">
        <v>173</v>
      </c>
      <c r="AG627" s="86" t="s">
        <v>173</v>
      </c>
      <c r="AH627" s="86">
        <f t="shared" si="220"/>
        <v>0</v>
      </c>
      <c r="AI627" s="86" t="s">
        <v>173</v>
      </c>
      <c r="AJ627" s="86" t="s">
        <v>173</v>
      </c>
      <c r="AK627" s="86">
        <f t="shared" si="221"/>
        <v>0</v>
      </c>
      <c r="AM627" s="131" t="s">
        <v>10</v>
      </c>
    </row>
    <row r="628" spans="1:39" s="44" customFormat="1" ht="15.95" customHeight="1" x14ac:dyDescent="0.4">
      <c r="A628" s="131" t="str">
        <f t="shared" si="208"/>
        <v>NoviembreMidas Seguros, S. A.</v>
      </c>
      <c r="B628" s="50" t="s">
        <v>115</v>
      </c>
      <c r="C628" s="87">
        <f t="shared" si="209"/>
        <v>0</v>
      </c>
      <c r="D628" s="87">
        <f t="shared" si="210"/>
        <v>0</v>
      </c>
      <c r="E628" s="86" t="s">
        <v>173</v>
      </c>
      <c r="F628" s="86" t="s">
        <v>173</v>
      </c>
      <c r="G628" s="86">
        <f t="shared" si="211"/>
        <v>0</v>
      </c>
      <c r="H628" s="86" t="s">
        <v>173</v>
      </c>
      <c r="I628" s="86" t="s">
        <v>173</v>
      </c>
      <c r="J628" s="86">
        <f t="shared" si="212"/>
        <v>0</v>
      </c>
      <c r="K628" s="86" t="s">
        <v>173</v>
      </c>
      <c r="L628" s="86" t="s">
        <v>173</v>
      </c>
      <c r="M628" s="86">
        <f t="shared" si="213"/>
        <v>0</v>
      </c>
      <c r="N628" s="86" t="s">
        <v>173</v>
      </c>
      <c r="O628" s="86" t="s">
        <v>173</v>
      </c>
      <c r="P628" s="86">
        <f t="shared" si="214"/>
        <v>0</v>
      </c>
      <c r="Q628" s="86" t="s">
        <v>173</v>
      </c>
      <c r="R628" s="86" t="s">
        <v>173</v>
      </c>
      <c r="S628" s="86">
        <f t="shared" si="215"/>
        <v>0</v>
      </c>
      <c r="T628" s="86" t="s">
        <v>173</v>
      </c>
      <c r="U628" s="86" t="s">
        <v>173</v>
      </c>
      <c r="V628" s="86">
        <f t="shared" si="216"/>
        <v>0</v>
      </c>
      <c r="W628" s="86" t="s">
        <v>173</v>
      </c>
      <c r="X628" s="86" t="s">
        <v>173</v>
      </c>
      <c r="Y628" s="86">
        <f t="shared" si="217"/>
        <v>0</v>
      </c>
      <c r="Z628" s="86" t="s">
        <v>173</v>
      </c>
      <c r="AA628" s="86" t="s">
        <v>173</v>
      </c>
      <c r="AB628" s="86">
        <f t="shared" si="218"/>
        <v>0</v>
      </c>
      <c r="AC628" s="86" t="s">
        <v>173</v>
      </c>
      <c r="AD628" s="86" t="s">
        <v>173</v>
      </c>
      <c r="AE628" s="86">
        <f t="shared" si="219"/>
        <v>0</v>
      </c>
      <c r="AF628" s="86" t="s">
        <v>173</v>
      </c>
      <c r="AG628" s="86" t="s">
        <v>173</v>
      </c>
      <c r="AH628" s="86">
        <f t="shared" si="220"/>
        <v>0</v>
      </c>
      <c r="AI628" s="86" t="s">
        <v>173</v>
      </c>
      <c r="AJ628" s="86" t="s">
        <v>173</v>
      </c>
      <c r="AK628" s="86">
        <f t="shared" si="221"/>
        <v>0</v>
      </c>
      <c r="AM628" s="131" t="s">
        <v>10</v>
      </c>
    </row>
    <row r="629" spans="1:39" s="44" customFormat="1" ht="15.95" customHeight="1" x14ac:dyDescent="0.4">
      <c r="A629" s="131" t="str">
        <f t="shared" si="208"/>
        <v>NoviembreHylseg Seguros, S.A.</v>
      </c>
      <c r="B629" s="50" t="s">
        <v>117</v>
      </c>
      <c r="C629" s="87">
        <f t="shared" si="209"/>
        <v>0</v>
      </c>
      <c r="D629" s="87">
        <f t="shared" si="210"/>
        <v>0</v>
      </c>
      <c r="E629" s="86" t="s">
        <v>173</v>
      </c>
      <c r="F629" s="86" t="s">
        <v>173</v>
      </c>
      <c r="G629" s="86">
        <f t="shared" si="211"/>
        <v>0</v>
      </c>
      <c r="H629" s="86" t="s">
        <v>173</v>
      </c>
      <c r="I629" s="86" t="s">
        <v>173</v>
      </c>
      <c r="J629" s="86">
        <f t="shared" si="212"/>
        <v>0</v>
      </c>
      <c r="K629" s="86" t="s">
        <v>173</v>
      </c>
      <c r="L629" s="86" t="s">
        <v>173</v>
      </c>
      <c r="M629" s="86">
        <f t="shared" si="213"/>
        <v>0</v>
      </c>
      <c r="N629" s="86" t="s">
        <v>173</v>
      </c>
      <c r="O629" s="86" t="s">
        <v>173</v>
      </c>
      <c r="P629" s="86">
        <f t="shared" si="214"/>
        <v>0</v>
      </c>
      <c r="Q629" s="86" t="s">
        <v>173</v>
      </c>
      <c r="R629" s="86" t="s">
        <v>173</v>
      </c>
      <c r="S629" s="86">
        <f t="shared" si="215"/>
        <v>0</v>
      </c>
      <c r="T629" s="86" t="s">
        <v>173</v>
      </c>
      <c r="U629" s="86" t="s">
        <v>173</v>
      </c>
      <c r="V629" s="86">
        <f t="shared" si="216"/>
        <v>0</v>
      </c>
      <c r="W629" s="86" t="s">
        <v>173</v>
      </c>
      <c r="X629" s="86" t="s">
        <v>173</v>
      </c>
      <c r="Y629" s="86">
        <f t="shared" si="217"/>
        <v>0</v>
      </c>
      <c r="Z629" s="86" t="s">
        <v>173</v>
      </c>
      <c r="AA629" s="86" t="s">
        <v>173</v>
      </c>
      <c r="AB629" s="86">
        <f t="shared" si="218"/>
        <v>0</v>
      </c>
      <c r="AC629" s="86" t="s">
        <v>173</v>
      </c>
      <c r="AD629" s="86" t="s">
        <v>173</v>
      </c>
      <c r="AE629" s="86">
        <f t="shared" si="219"/>
        <v>0</v>
      </c>
      <c r="AF629" s="86" t="s">
        <v>173</v>
      </c>
      <c r="AG629" s="86" t="s">
        <v>173</v>
      </c>
      <c r="AH629" s="86">
        <f t="shared" si="220"/>
        <v>0</v>
      </c>
      <c r="AI629" s="86" t="s">
        <v>173</v>
      </c>
      <c r="AJ629" s="86" t="s">
        <v>173</v>
      </c>
      <c r="AK629" s="86">
        <f t="shared" si="221"/>
        <v>0</v>
      </c>
      <c r="AM629" s="131" t="s">
        <v>10</v>
      </c>
    </row>
    <row r="630" spans="1:39" ht="15.95" customHeight="1" x14ac:dyDescent="0.4">
      <c r="A630" s="131" t="str">
        <f t="shared" si="208"/>
        <v>NoviembreAseguradora Agropecuaria Dominicana. S. A.</v>
      </c>
      <c r="B630" s="50" t="s">
        <v>98</v>
      </c>
      <c r="C630" s="87">
        <f t="shared" si="209"/>
        <v>0</v>
      </c>
      <c r="D630" s="87">
        <f t="shared" si="210"/>
        <v>0</v>
      </c>
      <c r="E630" s="86" t="s">
        <v>173</v>
      </c>
      <c r="F630" s="86" t="s">
        <v>173</v>
      </c>
      <c r="G630" s="86">
        <f t="shared" si="211"/>
        <v>0</v>
      </c>
      <c r="H630" s="86" t="s">
        <v>173</v>
      </c>
      <c r="I630" s="86" t="s">
        <v>173</v>
      </c>
      <c r="J630" s="86">
        <f t="shared" si="212"/>
        <v>0</v>
      </c>
      <c r="K630" s="86" t="s">
        <v>173</v>
      </c>
      <c r="L630" s="86" t="s">
        <v>173</v>
      </c>
      <c r="M630" s="86">
        <f t="shared" si="213"/>
        <v>0</v>
      </c>
      <c r="N630" s="86" t="s">
        <v>173</v>
      </c>
      <c r="O630" s="86" t="s">
        <v>173</v>
      </c>
      <c r="P630" s="86">
        <f t="shared" si="214"/>
        <v>0</v>
      </c>
      <c r="Q630" s="86" t="s">
        <v>173</v>
      </c>
      <c r="R630" s="86" t="s">
        <v>173</v>
      </c>
      <c r="S630" s="86">
        <f t="shared" si="215"/>
        <v>0</v>
      </c>
      <c r="T630" s="86" t="s">
        <v>173</v>
      </c>
      <c r="U630" s="86" t="s">
        <v>173</v>
      </c>
      <c r="V630" s="86">
        <f t="shared" si="216"/>
        <v>0</v>
      </c>
      <c r="W630" s="86" t="s">
        <v>173</v>
      </c>
      <c r="X630" s="86" t="s">
        <v>173</v>
      </c>
      <c r="Y630" s="86">
        <f t="shared" si="217"/>
        <v>0</v>
      </c>
      <c r="Z630" s="86" t="s">
        <v>173</v>
      </c>
      <c r="AA630" s="86" t="s">
        <v>173</v>
      </c>
      <c r="AB630" s="86">
        <f t="shared" si="218"/>
        <v>0</v>
      </c>
      <c r="AC630" s="86" t="s">
        <v>173</v>
      </c>
      <c r="AD630" s="86" t="s">
        <v>173</v>
      </c>
      <c r="AE630" s="86">
        <f t="shared" si="219"/>
        <v>0</v>
      </c>
      <c r="AF630" s="86" t="s">
        <v>173</v>
      </c>
      <c r="AG630" s="86" t="s">
        <v>173</v>
      </c>
      <c r="AH630" s="86">
        <f t="shared" si="220"/>
        <v>0</v>
      </c>
      <c r="AI630" s="86" t="s">
        <v>173</v>
      </c>
      <c r="AJ630" s="86" t="s">
        <v>173</v>
      </c>
      <c r="AK630" s="86">
        <f t="shared" si="221"/>
        <v>0</v>
      </c>
      <c r="AM630" s="131" t="s">
        <v>10</v>
      </c>
    </row>
    <row r="631" spans="1:39" ht="15.95" customHeight="1" x14ac:dyDescent="0.4">
      <c r="A631" s="131" t="str">
        <f t="shared" si="208"/>
        <v>NoviembreCuna Mutual Insurance Society Dominicana, S.A.</v>
      </c>
      <c r="B631" s="50" t="s">
        <v>102</v>
      </c>
      <c r="C631" s="87">
        <f t="shared" si="209"/>
        <v>0</v>
      </c>
      <c r="D631" s="87">
        <f t="shared" si="210"/>
        <v>0</v>
      </c>
      <c r="E631" s="86" t="s">
        <v>173</v>
      </c>
      <c r="F631" s="86" t="s">
        <v>173</v>
      </c>
      <c r="G631" s="86">
        <f t="shared" si="211"/>
        <v>0</v>
      </c>
      <c r="H631" s="86" t="s">
        <v>173</v>
      </c>
      <c r="I631" s="86" t="s">
        <v>173</v>
      </c>
      <c r="J631" s="86">
        <f t="shared" si="212"/>
        <v>0</v>
      </c>
      <c r="K631" s="86" t="s">
        <v>173</v>
      </c>
      <c r="L631" s="86" t="s">
        <v>173</v>
      </c>
      <c r="M631" s="86">
        <f t="shared" si="213"/>
        <v>0</v>
      </c>
      <c r="N631" s="86" t="s">
        <v>173</v>
      </c>
      <c r="O631" s="86" t="s">
        <v>173</v>
      </c>
      <c r="P631" s="86">
        <f t="shared" si="214"/>
        <v>0</v>
      </c>
      <c r="Q631" s="86" t="s">
        <v>173</v>
      </c>
      <c r="R631" s="86" t="s">
        <v>173</v>
      </c>
      <c r="S631" s="86">
        <f t="shared" si="215"/>
        <v>0</v>
      </c>
      <c r="T631" s="86" t="s">
        <v>173</v>
      </c>
      <c r="U631" s="86" t="s">
        <v>173</v>
      </c>
      <c r="V631" s="86">
        <f t="shared" si="216"/>
        <v>0</v>
      </c>
      <c r="W631" s="86" t="s">
        <v>173</v>
      </c>
      <c r="X631" s="86" t="s">
        <v>173</v>
      </c>
      <c r="Y631" s="86">
        <f t="shared" si="217"/>
        <v>0</v>
      </c>
      <c r="Z631" s="86" t="s">
        <v>173</v>
      </c>
      <c r="AA631" s="86" t="s">
        <v>173</v>
      </c>
      <c r="AB631" s="86">
        <f t="shared" si="218"/>
        <v>0</v>
      </c>
      <c r="AC631" s="86" t="s">
        <v>173</v>
      </c>
      <c r="AD631" s="86" t="s">
        <v>173</v>
      </c>
      <c r="AE631" s="86">
        <f t="shared" si="219"/>
        <v>0</v>
      </c>
      <c r="AF631" s="86" t="s">
        <v>173</v>
      </c>
      <c r="AG631" s="86" t="s">
        <v>173</v>
      </c>
      <c r="AH631" s="86">
        <f t="shared" si="220"/>
        <v>0</v>
      </c>
      <c r="AI631" s="86" t="s">
        <v>173</v>
      </c>
      <c r="AJ631" s="86" t="s">
        <v>173</v>
      </c>
      <c r="AK631" s="86">
        <f t="shared" si="221"/>
        <v>0</v>
      </c>
      <c r="AM631" s="131" t="s">
        <v>10</v>
      </c>
    </row>
    <row r="632" spans="1:39" x14ac:dyDescent="0.4">
      <c r="A632" s="131" t="str">
        <f t="shared" si="208"/>
        <v>Total General</v>
      </c>
      <c r="B632" s="52" t="s">
        <v>19</v>
      </c>
      <c r="C632" s="60">
        <f t="shared" ref="C632:AJ632" si="222">SUM(C599:C631)</f>
        <v>0</v>
      </c>
      <c r="D632" s="60">
        <f t="shared" si="222"/>
        <v>0</v>
      </c>
      <c r="E632" s="60">
        <f t="shared" si="222"/>
        <v>0</v>
      </c>
      <c r="F632" s="60">
        <f t="shared" si="222"/>
        <v>0</v>
      </c>
      <c r="G632" s="60">
        <f t="shared" si="222"/>
        <v>0</v>
      </c>
      <c r="H632" s="60">
        <f t="shared" si="222"/>
        <v>0</v>
      </c>
      <c r="I632" s="60">
        <f t="shared" si="222"/>
        <v>0</v>
      </c>
      <c r="J632" s="60">
        <f t="shared" si="222"/>
        <v>0</v>
      </c>
      <c r="K632" s="60">
        <f t="shared" si="222"/>
        <v>0</v>
      </c>
      <c r="L632" s="60">
        <f t="shared" si="222"/>
        <v>0</v>
      </c>
      <c r="M632" s="60">
        <f t="shared" si="222"/>
        <v>0</v>
      </c>
      <c r="N632" s="60">
        <f t="shared" si="222"/>
        <v>0</v>
      </c>
      <c r="O632" s="60">
        <f t="shared" si="222"/>
        <v>0</v>
      </c>
      <c r="P632" s="60">
        <f t="shared" si="222"/>
        <v>0</v>
      </c>
      <c r="Q632" s="60">
        <f t="shared" si="222"/>
        <v>0</v>
      </c>
      <c r="R632" s="60">
        <f t="shared" si="222"/>
        <v>0</v>
      </c>
      <c r="S632" s="60">
        <f t="shared" si="222"/>
        <v>0</v>
      </c>
      <c r="T632" s="60">
        <f t="shared" si="222"/>
        <v>0</v>
      </c>
      <c r="U632" s="60">
        <f t="shared" si="222"/>
        <v>0</v>
      </c>
      <c r="V632" s="60">
        <f t="shared" si="222"/>
        <v>0</v>
      </c>
      <c r="W632" s="60">
        <f t="shared" si="222"/>
        <v>0</v>
      </c>
      <c r="X632" s="60">
        <f t="shared" si="222"/>
        <v>0</v>
      </c>
      <c r="Y632" s="60">
        <f t="shared" si="222"/>
        <v>0</v>
      </c>
      <c r="Z632" s="60">
        <f t="shared" si="222"/>
        <v>0</v>
      </c>
      <c r="AA632" s="60">
        <f t="shared" si="222"/>
        <v>0</v>
      </c>
      <c r="AB632" s="60">
        <f t="shared" si="222"/>
        <v>0</v>
      </c>
      <c r="AC632" s="60">
        <f t="shared" si="222"/>
        <v>0</v>
      </c>
      <c r="AD632" s="60">
        <f t="shared" si="222"/>
        <v>0</v>
      </c>
      <c r="AE632" s="60">
        <f t="shared" si="222"/>
        <v>0</v>
      </c>
      <c r="AF632" s="60">
        <f t="shared" si="222"/>
        <v>0</v>
      </c>
      <c r="AG632" s="60">
        <f t="shared" si="222"/>
        <v>0</v>
      </c>
      <c r="AH632" s="60">
        <f t="shared" si="222"/>
        <v>0</v>
      </c>
      <c r="AI632" s="60">
        <f t="shared" si="222"/>
        <v>0</v>
      </c>
      <c r="AJ632" s="60">
        <f t="shared" si="222"/>
        <v>0</v>
      </c>
      <c r="AK632" s="60">
        <f t="shared" ref="AK632" si="223">SUBTOTAL(109,AI632:AJ632)</f>
        <v>0</v>
      </c>
    </row>
    <row r="633" spans="1:39" x14ac:dyDescent="0.4">
      <c r="A633" s="131" t="str">
        <f t="shared" si="208"/>
        <v/>
      </c>
      <c r="B633" s="34"/>
      <c r="C633" s="35"/>
      <c r="D633" s="34"/>
      <c r="E633" s="35"/>
      <c r="F633" s="34"/>
      <c r="G633" s="34"/>
      <c r="H633" s="35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</row>
    <row r="634" spans="1:39" x14ac:dyDescent="0.4">
      <c r="A634" s="131" t="e">
        <f>iferrorAM693&amp;B634</f>
        <v>#NAME?</v>
      </c>
      <c r="B634" s="5" t="s">
        <v>38</v>
      </c>
      <c r="C634" s="187">
        <f>IFERROR(D632/C635*100,0)</f>
        <v>0</v>
      </c>
      <c r="D634" s="187"/>
      <c r="E634" s="187">
        <f>IFERROR(F632/E635*100,0)</f>
        <v>0</v>
      </c>
      <c r="F634" s="187"/>
      <c r="G634" s="36"/>
      <c r="H634" s="187">
        <f>IFERROR(I632/H635*100,0)</f>
        <v>0</v>
      </c>
      <c r="I634" s="187"/>
      <c r="J634" s="36"/>
      <c r="K634" s="187">
        <f>IFERROR(L632/K635*100,0)</f>
        <v>0</v>
      </c>
      <c r="L634" s="187"/>
      <c r="M634" s="36"/>
      <c r="N634" s="187">
        <f>IFERROR(O632/N635*100,0)</f>
        <v>0</v>
      </c>
      <c r="O634" s="187"/>
      <c r="P634" s="36"/>
      <c r="Q634" s="187">
        <f>IFERROR(R632/Q635*100,0)</f>
        <v>0</v>
      </c>
      <c r="R634" s="187"/>
      <c r="S634" s="36"/>
      <c r="T634" s="187">
        <f>IFERROR(U632/T635*100,0)</f>
        <v>0</v>
      </c>
      <c r="U634" s="187"/>
      <c r="V634" s="36"/>
      <c r="W634" s="187">
        <f>IFERROR(X632/W635*100,0)</f>
        <v>0</v>
      </c>
      <c r="X634" s="187"/>
      <c r="Y634" s="36"/>
      <c r="Z634" s="187">
        <f>IFERROR(AA632/Z635*100,0)</f>
        <v>0</v>
      </c>
      <c r="AA634" s="187"/>
      <c r="AB634" s="36"/>
      <c r="AC634" s="187">
        <f>IFERROR(AD632/AC635*100,0)</f>
        <v>0</v>
      </c>
      <c r="AD634" s="187"/>
      <c r="AE634" s="36"/>
      <c r="AF634" s="187">
        <f>IFERROR(AG632/AF635*100,0)</f>
        <v>0</v>
      </c>
      <c r="AG634" s="187"/>
      <c r="AH634" s="36"/>
      <c r="AI634" s="187">
        <f>IFERROR(AJ632/AI635*100,0)</f>
        <v>0</v>
      </c>
      <c r="AJ634" s="187"/>
      <c r="AK634" s="36"/>
    </row>
    <row r="635" spans="1:39" x14ac:dyDescent="0.4">
      <c r="A635" s="131" t="e">
        <f>iferrorAM694&amp;B635</f>
        <v>#NAME?</v>
      </c>
      <c r="B635" s="5" t="s">
        <v>39</v>
      </c>
      <c r="C635" s="185">
        <f>IFERROR(C632+D632,0)</f>
        <v>0</v>
      </c>
      <c r="D635" s="186"/>
      <c r="E635" s="185">
        <f>IFERROR(E632+F632,0)</f>
        <v>0</v>
      </c>
      <c r="F635" s="186"/>
      <c r="G635" s="37"/>
      <c r="H635" s="185">
        <f>IFERROR(H632+I632,0)</f>
        <v>0</v>
      </c>
      <c r="I635" s="186"/>
      <c r="J635" s="37"/>
      <c r="K635" s="185">
        <f>IFERROR(K632+L632,0)</f>
        <v>0</v>
      </c>
      <c r="L635" s="186"/>
      <c r="M635" s="37"/>
      <c r="N635" s="185">
        <f>IFERROR(N632+O632,0)</f>
        <v>0</v>
      </c>
      <c r="O635" s="186"/>
      <c r="P635" s="37"/>
      <c r="Q635" s="185">
        <f>IFERROR(Q632+R632,0)</f>
        <v>0</v>
      </c>
      <c r="R635" s="186"/>
      <c r="S635" s="37"/>
      <c r="T635" s="185">
        <f>IFERROR(T632+U632,0)</f>
        <v>0</v>
      </c>
      <c r="U635" s="186"/>
      <c r="V635" s="37"/>
      <c r="W635" s="185">
        <f>IFERROR(W632+X632,0)</f>
        <v>0</v>
      </c>
      <c r="X635" s="186"/>
      <c r="Y635" s="37"/>
      <c r="Z635" s="185">
        <f>IFERROR(Z632+AA632,0)</f>
        <v>0</v>
      </c>
      <c r="AA635" s="186"/>
      <c r="AB635" s="37"/>
      <c r="AC635" s="185">
        <f>IFERROR(AC632+AD632,0)</f>
        <v>0</v>
      </c>
      <c r="AD635" s="186"/>
      <c r="AE635" s="37"/>
      <c r="AF635" s="185">
        <f>IFERROR(AF632+AG632,0)</f>
        <v>0</v>
      </c>
      <c r="AG635" s="186"/>
      <c r="AH635" s="37"/>
      <c r="AI635" s="185">
        <f>IFERROR(AI632+AJ632,0)</f>
        <v>0</v>
      </c>
      <c r="AJ635" s="186"/>
      <c r="AK635" s="37"/>
    </row>
    <row r="636" spans="1:39" x14ac:dyDescent="0.4">
      <c r="A636" s="131" t="e">
        <f>iferrorAM695&amp;B636</f>
        <v>#NAME?</v>
      </c>
      <c r="B636" s="5" t="s">
        <v>40</v>
      </c>
      <c r="C636" s="187">
        <f>SUM(E636:AJ636,0)</f>
        <v>0</v>
      </c>
      <c r="D636" s="186"/>
      <c r="E636" s="187">
        <f>IFERROR(E635/C635*100,0)</f>
        <v>0</v>
      </c>
      <c r="F636" s="187"/>
      <c r="G636" s="36"/>
      <c r="H636" s="187">
        <f>IFERROR(H635/C635*100,0)</f>
        <v>0</v>
      </c>
      <c r="I636" s="187"/>
      <c r="J636" s="36"/>
      <c r="K636" s="187">
        <f>IFERROR(K635/C635*100,0)</f>
        <v>0</v>
      </c>
      <c r="L636" s="187"/>
      <c r="M636" s="36"/>
      <c r="N636" s="187">
        <f>IFERROR(N635/C635*100,0)</f>
        <v>0</v>
      </c>
      <c r="O636" s="187"/>
      <c r="P636" s="36"/>
      <c r="Q636" s="187">
        <f>IFERROR(Q635/C635*100,0)</f>
        <v>0</v>
      </c>
      <c r="R636" s="187"/>
      <c r="S636" s="36"/>
      <c r="T636" s="187">
        <f>IFERROR(T635/C635*100,0)</f>
        <v>0</v>
      </c>
      <c r="U636" s="187"/>
      <c r="V636" s="36"/>
      <c r="W636" s="187">
        <f>IFERROR(W635/C635*100,0)</f>
        <v>0</v>
      </c>
      <c r="X636" s="187"/>
      <c r="Y636" s="36"/>
      <c r="Z636" s="187">
        <f>IFERROR(Z635/C635*100,0)</f>
        <v>0</v>
      </c>
      <c r="AA636" s="187"/>
      <c r="AB636" s="36"/>
      <c r="AC636" s="187">
        <f>IFERROR(AC635/C635*100,0)</f>
        <v>0</v>
      </c>
      <c r="AD636" s="187"/>
      <c r="AE636" s="36"/>
      <c r="AF636" s="187">
        <f>IFERROR(AF635/C635*100,0)</f>
        <v>0</v>
      </c>
      <c r="AG636" s="187"/>
      <c r="AH636" s="36"/>
      <c r="AI636" s="187">
        <f>IFERROR(AI635/C635*100,0)</f>
        <v>0</v>
      </c>
      <c r="AJ636" s="187"/>
      <c r="AK636" s="36"/>
    </row>
    <row r="637" spans="1:39" x14ac:dyDescent="0.4">
      <c r="A637" s="131" t="str">
        <f t="shared" si="208"/>
        <v>Fuente: Superintendencia de Seguros, Dirección de Análisis Financiero y Estadísticas</v>
      </c>
      <c r="B637" s="92" t="s">
        <v>171</v>
      </c>
    </row>
    <row r="638" spans="1:39" ht="13.7" x14ac:dyDescent="0.4">
      <c r="A638" s="131" t="str">
        <f t="shared" si="208"/>
        <v/>
      </c>
      <c r="B638" s="117"/>
    </row>
    <row r="639" spans="1:39" x14ac:dyDescent="0.4">
      <c r="A639" s="131" t="str">
        <f t="shared" si="208"/>
        <v/>
      </c>
      <c r="B639" s="92"/>
      <c r="D639" s="135"/>
    </row>
    <row r="640" spans="1:39" x14ac:dyDescent="0.4">
      <c r="A640" s="131" t="str">
        <f t="shared" si="208"/>
        <v/>
      </c>
      <c r="B640" s="92"/>
    </row>
    <row r="641" spans="1:39" x14ac:dyDescent="0.4">
      <c r="A641" s="131" t="str">
        <f t="shared" si="208"/>
        <v/>
      </c>
      <c r="B641" s="92"/>
    </row>
    <row r="642" spans="1:39" x14ac:dyDescent="0.4">
      <c r="A642" s="131" t="str">
        <f t="shared" si="208"/>
        <v/>
      </c>
      <c r="B642" s="92"/>
    </row>
    <row r="643" spans="1:39" x14ac:dyDescent="0.4">
      <c r="A643" s="131" t="str">
        <f t="shared" si="208"/>
        <v/>
      </c>
      <c r="B643" s="92"/>
    </row>
    <row r="644" spans="1:39" x14ac:dyDescent="0.4">
      <c r="A644" s="131" t="str">
        <f t="shared" si="208"/>
        <v/>
      </c>
      <c r="B644" s="92"/>
    </row>
    <row r="645" spans="1:39" ht="20.25" customHeight="1" x14ac:dyDescent="0.6">
      <c r="A645" s="131" t="str">
        <f t="shared" si="208"/>
        <v>Superintendencia de Seguros</v>
      </c>
      <c r="B645" s="181" t="s">
        <v>42</v>
      </c>
      <c r="C645" s="181"/>
      <c r="D645" s="181"/>
      <c r="E645" s="181"/>
      <c r="F645" s="181"/>
      <c r="G645" s="181"/>
      <c r="H645" s="181"/>
      <c r="I645" s="181"/>
      <c r="J645" s="181"/>
      <c r="K645" s="181"/>
      <c r="L645" s="181"/>
      <c r="M645" s="181"/>
      <c r="N645" s="181"/>
      <c r="O645" s="181"/>
      <c r="P645" s="181"/>
      <c r="Q645" s="181"/>
      <c r="R645" s="181"/>
      <c r="S645" s="181"/>
      <c r="T645" s="181"/>
      <c r="U645" s="181"/>
      <c r="V645" s="181"/>
      <c r="W645" s="181"/>
      <c r="X645" s="181"/>
      <c r="Y645" s="181"/>
      <c r="Z645" s="181"/>
      <c r="AA645" s="181"/>
      <c r="AB645" s="181"/>
      <c r="AC645" s="181"/>
      <c r="AD645" s="181"/>
      <c r="AE645" s="181"/>
      <c r="AF645" s="181"/>
      <c r="AG645" s="181"/>
      <c r="AH645" s="181"/>
      <c r="AI645" s="181"/>
      <c r="AJ645" s="181"/>
    </row>
    <row r="646" spans="1:39" ht="12.75" customHeight="1" x14ac:dyDescent="0.4">
      <c r="A646" s="131" t="str">
        <f t="shared" si="208"/>
        <v>Primas Netas Cobradas por Compañías, Según Ramos</v>
      </c>
      <c r="B646" s="182" t="s">
        <v>56</v>
      </c>
      <c r="C646" s="182"/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82"/>
      <c r="AE646" s="182"/>
      <c r="AF646" s="182"/>
      <c r="AG646" s="182"/>
      <c r="AH646" s="182"/>
      <c r="AI646" s="182"/>
      <c r="AJ646" s="182"/>
    </row>
    <row r="647" spans="1:39" ht="12.75" customHeight="1" x14ac:dyDescent="0.4">
      <c r="A647" s="131" t="str">
        <f t="shared" si="208"/>
        <v>Diciembre. 2021</v>
      </c>
      <c r="B647" s="183" t="s">
        <v>157</v>
      </c>
      <c r="C647" s="184"/>
      <c r="D647" s="184"/>
      <c r="E647" s="184"/>
      <c r="F647" s="184"/>
      <c r="G647" s="184"/>
      <c r="H647" s="184"/>
      <c r="I647" s="184"/>
      <c r="J647" s="184"/>
      <c r="K647" s="184"/>
      <c r="L647" s="184"/>
      <c r="M647" s="184"/>
      <c r="N647" s="184"/>
      <c r="O647" s="184"/>
      <c r="P647" s="184"/>
      <c r="Q647" s="184"/>
      <c r="R647" s="184"/>
      <c r="S647" s="184"/>
      <c r="T647" s="184"/>
      <c r="U647" s="184"/>
      <c r="V647" s="184"/>
      <c r="W647" s="184"/>
      <c r="X647" s="184"/>
      <c r="Y647" s="184"/>
      <c r="Z647" s="184"/>
      <c r="AA647" s="184"/>
      <c r="AB647" s="184"/>
      <c r="AC647" s="184"/>
      <c r="AD647" s="184"/>
      <c r="AE647" s="184"/>
      <c r="AF647" s="184"/>
      <c r="AG647" s="184"/>
      <c r="AH647" s="184"/>
      <c r="AI647" s="184"/>
      <c r="AJ647" s="184"/>
    </row>
    <row r="648" spans="1:39" ht="12.75" customHeight="1" x14ac:dyDescent="0.4">
      <c r="A648" s="131" t="str">
        <f t="shared" si="208"/>
        <v>(Valores en RD$)</v>
      </c>
      <c r="B648" s="182" t="s">
        <v>105</v>
      </c>
      <c r="C648" s="182"/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82"/>
      <c r="AE648" s="182"/>
      <c r="AF648" s="182"/>
      <c r="AG648" s="182"/>
      <c r="AH648" s="182"/>
      <c r="AI648" s="182"/>
      <c r="AJ648" s="182"/>
    </row>
    <row r="649" spans="1:39" x14ac:dyDescent="0.4">
      <c r="A649" s="131" t="str">
        <f t="shared" si="208"/>
        <v/>
      </c>
      <c r="B649" s="168"/>
      <c r="C649" s="168"/>
      <c r="D649" s="168"/>
      <c r="E649" s="168"/>
      <c r="F649" s="168"/>
      <c r="G649" s="168"/>
      <c r="H649" s="168"/>
      <c r="I649" s="168"/>
      <c r="J649" s="168"/>
      <c r="K649" s="168"/>
      <c r="L649" s="168"/>
      <c r="M649" s="168"/>
      <c r="N649" s="168"/>
      <c r="O649" s="168"/>
      <c r="P649" s="168"/>
      <c r="Q649" s="168"/>
      <c r="R649" s="168"/>
      <c r="S649" s="168"/>
      <c r="T649" s="168"/>
      <c r="U649" s="168"/>
      <c r="V649" s="168"/>
      <c r="W649" s="168"/>
      <c r="X649" s="168"/>
      <c r="Y649" s="168"/>
      <c r="Z649" s="168"/>
      <c r="AA649" s="168"/>
      <c r="AB649" s="168"/>
      <c r="AC649" s="168"/>
      <c r="AD649" s="168"/>
      <c r="AE649" s="168"/>
      <c r="AF649" s="168"/>
      <c r="AG649" s="168"/>
      <c r="AH649" s="168"/>
      <c r="AI649" s="168"/>
      <c r="AJ649" s="168"/>
      <c r="AK649" s="33"/>
    </row>
    <row r="650" spans="1:39" ht="13" thickBot="1" x14ac:dyDescent="0.45">
      <c r="A650" s="131" t="str">
        <f t="shared" ref="A650:A685" si="224">AM650&amp;B650</f>
        <v/>
      </c>
    </row>
    <row r="651" spans="1:39" ht="21.75" customHeight="1" thickTop="1" thickBot="1" x14ac:dyDescent="0.45">
      <c r="A651" s="131" t="str">
        <f t="shared" si="224"/>
        <v>Compañías</v>
      </c>
      <c r="B651" s="176" t="s">
        <v>33</v>
      </c>
      <c r="C651" s="189" t="s">
        <v>0</v>
      </c>
      <c r="D651" s="189"/>
      <c r="E651" s="189" t="s">
        <v>12</v>
      </c>
      <c r="F651" s="189"/>
      <c r="G651" s="109"/>
      <c r="H651" s="189" t="s">
        <v>13</v>
      </c>
      <c r="I651" s="189"/>
      <c r="J651" s="109"/>
      <c r="K651" s="189" t="s">
        <v>14</v>
      </c>
      <c r="L651" s="189"/>
      <c r="M651" s="109"/>
      <c r="N651" s="189" t="s">
        <v>15</v>
      </c>
      <c r="O651" s="189"/>
      <c r="P651" s="109"/>
      <c r="Q651" s="189" t="s">
        <v>27</v>
      </c>
      <c r="R651" s="189"/>
      <c r="S651" s="109"/>
      <c r="T651" s="189" t="s">
        <v>35</v>
      </c>
      <c r="U651" s="189"/>
      <c r="V651" s="109"/>
      <c r="W651" s="189" t="s">
        <v>16</v>
      </c>
      <c r="X651" s="189"/>
      <c r="Y651" s="109"/>
      <c r="Z651" s="189" t="s">
        <v>67</v>
      </c>
      <c r="AA651" s="189"/>
      <c r="AB651" s="109"/>
      <c r="AC651" s="189" t="s">
        <v>34</v>
      </c>
      <c r="AD651" s="189"/>
      <c r="AE651" s="109"/>
      <c r="AF651" s="189" t="s">
        <v>17</v>
      </c>
      <c r="AG651" s="189"/>
      <c r="AH651" s="109"/>
      <c r="AI651" s="189" t="s">
        <v>18</v>
      </c>
      <c r="AJ651" s="189"/>
      <c r="AK651" s="64"/>
    </row>
    <row r="652" spans="1:39" ht="13.35" thickTop="1" thickBot="1" x14ac:dyDescent="0.45">
      <c r="A652" s="131" t="str">
        <f t="shared" si="224"/>
        <v/>
      </c>
      <c r="B652" s="188"/>
      <c r="C652" s="109" t="s">
        <v>28</v>
      </c>
      <c r="D652" s="109" t="s">
        <v>25</v>
      </c>
      <c r="E652" s="109" t="s">
        <v>28</v>
      </c>
      <c r="F652" s="109" t="s">
        <v>25</v>
      </c>
      <c r="G652" s="109"/>
      <c r="H652" s="109" t="s">
        <v>28</v>
      </c>
      <c r="I652" s="109" t="s">
        <v>25</v>
      </c>
      <c r="J652" s="109"/>
      <c r="K652" s="109" t="s">
        <v>28</v>
      </c>
      <c r="L652" s="109" t="s">
        <v>25</v>
      </c>
      <c r="M652" s="109"/>
      <c r="N652" s="109" t="s">
        <v>28</v>
      </c>
      <c r="O652" s="109" t="s">
        <v>25</v>
      </c>
      <c r="P652" s="109"/>
      <c r="Q652" s="109" t="s">
        <v>28</v>
      </c>
      <c r="R652" s="109" t="s">
        <v>25</v>
      </c>
      <c r="S652" s="109"/>
      <c r="T652" s="109" t="s">
        <v>28</v>
      </c>
      <c r="U652" s="109" t="s">
        <v>25</v>
      </c>
      <c r="V652" s="109"/>
      <c r="W652" s="109" t="s">
        <v>28</v>
      </c>
      <c r="X652" s="109" t="s">
        <v>25</v>
      </c>
      <c r="Y652" s="109"/>
      <c r="Z652" s="109" t="s">
        <v>28</v>
      </c>
      <c r="AA652" s="109" t="s">
        <v>25</v>
      </c>
      <c r="AB652" s="109"/>
      <c r="AC652" s="109" t="s">
        <v>28</v>
      </c>
      <c r="AD652" s="109" t="s">
        <v>25</v>
      </c>
      <c r="AE652" s="109"/>
      <c r="AF652" s="109" t="s">
        <v>28</v>
      </c>
      <c r="AG652" s="109" t="s">
        <v>25</v>
      </c>
      <c r="AH652" s="109"/>
      <c r="AI652" s="109" t="s">
        <v>28</v>
      </c>
      <c r="AJ652" s="109" t="s">
        <v>25</v>
      </c>
      <c r="AK652" s="64"/>
    </row>
    <row r="653" spans="1:39" s="107" customFormat="1" ht="15.95" customHeight="1" thickTop="1" x14ac:dyDescent="0.4">
      <c r="A653" s="131" t="str">
        <f t="shared" si="224"/>
        <v>DiciembreSeguros Universal, S. A.</v>
      </c>
      <c r="B653" s="86" t="s">
        <v>86</v>
      </c>
      <c r="C653" s="87">
        <f t="shared" ref="C653:C685" si="225">SUMIF($E$62:$AJ$62,$C$62,$E653:$AJ653)</f>
        <v>0</v>
      </c>
      <c r="D653" s="87">
        <f t="shared" ref="D653:D685" si="226">SUMIF($E$62:$AJ$62,$D$62,$E653:$AJ653)</f>
        <v>0</v>
      </c>
      <c r="E653" s="86" t="s">
        <v>173</v>
      </c>
      <c r="F653" s="86" t="s">
        <v>173</v>
      </c>
      <c r="G653" s="86">
        <f>SUBTOTAL(109,E653:F653)</f>
        <v>0</v>
      </c>
      <c r="H653" s="86" t="s">
        <v>173</v>
      </c>
      <c r="I653" s="86" t="s">
        <v>173</v>
      </c>
      <c r="J653" s="86">
        <f>SUBTOTAL(109,H653:I653)</f>
        <v>0</v>
      </c>
      <c r="K653" s="86" t="s">
        <v>173</v>
      </c>
      <c r="L653" s="86" t="s">
        <v>173</v>
      </c>
      <c r="M653" s="86">
        <f>SUBTOTAL(109,K653:L653)</f>
        <v>0</v>
      </c>
      <c r="N653" s="86" t="s">
        <v>173</v>
      </c>
      <c r="O653" s="86" t="s">
        <v>173</v>
      </c>
      <c r="P653" s="86">
        <f>SUBTOTAL(109,N653:O653)</f>
        <v>0</v>
      </c>
      <c r="Q653" s="86" t="s">
        <v>173</v>
      </c>
      <c r="R653" s="86" t="s">
        <v>173</v>
      </c>
      <c r="S653" s="86">
        <f>SUBTOTAL(109,Q653:R653)</f>
        <v>0</v>
      </c>
      <c r="T653" s="86" t="s">
        <v>173</v>
      </c>
      <c r="U653" s="86" t="s">
        <v>173</v>
      </c>
      <c r="V653" s="86">
        <f>SUBTOTAL(109,T653:U653)</f>
        <v>0</v>
      </c>
      <c r="W653" s="86" t="s">
        <v>173</v>
      </c>
      <c r="X653" s="86" t="s">
        <v>173</v>
      </c>
      <c r="Y653" s="86">
        <f>SUBTOTAL(109,W653:X653)</f>
        <v>0</v>
      </c>
      <c r="Z653" s="86" t="s">
        <v>173</v>
      </c>
      <c r="AA653" s="86" t="s">
        <v>173</v>
      </c>
      <c r="AB653" s="86">
        <f>SUBTOTAL(109,Z653:AA653)</f>
        <v>0</v>
      </c>
      <c r="AC653" s="86" t="s">
        <v>173</v>
      </c>
      <c r="AD653" s="86" t="s">
        <v>173</v>
      </c>
      <c r="AE653" s="86">
        <f>SUBTOTAL(109,AC653:AD653)</f>
        <v>0</v>
      </c>
      <c r="AF653" s="86" t="s">
        <v>173</v>
      </c>
      <c r="AG653" s="86" t="s">
        <v>173</v>
      </c>
      <c r="AH653" s="86">
        <f>SUBTOTAL(109,AF653:AG653)</f>
        <v>0</v>
      </c>
      <c r="AI653" s="86" t="s">
        <v>173</v>
      </c>
      <c r="AJ653" s="86" t="s">
        <v>173</v>
      </c>
      <c r="AK653" s="86">
        <f>SUBTOTAL(109,AI653:AJ653)</f>
        <v>0</v>
      </c>
      <c r="AM653" s="131" t="s">
        <v>11</v>
      </c>
    </row>
    <row r="654" spans="1:39" s="44" customFormat="1" ht="15.95" customHeight="1" x14ac:dyDescent="0.4">
      <c r="A654" s="131" t="str">
        <f t="shared" si="224"/>
        <v>DiciembreSeguros Reservas, S. A.</v>
      </c>
      <c r="B654" s="50" t="s">
        <v>112</v>
      </c>
      <c r="C654" s="87">
        <f t="shared" si="225"/>
        <v>0</v>
      </c>
      <c r="D654" s="87">
        <f t="shared" si="226"/>
        <v>0</v>
      </c>
      <c r="E654" s="86" t="s">
        <v>173</v>
      </c>
      <c r="F654" s="86" t="s">
        <v>173</v>
      </c>
      <c r="G654" s="86">
        <f t="shared" ref="G654:G685" si="227">SUBTOTAL(109,E654:F654)</f>
        <v>0</v>
      </c>
      <c r="H654" s="86" t="s">
        <v>173</v>
      </c>
      <c r="I654" s="86" t="s">
        <v>173</v>
      </c>
      <c r="J654" s="86">
        <f t="shared" ref="J654:J685" si="228">SUBTOTAL(109,H654:I654)</f>
        <v>0</v>
      </c>
      <c r="K654" s="86" t="s">
        <v>173</v>
      </c>
      <c r="L654" s="86" t="s">
        <v>173</v>
      </c>
      <c r="M654" s="86">
        <f t="shared" ref="M654:M685" si="229">SUBTOTAL(109,K654:L654)</f>
        <v>0</v>
      </c>
      <c r="N654" s="86" t="s">
        <v>173</v>
      </c>
      <c r="O654" s="86" t="s">
        <v>173</v>
      </c>
      <c r="P654" s="86">
        <f t="shared" ref="P654:P685" si="230">SUBTOTAL(109,N654:O654)</f>
        <v>0</v>
      </c>
      <c r="Q654" s="86" t="s">
        <v>173</v>
      </c>
      <c r="R654" s="86" t="s">
        <v>173</v>
      </c>
      <c r="S654" s="86">
        <f t="shared" ref="S654:S685" si="231">SUBTOTAL(109,Q654:R654)</f>
        <v>0</v>
      </c>
      <c r="T654" s="86" t="s">
        <v>173</v>
      </c>
      <c r="U654" s="86" t="s">
        <v>173</v>
      </c>
      <c r="V654" s="86">
        <f t="shared" ref="V654:V685" si="232">SUBTOTAL(109,T654:U654)</f>
        <v>0</v>
      </c>
      <c r="W654" s="86" t="s">
        <v>173</v>
      </c>
      <c r="X654" s="86" t="s">
        <v>173</v>
      </c>
      <c r="Y654" s="86">
        <f t="shared" ref="Y654:Y685" si="233">SUBTOTAL(109,W654:X654)</f>
        <v>0</v>
      </c>
      <c r="Z654" s="86" t="s">
        <v>173</v>
      </c>
      <c r="AA654" s="86" t="s">
        <v>173</v>
      </c>
      <c r="AB654" s="86">
        <f t="shared" ref="AB654:AB685" si="234">SUBTOTAL(109,Z654:AA654)</f>
        <v>0</v>
      </c>
      <c r="AC654" s="86" t="s">
        <v>173</v>
      </c>
      <c r="AD654" s="86" t="s">
        <v>173</v>
      </c>
      <c r="AE654" s="86">
        <f t="shared" ref="AE654:AE685" si="235">SUBTOTAL(109,AC654:AD654)</f>
        <v>0</v>
      </c>
      <c r="AF654" s="86" t="s">
        <v>173</v>
      </c>
      <c r="AG654" s="86" t="s">
        <v>173</v>
      </c>
      <c r="AH654" s="86">
        <f t="shared" ref="AH654:AH685" si="236">SUBTOTAL(109,AF654:AG654)</f>
        <v>0</v>
      </c>
      <c r="AI654" s="86" t="s">
        <v>173</v>
      </c>
      <c r="AJ654" s="86" t="s">
        <v>173</v>
      </c>
      <c r="AK654" s="86">
        <f t="shared" ref="AK654:AK685" si="237">SUBTOTAL(109,AI654:AJ654)</f>
        <v>0</v>
      </c>
      <c r="AM654" s="131" t="s">
        <v>11</v>
      </c>
    </row>
    <row r="655" spans="1:39" s="44" customFormat="1" ht="15.95" customHeight="1" x14ac:dyDescent="0.4">
      <c r="A655" s="131" t="str">
        <f t="shared" si="224"/>
        <v>DiciembreMAPFRE BHD Cía de Seguros, S. A.</v>
      </c>
      <c r="B655" s="50" t="s">
        <v>94</v>
      </c>
      <c r="C655" s="87">
        <f t="shared" si="225"/>
        <v>0</v>
      </c>
      <c r="D655" s="87">
        <f t="shared" si="226"/>
        <v>0</v>
      </c>
      <c r="E655" s="86" t="s">
        <v>173</v>
      </c>
      <c r="F655" s="86" t="s">
        <v>173</v>
      </c>
      <c r="G655" s="86">
        <f t="shared" si="227"/>
        <v>0</v>
      </c>
      <c r="H655" s="86" t="s">
        <v>173</v>
      </c>
      <c r="I655" s="86" t="s">
        <v>173</v>
      </c>
      <c r="J655" s="86">
        <f t="shared" si="228"/>
        <v>0</v>
      </c>
      <c r="K655" s="86" t="s">
        <v>173</v>
      </c>
      <c r="L655" s="86" t="s">
        <v>173</v>
      </c>
      <c r="M655" s="86">
        <f t="shared" si="229"/>
        <v>0</v>
      </c>
      <c r="N655" s="86" t="s">
        <v>173</v>
      </c>
      <c r="O655" s="86" t="s">
        <v>173</v>
      </c>
      <c r="P655" s="86">
        <f t="shared" si="230"/>
        <v>0</v>
      </c>
      <c r="Q655" s="86" t="s">
        <v>173</v>
      </c>
      <c r="R655" s="86" t="s">
        <v>173</v>
      </c>
      <c r="S655" s="86">
        <f t="shared" si="231"/>
        <v>0</v>
      </c>
      <c r="T655" s="86" t="s">
        <v>173</v>
      </c>
      <c r="U655" s="86" t="s">
        <v>173</v>
      </c>
      <c r="V655" s="86">
        <f t="shared" si="232"/>
        <v>0</v>
      </c>
      <c r="W655" s="86" t="s">
        <v>173</v>
      </c>
      <c r="X655" s="86" t="s">
        <v>173</v>
      </c>
      <c r="Y655" s="86">
        <f t="shared" si="233"/>
        <v>0</v>
      </c>
      <c r="Z655" s="86" t="s">
        <v>173</v>
      </c>
      <c r="AA655" s="86" t="s">
        <v>173</v>
      </c>
      <c r="AB655" s="86">
        <f t="shared" si="234"/>
        <v>0</v>
      </c>
      <c r="AC655" s="86" t="s">
        <v>173</v>
      </c>
      <c r="AD655" s="86" t="s">
        <v>173</v>
      </c>
      <c r="AE655" s="86">
        <f t="shared" si="235"/>
        <v>0</v>
      </c>
      <c r="AF655" s="86" t="s">
        <v>173</v>
      </c>
      <c r="AG655" s="86" t="s">
        <v>173</v>
      </c>
      <c r="AH655" s="86">
        <f t="shared" si="236"/>
        <v>0</v>
      </c>
      <c r="AI655" s="86" t="s">
        <v>173</v>
      </c>
      <c r="AJ655" s="86" t="s">
        <v>173</v>
      </c>
      <c r="AK655" s="86">
        <f t="shared" si="237"/>
        <v>0</v>
      </c>
      <c r="AM655" s="131" t="s">
        <v>11</v>
      </c>
    </row>
    <row r="656" spans="1:39" s="44" customFormat="1" ht="15.95" customHeight="1" x14ac:dyDescent="0.4">
      <c r="A656" s="131" t="str">
        <f t="shared" si="224"/>
        <v>DiciembreSeguros Sura, S. A.</v>
      </c>
      <c r="B656" s="50" t="s">
        <v>92</v>
      </c>
      <c r="C656" s="87">
        <f t="shared" si="225"/>
        <v>0</v>
      </c>
      <c r="D656" s="87">
        <f t="shared" si="226"/>
        <v>0</v>
      </c>
      <c r="E656" s="86" t="s">
        <v>173</v>
      </c>
      <c r="F656" s="86" t="s">
        <v>173</v>
      </c>
      <c r="G656" s="86">
        <f t="shared" si="227"/>
        <v>0</v>
      </c>
      <c r="H656" s="86" t="s">
        <v>173</v>
      </c>
      <c r="I656" s="86" t="s">
        <v>173</v>
      </c>
      <c r="J656" s="86">
        <f t="shared" si="228"/>
        <v>0</v>
      </c>
      <c r="K656" s="86" t="s">
        <v>173</v>
      </c>
      <c r="L656" s="86" t="s">
        <v>173</v>
      </c>
      <c r="M656" s="86">
        <f t="shared" si="229"/>
        <v>0</v>
      </c>
      <c r="N656" s="86" t="s">
        <v>173</v>
      </c>
      <c r="O656" s="86" t="s">
        <v>173</v>
      </c>
      <c r="P656" s="86">
        <f t="shared" si="230"/>
        <v>0</v>
      </c>
      <c r="Q656" s="86" t="s">
        <v>173</v>
      </c>
      <c r="R656" s="86" t="s">
        <v>173</v>
      </c>
      <c r="S656" s="86">
        <f t="shared" si="231"/>
        <v>0</v>
      </c>
      <c r="T656" s="86" t="s">
        <v>173</v>
      </c>
      <c r="U656" s="86" t="s">
        <v>173</v>
      </c>
      <c r="V656" s="86">
        <f t="shared" si="232"/>
        <v>0</v>
      </c>
      <c r="W656" s="86" t="s">
        <v>173</v>
      </c>
      <c r="X656" s="86" t="s">
        <v>173</v>
      </c>
      <c r="Y656" s="86">
        <f t="shared" si="233"/>
        <v>0</v>
      </c>
      <c r="Z656" s="86" t="s">
        <v>173</v>
      </c>
      <c r="AA656" s="86" t="s">
        <v>173</v>
      </c>
      <c r="AB656" s="86">
        <f t="shared" si="234"/>
        <v>0</v>
      </c>
      <c r="AC656" s="86" t="s">
        <v>173</v>
      </c>
      <c r="AD656" s="86" t="s">
        <v>173</v>
      </c>
      <c r="AE656" s="86">
        <f t="shared" si="235"/>
        <v>0</v>
      </c>
      <c r="AF656" s="86" t="s">
        <v>173</v>
      </c>
      <c r="AG656" s="86" t="s">
        <v>173</v>
      </c>
      <c r="AH656" s="86">
        <f t="shared" si="236"/>
        <v>0</v>
      </c>
      <c r="AI656" s="86" t="s">
        <v>173</v>
      </c>
      <c r="AJ656" s="86" t="s">
        <v>173</v>
      </c>
      <c r="AK656" s="86">
        <f t="shared" si="237"/>
        <v>0</v>
      </c>
      <c r="AM656" s="131" t="s">
        <v>11</v>
      </c>
    </row>
    <row r="657" spans="1:39" s="44" customFormat="1" ht="15.95" customHeight="1" x14ac:dyDescent="0.4">
      <c r="A657" s="131" t="str">
        <f t="shared" si="224"/>
        <v>DiciembreLa Colonial de Seguros, S. A.</v>
      </c>
      <c r="B657" s="50" t="s">
        <v>87</v>
      </c>
      <c r="C657" s="87">
        <f t="shared" si="225"/>
        <v>0</v>
      </c>
      <c r="D657" s="87">
        <f t="shared" si="226"/>
        <v>0</v>
      </c>
      <c r="E657" s="86" t="s">
        <v>173</v>
      </c>
      <c r="F657" s="86" t="s">
        <v>173</v>
      </c>
      <c r="G657" s="86">
        <f t="shared" si="227"/>
        <v>0</v>
      </c>
      <c r="H657" s="86" t="s">
        <v>173</v>
      </c>
      <c r="I657" s="86" t="s">
        <v>173</v>
      </c>
      <c r="J657" s="86">
        <f t="shared" si="228"/>
        <v>0</v>
      </c>
      <c r="K657" s="86" t="s">
        <v>173</v>
      </c>
      <c r="L657" s="86" t="s">
        <v>173</v>
      </c>
      <c r="M657" s="86">
        <f t="shared" si="229"/>
        <v>0</v>
      </c>
      <c r="N657" s="86" t="s">
        <v>173</v>
      </c>
      <c r="O657" s="86" t="s">
        <v>173</v>
      </c>
      <c r="P657" s="86">
        <f t="shared" si="230"/>
        <v>0</v>
      </c>
      <c r="Q657" s="86" t="s">
        <v>173</v>
      </c>
      <c r="R657" s="86" t="s">
        <v>173</v>
      </c>
      <c r="S657" s="86">
        <f t="shared" si="231"/>
        <v>0</v>
      </c>
      <c r="T657" s="86" t="s">
        <v>173</v>
      </c>
      <c r="U657" s="86" t="s">
        <v>173</v>
      </c>
      <c r="V657" s="86">
        <f t="shared" si="232"/>
        <v>0</v>
      </c>
      <c r="W657" s="86" t="s">
        <v>173</v>
      </c>
      <c r="X657" s="86" t="s">
        <v>173</v>
      </c>
      <c r="Y657" s="86">
        <f t="shared" si="233"/>
        <v>0</v>
      </c>
      <c r="Z657" s="86" t="s">
        <v>173</v>
      </c>
      <c r="AA657" s="86" t="s">
        <v>173</v>
      </c>
      <c r="AB657" s="86">
        <f t="shared" si="234"/>
        <v>0</v>
      </c>
      <c r="AC657" s="86" t="s">
        <v>173</v>
      </c>
      <c r="AD657" s="86" t="s">
        <v>173</v>
      </c>
      <c r="AE657" s="86">
        <f t="shared" si="235"/>
        <v>0</v>
      </c>
      <c r="AF657" s="86" t="s">
        <v>173</v>
      </c>
      <c r="AG657" s="86" t="s">
        <v>173</v>
      </c>
      <c r="AH657" s="86">
        <f t="shared" si="236"/>
        <v>0</v>
      </c>
      <c r="AI657" s="86" t="s">
        <v>173</v>
      </c>
      <c r="AJ657" s="86" t="s">
        <v>173</v>
      </c>
      <c r="AK657" s="86">
        <f t="shared" si="237"/>
        <v>0</v>
      </c>
      <c r="AM657" s="131" t="s">
        <v>11</v>
      </c>
    </row>
    <row r="658" spans="1:39" ht="15.95" customHeight="1" x14ac:dyDescent="0.4">
      <c r="A658" s="131" t="str">
        <f t="shared" si="224"/>
        <v>DiciembreSeguros Yunen, S. A.</v>
      </c>
      <c r="B658" s="50" t="s">
        <v>119</v>
      </c>
      <c r="C658" s="87">
        <f t="shared" si="225"/>
        <v>0</v>
      </c>
      <c r="D658" s="87">
        <f t="shared" si="226"/>
        <v>0</v>
      </c>
      <c r="E658" s="86" t="s">
        <v>173</v>
      </c>
      <c r="F658" s="86" t="s">
        <v>173</v>
      </c>
      <c r="G658" s="86">
        <f t="shared" si="227"/>
        <v>0</v>
      </c>
      <c r="H658" s="86" t="s">
        <v>173</v>
      </c>
      <c r="I658" s="86" t="s">
        <v>173</v>
      </c>
      <c r="J658" s="86">
        <f t="shared" si="228"/>
        <v>0</v>
      </c>
      <c r="K658" s="86" t="s">
        <v>173</v>
      </c>
      <c r="L658" s="86" t="s">
        <v>173</v>
      </c>
      <c r="M658" s="86">
        <f t="shared" si="229"/>
        <v>0</v>
      </c>
      <c r="N658" s="86" t="s">
        <v>173</v>
      </c>
      <c r="O658" s="86" t="s">
        <v>173</v>
      </c>
      <c r="P658" s="86">
        <f t="shared" si="230"/>
        <v>0</v>
      </c>
      <c r="Q658" s="86" t="s">
        <v>173</v>
      </c>
      <c r="R658" s="86" t="s">
        <v>173</v>
      </c>
      <c r="S658" s="86">
        <f t="shared" si="231"/>
        <v>0</v>
      </c>
      <c r="T658" s="86" t="s">
        <v>173</v>
      </c>
      <c r="U658" s="86" t="s">
        <v>173</v>
      </c>
      <c r="V658" s="86">
        <f t="shared" si="232"/>
        <v>0</v>
      </c>
      <c r="W658" s="86" t="s">
        <v>173</v>
      </c>
      <c r="X658" s="86" t="s">
        <v>173</v>
      </c>
      <c r="Y658" s="86">
        <f t="shared" si="233"/>
        <v>0</v>
      </c>
      <c r="Z658" s="86" t="s">
        <v>173</v>
      </c>
      <c r="AA658" s="86" t="s">
        <v>173</v>
      </c>
      <c r="AB658" s="86">
        <f t="shared" si="234"/>
        <v>0</v>
      </c>
      <c r="AC658" s="86" t="s">
        <v>173</v>
      </c>
      <c r="AD658" s="86" t="s">
        <v>173</v>
      </c>
      <c r="AE658" s="86">
        <f t="shared" si="235"/>
        <v>0</v>
      </c>
      <c r="AF658" s="86" t="s">
        <v>173</v>
      </c>
      <c r="AG658" s="86" t="s">
        <v>173</v>
      </c>
      <c r="AH658" s="86">
        <f t="shared" si="236"/>
        <v>0</v>
      </c>
      <c r="AI658" s="86" t="s">
        <v>173</v>
      </c>
      <c r="AJ658" s="86" t="s">
        <v>173</v>
      </c>
      <c r="AK658" s="86">
        <f t="shared" si="237"/>
        <v>0</v>
      </c>
      <c r="AM658" s="131" t="s">
        <v>11</v>
      </c>
    </row>
    <row r="659" spans="1:39" s="44" customFormat="1" ht="15.95" customHeight="1" x14ac:dyDescent="0.4">
      <c r="A659" s="131" t="str">
        <f t="shared" si="224"/>
        <v>DiciembreLa Monumental de Seguros, S. A.</v>
      </c>
      <c r="B659" s="50" t="s">
        <v>89</v>
      </c>
      <c r="C659" s="87">
        <f t="shared" si="225"/>
        <v>0</v>
      </c>
      <c r="D659" s="87">
        <f t="shared" si="226"/>
        <v>0</v>
      </c>
      <c r="E659" s="86" t="s">
        <v>173</v>
      </c>
      <c r="F659" s="86" t="s">
        <v>173</v>
      </c>
      <c r="G659" s="86">
        <f t="shared" si="227"/>
        <v>0</v>
      </c>
      <c r="H659" s="86" t="s">
        <v>173</v>
      </c>
      <c r="I659" s="86" t="s">
        <v>173</v>
      </c>
      <c r="J659" s="86">
        <f t="shared" si="228"/>
        <v>0</v>
      </c>
      <c r="K659" s="86" t="s">
        <v>173</v>
      </c>
      <c r="L659" s="86" t="s">
        <v>173</v>
      </c>
      <c r="M659" s="86">
        <f t="shared" si="229"/>
        <v>0</v>
      </c>
      <c r="N659" s="86" t="s">
        <v>173</v>
      </c>
      <c r="O659" s="86" t="s">
        <v>173</v>
      </c>
      <c r="P659" s="86">
        <f t="shared" si="230"/>
        <v>0</v>
      </c>
      <c r="Q659" s="86" t="s">
        <v>173</v>
      </c>
      <c r="R659" s="86" t="s">
        <v>173</v>
      </c>
      <c r="S659" s="86">
        <f t="shared" si="231"/>
        <v>0</v>
      </c>
      <c r="T659" s="86" t="s">
        <v>173</v>
      </c>
      <c r="U659" s="86" t="s">
        <v>173</v>
      </c>
      <c r="V659" s="86">
        <f t="shared" si="232"/>
        <v>0</v>
      </c>
      <c r="W659" s="86" t="s">
        <v>173</v>
      </c>
      <c r="X659" s="86" t="s">
        <v>173</v>
      </c>
      <c r="Y659" s="86">
        <f t="shared" si="233"/>
        <v>0</v>
      </c>
      <c r="Z659" s="86" t="s">
        <v>173</v>
      </c>
      <c r="AA659" s="86" t="s">
        <v>173</v>
      </c>
      <c r="AB659" s="86">
        <f t="shared" si="234"/>
        <v>0</v>
      </c>
      <c r="AC659" s="86" t="s">
        <v>173</v>
      </c>
      <c r="AD659" s="86" t="s">
        <v>173</v>
      </c>
      <c r="AE659" s="86">
        <f t="shared" si="235"/>
        <v>0</v>
      </c>
      <c r="AF659" s="86" t="s">
        <v>173</v>
      </c>
      <c r="AG659" s="86" t="s">
        <v>173</v>
      </c>
      <c r="AH659" s="86">
        <f t="shared" si="236"/>
        <v>0</v>
      </c>
      <c r="AI659" s="86" t="s">
        <v>173</v>
      </c>
      <c r="AJ659" s="86" t="s">
        <v>173</v>
      </c>
      <c r="AK659" s="86">
        <f t="shared" si="237"/>
        <v>0</v>
      </c>
      <c r="AM659" s="131" t="s">
        <v>11</v>
      </c>
    </row>
    <row r="660" spans="1:39" s="44" customFormat="1" ht="15.95" customHeight="1" x14ac:dyDescent="0.4">
      <c r="A660" s="131" t="str">
        <f t="shared" si="224"/>
        <v>DiciembreSeguros Crecer, S. A.</v>
      </c>
      <c r="B660" s="50" t="s">
        <v>116</v>
      </c>
      <c r="C660" s="87">
        <f t="shared" si="225"/>
        <v>0</v>
      </c>
      <c r="D660" s="87">
        <f t="shared" si="226"/>
        <v>0</v>
      </c>
      <c r="E660" s="86" t="s">
        <v>173</v>
      </c>
      <c r="F660" s="86" t="s">
        <v>173</v>
      </c>
      <c r="G660" s="86">
        <f t="shared" si="227"/>
        <v>0</v>
      </c>
      <c r="H660" s="86" t="s">
        <v>173</v>
      </c>
      <c r="I660" s="86" t="s">
        <v>173</v>
      </c>
      <c r="J660" s="86">
        <f t="shared" si="228"/>
        <v>0</v>
      </c>
      <c r="K660" s="86" t="s">
        <v>173</v>
      </c>
      <c r="L660" s="86" t="s">
        <v>173</v>
      </c>
      <c r="M660" s="86">
        <f t="shared" si="229"/>
        <v>0</v>
      </c>
      <c r="N660" s="86" t="s">
        <v>173</v>
      </c>
      <c r="O660" s="86" t="s">
        <v>173</v>
      </c>
      <c r="P660" s="86">
        <f t="shared" si="230"/>
        <v>0</v>
      </c>
      <c r="Q660" s="86" t="s">
        <v>173</v>
      </c>
      <c r="R660" s="86" t="s">
        <v>173</v>
      </c>
      <c r="S660" s="86">
        <f t="shared" si="231"/>
        <v>0</v>
      </c>
      <c r="T660" s="86" t="s">
        <v>173</v>
      </c>
      <c r="U660" s="86" t="s">
        <v>173</v>
      </c>
      <c r="V660" s="86">
        <f t="shared" si="232"/>
        <v>0</v>
      </c>
      <c r="W660" s="86" t="s">
        <v>173</v>
      </c>
      <c r="X660" s="86" t="s">
        <v>173</v>
      </c>
      <c r="Y660" s="86">
        <f t="shared" si="233"/>
        <v>0</v>
      </c>
      <c r="Z660" s="86" t="s">
        <v>173</v>
      </c>
      <c r="AA660" s="86" t="s">
        <v>173</v>
      </c>
      <c r="AB660" s="86">
        <f t="shared" si="234"/>
        <v>0</v>
      </c>
      <c r="AC660" s="86" t="s">
        <v>173</v>
      </c>
      <c r="AD660" s="86" t="s">
        <v>173</v>
      </c>
      <c r="AE660" s="86">
        <f t="shared" si="235"/>
        <v>0</v>
      </c>
      <c r="AF660" s="86" t="s">
        <v>173</v>
      </c>
      <c r="AG660" s="86" t="s">
        <v>173</v>
      </c>
      <c r="AH660" s="86">
        <f t="shared" si="236"/>
        <v>0</v>
      </c>
      <c r="AI660" s="86" t="s">
        <v>173</v>
      </c>
      <c r="AJ660" s="86" t="s">
        <v>173</v>
      </c>
      <c r="AK660" s="86">
        <f t="shared" si="237"/>
        <v>0</v>
      </c>
      <c r="AM660" s="131" t="s">
        <v>11</v>
      </c>
    </row>
    <row r="661" spans="1:39" s="44" customFormat="1" ht="15.95" customHeight="1" x14ac:dyDescent="0.4">
      <c r="A661" s="131" t="str">
        <f t="shared" si="224"/>
        <v>DiciembreSeguros Pepin, S. A.</v>
      </c>
      <c r="B661" s="50" t="s">
        <v>77</v>
      </c>
      <c r="C661" s="87">
        <f t="shared" si="225"/>
        <v>0</v>
      </c>
      <c r="D661" s="87">
        <f t="shared" si="226"/>
        <v>0</v>
      </c>
      <c r="E661" s="86" t="s">
        <v>173</v>
      </c>
      <c r="F661" s="86" t="s">
        <v>173</v>
      </c>
      <c r="G661" s="86">
        <f t="shared" si="227"/>
        <v>0</v>
      </c>
      <c r="H661" s="86" t="s">
        <v>173</v>
      </c>
      <c r="I661" s="86" t="s">
        <v>173</v>
      </c>
      <c r="J661" s="86">
        <f t="shared" si="228"/>
        <v>0</v>
      </c>
      <c r="K661" s="86" t="s">
        <v>173</v>
      </c>
      <c r="L661" s="86" t="s">
        <v>173</v>
      </c>
      <c r="M661" s="86">
        <f t="shared" si="229"/>
        <v>0</v>
      </c>
      <c r="N661" s="86" t="s">
        <v>173</v>
      </c>
      <c r="O661" s="86" t="s">
        <v>173</v>
      </c>
      <c r="P661" s="86">
        <f t="shared" si="230"/>
        <v>0</v>
      </c>
      <c r="Q661" s="86" t="s">
        <v>173</v>
      </c>
      <c r="R661" s="86" t="s">
        <v>173</v>
      </c>
      <c r="S661" s="86">
        <f t="shared" si="231"/>
        <v>0</v>
      </c>
      <c r="T661" s="86" t="s">
        <v>173</v>
      </c>
      <c r="U661" s="86" t="s">
        <v>173</v>
      </c>
      <c r="V661" s="86">
        <f t="shared" si="232"/>
        <v>0</v>
      </c>
      <c r="W661" s="86" t="s">
        <v>173</v>
      </c>
      <c r="X661" s="86" t="s">
        <v>173</v>
      </c>
      <c r="Y661" s="86">
        <f t="shared" si="233"/>
        <v>0</v>
      </c>
      <c r="Z661" s="86" t="s">
        <v>173</v>
      </c>
      <c r="AA661" s="86" t="s">
        <v>173</v>
      </c>
      <c r="AB661" s="86">
        <f t="shared" si="234"/>
        <v>0</v>
      </c>
      <c r="AC661" s="86" t="s">
        <v>173</v>
      </c>
      <c r="AD661" s="86" t="s">
        <v>173</v>
      </c>
      <c r="AE661" s="86">
        <f t="shared" si="235"/>
        <v>0</v>
      </c>
      <c r="AF661" s="86" t="s">
        <v>173</v>
      </c>
      <c r="AG661" s="86" t="s">
        <v>173</v>
      </c>
      <c r="AH661" s="86">
        <f t="shared" si="236"/>
        <v>0</v>
      </c>
      <c r="AI661" s="86" t="s">
        <v>173</v>
      </c>
      <c r="AJ661" s="86" t="s">
        <v>173</v>
      </c>
      <c r="AK661" s="86">
        <f t="shared" si="237"/>
        <v>0</v>
      </c>
      <c r="AM661" s="131" t="s">
        <v>11</v>
      </c>
    </row>
    <row r="662" spans="1:39" s="44" customFormat="1" ht="15.95" customHeight="1" x14ac:dyDescent="0.4">
      <c r="A662" s="131" t="str">
        <f t="shared" si="224"/>
        <v>DiciembreSeguros Worldwide, S. A.</v>
      </c>
      <c r="B662" s="50" t="s">
        <v>91</v>
      </c>
      <c r="C662" s="87">
        <f t="shared" si="225"/>
        <v>0</v>
      </c>
      <c r="D662" s="87">
        <f t="shared" si="226"/>
        <v>0</v>
      </c>
      <c r="E662" s="86" t="s">
        <v>173</v>
      </c>
      <c r="F662" s="86" t="s">
        <v>173</v>
      </c>
      <c r="G662" s="86">
        <f t="shared" si="227"/>
        <v>0</v>
      </c>
      <c r="H662" s="86" t="s">
        <v>173</v>
      </c>
      <c r="I662" s="86" t="s">
        <v>173</v>
      </c>
      <c r="J662" s="86">
        <f t="shared" si="228"/>
        <v>0</v>
      </c>
      <c r="K662" s="86" t="s">
        <v>173</v>
      </c>
      <c r="L662" s="86" t="s">
        <v>173</v>
      </c>
      <c r="M662" s="86">
        <f t="shared" si="229"/>
        <v>0</v>
      </c>
      <c r="N662" s="86" t="s">
        <v>173</v>
      </c>
      <c r="O662" s="86" t="s">
        <v>173</v>
      </c>
      <c r="P662" s="86">
        <f t="shared" si="230"/>
        <v>0</v>
      </c>
      <c r="Q662" s="86" t="s">
        <v>173</v>
      </c>
      <c r="R662" s="86" t="s">
        <v>173</v>
      </c>
      <c r="S662" s="86">
        <f t="shared" si="231"/>
        <v>0</v>
      </c>
      <c r="T662" s="86" t="s">
        <v>173</v>
      </c>
      <c r="U662" s="86" t="s">
        <v>173</v>
      </c>
      <c r="V662" s="86">
        <f t="shared" si="232"/>
        <v>0</v>
      </c>
      <c r="W662" s="86" t="s">
        <v>173</v>
      </c>
      <c r="X662" s="86" t="s">
        <v>173</v>
      </c>
      <c r="Y662" s="86">
        <f t="shared" si="233"/>
        <v>0</v>
      </c>
      <c r="Z662" s="86" t="s">
        <v>173</v>
      </c>
      <c r="AA662" s="86" t="s">
        <v>173</v>
      </c>
      <c r="AB662" s="86">
        <f t="shared" si="234"/>
        <v>0</v>
      </c>
      <c r="AC662" s="86" t="s">
        <v>173</v>
      </c>
      <c r="AD662" s="86" t="s">
        <v>173</v>
      </c>
      <c r="AE662" s="86">
        <f t="shared" si="235"/>
        <v>0</v>
      </c>
      <c r="AF662" s="86" t="s">
        <v>173</v>
      </c>
      <c r="AG662" s="86" t="s">
        <v>173</v>
      </c>
      <c r="AH662" s="86">
        <f t="shared" si="236"/>
        <v>0</v>
      </c>
      <c r="AI662" s="86" t="s">
        <v>173</v>
      </c>
      <c r="AJ662" s="86" t="s">
        <v>173</v>
      </c>
      <c r="AK662" s="86">
        <f t="shared" si="237"/>
        <v>0</v>
      </c>
      <c r="AM662" s="131" t="s">
        <v>11</v>
      </c>
    </row>
    <row r="663" spans="1:39" s="44" customFormat="1" ht="15.95" customHeight="1" x14ac:dyDescent="0.4">
      <c r="A663" s="131" t="str">
        <f t="shared" si="224"/>
        <v>DiciembreConfederación del Canada Dominicana. S. A.</v>
      </c>
      <c r="B663" s="50" t="s">
        <v>93</v>
      </c>
      <c r="C663" s="87">
        <f t="shared" si="225"/>
        <v>0</v>
      </c>
      <c r="D663" s="87">
        <f t="shared" si="226"/>
        <v>0</v>
      </c>
      <c r="E663" s="86" t="s">
        <v>173</v>
      </c>
      <c r="F663" s="86" t="s">
        <v>173</v>
      </c>
      <c r="G663" s="86">
        <f t="shared" si="227"/>
        <v>0</v>
      </c>
      <c r="H663" s="86" t="s">
        <v>173</v>
      </c>
      <c r="I663" s="86" t="s">
        <v>173</v>
      </c>
      <c r="J663" s="86">
        <f t="shared" si="228"/>
        <v>0</v>
      </c>
      <c r="K663" s="86" t="s">
        <v>173</v>
      </c>
      <c r="L663" s="86" t="s">
        <v>173</v>
      </c>
      <c r="M663" s="86">
        <f t="shared" si="229"/>
        <v>0</v>
      </c>
      <c r="N663" s="86" t="s">
        <v>173</v>
      </c>
      <c r="O663" s="86" t="s">
        <v>173</v>
      </c>
      <c r="P663" s="86">
        <f t="shared" si="230"/>
        <v>0</v>
      </c>
      <c r="Q663" s="86" t="s">
        <v>173</v>
      </c>
      <c r="R663" s="86" t="s">
        <v>173</v>
      </c>
      <c r="S663" s="86">
        <f t="shared" si="231"/>
        <v>0</v>
      </c>
      <c r="T663" s="86" t="s">
        <v>173</v>
      </c>
      <c r="U663" s="86" t="s">
        <v>173</v>
      </c>
      <c r="V663" s="86">
        <f t="shared" si="232"/>
        <v>0</v>
      </c>
      <c r="W663" s="86" t="s">
        <v>173</v>
      </c>
      <c r="X663" s="86" t="s">
        <v>173</v>
      </c>
      <c r="Y663" s="86">
        <f t="shared" si="233"/>
        <v>0</v>
      </c>
      <c r="Z663" s="86" t="s">
        <v>173</v>
      </c>
      <c r="AA663" s="86" t="s">
        <v>173</v>
      </c>
      <c r="AB663" s="86">
        <f t="shared" si="234"/>
        <v>0</v>
      </c>
      <c r="AC663" s="86" t="s">
        <v>173</v>
      </c>
      <c r="AD663" s="86" t="s">
        <v>173</v>
      </c>
      <c r="AE663" s="86">
        <f t="shared" si="235"/>
        <v>0</v>
      </c>
      <c r="AF663" s="86" t="s">
        <v>173</v>
      </c>
      <c r="AG663" s="86" t="s">
        <v>173</v>
      </c>
      <c r="AH663" s="86">
        <f t="shared" si="236"/>
        <v>0</v>
      </c>
      <c r="AI663" s="86" t="s">
        <v>173</v>
      </c>
      <c r="AJ663" s="86" t="s">
        <v>173</v>
      </c>
      <c r="AK663" s="86">
        <f t="shared" si="237"/>
        <v>0</v>
      </c>
      <c r="AM663" s="131" t="s">
        <v>11</v>
      </c>
    </row>
    <row r="664" spans="1:39" s="44" customFormat="1" ht="15.95" customHeight="1" x14ac:dyDescent="0.4">
      <c r="A664" s="131" t="str">
        <f t="shared" si="224"/>
        <v>DiciembreSeguros La Internacional, S. A.</v>
      </c>
      <c r="B664" s="50" t="s">
        <v>82</v>
      </c>
      <c r="C664" s="87">
        <f t="shared" si="225"/>
        <v>0</v>
      </c>
      <c r="D664" s="87">
        <f t="shared" si="226"/>
        <v>0</v>
      </c>
      <c r="E664" s="86" t="s">
        <v>173</v>
      </c>
      <c r="F664" s="86" t="s">
        <v>173</v>
      </c>
      <c r="G664" s="86">
        <f t="shared" si="227"/>
        <v>0</v>
      </c>
      <c r="H664" s="86" t="s">
        <v>173</v>
      </c>
      <c r="I664" s="86" t="s">
        <v>173</v>
      </c>
      <c r="J664" s="86">
        <f t="shared" si="228"/>
        <v>0</v>
      </c>
      <c r="K664" s="86" t="s">
        <v>173</v>
      </c>
      <c r="L664" s="86" t="s">
        <v>173</v>
      </c>
      <c r="M664" s="86">
        <f t="shared" si="229"/>
        <v>0</v>
      </c>
      <c r="N664" s="86" t="s">
        <v>173</v>
      </c>
      <c r="O664" s="86" t="s">
        <v>173</v>
      </c>
      <c r="P664" s="86">
        <f t="shared" si="230"/>
        <v>0</v>
      </c>
      <c r="Q664" s="86" t="s">
        <v>173</v>
      </c>
      <c r="R664" s="86" t="s">
        <v>173</v>
      </c>
      <c r="S664" s="86">
        <f t="shared" si="231"/>
        <v>0</v>
      </c>
      <c r="T664" s="86" t="s">
        <v>173</v>
      </c>
      <c r="U664" s="86" t="s">
        <v>173</v>
      </c>
      <c r="V664" s="86">
        <f t="shared" si="232"/>
        <v>0</v>
      </c>
      <c r="W664" s="86" t="s">
        <v>173</v>
      </c>
      <c r="X664" s="86" t="s">
        <v>173</v>
      </c>
      <c r="Y664" s="86">
        <f t="shared" si="233"/>
        <v>0</v>
      </c>
      <c r="Z664" s="86" t="s">
        <v>173</v>
      </c>
      <c r="AA664" s="86" t="s">
        <v>173</v>
      </c>
      <c r="AB664" s="86">
        <f t="shared" si="234"/>
        <v>0</v>
      </c>
      <c r="AC664" s="86" t="s">
        <v>173</v>
      </c>
      <c r="AD664" s="86" t="s">
        <v>173</v>
      </c>
      <c r="AE664" s="86">
        <f t="shared" si="235"/>
        <v>0</v>
      </c>
      <c r="AF664" s="86" t="s">
        <v>173</v>
      </c>
      <c r="AG664" s="86" t="s">
        <v>173</v>
      </c>
      <c r="AH664" s="86">
        <f t="shared" si="236"/>
        <v>0</v>
      </c>
      <c r="AI664" s="86" t="s">
        <v>173</v>
      </c>
      <c r="AJ664" s="86" t="s">
        <v>173</v>
      </c>
      <c r="AK664" s="86">
        <f t="shared" si="237"/>
        <v>0</v>
      </c>
      <c r="AM664" s="131" t="s">
        <v>11</v>
      </c>
    </row>
    <row r="665" spans="1:39" s="44" customFormat="1" ht="15.95" customHeight="1" x14ac:dyDescent="0.4">
      <c r="A665" s="131" t="str">
        <f t="shared" si="224"/>
        <v>DiciembreUnit, S.A</v>
      </c>
      <c r="B665" s="50" t="s">
        <v>118</v>
      </c>
      <c r="C665" s="87">
        <f t="shared" si="225"/>
        <v>0</v>
      </c>
      <c r="D665" s="87">
        <f t="shared" si="226"/>
        <v>0</v>
      </c>
      <c r="E665" s="86" t="s">
        <v>173</v>
      </c>
      <c r="F665" s="86" t="s">
        <v>173</v>
      </c>
      <c r="G665" s="86">
        <f t="shared" si="227"/>
        <v>0</v>
      </c>
      <c r="H665" s="86" t="s">
        <v>173</v>
      </c>
      <c r="I665" s="86" t="s">
        <v>173</v>
      </c>
      <c r="J665" s="86">
        <f t="shared" si="228"/>
        <v>0</v>
      </c>
      <c r="K665" s="86" t="s">
        <v>173</v>
      </c>
      <c r="L665" s="86" t="s">
        <v>173</v>
      </c>
      <c r="M665" s="86">
        <f t="shared" si="229"/>
        <v>0</v>
      </c>
      <c r="N665" s="86" t="s">
        <v>173</v>
      </c>
      <c r="O665" s="86" t="s">
        <v>173</v>
      </c>
      <c r="P665" s="86">
        <f t="shared" si="230"/>
        <v>0</v>
      </c>
      <c r="Q665" s="86" t="s">
        <v>173</v>
      </c>
      <c r="R665" s="86" t="s">
        <v>173</v>
      </c>
      <c r="S665" s="86">
        <f t="shared" si="231"/>
        <v>0</v>
      </c>
      <c r="T665" s="86" t="s">
        <v>173</v>
      </c>
      <c r="U665" s="86" t="s">
        <v>173</v>
      </c>
      <c r="V665" s="86">
        <f t="shared" si="232"/>
        <v>0</v>
      </c>
      <c r="W665" s="86" t="s">
        <v>173</v>
      </c>
      <c r="X665" s="86" t="s">
        <v>173</v>
      </c>
      <c r="Y665" s="86">
        <f t="shared" si="233"/>
        <v>0</v>
      </c>
      <c r="Z665" s="86" t="s">
        <v>173</v>
      </c>
      <c r="AA665" s="86" t="s">
        <v>173</v>
      </c>
      <c r="AB665" s="86">
        <f t="shared" si="234"/>
        <v>0</v>
      </c>
      <c r="AC665" s="86" t="s">
        <v>173</v>
      </c>
      <c r="AD665" s="86" t="s">
        <v>173</v>
      </c>
      <c r="AE665" s="86">
        <f t="shared" si="235"/>
        <v>0</v>
      </c>
      <c r="AF665" s="86" t="s">
        <v>173</v>
      </c>
      <c r="AG665" s="86" t="s">
        <v>173</v>
      </c>
      <c r="AH665" s="86">
        <f t="shared" si="236"/>
        <v>0</v>
      </c>
      <c r="AI665" s="86" t="s">
        <v>173</v>
      </c>
      <c r="AJ665" s="86" t="s">
        <v>173</v>
      </c>
      <c r="AK665" s="86">
        <f t="shared" si="237"/>
        <v>0</v>
      </c>
      <c r="AM665" s="131" t="s">
        <v>11</v>
      </c>
    </row>
    <row r="666" spans="1:39" s="44" customFormat="1" ht="15.95" customHeight="1" x14ac:dyDescent="0.4">
      <c r="A666" s="131" t="str">
        <f t="shared" si="224"/>
        <v>DiciembreCooperativa Nacional de Seguros, Inc.</v>
      </c>
      <c r="B666" s="50" t="s">
        <v>80</v>
      </c>
      <c r="C666" s="87">
        <f t="shared" si="225"/>
        <v>0</v>
      </c>
      <c r="D666" s="87">
        <f t="shared" si="226"/>
        <v>0</v>
      </c>
      <c r="E666" s="86" t="s">
        <v>173</v>
      </c>
      <c r="F666" s="86" t="s">
        <v>173</v>
      </c>
      <c r="G666" s="86">
        <f t="shared" si="227"/>
        <v>0</v>
      </c>
      <c r="H666" s="86" t="s">
        <v>173</v>
      </c>
      <c r="I666" s="86" t="s">
        <v>173</v>
      </c>
      <c r="J666" s="86">
        <f t="shared" si="228"/>
        <v>0</v>
      </c>
      <c r="K666" s="86" t="s">
        <v>173</v>
      </c>
      <c r="L666" s="86" t="s">
        <v>173</v>
      </c>
      <c r="M666" s="86">
        <f t="shared" si="229"/>
        <v>0</v>
      </c>
      <c r="N666" s="86" t="s">
        <v>173</v>
      </c>
      <c r="O666" s="86" t="s">
        <v>173</v>
      </c>
      <c r="P666" s="86">
        <f t="shared" si="230"/>
        <v>0</v>
      </c>
      <c r="Q666" s="86" t="s">
        <v>173</v>
      </c>
      <c r="R666" s="86" t="s">
        <v>173</v>
      </c>
      <c r="S666" s="86">
        <f t="shared" si="231"/>
        <v>0</v>
      </c>
      <c r="T666" s="86" t="s">
        <v>173</v>
      </c>
      <c r="U666" s="86" t="s">
        <v>173</v>
      </c>
      <c r="V666" s="86">
        <f t="shared" si="232"/>
        <v>0</v>
      </c>
      <c r="W666" s="86" t="s">
        <v>173</v>
      </c>
      <c r="X666" s="86" t="s">
        <v>173</v>
      </c>
      <c r="Y666" s="86">
        <f t="shared" si="233"/>
        <v>0</v>
      </c>
      <c r="Z666" s="86" t="s">
        <v>173</v>
      </c>
      <c r="AA666" s="86" t="s">
        <v>173</v>
      </c>
      <c r="AB666" s="86">
        <f t="shared" si="234"/>
        <v>0</v>
      </c>
      <c r="AC666" s="86" t="s">
        <v>173</v>
      </c>
      <c r="AD666" s="86" t="s">
        <v>173</v>
      </c>
      <c r="AE666" s="86">
        <f t="shared" si="235"/>
        <v>0</v>
      </c>
      <c r="AF666" s="86" t="s">
        <v>173</v>
      </c>
      <c r="AG666" s="86" t="s">
        <v>173</v>
      </c>
      <c r="AH666" s="86">
        <f t="shared" si="236"/>
        <v>0</v>
      </c>
      <c r="AI666" s="86" t="s">
        <v>173</v>
      </c>
      <c r="AJ666" s="86" t="s">
        <v>173</v>
      </c>
      <c r="AK666" s="86">
        <f t="shared" si="237"/>
        <v>0</v>
      </c>
      <c r="AM666" s="131" t="s">
        <v>11</v>
      </c>
    </row>
    <row r="667" spans="1:39" s="44" customFormat="1" ht="15.95" customHeight="1" x14ac:dyDescent="0.4">
      <c r="A667" s="131" t="str">
        <f t="shared" si="224"/>
        <v>DiciembreAngloamericana de Seguros, S. A.</v>
      </c>
      <c r="B667" s="50" t="s">
        <v>79</v>
      </c>
      <c r="C667" s="87">
        <f t="shared" si="225"/>
        <v>0</v>
      </c>
      <c r="D667" s="87">
        <f t="shared" si="226"/>
        <v>0</v>
      </c>
      <c r="E667" s="86" t="s">
        <v>173</v>
      </c>
      <c r="F667" s="86" t="s">
        <v>173</v>
      </c>
      <c r="G667" s="86">
        <f t="shared" si="227"/>
        <v>0</v>
      </c>
      <c r="H667" s="86" t="s">
        <v>173</v>
      </c>
      <c r="I667" s="86" t="s">
        <v>173</v>
      </c>
      <c r="J667" s="86">
        <f t="shared" si="228"/>
        <v>0</v>
      </c>
      <c r="K667" s="86" t="s">
        <v>173</v>
      </c>
      <c r="L667" s="86" t="s">
        <v>173</v>
      </c>
      <c r="M667" s="86">
        <f t="shared" si="229"/>
        <v>0</v>
      </c>
      <c r="N667" s="86" t="s">
        <v>173</v>
      </c>
      <c r="O667" s="86" t="s">
        <v>173</v>
      </c>
      <c r="P667" s="86">
        <f t="shared" si="230"/>
        <v>0</v>
      </c>
      <c r="Q667" s="86" t="s">
        <v>173</v>
      </c>
      <c r="R667" s="86" t="s">
        <v>173</v>
      </c>
      <c r="S667" s="86">
        <f t="shared" si="231"/>
        <v>0</v>
      </c>
      <c r="T667" s="86" t="s">
        <v>173</v>
      </c>
      <c r="U667" s="86" t="s">
        <v>173</v>
      </c>
      <c r="V667" s="86">
        <f t="shared" si="232"/>
        <v>0</v>
      </c>
      <c r="W667" s="86" t="s">
        <v>173</v>
      </c>
      <c r="X667" s="86" t="s">
        <v>173</v>
      </c>
      <c r="Y667" s="86">
        <f t="shared" si="233"/>
        <v>0</v>
      </c>
      <c r="Z667" s="86" t="s">
        <v>173</v>
      </c>
      <c r="AA667" s="86" t="s">
        <v>173</v>
      </c>
      <c r="AB667" s="86">
        <f t="shared" si="234"/>
        <v>0</v>
      </c>
      <c r="AC667" s="86" t="s">
        <v>173</v>
      </c>
      <c r="AD667" s="86" t="s">
        <v>173</v>
      </c>
      <c r="AE667" s="86">
        <f t="shared" si="235"/>
        <v>0</v>
      </c>
      <c r="AF667" s="86" t="s">
        <v>173</v>
      </c>
      <c r="AG667" s="86" t="s">
        <v>173</v>
      </c>
      <c r="AH667" s="86">
        <f t="shared" si="236"/>
        <v>0</v>
      </c>
      <c r="AI667" s="86" t="s">
        <v>173</v>
      </c>
      <c r="AJ667" s="86" t="s">
        <v>173</v>
      </c>
      <c r="AK667" s="86">
        <f t="shared" si="237"/>
        <v>0</v>
      </c>
      <c r="AM667" s="131" t="s">
        <v>11</v>
      </c>
    </row>
    <row r="668" spans="1:39" s="44" customFormat="1" ht="15.95" customHeight="1" x14ac:dyDescent="0.4">
      <c r="A668" s="131" t="str">
        <f t="shared" si="224"/>
        <v>DiciembrePatria, S. A. Compañía de Seguros</v>
      </c>
      <c r="B668" s="50" t="s">
        <v>99</v>
      </c>
      <c r="C668" s="87">
        <f t="shared" si="225"/>
        <v>0</v>
      </c>
      <c r="D668" s="87">
        <f t="shared" si="226"/>
        <v>0</v>
      </c>
      <c r="E668" s="86" t="s">
        <v>173</v>
      </c>
      <c r="F668" s="86" t="s">
        <v>173</v>
      </c>
      <c r="G668" s="86">
        <f t="shared" si="227"/>
        <v>0</v>
      </c>
      <c r="H668" s="86" t="s">
        <v>173</v>
      </c>
      <c r="I668" s="86" t="s">
        <v>173</v>
      </c>
      <c r="J668" s="86">
        <f t="shared" si="228"/>
        <v>0</v>
      </c>
      <c r="K668" s="86" t="s">
        <v>173</v>
      </c>
      <c r="L668" s="86" t="s">
        <v>173</v>
      </c>
      <c r="M668" s="86">
        <f t="shared" si="229"/>
        <v>0</v>
      </c>
      <c r="N668" s="86" t="s">
        <v>173</v>
      </c>
      <c r="O668" s="86" t="s">
        <v>173</v>
      </c>
      <c r="P668" s="86">
        <f t="shared" si="230"/>
        <v>0</v>
      </c>
      <c r="Q668" s="86" t="s">
        <v>173</v>
      </c>
      <c r="R668" s="86" t="s">
        <v>173</v>
      </c>
      <c r="S668" s="86">
        <f t="shared" si="231"/>
        <v>0</v>
      </c>
      <c r="T668" s="86" t="s">
        <v>173</v>
      </c>
      <c r="U668" s="86" t="s">
        <v>173</v>
      </c>
      <c r="V668" s="86">
        <f t="shared" si="232"/>
        <v>0</v>
      </c>
      <c r="W668" s="86" t="s">
        <v>173</v>
      </c>
      <c r="X668" s="86" t="s">
        <v>173</v>
      </c>
      <c r="Y668" s="86">
        <f t="shared" si="233"/>
        <v>0</v>
      </c>
      <c r="Z668" s="86" t="s">
        <v>173</v>
      </c>
      <c r="AA668" s="86" t="s">
        <v>173</v>
      </c>
      <c r="AB668" s="86">
        <f t="shared" si="234"/>
        <v>0</v>
      </c>
      <c r="AC668" s="86" t="s">
        <v>173</v>
      </c>
      <c r="AD668" s="86" t="s">
        <v>173</v>
      </c>
      <c r="AE668" s="86">
        <f t="shared" si="235"/>
        <v>0</v>
      </c>
      <c r="AF668" s="86" t="s">
        <v>173</v>
      </c>
      <c r="AG668" s="86" t="s">
        <v>173</v>
      </c>
      <c r="AH668" s="86">
        <f t="shared" si="236"/>
        <v>0</v>
      </c>
      <c r="AI668" s="86" t="s">
        <v>173</v>
      </c>
      <c r="AJ668" s="86" t="s">
        <v>173</v>
      </c>
      <c r="AK668" s="86">
        <f t="shared" si="237"/>
        <v>0</v>
      </c>
      <c r="AM668" s="131" t="s">
        <v>11</v>
      </c>
    </row>
    <row r="669" spans="1:39" ht="15.95" customHeight="1" x14ac:dyDescent="0.4">
      <c r="A669" s="131" t="str">
        <f t="shared" si="224"/>
        <v>DiciembreGeneral de Seguros, S. A.</v>
      </c>
      <c r="B669" s="50" t="s">
        <v>78</v>
      </c>
      <c r="C669" s="87">
        <f t="shared" si="225"/>
        <v>0</v>
      </c>
      <c r="D669" s="87">
        <f t="shared" si="226"/>
        <v>0</v>
      </c>
      <c r="E669" s="86" t="s">
        <v>173</v>
      </c>
      <c r="F669" s="86" t="s">
        <v>173</v>
      </c>
      <c r="G669" s="86">
        <f t="shared" si="227"/>
        <v>0</v>
      </c>
      <c r="H669" s="86" t="s">
        <v>173</v>
      </c>
      <c r="I669" s="86" t="s">
        <v>173</v>
      </c>
      <c r="J669" s="86">
        <f t="shared" si="228"/>
        <v>0</v>
      </c>
      <c r="K669" s="86" t="s">
        <v>173</v>
      </c>
      <c r="L669" s="86" t="s">
        <v>173</v>
      </c>
      <c r="M669" s="86">
        <f t="shared" si="229"/>
        <v>0</v>
      </c>
      <c r="N669" s="86" t="s">
        <v>173</v>
      </c>
      <c r="O669" s="86" t="s">
        <v>173</v>
      </c>
      <c r="P669" s="86">
        <f t="shared" si="230"/>
        <v>0</v>
      </c>
      <c r="Q669" s="86" t="s">
        <v>173</v>
      </c>
      <c r="R669" s="86" t="s">
        <v>173</v>
      </c>
      <c r="S669" s="86">
        <f t="shared" si="231"/>
        <v>0</v>
      </c>
      <c r="T669" s="86" t="s">
        <v>173</v>
      </c>
      <c r="U669" s="86" t="s">
        <v>173</v>
      </c>
      <c r="V669" s="86">
        <f t="shared" si="232"/>
        <v>0</v>
      </c>
      <c r="W669" s="86" t="s">
        <v>173</v>
      </c>
      <c r="X669" s="86" t="s">
        <v>173</v>
      </c>
      <c r="Y669" s="86">
        <f t="shared" si="233"/>
        <v>0</v>
      </c>
      <c r="Z669" s="86" t="s">
        <v>173</v>
      </c>
      <c r="AA669" s="86" t="s">
        <v>173</v>
      </c>
      <c r="AB669" s="86">
        <f t="shared" si="234"/>
        <v>0</v>
      </c>
      <c r="AC669" s="86" t="s">
        <v>173</v>
      </c>
      <c r="AD669" s="86" t="s">
        <v>173</v>
      </c>
      <c r="AE669" s="86">
        <f t="shared" si="235"/>
        <v>0</v>
      </c>
      <c r="AF669" s="86" t="s">
        <v>173</v>
      </c>
      <c r="AG669" s="86" t="s">
        <v>173</v>
      </c>
      <c r="AH669" s="86">
        <f t="shared" si="236"/>
        <v>0</v>
      </c>
      <c r="AI669" s="86" t="s">
        <v>173</v>
      </c>
      <c r="AJ669" s="86" t="s">
        <v>173</v>
      </c>
      <c r="AK669" s="86">
        <f t="shared" si="237"/>
        <v>0</v>
      </c>
      <c r="AM669" s="131" t="s">
        <v>11</v>
      </c>
    </row>
    <row r="670" spans="1:39" s="44" customFormat="1" ht="15.95" customHeight="1" x14ac:dyDescent="0.4">
      <c r="A670" s="131" t="str">
        <f t="shared" si="224"/>
        <v>DiciembreBMI Compañía de Seguros, S. A.</v>
      </c>
      <c r="B670" s="50" t="s">
        <v>95</v>
      </c>
      <c r="C670" s="87">
        <f t="shared" si="225"/>
        <v>0</v>
      </c>
      <c r="D670" s="87">
        <f t="shared" si="226"/>
        <v>0</v>
      </c>
      <c r="E670" s="86" t="s">
        <v>173</v>
      </c>
      <c r="F670" s="86" t="s">
        <v>173</v>
      </c>
      <c r="G670" s="86">
        <f t="shared" si="227"/>
        <v>0</v>
      </c>
      <c r="H670" s="86" t="s">
        <v>173</v>
      </c>
      <c r="I670" s="86" t="s">
        <v>173</v>
      </c>
      <c r="J670" s="86">
        <f t="shared" si="228"/>
        <v>0</v>
      </c>
      <c r="K670" s="86" t="s">
        <v>173</v>
      </c>
      <c r="L670" s="86" t="s">
        <v>173</v>
      </c>
      <c r="M670" s="86">
        <f t="shared" si="229"/>
        <v>0</v>
      </c>
      <c r="N670" s="86" t="s">
        <v>173</v>
      </c>
      <c r="O670" s="86" t="s">
        <v>173</v>
      </c>
      <c r="P670" s="86">
        <f t="shared" si="230"/>
        <v>0</v>
      </c>
      <c r="Q670" s="86" t="s">
        <v>173</v>
      </c>
      <c r="R670" s="86" t="s">
        <v>173</v>
      </c>
      <c r="S670" s="86">
        <f t="shared" si="231"/>
        <v>0</v>
      </c>
      <c r="T670" s="86" t="s">
        <v>173</v>
      </c>
      <c r="U670" s="86" t="s">
        <v>173</v>
      </c>
      <c r="V670" s="86">
        <f t="shared" si="232"/>
        <v>0</v>
      </c>
      <c r="W670" s="86" t="s">
        <v>173</v>
      </c>
      <c r="X670" s="86" t="s">
        <v>173</v>
      </c>
      <c r="Y670" s="86">
        <f t="shared" si="233"/>
        <v>0</v>
      </c>
      <c r="Z670" s="86" t="s">
        <v>173</v>
      </c>
      <c r="AA670" s="86" t="s">
        <v>173</v>
      </c>
      <c r="AB670" s="86">
        <f t="shared" si="234"/>
        <v>0</v>
      </c>
      <c r="AC670" s="86" t="s">
        <v>173</v>
      </c>
      <c r="AD670" s="86" t="s">
        <v>173</v>
      </c>
      <c r="AE670" s="86">
        <f t="shared" si="235"/>
        <v>0</v>
      </c>
      <c r="AF670" s="86" t="s">
        <v>173</v>
      </c>
      <c r="AG670" s="86" t="s">
        <v>173</v>
      </c>
      <c r="AH670" s="86">
        <f t="shared" si="236"/>
        <v>0</v>
      </c>
      <c r="AI670" s="86" t="s">
        <v>173</v>
      </c>
      <c r="AJ670" s="86" t="s">
        <v>173</v>
      </c>
      <c r="AK670" s="86">
        <f t="shared" si="237"/>
        <v>0</v>
      </c>
      <c r="AM670" s="131" t="s">
        <v>11</v>
      </c>
    </row>
    <row r="671" spans="1:39" s="44" customFormat="1" ht="15.95" customHeight="1" x14ac:dyDescent="0.4">
      <c r="A671" s="131" t="str">
        <f t="shared" si="224"/>
        <v>DiciembreAmigos Compañía de Seguros, S. A.</v>
      </c>
      <c r="B671" s="50" t="s">
        <v>88</v>
      </c>
      <c r="C671" s="87">
        <f t="shared" si="225"/>
        <v>0</v>
      </c>
      <c r="D671" s="87">
        <f t="shared" si="226"/>
        <v>0</v>
      </c>
      <c r="E671" s="86" t="s">
        <v>173</v>
      </c>
      <c r="F671" s="86" t="s">
        <v>173</v>
      </c>
      <c r="G671" s="86">
        <f t="shared" si="227"/>
        <v>0</v>
      </c>
      <c r="H671" s="86" t="s">
        <v>173</v>
      </c>
      <c r="I671" s="86" t="s">
        <v>173</v>
      </c>
      <c r="J671" s="86">
        <f t="shared" si="228"/>
        <v>0</v>
      </c>
      <c r="K671" s="86" t="s">
        <v>173</v>
      </c>
      <c r="L671" s="86" t="s">
        <v>173</v>
      </c>
      <c r="M671" s="86">
        <f t="shared" si="229"/>
        <v>0</v>
      </c>
      <c r="N671" s="86" t="s">
        <v>173</v>
      </c>
      <c r="O671" s="86" t="s">
        <v>173</v>
      </c>
      <c r="P671" s="86">
        <f t="shared" si="230"/>
        <v>0</v>
      </c>
      <c r="Q671" s="86" t="s">
        <v>173</v>
      </c>
      <c r="R671" s="86" t="s">
        <v>173</v>
      </c>
      <c r="S671" s="86">
        <f t="shared" si="231"/>
        <v>0</v>
      </c>
      <c r="T671" s="86" t="s">
        <v>173</v>
      </c>
      <c r="U671" s="86" t="s">
        <v>173</v>
      </c>
      <c r="V671" s="86">
        <f t="shared" si="232"/>
        <v>0</v>
      </c>
      <c r="W671" s="86" t="s">
        <v>173</v>
      </c>
      <c r="X671" s="86" t="s">
        <v>173</v>
      </c>
      <c r="Y671" s="86">
        <f t="shared" si="233"/>
        <v>0</v>
      </c>
      <c r="Z671" s="86" t="s">
        <v>173</v>
      </c>
      <c r="AA671" s="86" t="s">
        <v>173</v>
      </c>
      <c r="AB671" s="86">
        <f t="shared" si="234"/>
        <v>0</v>
      </c>
      <c r="AC671" s="86" t="s">
        <v>173</v>
      </c>
      <c r="AD671" s="86" t="s">
        <v>173</v>
      </c>
      <c r="AE671" s="86">
        <f t="shared" si="235"/>
        <v>0</v>
      </c>
      <c r="AF671" s="86" t="s">
        <v>173</v>
      </c>
      <c r="AG671" s="86" t="s">
        <v>173</v>
      </c>
      <c r="AH671" s="86">
        <f t="shared" si="236"/>
        <v>0</v>
      </c>
      <c r="AI671" s="86" t="s">
        <v>173</v>
      </c>
      <c r="AJ671" s="86" t="s">
        <v>173</v>
      </c>
      <c r="AK671" s="86">
        <f t="shared" si="237"/>
        <v>0</v>
      </c>
      <c r="AM671" s="131" t="s">
        <v>11</v>
      </c>
    </row>
    <row r="672" spans="1:39" s="44" customFormat="1" ht="15.95" customHeight="1" x14ac:dyDescent="0.4">
      <c r="A672" s="131" t="str">
        <f t="shared" si="224"/>
        <v>DiciembreCompañía Dominicana de Seguros, S.R.L.</v>
      </c>
      <c r="B672" s="50" t="s">
        <v>96</v>
      </c>
      <c r="C672" s="87">
        <f t="shared" si="225"/>
        <v>0</v>
      </c>
      <c r="D672" s="87">
        <f t="shared" si="226"/>
        <v>0</v>
      </c>
      <c r="E672" s="86" t="s">
        <v>173</v>
      </c>
      <c r="F672" s="86" t="s">
        <v>173</v>
      </c>
      <c r="G672" s="86">
        <f t="shared" si="227"/>
        <v>0</v>
      </c>
      <c r="H672" s="86" t="s">
        <v>173</v>
      </c>
      <c r="I672" s="86" t="s">
        <v>173</v>
      </c>
      <c r="J672" s="86">
        <f t="shared" si="228"/>
        <v>0</v>
      </c>
      <c r="K672" s="86" t="s">
        <v>173</v>
      </c>
      <c r="L672" s="86" t="s">
        <v>173</v>
      </c>
      <c r="M672" s="86">
        <f t="shared" si="229"/>
        <v>0</v>
      </c>
      <c r="N672" s="86" t="s">
        <v>173</v>
      </c>
      <c r="O672" s="86" t="s">
        <v>173</v>
      </c>
      <c r="P672" s="86">
        <f t="shared" si="230"/>
        <v>0</v>
      </c>
      <c r="Q672" s="86" t="s">
        <v>173</v>
      </c>
      <c r="R672" s="86" t="s">
        <v>173</v>
      </c>
      <c r="S672" s="86">
        <f t="shared" si="231"/>
        <v>0</v>
      </c>
      <c r="T672" s="86" t="s">
        <v>173</v>
      </c>
      <c r="U672" s="86" t="s">
        <v>173</v>
      </c>
      <c r="V672" s="86">
        <f t="shared" si="232"/>
        <v>0</v>
      </c>
      <c r="W672" s="86" t="s">
        <v>173</v>
      </c>
      <c r="X672" s="86" t="s">
        <v>173</v>
      </c>
      <c r="Y672" s="86">
        <f t="shared" si="233"/>
        <v>0</v>
      </c>
      <c r="Z672" s="86" t="s">
        <v>173</v>
      </c>
      <c r="AA672" s="86" t="s">
        <v>173</v>
      </c>
      <c r="AB672" s="86">
        <f t="shared" si="234"/>
        <v>0</v>
      </c>
      <c r="AC672" s="86" t="s">
        <v>173</v>
      </c>
      <c r="AD672" s="86" t="s">
        <v>173</v>
      </c>
      <c r="AE672" s="86">
        <f t="shared" si="235"/>
        <v>0</v>
      </c>
      <c r="AF672" s="86" t="s">
        <v>173</v>
      </c>
      <c r="AG672" s="86" t="s">
        <v>173</v>
      </c>
      <c r="AH672" s="86">
        <f t="shared" si="236"/>
        <v>0</v>
      </c>
      <c r="AI672" s="86" t="s">
        <v>173</v>
      </c>
      <c r="AJ672" s="86" t="s">
        <v>173</v>
      </c>
      <c r="AK672" s="86">
        <f t="shared" si="237"/>
        <v>0</v>
      </c>
      <c r="AM672" s="131" t="s">
        <v>11</v>
      </c>
    </row>
    <row r="673" spans="1:39" s="44" customFormat="1" ht="15.95" customHeight="1" x14ac:dyDescent="0.4">
      <c r="A673" s="131" t="str">
        <f t="shared" si="224"/>
        <v>DiciembreAtlantica Seguros, S. A.</v>
      </c>
      <c r="B673" s="49" t="s">
        <v>107</v>
      </c>
      <c r="C673" s="87">
        <f t="shared" si="225"/>
        <v>0</v>
      </c>
      <c r="D673" s="87">
        <f t="shared" si="226"/>
        <v>0</v>
      </c>
      <c r="E673" s="86" t="s">
        <v>173</v>
      </c>
      <c r="F673" s="86" t="s">
        <v>173</v>
      </c>
      <c r="G673" s="86">
        <f t="shared" si="227"/>
        <v>0</v>
      </c>
      <c r="H673" s="86" t="s">
        <v>173</v>
      </c>
      <c r="I673" s="86" t="s">
        <v>173</v>
      </c>
      <c r="J673" s="86">
        <f t="shared" si="228"/>
        <v>0</v>
      </c>
      <c r="K673" s="86" t="s">
        <v>173</v>
      </c>
      <c r="L673" s="86" t="s">
        <v>173</v>
      </c>
      <c r="M673" s="86">
        <f t="shared" si="229"/>
        <v>0</v>
      </c>
      <c r="N673" s="86" t="s">
        <v>173</v>
      </c>
      <c r="O673" s="86" t="s">
        <v>173</v>
      </c>
      <c r="P673" s="86">
        <f t="shared" si="230"/>
        <v>0</v>
      </c>
      <c r="Q673" s="86" t="s">
        <v>173</v>
      </c>
      <c r="R673" s="86" t="s">
        <v>173</v>
      </c>
      <c r="S673" s="86">
        <f t="shared" si="231"/>
        <v>0</v>
      </c>
      <c r="T673" s="86" t="s">
        <v>173</v>
      </c>
      <c r="U673" s="86" t="s">
        <v>173</v>
      </c>
      <c r="V673" s="86">
        <f t="shared" si="232"/>
        <v>0</v>
      </c>
      <c r="W673" s="86" t="s">
        <v>173</v>
      </c>
      <c r="X673" s="86" t="s">
        <v>173</v>
      </c>
      <c r="Y673" s="86">
        <f t="shared" si="233"/>
        <v>0</v>
      </c>
      <c r="Z673" s="86" t="s">
        <v>173</v>
      </c>
      <c r="AA673" s="86" t="s">
        <v>173</v>
      </c>
      <c r="AB673" s="86">
        <f t="shared" si="234"/>
        <v>0</v>
      </c>
      <c r="AC673" s="86" t="s">
        <v>173</v>
      </c>
      <c r="AD673" s="86" t="s">
        <v>173</v>
      </c>
      <c r="AE673" s="86">
        <f t="shared" si="235"/>
        <v>0</v>
      </c>
      <c r="AF673" s="86" t="s">
        <v>173</v>
      </c>
      <c r="AG673" s="86" t="s">
        <v>173</v>
      </c>
      <c r="AH673" s="86">
        <f t="shared" si="236"/>
        <v>0</v>
      </c>
      <c r="AI673" s="86" t="s">
        <v>173</v>
      </c>
      <c r="AJ673" s="86" t="s">
        <v>173</v>
      </c>
      <c r="AK673" s="86">
        <f t="shared" si="237"/>
        <v>0</v>
      </c>
      <c r="AM673" s="131" t="s">
        <v>11</v>
      </c>
    </row>
    <row r="674" spans="1:39" s="44" customFormat="1" ht="15.95" customHeight="1" x14ac:dyDescent="0.4">
      <c r="A674" s="131" t="str">
        <f t="shared" si="224"/>
        <v>DiciembreAutoseguro, S. A.</v>
      </c>
      <c r="B674" s="50" t="s">
        <v>81</v>
      </c>
      <c r="C674" s="87">
        <f t="shared" si="225"/>
        <v>0</v>
      </c>
      <c r="D674" s="87">
        <f t="shared" si="226"/>
        <v>0</v>
      </c>
      <c r="E674" s="86" t="s">
        <v>173</v>
      </c>
      <c r="F674" s="86" t="s">
        <v>173</v>
      </c>
      <c r="G674" s="86">
        <f t="shared" si="227"/>
        <v>0</v>
      </c>
      <c r="H674" s="86" t="s">
        <v>173</v>
      </c>
      <c r="I674" s="86" t="s">
        <v>173</v>
      </c>
      <c r="J674" s="86">
        <f t="shared" si="228"/>
        <v>0</v>
      </c>
      <c r="K674" s="86" t="s">
        <v>173</v>
      </c>
      <c r="L674" s="86" t="s">
        <v>173</v>
      </c>
      <c r="M674" s="86">
        <f t="shared" si="229"/>
        <v>0</v>
      </c>
      <c r="N674" s="86" t="s">
        <v>173</v>
      </c>
      <c r="O674" s="86" t="s">
        <v>173</v>
      </c>
      <c r="P674" s="86">
        <f t="shared" si="230"/>
        <v>0</v>
      </c>
      <c r="Q674" s="86" t="s">
        <v>173</v>
      </c>
      <c r="R674" s="86" t="s">
        <v>173</v>
      </c>
      <c r="S674" s="86">
        <f t="shared" si="231"/>
        <v>0</v>
      </c>
      <c r="T674" s="86" t="s">
        <v>173</v>
      </c>
      <c r="U674" s="86" t="s">
        <v>173</v>
      </c>
      <c r="V674" s="86">
        <f t="shared" si="232"/>
        <v>0</v>
      </c>
      <c r="W674" s="86" t="s">
        <v>173</v>
      </c>
      <c r="X674" s="86" t="s">
        <v>173</v>
      </c>
      <c r="Y674" s="86">
        <f t="shared" si="233"/>
        <v>0</v>
      </c>
      <c r="Z674" s="86" t="s">
        <v>173</v>
      </c>
      <c r="AA674" s="86" t="s">
        <v>173</v>
      </c>
      <c r="AB674" s="86">
        <f t="shared" si="234"/>
        <v>0</v>
      </c>
      <c r="AC674" s="86" t="s">
        <v>173</v>
      </c>
      <c r="AD674" s="86" t="s">
        <v>173</v>
      </c>
      <c r="AE674" s="86">
        <f t="shared" si="235"/>
        <v>0</v>
      </c>
      <c r="AF674" s="86" t="s">
        <v>173</v>
      </c>
      <c r="AG674" s="86" t="s">
        <v>173</v>
      </c>
      <c r="AH674" s="86">
        <f t="shared" si="236"/>
        <v>0</v>
      </c>
      <c r="AI674" s="86" t="s">
        <v>173</v>
      </c>
      <c r="AJ674" s="86" t="s">
        <v>173</v>
      </c>
      <c r="AK674" s="86">
        <f t="shared" si="237"/>
        <v>0</v>
      </c>
      <c r="AM674" s="131" t="s">
        <v>11</v>
      </c>
    </row>
    <row r="675" spans="1:39" s="44" customFormat="1" ht="15.95" customHeight="1" x14ac:dyDescent="0.4">
      <c r="A675" s="131" t="str">
        <f t="shared" si="224"/>
        <v>DiciembreBanesco Seguros, S.A.</v>
      </c>
      <c r="B675" s="50" t="s">
        <v>106</v>
      </c>
      <c r="C675" s="87">
        <f t="shared" si="225"/>
        <v>0</v>
      </c>
      <c r="D675" s="87">
        <f t="shared" si="226"/>
        <v>0</v>
      </c>
      <c r="E675" s="86" t="s">
        <v>173</v>
      </c>
      <c r="F675" s="86" t="s">
        <v>173</v>
      </c>
      <c r="G675" s="86">
        <f t="shared" si="227"/>
        <v>0</v>
      </c>
      <c r="H675" s="86" t="s">
        <v>173</v>
      </c>
      <c r="I675" s="86" t="s">
        <v>173</v>
      </c>
      <c r="J675" s="86">
        <f t="shared" si="228"/>
        <v>0</v>
      </c>
      <c r="K675" s="86" t="s">
        <v>173</v>
      </c>
      <c r="L675" s="86" t="s">
        <v>173</v>
      </c>
      <c r="M675" s="86">
        <f t="shared" si="229"/>
        <v>0</v>
      </c>
      <c r="N675" s="86" t="s">
        <v>173</v>
      </c>
      <c r="O675" s="86" t="s">
        <v>173</v>
      </c>
      <c r="P675" s="86">
        <f t="shared" si="230"/>
        <v>0</v>
      </c>
      <c r="Q675" s="86" t="s">
        <v>173</v>
      </c>
      <c r="R675" s="86" t="s">
        <v>173</v>
      </c>
      <c r="S675" s="86">
        <f t="shared" si="231"/>
        <v>0</v>
      </c>
      <c r="T675" s="86" t="s">
        <v>173</v>
      </c>
      <c r="U675" s="86" t="s">
        <v>173</v>
      </c>
      <c r="V675" s="86">
        <f t="shared" si="232"/>
        <v>0</v>
      </c>
      <c r="W675" s="86" t="s">
        <v>173</v>
      </c>
      <c r="X675" s="86" t="s">
        <v>173</v>
      </c>
      <c r="Y675" s="86">
        <f t="shared" si="233"/>
        <v>0</v>
      </c>
      <c r="Z675" s="86" t="s">
        <v>173</v>
      </c>
      <c r="AA675" s="86" t="s">
        <v>173</v>
      </c>
      <c r="AB675" s="86">
        <f t="shared" si="234"/>
        <v>0</v>
      </c>
      <c r="AC675" s="86" t="s">
        <v>173</v>
      </c>
      <c r="AD675" s="86" t="s">
        <v>173</v>
      </c>
      <c r="AE675" s="86">
        <f t="shared" si="235"/>
        <v>0</v>
      </c>
      <c r="AF675" s="86" t="s">
        <v>173</v>
      </c>
      <c r="AG675" s="86" t="s">
        <v>173</v>
      </c>
      <c r="AH675" s="86">
        <f t="shared" si="236"/>
        <v>0</v>
      </c>
      <c r="AI675" s="86" t="s">
        <v>173</v>
      </c>
      <c r="AJ675" s="86" t="s">
        <v>173</v>
      </c>
      <c r="AK675" s="86">
        <f t="shared" si="237"/>
        <v>0</v>
      </c>
      <c r="AM675" s="131" t="s">
        <v>11</v>
      </c>
    </row>
    <row r="676" spans="1:39" s="44" customFormat="1" ht="15.95" customHeight="1" x14ac:dyDescent="0.4">
      <c r="A676" s="131" t="str">
        <f t="shared" si="224"/>
        <v>DiciembreHumano Seguros, S. A.</v>
      </c>
      <c r="B676" s="50" t="s">
        <v>108</v>
      </c>
      <c r="C676" s="87">
        <f t="shared" si="225"/>
        <v>0</v>
      </c>
      <c r="D676" s="87">
        <f t="shared" si="226"/>
        <v>0</v>
      </c>
      <c r="E676" s="86" t="s">
        <v>173</v>
      </c>
      <c r="F676" s="86" t="s">
        <v>173</v>
      </c>
      <c r="G676" s="86">
        <f t="shared" si="227"/>
        <v>0</v>
      </c>
      <c r="H676" s="86" t="s">
        <v>173</v>
      </c>
      <c r="I676" s="86" t="s">
        <v>173</v>
      </c>
      <c r="J676" s="86">
        <f t="shared" si="228"/>
        <v>0</v>
      </c>
      <c r="K676" s="86" t="s">
        <v>173</v>
      </c>
      <c r="L676" s="86" t="s">
        <v>173</v>
      </c>
      <c r="M676" s="86">
        <f t="shared" si="229"/>
        <v>0</v>
      </c>
      <c r="N676" s="86" t="s">
        <v>173</v>
      </c>
      <c r="O676" s="86" t="s">
        <v>173</v>
      </c>
      <c r="P676" s="86">
        <f t="shared" si="230"/>
        <v>0</v>
      </c>
      <c r="Q676" s="86" t="s">
        <v>173</v>
      </c>
      <c r="R676" s="86" t="s">
        <v>173</v>
      </c>
      <c r="S676" s="86">
        <f t="shared" si="231"/>
        <v>0</v>
      </c>
      <c r="T676" s="86" t="s">
        <v>173</v>
      </c>
      <c r="U676" s="86" t="s">
        <v>173</v>
      </c>
      <c r="V676" s="86">
        <f t="shared" si="232"/>
        <v>0</v>
      </c>
      <c r="W676" s="86" t="s">
        <v>173</v>
      </c>
      <c r="X676" s="86" t="s">
        <v>173</v>
      </c>
      <c r="Y676" s="86">
        <f t="shared" si="233"/>
        <v>0</v>
      </c>
      <c r="Z676" s="86" t="s">
        <v>173</v>
      </c>
      <c r="AA676" s="86" t="s">
        <v>173</v>
      </c>
      <c r="AB676" s="86">
        <f t="shared" si="234"/>
        <v>0</v>
      </c>
      <c r="AC676" s="86" t="s">
        <v>173</v>
      </c>
      <c r="AD676" s="86" t="s">
        <v>173</v>
      </c>
      <c r="AE676" s="86">
        <f t="shared" si="235"/>
        <v>0</v>
      </c>
      <c r="AF676" s="86" t="s">
        <v>173</v>
      </c>
      <c r="AG676" s="86" t="s">
        <v>173</v>
      </c>
      <c r="AH676" s="86">
        <f t="shared" si="236"/>
        <v>0</v>
      </c>
      <c r="AI676" s="86" t="s">
        <v>173</v>
      </c>
      <c r="AJ676" s="86" t="s">
        <v>173</v>
      </c>
      <c r="AK676" s="86">
        <f t="shared" si="237"/>
        <v>0</v>
      </c>
      <c r="AM676" s="131" t="s">
        <v>11</v>
      </c>
    </row>
    <row r="677" spans="1:39" s="44" customFormat="1" ht="15.95" customHeight="1" x14ac:dyDescent="0.4">
      <c r="A677" s="131" t="str">
        <f t="shared" si="224"/>
        <v>DiciembreAtrio Seguros, S. A.</v>
      </c>
      <c r="B677" s="50" t="s">
        <v>110</v>
      </c>
      <c r="C677" s="87">
        <f t="shared" si="225"/>
        <v>0</v>
      </c>
      <c r="D677" s="87">
        <f t="shared" si="226"/>
        <v>0</v>
      </c>
      <c r="E677" s="86" t="s">
        <v>173</v>
      </c>
      <c r="F677" s="86" t="s">
        <v>173</v>
      </c>
      <c r="G677" s="86">
        <f t="shared" si="227"/>
        <v>0</v>
      </c>
      <c r="H677" s="86" t="s">
        <v>173</v>
      </c>
      <c r="I677" s="86" t="s">
        <v>173</v>
      </c>
      <c r="J677" s="86">
        <f t="shared" si="228"/>
        <v>0</v>
      </c>
      <c r="K677" s="86" t="s">
        <v>173</v>
      </c>
      <c r="L677" s="86" t="s">
        <v>173</v>
      </c>
      <c r="M677" s="86">
        <f t="shared" si="229"/>
        <v>0</v>
      </c>
      <c r="N677" s="86" t="s">
        <v>173</v>
      </c>
      <c r="O677" s="86" t="s">
        <v>173</v>
      </c>
      <c r="P677" s="86">
        <f t="shared" si="230"/>
        <v>0</v>
      </c>
      <c r="Q677" s="86" t="s">
        <v>173</v>
      </c>
      <c r="R677" s="86" t="s">
        <v>173</v>
      </c>
      <c r="S677" s="86">
        <f t="shared" si="231"/>
        <v>0</v>
      </c>
      <c r="T677" s="86" t="s">
        <v>173</v>
      </c>
      <c r="U677" s="86" t="s">
        <v>173</v>
      </c>
      <c r="V677" s="86">
        <f t="shared" si="232"/>
        <v>0</v>
      </c>
      <c r="W677" s="86" t="s">
        <v>173</v>
      </c>
      <c r="X677" s="86" t="s">
        <v>173</v>
      </c>
      <c r="Y677" s="86">
        <f t="shared" si="233"/>
        <v>0</v>
      </c>
      <c r="Z677" s="86" t="s">
        <v>173</v>
      </c>
      <c r="AA677" s="86" t="s">
        <v>173</v>
      </c>
      <c r="AB677" s="86">
        <f t="shared" si="234"/>
        <v>0</v>
      </c>
      <c r="AC677" s="86" t="s">
        <v>173</v>
      </c>
      <c r="AD677" s="86" t="s">
        <v>173</v>
      </c>
      <c r="AE677" s="86">
        <f t="shared" si="235"/>
        <v>0</v>
      </c>
      <c r="AF677" s="86" t="s">
        <v>173</v>
      </c>
      <c r="AG677" s="86" t="s">
        <v>173</v>
      </c>
      <c r="AH677" s="86">
        <f t="shared" si="236"/>
        <v>0</v>
      </c>
      <c r="AI677" s="86" t="s">
        <v>173</v>
      </c>
      <c r="AJ677" s="86" t="s">
        <v>173</v>
      </c>
      <c r="AK677" s="86">
        <f t="shared" si="237"/>
        <v>0</v>
      </c>
      <c r="AM677" s="131" t="s">
        <v>11</v>
      </c>
    </row>
    <row r="678" spans="1:39" s="44" customFormat="1" ht="15.95" customHeight="1" x14ac:dyDescent="0.4">
      <c r="A678" s="131" t="str">
        <f t="shared" si="224"/>
        <v>DiciembreSeguros APS, S.A</v>
      </c>
      <c r="B678" s="50" t="s">
        <v>114</v>
      </c>
      <c r="C678" s="87">
        <f t="shared" si="225"/>
        <v>0</v>
      </c>
      <c r="D678" s="87">
        <f t="shared" si="226"/>
        <v>0</v>
      </c>
      <c r="E678" s="86" t="s">
        <v>173</v>
      </c>
      <c r="F678" s="86" t="s">
        <v>173</v>
      </c>
      <c r="G678" s="86">
        <f t="shared" si="227"/>
        <v>0</v>
      </c>
      <c r="H678" s="86" t="s">
        <v>173</v>
      </c>
      <c r="I678" s="86" t="s">
        <v>173</v>
      </c>
      <c r="J678" s="86">
        <f t="shared" si="228"/>
        <v>0</v>
      </c>
      <c r="K678" s="86" t="s">
        <v>173</v>
      </c>
      <c r="L678" s="86" t="s">
        <v>173</v>
      </c>
      <c r="M678" s="86">
        <f t="shared" si="229"/>
        <v>0</v>
      </c>
      <c r="N678" s="86" t="s">
        <v>173</v>
      </c>
      <c r="O678" s="86" t="s">
        <v>173</v>
      </c>
      <c r="P678" s="86">
        <f t="shared" si="230"/>
        <v>0</v>
      </c>
      <c r="Q678" s="86" t="s">
        <v>173</v>
      </c>
      <c r="R678" s="86" t="s">
        <v>173</v>
      </c>
      <c r="S678" s="86">
        <f t="shared" si="231"/>
        <v>0</v>
      </c>
      <c r="T678" s="86" t="s">
        <v>173</v>
      </c>
      <c r="U678" s="86" t="s">
        <v>173</v>
      </c>
      <c r="V678" s="86">
        <f t="shared" si="232"/>
        <v>0</v>
      </c>
      <c r="W678" s="86" t="s">
        <v>173</v>
      </c>
      <c r="X678" s="86" t="s">
        <v>173</v>
      </c>
      <c r="Y678" s="86">
        <f t="shared" si="233"/>
        <v>0</v>
      </c>
      <c r="Z678" s="86" t="s">
        <v>173</v>
      </c>
      <c r="AA678" s="86" t="s">
        <v>173</v>
      </c>
      <c r="AB678" s="86">
        <f t="shared" si="234"/>
        <v>0</v>
      </c>
      <c r="AC678" s="86" t="s">
        <v>173</v>
      </c>
      <c r="AD678" s="86" t="s">
        <v>173</v>
      </c>
      <c r="AE678" s="86">
        <f t="shared" si="235"/>
        <v>0</v>
      </c>
      <c r="AF678" s="86" t="s">
        <v>173</v>
      </c>
      <c r="AG678" s="86" t="s">
        <v>173</v>
      </c>
      <c r="AH678" s="86">
        <f t="shared" si="236"/>
        <v>0</v>
      </c>
      <c r="AI678" s="86" t="s">
        <v>173</v>
      </c>
      <c r="AJ678" s="86" t="s">
        <v>173</v>
      </c>
      <c r="AK678" s="86">
        <f t="shared" si="237"/>
        <v>0</v>
      </c>
      <c r="AM678" s="131" t="s">
        <v>11</v>
      </c>
    </row>
    <row r="679" spans="1:39" s="44" customFormat="1" ht="15.95" customHeight="1" x14ac:dyDescent="0.4">
      <c r="A679" s="131" t="str">
        <f t="shared" si="224"/>
        <v>DiciembreBupa Dominicana, S.A.</v>
      </c>
      <c r="B679" s="49" t="s">
        <v>101</v>
      </c>
      <c r="C679" s="87">
        <f t="shared" si="225"/>
        <v>0</v>
      </c>
      <c r="D679" s="87">
        <f t="shared" si="226"/>
        <v>0</v>
      </c>
      <c r="E679" s="86" t="s">
        <v>173</v>
      </c>
      <c r="F679" s="86" t="s">
        <v>173</v>
      </c>
      <c r="G679" s="86">
        <f t="shared" si="227"/>
        <v>0</v>
      </c>
      <c r="H679" s="86" t="s">
        <v>173</v>
      </c>
      <c r="I679" s="86" t="s">
        <v>173</v>
      </c>
      <c r="J679" s="86">
        <f t="shared" si="228"/>
        <v>0</v>
      </c>
      <c r="K679" s="86" t="s">
        <v>173</v>
      </c>
      <c r="L679" s="86" t="s">
        <v>173</v>
      </c>
      <c r="M679" s="86">
        <f t="shared" si="229"/>
        <v>0</v>
      </c>
      <c r="N679" s="86" t="s">
        <v>173</v>
      </c>
      <c r="O679" s="86" t="s">
        <v>173</v>
      </c>
      <c r="P679" s="86">
        <f t="shared" si="230"/>
        <v>0</v>
      </c>
      <c r="Q679" s="86" t="s">
        <v>173</v>
      </c>
      <c r="R679" s="86" t="s">
        <v>173</v>
      </c>
      <c r="S679" s="86">
        <f t="shared" si="231"/>
        <v>0</v>
      </c>
      <c r="T679" s="86" t="s">
        <v>173</v>
      </c>
      <c r="U679" s="86" t="s">
        <v>173</v>
      </c>
      <c r="V679" s="86">
        <f t="shared" si="232"/>
        <v>0</v>
      </c>
      <c r="W679" s="86" t="s">
        <v>173</v>
      </c>
      <c r="X679" s="86" t="s">
        <v>173</v>
      </c>
      <c r="Y679" s="86">
        <f t="shared" si="233"/>
        <v>0</v>
      </c>
      <c r="Z679" s="86" t="s">
        <v>173</v>
      </c>
      <c r="AA679" s="86" t="s">
        <v>173</v>
      </c>
      <c r="AB679" s="86">
        <f t="shared" si="234"/>
        <v>0</v>
      </c>
      <c r="AC679" s="86" t="s">
        <v>173</v>
      </c>
      <c r="AD679" s="86" t="s">
        <v>173</v>
      </c>
      <c r="AE679" s="86">
        <f t="shared" si="235"/>
        <v>0</v>
      </c>
      <c r="AF679" s="86" t="s">
        <v>173</v>
      </c>
      <c r="AG679" s="86" t="s">
        <v>173</v>
      </c>
      <c r="AH679" s="86">
        <f t="shared" si="236"/>
        <v>0</v>
      </c>
      <c r="AI679" s="86" t="s">
        <v>173</v>
      </c>
      <c r="AJ679" s="86" t="s">
        <v>173</v>
      </c>
      <c r="AK679" s="86">
        <f t="shared" si="237"/>
        <v>0</v>
      </c>
      <c r="AM679" s="131" t="s">
        <v>11</v>
      </c>
    </row>
    <row r="680" spans="1:39" s="44" customFormat="1" ht="15.95" customHeight="1" x14ac:dyDescent="0.4">
      <c r="A680" s="131" t="str">
        <f t="shared" si="224"/>
        <v>DiciembreMultiseguros S.U, S. A.</v>
      </c>
      <c r="B680" s="50" t="s">
        <v>113</v>
      </c>
      <c r="C680" s="87">
        <f t="shared" si="225"/>
        <v>0</v>
      </c>
      <c r="D680" s="87">
        <f t="shared" si="226"/>
        <v>0</v>
      </c>
      <c r="E680" s="86" t="s">
        <v>173</v>
      </c>
      <c r="F680" s="86" t="s">
        <v>173</v>
      </c>
      <c r="G680" s="86">
        <f t="shared" si="227"/>
        <v>0</v>
      </c>
      <c r="H680" s="86" t="s">
        <v>173</v>
      </c>
      <c r="I680" s="86" t="s">
        <v>173</v>
      </c>
      <c r="J680" s="86">
        <f t="shared" si="228"/>
        <v>0</v>
      </c>
      <c r="K680" s="86" t="s">
        <v>173</v>
      </c>
      <c r="L680" s="86" t="s">
        <v>173</v>
      </c>
      <c r="M680" s="86">
        <f t="shared" si="229"/>
        <v>0</v>
      </c>
      <c r="N680" s="86" t="s">
        <v>173</v>
      </c>
      <c r="O680" s="86" t="s">
        <v>173</v>
      </c>
      <c r="P680" s="86">
        <f t="shared" si="230"/>
        <v>0</v>
      </c>
      <c r="Q680" s="86" t="s">
        <v>173</v>
      </c>
      <c r="R680" s="86" t="s">
        <v>173</v>
      </c>
      <c r="S680" s="86">
        <f t="shared" si="231"/>
        <v>0</v>
      </c>
      <c r="T680" s="86" t="s">
        <v>173</v>
      </c>
      <c r="U680" s="86" t="s">
        <v>173</v>
      </c>
      <c r="V680" s="86">
        <f t="shared" si="232"/>
        <v>0</v>
      </c>
      <c r="W680" s="86" t="s">
        <v>173</v>
      </c>
      <c r="X680" s="86" t="s">
        <v>173</v>
      </c>
      <c r="Y680" s="86">
        <f t="shared" si="233"/>
        <v>0</v>
      </c>
      <c r="Z680" s="86" t="s">
        <v>173</v>
      </c>
      <c r="AA680" s="86" t="s">
        <v>173</v>
      </c>
      <c r="AB680" s="86">
        <f t="shared" si="234"/>
        <v>0</v>
      </c>
      <c r="AC680" s="86" t="s">
        <v>173</v>
      </c>
      <c r="AD680" s="86" t="s">
        <v>173</v>
      </c>
      <c r="AE680" s="86">
        <f t="shared" si="235"/>
        <v>0</v>
      </c>
      <c r="AF680" s="86" t="s">
        <v>173</v>
      </c>
      <c r="AG680" s="86" t="s">
        <v>173</v>
      </c>
      <c r="AH680" s="86">
        <f t="shared" si="236"/>
        <v>0</v>
      </c>
      <c r="AI680" s="86" t="s">
        <v>173</v>
      </c>
      <c r="AJ680" s="86" t="s">
        <v>173</v>
      </c>
      <c r="AK680" s="86">
        <f t="shared" si="237"/>
        <v>0</v>
      </c>
      <c r="AM680" s="131" t="s">
        <v>11</v>
      </c>
    </row>
    <row r="681" spans="1:39" s="44" customFormat="1" ht="15.95" customHeight="1" x14ac:dyDescent="0.4">
      <c r="A681" s="131" t="str">
        <f t="shared" si="224"/>
        <v>DiciembreSeguros ADEMI, S. A.</v>
      </c>
      <c r="B681" s="50" t="s">
        <v>109</v>
      </c>
      <c r="C681" s="87">
        <f t="shared" si="225"/>
        <v>0</v>
      </c>
      <c r="D681" s="87">
        <f t="shared" si="226"/>
        <v>0</v>
      </c>
      <c r="E681" s="86" t="s">
        <v>173</v>
      </c>
      <c r="F681" s="86" t="s">
        <v>173</v>
      </c>
      <c r="G681" s="86">
        <f t="shared" si="227"/>
        <v>0</v>
      </c>
      <c r="H681" s="86" t="s">
        <v>173</v>
      </c>
      <c r="I681" s="86" t="s">
        <v>173</v>
      </c>
      <c r="J681" s="86">
        <f t="shared" si="228"/>
        <v>0</v>
      </c>
      <c r="K681" s="86" t="s">
        <v>173</v>
      </c>
      <c r="L681" s="86" t="s">
        <v>173</v>
      </c>
      <c r="M681" s="86">
        <f t="shared" si="229"/>
        <v>0</v>
      </c>
      <c r="N681" s="86" t="s">
        <v>173</v>
      </c>
      <c r="O681" s="86" t="s">
        <v>173</v>
      </c>
      <c r="P681" s="86">
        <f t="shared" si="230"/>
        <v>0</v>
      </c>
      <c r="Q681" s="86" t="s">
        <v>173</v>
      </c>
      <c r="R681" s="86" t="s">
        <v>173</v>
      </c>
      <c r="S681" s="86">
        <f t="shared" si="231"/>
        <v>0</v>
      </c>
      <c r="T681" s="86" t="s">
        <v>173</v>
      </c>
      <c r="U681" s="86" t="s">
        <v>173</v>
      </c>
      <c r="V681" s="86">
        <f t="shared" si="232"/>
        <v>0</v>
      </c>
      <c r="W681" s="86" t="s">
        <v>173</v>
      </c>
      <c r="X681" s="86" t="s">
        <v>173</v>
      </c>
      <c r="Y681" s="86">
        <f t="shared" si="233"/>
        <v>0</v>
      </c>
      <c r="Z681" s="86" t="s">
        <v>173</v>
      </c>
      <c r="AA681" s="86" t="s">
        <v>173</v>
      </c>
      <c r="AB681" s="86">
        <f t="shared" si="234"/>
        <v>0</v>
      </c>
      <c r="AC681" s="86" t="s">
        <v>173</v>
      </c>
      <c r="AD681" s="86" t="s">
        <v>173</v>
      </c>
      <c r="AE681" s="86">
        <f t="shared" si="235"/>
        <v>0</v>
      </c>
      <c r="AF681" s="86" t="s">
        <v>173</v>
      </c>
      <c r="AG681" s="86" t="s">
        <v>173</v>
      </c>
      <c r="AH681" s="86">
        <f t="shared" si="236"/>
        <v>0</v>
      </c>
      <c r="AI681" s="86" t="s">
        <v>173</v>
      </c>
      <c r="AJ681" s="86" t="s">
        <v>173</v>
      </c>
      <c r="AK681" s="86">
        <f t="shared" si="237"/>
        <v>0</v>
      </c>
      <c r="AM681" s="131" t="s">
        <v>11</v>
      </c>
    </row>
    <row r="682" spans="1:39" s="44" customFormat="1" ht="15.95" customHeight="1" x14ac:dyDescent="0.4">
      <c r="A682" s="131" t="str">
        <f t="shared" si="224"/>
        <v>DiciembreMidas Seguros, S. A.</v>
      </c>
      <c r="B682" s="50" t="s">
        <v>115</v>
      </c>
      <c r="C682" s="87">
        <f t="shared" si="225"/>
        <v>0</v>
      </c>
      <c r="D682" s="87">
        <f t="shared" si="226"/>
        <v>0</v>
      </c>
      <c r="E682" s="86" t="s">
        <v>173</v>
      </c>
      <c r="F682" s="86" t="s">
        <v>173</v>
      </c>
      <c r="G682" s="86">
        <f t="shared" si="227"/>
        <v>0</v>
      </c>
      <c r="H682" s="86" t="s">
        <v>173</v>
      </c>
      <c r="I682" s="86" t="s">
        <v>173</v>
      </c>
      <c r="J682" s="86">
        <f t="shared" si="228"/>
        <v>0</v>
      </c>
      <c r="K682" s="86" t="s">
        <v>173</v>
      </c>
      <c r="L682" s="86" t="s">
        <v>173</v>
      </c>
      <c r="M682" s="86">
        <f t="shared" si="229"/>
        <v>0</v>
      </c>
      <c r="N682" s="86" t="s">
        <v>173</v>
      </c>
      <c r="O682" s="86" t="s">
        <v>173</v>
      </c>
      <c r="P682" s="86">
        <f t="shared" si="230"/>
        <v>0</v>
      </c>
      <c r="Q682" s="86" t="s">
        <v>173</v>
      </c>
      <c r="R682" s="86" t="s">
        <v>173</v>
      </c>
      <c r="S682" s="86">
        <f t="shared" si="231"/>
        <v>0</v>
      </c>
      <c r="T682" s="86" t="s">
        <v>173</v>
      </c>
      <c r="U682" s="86" t="s">
        <v>173</v>
      </c>
      <c r="V682" s="86">
        <f t="shared" si="232"/>
        <v>0</v>
      </c>
      <c r="W682" s="86" t="s">
        <v>173</v>
      </c>
      <c r="X682" s="86" t="s">
        <v>173</v>
      </c>
      <c r="Y682" s="86">
        <f t="shared" si="233"/>
        <v>0</v>
      </c>
      <c r="Z682" s="86" t="s">
        <v>173</v>
      </c>
      <c r="AA682" s="86" t="s">
        <v>173</v>
      </c>
      <c r="AB682" s="86">
        <f t="shared" si="234"/>
        <v>0</v>
      </c>
      <c r="AC682" s="86" t="s">
        <v>173</v>
      </c>
      <c r="AD682" s="86" t="s">
        <v>173</v>
      </c>
      <c r="AE682" s="86">
        <f t="shared" si="235"/>
        <v>0</v>
      </c>
      <c r="AF682" s="86" t="s">
        <v>173</v>
      </c>
      <c r="AG682" s="86" t="s">
        <v>173</v>
      </c>
      <c r="AH682" s="86">
        <f t="shared" si="236"/>
        <v>0</v>
      </c>
      <c r="AI682" s="86" t="s">
        <v>173</v>
      </c>
      <c r="AJ682" s="86" t="s">
        <v>173</v>
      </c>
      <c r="AK682" s="86">
        <f t="shared" si="237"/>
        <v>0</v>
      </c>
      <c r="AM682" s="131" t="s">
        <v>11</v>
      </c>
    </row>
    <row r="683" spans="1:39" s="44" customFormat="1" ht="15.95" customHeight="1" x14ac:dyDescent="0.4">
      <c r="A683" s="131" t="str">
        <f t="shared" si="224"/>
        <v>DiciembreHylseg Seguros, S.A.</v>
      </c>
      <c r="B683" s="50" t="s">
        <v>117</v>
      </c>
      <c r="C683" s="87">
        <f t="shared" si="225"/>
        <v>0</v>
      </c>
      <c r="D683" s="87">
        <f t="shared" si="226"/>
        <v>0</v>
      </c>
      <c r="E683" s="86" t="s">
        <v>173</v>
      </c>
      <c r="F683" s="86" t="s">
        <v>173</v>
      </c>
      <c r="G683" s="86">
        <f t="shared" si="227"/>
        <v>0</v>
      </c>
      <c r="H683" s="86" t="s">
        <v>173</v>
      </c>
      <c r="I683" s="86" t="s">
        <v>173</v>
      </c>
      <c r="J683" s="86">
        <f t="shared" si="228"/>
        <v>0</v>
      </c>
      <c r="K683" s="86" t="s">
        <v>173</v>
      </c>
      <c r="L683" s="86" t="s">
        <v>173</v>
      </c>
      <c r="M683" s="86">
        <f t="shared" si="229"/>
        <v>0</v>
      </c>
      <c r="N683" s="86" t="s">
        <v>173</v>
      </c>
      <c r="O683" s="86" t="s">
        <v>173</v>
      </c>
      <c r="P683" s="86">
        <f t="shared" si="230"/>
        <v>0</v>
      </c>
      <c r="Q683" s="86" t="s">
        <v>173</v>
      </c>
      <c r="R683" s="86" t="s">
        <v>173</v>
      </c>
      <c r="S683" s="86">
        <f t="shared" si="231"/>
        <v>0</v>
      </c>
      <c r="T683" s="86" t="s">
        <v>173</v>
      </c>
      <c r="U683" s="86" t="s">
        <v>173</v>
      </c>
      <c r="V683" s="86">
        <f t="shared" si="232"/>
        <v>0</v>
      </c>
      <c r="W683" s="86" t="s">
        <v>173</v>
      </c>
      <c r="X683" s="86" t="s">
        <v>173</v>
      </c>
      <c r="Y683" s="86">
        <f t="shared" si="233"/>
        <v>0</v>
      </c>
      <c r="Z683" s="86" t="s">
        <v>173</v>
      </c>
      <c r="AA683" s="86" t="s">
        <v>173</v>
      </c>
      <c r="AB683" s="86">
        <f t="shared" si="234"/>
        <v>0</v>
      </c>
      <c r="AC683" s="86" t="s">
        <v>173</v>
      </c>
      <c r="AD683" s="86" t="s">
        <v>173</v>
      </c>
      <c r="AE683" s="86">
        <f t="shared" si="235"/>
        <v>0</v>
      </c>
      <c r="AF683" s="86" t="s">
        <v>173</v>
      </c>
      <c r="AG683" s="86" t="s">
        <v>173</v>
      </c>
      <c r="AH683" s="86">
        <f t="shared" si="236"/>
        <v>0</v>
      </c>
      <c r="AI683" s="86" t="s">
        <v>173</v>
      </c>
      <c r="AJ683" s="86" t="s">
        <v>173</v>
      </c>
      <c r="AK683" s="86">
        <f t="shared" si="237"/>
        <v>0</v>
      </c>
      <c r="AM683" s="131" t="s">
        <v>11</v>
      </c>
    </row>
    <row r="684" spans="1:39" s="44" customFormat="1" ht="15.95" customHeight="1" x14ac:dyDescent="0.4">
      <c r="A684" s="131" t="str">
        <f t="shared" si="224"/>
        <v>DiciembreAseguradora Agropecuaria Dominicana. S. A.</v>
      </c>
      <c r="B684" s="50" t="s">
        <v>98</v>
      </c>
      <c r="C684" s="87">
        <f t="shared" si="225"/>
        <v>0</v>
      </c>
      <c r="D684" s="87">
        <f t="shared" si="226"/>
        <v>0</v>
      </c>
      <c r="E684" s="86" t="s">
        <v>173</v>
      </c>
      <c r="F684" s="86" t="s">
        <v>173</v>
      </c>
      <c r="G684" s="86">
        <f t="shared" si="227"/>
        <v>0</v>
      </c>
      <c r="H684" s="86" t="s">
        <v>173</v>
      </c>
      <c r="I684" s="86" t="s">
        <v>173</v>
      </c>
      <c r="J684" s="86">
        <f t="shared" si="228"/>
        <v>0</v>
      </c>
      <c r="K684" s="86" t="s">
        <v>173</v>
      </c>
      <c r="L684" s="86" t="s">
        <v>173</v>
      </c>
      <c r="M684" s="86">
        <f t="shared" si="229"/>
        <v>0</v>
      </c>
      <c r="N684" s="86" t="s">
        <v>173</v>
      </c>
      <c r="O684" s="86" t="s">
        <v>173</v>
      </c>
      <c r="P684" s="86">
        <f t="shared" si="230"/>
        <v>0</v>
      </c>
      <c r="Q684" s="86" t="s">
        <v>173</v>
      </c>
      <c r="R684" s="86" t="s">
        <v>173</v>
      </c>
      <c r="S684" s="86">
        <f t="shared" si="231"/>
        <v>0</v>
      </c>
      <c r="T684" s="86" t="s">
        <v>173</v>
      </c>
      <c r="U684" s="86" t="s">
        <v>173</v>
      </c>
      <c r="V684" s="86">
        <f t="shared" si="232"/>
        <v>0</v>
      </c>
      <c r="W684" s="86" t="s">
        <v>173</v>
      </c>
      <c r="X684" s="86" t="s">
        <v>173</v>
      </c>
      <c r="Y684" s="86">
        <f t="shared" si="233"/>
        <v>0</v>
      </c>
      <c r="Z684" s="86" t="s">
        <v>173</v>
      </c>
      <c r="AA684" s="86" t="s">
        <v>173</v>
      </c>
      <c r="AB684" s="86">
        <f t="shared" si="234"/>
        <v>0</v>
      </c>
      <c r="AC684" s="86" t="s">
        <v>173</v>
      </c>
      <c r="AD684" s="86" t="s">
        <v>173</v>
      </c>
      <c r="AE684" s="86">
        <f t="shared" si="235"/>
        <v>0</v>
      </c>
      <c r="AF684" s="86" t="s">
        <v>173</v>
      </c>
      <c r="AG684" s="86" t="s">
        <v>173</v>
      </c>
      <c r="AH684" s="86">
        <f t="shared" si="236"/>
        <v>0</v>
      </c>
      <c r="AI684" s="86" t="s">
        <v>173</v>
      </c>
      <c r="AJ684" s="86" t="s">
        <v>173</v>
      </c>
      <c r="AK684" s="86">
        <f t="shared" si="237"/>
        <v>0</v>
      </c>
      <c r="AM684" s="131" t="s">
        <v>11</v>
      </c>
    </row>
    <row r="685" spans="1:39" s="44" customFormat="1" ht="15.95" customHeight="1" thickBot="1" x14ac:dyDescent="0.45">
      <c r="A685" s="131" t="str">
        <f t="shared" si="224"/>
        <v>DiciembreCuna Mutual Insurance Society Dominicana, S.A.</v>
      </c>
      <c r="B685" s="50" t="s">
        <v>102</v>
      </c>
      <c r="C685" s="87">
        <f t="shared" si="225"/>
        <v>0</v>
      </c>
      <c r="D685" s="87">
        <f t="shared" si="226"/>
        <v>0</v>
      </c>
      <c r="E685" s="86" t="s">
        <v>173</v>
      </c>
      <c r="F685" s="86" t="s">
        <v>173</v>
      </c>
      <c r="G685" s="86">
        <f t="shared" si="227"/>
        <v>0</v>
      </c>
      <c r="H685" s="86" t="s">
        <v>173</v>
      </c>
      <c r="I685" s="86" t="s">
        <v>173</v>
      </c>
      <c r="J685" s="86">
        <f t="shared" si="228"/>
        <v>0</v>
      </c>
      <c r="K685" s="86" t="s">
        <v>173</v>
      </c>
      <c r="L685" s="86" t="s">
        <v>173</v>
      </c>
      <c r="M685" s="86">
        <f t="shared" si="229"/>
        <v>0</v>
      </c>
      <c r="N685" s="86" t="s">
        <v>173</v>
      </c>
      <c r="O685" s="86" t="s">
        <v>173</v>
      </c>
      <c r="P685" s="86">
        <f t="shared" si="230"/>
        <v>0</v>
      </c>
      <c r="Q685" s="86" t="s">
        <v>173</v>
      </c>
      <c r="R685" s="86" t="s">
        <v>173</v>
      </c>
      <c r="S685" s="86">
        <f t="shared" si="231"/>
        <v>0</v>
      </c>
      <c r="T685" s="86" t="s">
        <v>173</v>
      </c>
      <c r="U685" s="86" t="s">
        <v>173</v>
      </c>
      <c r="V685" s="86">
        <f t="shared" si="232"/>
        <v>0</v>
      </c>
      <c r="W685" s="86" t="s">
        <v>173</v>
      </c>
      <c r="X685" s="86" t="s">
        <v>173</v>
      </c>
      <c r="Y685" s="86">
        <f t="shared" si="233"/>
        <v>0</v>
      </c>
      <c r="Z685" s="86" t="s">
        <v>173</v>
      </c>
      <c r="AA685" s="86" t="s">
        <v>173</v>
      </c>
      <c r="AB685" s="86">
        <f t="shared" si="234"/>
        <v>0</v>
      </c>
      <c r="AC685" s="86" t="s">
        <v>173</v>
      </c>
      <c r="AD685" s="86" t="s">
        <v>173</v>
      </c>
      <c r="AE685" s="86">
        <f t="shared" si="235"/>
        <v>0</v>
      </c>
      <c r="AF685" s="86" t="s">
        <v>173</v>
      </c>
      <c r="AG685" s="86" t="s">
        <v>173</v>
      </c>
      <c r="AH685" s="86">
        <f t="shared" si="236"/>
        <v>0</v>
      </c>
      <c r="AI685" s="86" t="s">
        <v>173</v>
      </c>
      <c r="AJ685" s="86" t="s">
        <v>173</v>
      </c>
      <c r="AK685" s="86">
        <f t="shared" si="237"/>
        <v>0</v>
      </c>
      <c r="AM685" s="131" t="s">
        <v>11</v>
      </c>
    </row>
    <row r="686" spans="1:39" ht="13.35" thickTop="1" thickBot="1" x14ac:dyDescent="0.45">
      <c r="B686" s="105" t="s">
        <v>19</v>
      </c>
      <c r="C686" s="106">
        <f>SUM(C653:C685)</f>
        <v>0</v>
      </c>
      <c r="D686" s="106">
        <f>SUM(D653:D685)</f>
        <v>0</v>
      </c>
      <c r="E686" s="106">
        <f>SUM(E653:E685)</f>
        <v>0</v>
      </c>
      <c r="F686" s="106">
        <f t="shared" ref="F686:AJ686" si="238">SUM(F653:F685)</f>
        <v>0</v>
      </c>
      <c r="G686" s="106">
        <f t="shared" si="238"/>
        <v>0</v>
      </c>
      <c r="H686" s="106">
        <f t="shared" si="238"/>
        <v>0</v>
      </c>
      <c r="I686" s="106">
        <f t="shared" si="238"/>
        <v>0</v>
      </c>
      <c r="J686" s="106">
        <f t="shared" si="238"/>
        <v>0</v>
      </c>
      <c r="K686" s="106">
        <f t="shared" si="238"/>
        <v>0</v>
      </c>
      <c r="L686" s="106">
        <f t="shared" si="238"/>
        <v>0</v>
      </c>
      <c r="M686" s="106">
        <f t="shared" si="238"/>
        <v>0</v>
      </c>
      <c r="N686" s="106">
        <f t="shared" si="238"/>
        <v>0</v>
      </c>
      <c r="O686" s="106">
        <f t="shared" si="238"/>
        <v>0</v>
      </c>
      <c r="P686" s="106">
        <f t="shared" si="238"/>
        <v>0</v>
      </c>
      <c r="Q686" s="106">
        <f t="shared" si="238"/>
        <v>0</v>
      </c>
      <c r="R686" s="106">
        <f t="shared" si="238"/>
        <v>0</v>
      </c>
      <c r="S686" s="106">
        <f t="shared" si="238"/>
        <v>0</v>
      </c>
      <c r="T686" s="106">
        <f t="shared" si="238"/>
        <v>0</v>
      </c>
      <c r="U686" s="106">
        <f t="shared" si="238"/>
        <v>0</v>
      </c>
      <c r="V686" s="106">
        <f t="shared" si="238"/>
        <v>0</v>
      </c>
      <c r="W686" s="106">
        <f t="shared" si="238"/>
        <v>0</v>
      </c>
      <c r="X686" s="106">
        <f t="shared" si="238"/>
        <v>0</v>
      </c>
      <c r="Y686" s="106">
        <f t="shared" si="238"/>
        <v>0</v>
      </c>
      <c r="Z686" s="106">
        <f t="shared" si="238"/>
        <v>0</v>
      </c>
      <c r="AA686" s="106">
        <f t="shared" si="238"/>
        <v>0</v>
      </c>
      <c r="AB686" s="106">
        <f t="shared" si="238"/>
        <v>0</v>
      </c>
      <c r="AC686" s="106">
        <f t="shared" si="238"/>
        <v>0</v>
      </c>
      <c r="AD686" s="106">
        <f t="shared" si="238"/>
        <v>0</v>
      </c>
      <c r="AE686" s="106">
        <f t="shared" si="238"/>
        <v>0</v>
      </c>
      <c r="AF686" s="106">
        <f t="shared" si="238"/>
        <v>0</v>
      </c>
      <c r="AG686" s="106">
        <f t="shared" si="238"/>
        <v>0</v>
      </c>
      <c r="AH686" s="106">
        <f t="shared" si="238"/>
        <v>0</v>
      </c>
      <c r="AI686" s="106">
        <f t="shared" si="238"/>
        <v>0</v>
      </c>
      <c r="AJ686" s="106">
        <f t="shared" si="238"/>
        <v>0</v>
      </c>
      <c r="AK686" s="104"/>
    </row>
    <row r="687" spans="1:39" ht="13" thickTop="1" x14ac:dyDescent="0.4">
      <c r="B687" s="34"/>
      <c r="C687" s="35"/>
      <c r="D687" s="34"/>
      <c r="E687" s="35"/>
      <c r="F687" s="157" t="e">
        <f>F686/$D$686</f>
        <v>#DIV/0!</v>
      </c>
      <c r="G687" s="34"/>
      <c r="H687" s="35"/>
      <c r="I687" s="157" t="e">
        <f>I686/$D$686</f>
        <v>#DIV/0!</v>
      </c>
      <c r="J687" s="34"/>
      <c r="K687" s="34"/>
      <c r="L687" s="158" t="e">
        <f>L686/$D$686</f>
        <v>#DIV/0!</v>
      </c>
      <c r="M687" s="34"/>
      <c r="N687" s="34"/>
      <c r="O687" s="157" t="e">
        <f>O686/$D$686</f>
        <v>#DIV/0!</v>
      </c>
      <c r="P687" s="34"/>
      <c r="Q687" s="34"/>
      <c r="R687" s="157" t="e">
        <f>R686/$D$686</f>
        <v>#DIV/0!</v>
      </c>
      <c r="S687" s="34"/>
      <c r="T687" s="34"/>
      <c r="U687" s="157" t="e">
        <f>U686/$D$686</f>
        <v>#DIV/0!</v>
      </c>
      <c r="V687" s="34"/>
      <c r="W687" s="34"/>
      <c r="X687" s="157" t="e">
        <f>X686/$D$686</f>
        <v>#DIV/0!</v>
      </c>
      <c r="Y687" s="34"/>
      <c r="Z687" s="34"/>
      <c r="AA687" s="157" t="e">
        <f>AA686/$D$686</f>
        <v>#DIV/0!</v>
      </c>
      <c r="AB687" s="34"/>
      <c r="AC687" s="34"/>
      <c r="AD687" s="157" t="e">
        <f>AD686/$D$686</f>
        <v>#DIV/0!</v>
      </c>
      <c r="AE687" s="34"/>
      <c r="AF687" s="34"/>
      <c r="AG687" s="157" t="e">
        <f>AG686/$D$686</f>
        <v>#DIV/0!</v>
      </c>
      <c r="AH687" s="34"/>
      <c r="AI687" s="34"/>
      <c r="AJ687" s="157" t="e">
        <f>AJ686/$D$686</f>
        <v>#DIV/0!</v>
      </c>
      <c r="AK687" s="34"/>
    </row>
    <row r="688" spans="1:39" x14ac:dyDescent="0.4">
      <c r="B688" s="5" t="s">
        <v>38</v>
      </c>
      <c r="C688" s="187">
        <f>IFERROR(D686/C689*100,0)</f>
        <v>0</v>
      </c>
      <c r="D688" s="187"/>
      <c r="E688" s="187">
        <f>IFERROR(F686/E689*100,0)</f>
        <v>0</v>
      </c>
      <c r="F688" s="187"/>
      <c r="G688" s="36"/>
      <c r="H688" s="187">
        <f>IFERROR(I686/H689*100,0)</f>
        <v>0</v>
      </c>
      <c r="I688" s="187"/>
      <c r="J688" s="36"/>
      <c r="K688" s="187">
        <f>IFERROR(L686/K689*100,0)</f>
        <v>0</v>
      </c>
      <c r="L688" s="187"/>
      <c r="M688" s="36"/>
      <c r="N688" s="187">
        <f>IFERROR(O686/N689*100,0)</f>
        <v>0</v>
      </c>
      <c r="O688" s="187"/>
      <c r="P688" s="36"/>
      <c r="Q688" s="187">
        <f>IFERROR(R686/Q689*100,0)</f>
        <v>0</v>
      </c>
      <c r="R688" s="187"/>
      <c r="S688" s="36"/>
      <c r="T688" s="187">
        <f>IFERROR(U686/T689*100,0)</f>
        <v>0</v>
      </c>
      <c r="U688" s="187"/>
      <c r="V688" s="36"/>
      <c r="W688" s="187">
        <f>IFERROR(X686/W689*100,0)</f>
        <v>0</v>
      </c>
      <c r="X688" s="187"/>
      <c r="Y688" s="36"/>
      <c r="Z688" s="187">
        <f>IFERROR(AA686/Z689*100,0)</f>
        <v>0</v>
      </c>
      <c r="AA688" s="187"/>
      <c r="AB688" s="36"/>
      <c r="AC688" s="187">
        <f>IFERROR(AD686/AC689*100,0)</f>
        <v>0</v>
      </c>
      <c r="AD688" s="187"/>
      <c r="AE688" s="36"/>
      <c r="AF688" s="187">
        <f>IFERROR(AG686/AF689*100,0)</f>
        <v>0</v>
      </c>
      <c r="AG688" s="187"/>
      <c r="AH688" s="36"/>
      <c r="AI688" s="187">
        <f>IFERROR(AJ686/AI689*100,0)</f>
        <v>0</v>
      </c>
      <c r="AJ688" s="187"/>
      <c r="AK688" s="36"/>
    </row>
    <row r="689" spans="2:37" x14ac:dyDescent="0.4">
      <c r="B689" s="5" t="s">
        <v>39</v>
      </c>
      <c r="C689" s="185">
        <f>IFERROR(C686+D686,0)</f>
        <v>0</v>
      </c>
      <c r="D689" s="186"/>
      <c r="E689" s="185">
        <f>IFERROR(E686+F686,0)</f>
        <v>0</v>
      </c>
      <c r="F689" s="186"/>
      <c r="G689" s="37"/>
      <c r="H689" s="185">
        <f>IFERROR(H686+I686,0)</f>
        <v>0</v>
      </c>
      <c r="I689" s="186"/>
      <c r="J689" s="37"/>
      <c r="K689" s="185">
        <f>IFERROR(K686+L686,0)</f>
        <v>0</v>
      </c>
      <c r="L689" s="186"/>
      <c r="M689" s="37"/>
      <c r="N689" s="185">
        <f>IFERROR(N686+O686,0)</f>
        <v>0</v>
      </c>
      <c r="O689" s="186"/>
      <c r="P689" s="37"/>
      <c r="Q689" s="185">
        <f>IFERROR(Q686+R686,0)</f>
        <v>0</v>
      </c>
      <c r="R689" s="186"/>
      <c r="S689" s="37"/>
      <c r="T689" s="185">
        <f>IFERROR(T686+U686,0)</f>
        <v>0</v>
      </c>
      <c r="U689" s="186"/>
      <c r="V689" s="37"/>
      <c r="W689" s="185">
        <f>IFERROR(W686+X686,0)</f>
        <v>0</v>
      </c>
      <c r="X689" s="186"/>
      <c r="Y689" s="37"/>
      <c r="Z689" s="185">
        <f>IFERROR(Z686+AA686,0)</f>
        <v>0</v>
      </c>
      <c r="AA689" s="186"/>
      <c r="AB689" s="37"/>
      <c r="AC689" s="185">
        <f>IFERROR(AC686+AD686,0)</f>
        <v>0</v>
      </c>
      <c r="AD689" s="186"/>
      <c r="AE689" s="37"/>
      <c r="AF689" s="185">
        <f>IFERROR(AF686+AG686,0)</f>
        <v>0</v>
      </c>
      <c r="AG689" s="186"/>
      <c r="AH689" s="37"/>
      <c r="AI689" s="185">
        <f>IFERROR(AI686+AJ686,0)</f>
        <v>0</v>
      </c>
      <c r="AJ689" s="186"/>
      <c r="AK689" s="37"/>
    </row>
    <row r="690" spans="2:37" x14ac:dyDescent="0.4">
      <c r="B690" s="5" t="s">
        <v>40</v>
      </c>
      <c r="C690" s="187">
        <f>SUM(E690:AJ690,0)</f>
        <v>0</v>
      </c>
      <c r="D690" s="186"/>
      <c r="E690" s="187">
        <f>IFERROR(E689/C689*100,0)</f>
        <v>0</v>
      </c>
      <c r="F690" s="187"/>
      <c r="G690" s="36"/>
      <c r="H690" s="187">
        <f>IFERROR(H689/C689*100,0)</f>
        <v>0</v>
      </c>
      <c r="I690" s="187"/>
      <c r="J690" s="36"/>
      <c r="K690" s="187">
        <f>IFERROR(K689/C689*100,0)</f>
        <v>0</v>
      </c>
      <c r="L690" s="187"/>
      <c r="M690" s="36"/>
      <c r="N690" s="187">
        <f>IFERROR(N689/C689*100,0)</f>
        <v>0</v>
      </c>
      <c r="O690" s="187"/>
      <c r="P690" s="36"/>
      <c r="Q690" s="187">
        <f>IFERROR(Q689/C689*100,0)</f>
        <v>0</v>
      </c>
      <c r="R690" s="187"/>
      <c r="S690" s="36"/>
      <c r="T690" s="187">
        <f>IFERROR(T689/C689*100,0)</f>
        <v>0</v>
      </c>
      <c r="U690" s="187"/>
      <c r="V690" s="36"/>
      <c r="W690" s="187">
        <f>IFERROR(W689/C689*100,0)</f>
        <v>0</v>
      </c>
      <c r="X690" s="187"/>
      <c r="Y690" s="36"/>
      <c r="Z690" s="187">
        <f>IFERROR(Z689/C689*100,0)</f>
        <v>0</v>
      </c>
      <c r="AA690" s="187"/>
      <c r="AB690" s="36"/>
      <c r="AC690" s="187">
        <f>IFERROR(AC689/C689*100,0)</f>
        <v>0</v>
      </c>
      <c r="AD690" s="187"/>
      <c r="AE690" s="36"/>
      <c r="AF690" s="187">
        <f>IFERROR(AF689/C689*100,0)</f>
        <v>0</v>
      </c>
      <c r="AG690" s="187"/>
      <c r="AH690" s="36"/>
      <c r="AI690" s="187">
        <f>IFERROR(AI689/C689*100,0)</f>
        <v>0</v>
      </c>
      <c r="AJ690" s="187"/>
      <c r="AK690" s="36"/>
    </row>
    <row r="691" spans="2:37" x14ac:dyDescent="0.4">
      <c r="B691" s="92" t="s">
        <v>171</v>
      </c>
      <c r="C691" s="135"/>
    </row>
    <row r="693" spans="2:37" x14ac:dyDescent="0.4">
      <c r="C693" s="41"/>
    </row>
  </sheetData>
  <mergeCells count="689"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AI636:AJ636"/>
    <mergeCell ref="AF635:AG635"/>
    <mergeCell ref="W635:X635"/>
    <mergeCell ref="Z635:AA635"/>
    <mergeCell ref="Q636:R636"/>
    <mergeCell ref="AI635:AJ635"/>
    <mergeCell ref="T635:U635"/>
    <mergeCell ref="AC597:AD597"/>
    <mergeCell ref="AF597:AG597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B537:AJ537"/>
    <mergeCell ref="AI528:AJ528"/>
    <mergeCell ref="AI543:AJ543"/>
    <mergeCell ref="Z543:AA543"/>
    <mergeCell ref="AC543:AD543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N543:O543"/>
    <mergeCell ref="AF543:AG543"/>
    <mergeCell ref="Q580:R580"/>
    <mergeCell ref="T580:U580"/>
    <mergeCell ref="Q543:R543"/>
    <mergeCell ref="T543:U543"/>
    <mergeCell ref="W543:X543"/>
    <mergeCell ref="B538:AJ538"/>
    <mergeCell ref="B539:AJ539"/>
    <mergeCell ref="B540:AJ540"/>
    <mergeCell ref="C528:D528"/>
    <mergeCell ref="E528:F528"/>
    <mergeCell ref="H528:I528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B433:AJ433"/>
    <mergeCell ref="B483:AJ483"/>
    <mergeCell ref="B484:AJ484"/>
    <mergeCell ref="B485:AJ485"/>
    <mergeCell ref="B486:AJ486"/>
    <mergeCell ref="C526:D526"/>
    <mergeCell ref="E526:F526"/>
    <mergeCell ref="H526:I526"/>
    <mergeCell ref="K526:L526"/>
    <mergeCell ref="AC526:AD526"/>
    <mergeCell ref="H489:I489"/>
    <mergeCell ref="K489:L489"/>
    <mergeCell ref="N489:O489"/>
    <mergeCell ref="W420:X420"/>
    <mergeCell ref="N422:O422"/>
    <mergeCell ref="Z420:AA420"/>
    <mergeCell ref="AC420:AD420"/>
    <mergeCell ref="W489:X489"/>
    <mergeCell ref="Z489:AA489"/>
    <mergeCell ref="Q422:R422"/>
    <mergeCell ref="N473:O473"/>
    <mergeCell ref="AI489:AJ489"/>
    <mergeCell ref="AI473:AJ473"/>
    <mergeCell ref="AI474:AJ474"/>
    <mergeCell ref="AF489:AG489"/>
    <mergeCell ref="AC489:AD489"/>
    <mergeCell ref="AF422:AG422"/>
    <mergeCell ref="Z422:AA422"/>
    <mergeCell ref="Q474:R474"/>
    <mergeCell ref="Z473:AA473"/>
    <mergeCell ref="T474:U474"/>
    <mergeCell ref="Q436:R436"/>
    <mergeCell ref="Q489:R489"/>
    <mergeCell ref="T489:U489"/>
    <mergeCell ref="AI436:AJ436"/>
    <mergeCell ref="B431:AJ431"/>
    <mergeCell ref="B432:AJ432"/>
    <mergeCell ref="B383:B384"/>
    <mergeCell ref="T421:U421"/>
    <mergeCell ref="W421:X421"/>
    <mergeCell ref="H383:I383"/>
    <mergeCell ref="AC421:AD421"/>
    <mergeCell ref="AC473:AD473"/>
    <mergeCell ref="Z383:AA383"/>
    <mergeCell ref="C422:D422"/>
    <mergeCell ref="AC383:AD383"/>
    <mergeCell ref="E422:F422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473:L473"/>
    <mergeCell ref="K383:L383"/>
    <mergeCell ref="K420:L420"/>
    <mergeCell ref="N420:O420"/>
    <mergeCell ref="Q420:R420"/>
    <mergeCell ref="AF314:AG314"/>
    <mergeCell ref="AI314:AJ314"/>
    <mergeCell ref="AC314:AD314"/>
    <mergeCell ref="AI370:AJ370"/>
    <mergeCell ref="C436:D436"/>
    <mergeCell ref="Q473:R473"/>
    <mergeCell ref="T473:U473"/>
    <mergeCell ref="C474:D474"/>
    <mergeCell ref="E474:F474"/>
    <mergeCell ref="C421:D421"/>
    <mergeCell ref="AF370:AG370"/>
    <mergeCell ref="AC422:AD422"/>
    <mergeCell ref="AF474:AG474"/>
    <mergeCell ref="AC474:AD474"/>
    <mergeCell ref="W383:X383"/>
    <mergeCell ref="E421:F421"/>
    <mergeCell ref="H421:I421"/>
    <mergeCell ref="E370:F370"/>
    <mergeCell ref="T422:U422"/>
    <mergeCell ref="C420:D420"/>
    <mergeCell ref="E420:F420"/>
    <mergeCell ref="AI383:AJ383"/>
    <mergeCell ref="AI422:AJ422"/>
    <mergeCell ref="AI420:AJ420"/>
    <mergeCell ref="Q369:R369"/>
    <mergeCell ref="T369:U369"/>
    <mergeCell ref="W369:X369"/>
    <mergeCell ref="N369:O369"/>
    <mergeCell ref="Z369:AA369"/>
    <mergeCell ref="T370:U370"/>
    <mergeCell ref="W370:X370"/>
    <mergeCell ref="N370:O370"/>
    <mergeCell ref="Q314:R314"/>
    <mergeCell ref="Q313:R313"/>
    <mergeCell ref="AF369:AG369"/>
    <mergeCell ref="AF313:AG313"/>
    <mergeCell ref="AC313:AD313"/>
    <mergeCell ref="H263:I263"/>
    <mergeCell ref="K263:L263"/>
    <mergeCell ref="AI263:AJ263"/>
    <mergeCell ref="W263:X263"/>
    <mergeCell ref="C263:D263"/>
    <mergeCell ref="E263:F263"/>
    <mergeCell ref="AC331:AD331"/>
    <mergeCell ref="AF331:AG331"/>
    <mergeCell ref="C313:D313"/>
    <mergeCell ref="E313:F313"/>
    <mergeCell ref="H313:I313"/>
    <mergeCell ref="K313:L313"/>
    <mergeCell ref="AI313:AJ313"/>
    <mergeCell ref="Z315:AA315"/>
    <mergeCell ref="T314:U314"/>
    <mergeCell ref="W314:X314"/>
    <mergeCell ref="K314:L314"/>
    <mergeCell ref="AI369:AJ369"/>
    <mergeCell ref="AC369:AD369"/>
    <mergeCell ref="K369:L369"/>
    <mergeCell ref="B273:AJ273"/>
    <mergeCell ref="T313:U313"/>
    <mergeCell ref="W313:X313"/>
    <mergeCell ref="Z314:AA314"/>
    <mergeCell ref="Z313:AA313"/>
    <mergeCell ref="N314:O314"/>
    <mergeCell ref="W276:X276"/>
    <mergeCell ref="N276:O276"/>
    <mergeCell ref="AI262:AJ262"/>
    <mergeCell ref="AC263:AD263"/>
    <mergeCell ref="AF263:AG263"/>
    <mergeCell ref="N263:O263"/>
    <mergeCell ref="Q263:R263"/>
    <mergeCell ref="T263:U263"/>
    <mergeCell ref="Z263:AA263"/>
    <mergeCell ref="AF262:AG262"/>
    <mergeCell ref="Z262:AA262"/>
    <mergeCell ref="AC262:AD262"/>
    <mergeCell ref="AI276:AJ276"/>
    <mergeCell ref="AF276:AG276"/>
    <mergeCell ref="T276:U276"/>
    <mergeCell ref="AC276:AD276"/>
    <mergeCell ref="Z276:AA276"/>
    <mergeCell ref="N313:O313"/>
    <mergeCell ref="B224:B225"/>
    <mergeCell ref="Z224:AA224"/>
    <mergeCell ref="W224:X224"/>
    <mergeCell ref="N224:O224"/>
    <mergeCell ref="T224:U224"/>
    <mergeCell ref="T262:U262"/>
    <mergeCell ref="AI261:AJ261"/>
    <mergeCell ref="AF261:AG261"/>
    <mergeCell ref="Z261:AA261"/>
    <mergeCell ref="AC261:AD261"/>
    <mergeCell ref="W261:X261"/>
    <mergeCell ref="W262:X262"/>
    <mergeCell ref="K262:L262"/>
    <mergeCell ref="N262:O262"/>
    <mergeCell ref="Q262:R262"/>
    <mergeCell ref="C262:D262"/>
    <mergeCell ref="E262:F262"/>
    <mergeCell ref="H262:I262"/>
    <mergeCell ref="E261:F261"/>
    <mergeCell ref="H261:I261"/>
    <mergeCell ref="C261:D261"/>
    <mergeCell ref="C224:D224"/>
    <mergeCell ref="E224:F224"/>
    <mergeCell ref="H224:I224"/>
    <mergeCell ref="AF224:AG224"/>
    <mergeCell ref="C209:D209"/>
    <mergeCell ref="E209:F209"/>
    <mergeCell ref="H209:I209"/>
    <mergeCell ref="Q224:R224"/>
    <mergeCell ref="K224:L224"/>
    <mergeCell ref="AF209:AG209"/>
    <mergeCell ref="K209:L209"/>
    <mergeCell ref="T209:U209"/>
    <mergeCell ref="N209:O209"/>
    <mergeCell ref="Q209:R209"/>
    <mergeCell ref="AI153:AJ153"/>
    <mergeCell ref="N116:O116"/>
    <mergeCell ref="K116:L116"/>
    <mergeCell ref="AC116:AD116"/>
    <mergeCell ref="W116:X116"/>
    <mergeCell ref="Z116:AA116"/>
    <mergeCell ref="Q116:R116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Z208:AA208"/>
    <mergeCell ref="Z170:AA170"/>
    <mergeCell ref="C153:D153"/>
    <mergeCell ref="N153:O153"/>
    <mergeCell ref="AF153:AG153"/>
    <mergeCell ref="H116:I116"/>
    <mergeCell ref="C170:D170"/>
    <mergeCell ref="K170:L170"/>
    <mergeCell ref="N170:O170"/>
    <mergeCell ref="C155:D155"/>
    <mergeCell ref="E155:F155"/>
    <mergeCell ref="N154:O154"/>
    <mergeCell ref="T154:U154"/>
    <mergeCell ref="Q154:R154"/>
    <mergeCell ref="W153:X153"/>
    <mergeCell ref="Q153:R153"/>
    <mergeCell ref="T153:U153"/>
    <mergeCell ref="B116:B117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E44:F44"/>
    <mergeCell ref="H44:I44"/>
    <mergeCell ref="C45:D45"/>
    <mergeCell ref="E45:F45"/>
    <mergeCell ref="H45:I45"/>
    <mergeCell ref="K44:L44"/>
    <mergeCell ref="K46:L46"/>
    <mergeCell ref="N46:O46"/>
    <mergeCell ref="Q46:R46"/>
    <mergeCell ref="N45:O45"/>
    <mergeCell ref="K45:L45"/>
    <mergeCell ref="Q44:R44"/>
    <mergeCell ref="C46:D46"/>
    <mergeCell ref="W46:X46"/>
    <mergeCell ref="Z46:AA46"/>
    <mergeCell ref="Q45:R45"/>
    <mergeCell ref="AI46:AJ46"/>
    <mergeCell ref="T46:U46"/>
    <mergeCell ref="W44:X44"/>
    <mergeCell ref="W45:X45"/>
    <mergeCell ref="H46:I46"/>
    <mergeCell ref="AI45:AJ45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C44:D44"/>
    <mergeCell ref="AI154:AJ154"/>
    <mergeCell ref="Z155:AA155"/>
    <mergeCell ref="AC155:AD155"/>
    <mergeCell ref="Z153:AA153"/>
    <mergeCell ref="AC153:AD153"/>
    <mergeCell ref="C154:D154"/>
    <mergeCell ref="E154:F154"/>
    <mergeCell ref="H154:I154"/>
    <mergeCell ref="E46:F46"/>
    <mergeCell ref="C61:D61"/>
    <mergeCell ref="E61:F61"/>
    <mergeCell ref="AF61:AG61"/>
    <mergeCell ref="AI61:AJ61"/>
    <mergeCell ref="W154:X154"/>
    <mergeCell ref="K153:L153"/>
    <mergeCell ref="AI99:AJ99"/>
    <mergeCell ref="E99:F99"/>
    <mergeCell ref="H99:I99"/>
    <mergeCell ref="E153:F153"/>
    <mergeCell ref="H153:I153"/>
    <mergeCell ref="AI116:AJ116"/>
    <mergeCell ref="AC100:AD100"/>
    <mergeCell ref="AF101:AG101"/>
    <mergeCell ref="AI101:AJ101"/>
    <mergeCell ref="AF100:AG100"/>
    <mergeCell ref="AF116:AG116"/>
    <mergeCell ref="T45:U45"/>
    <mergeCell ref="AC45:AD45"/>
    <mergeCell ref="AF45:AG45"/>
    <mergeCell ref="Z45:AA45"/>
    <mergeCell ref="AF155:AG155"/>
    <mergeCell ref="Z154:AA154"/>
    <mergeCell ref="AC154:AD154"/>
    <mergeCell ref="AF154:AG154"/>
    <mergeCell ref="Z101:AA101"/>
    <mergeCell ref="AF46:AG46"/>
    <mergeCell ref="AC46:AD46"/>
    <mergeCell ref="T116:U116"/>
    <mergeCell ref="Z61:AA61"/>
    <mergeCell ref="B55:AJ55"/>
    <mergeCell ref="B56:AJ56"/>
    <mergeCell ref="B57:AJ57"/>
    <mergeCell ref="B58:AJ58"/>
    <mergeCell ref="B110:AJ110"/>
    <mergeCell ref="B111:AJ111"/>
    <mergeCell ref="B112:AJ112"/>
    <mergeCell ref="B113:AJ113"/>
    <mergeCell ref="K154:L154"/>
    <mergeCell ref="Z331:AA331"/>
    <mergeCell ref="AI368:AJ368"/>
    <mergeCell ref="AF368:AG368"/>
    <mergeCell ref="H368:I368"/>
    <mergeCell ref="K368:L368"/>
    <mergeCell ref="N368:O368"/>
    <mergeCell ref="Z368:AA368"/>
    <mergeCell ref="AC368:AD368"/>
    <mergeCell ref="W331:X331"/>
    <mergeCell ref="C368:D368"/>
    <mergeCell ref="H331:I331"/>
    <mergeCell ref="C276:D276"/>
    <mergeCell ref="E276:F276"/>
    <mergeCell ref="AI208:AJ208"/>
    <mergeCell ref="H208:I208"/>
    <mergeCell ref="AC209:AD209"/>
    <mergeCell ref="AC224:AD224"/>
    <mergeCell ref="Z209:AA209"/>
    <mergeCell ref="W209:X209"/>
    <mergeCell ref="AI209:AJ209"/>
    <mergeCell ref="AI224:AJ224"/>
    <mergeCell ref="K261:L261"/>
    <mergeCell ref="N261:O261"/>
    <mergeCell ref="Q261:R261"/>
    <mergeCell ref="T261:U261"/>
    <mergeCell ref="AF315:AG315"/>
    <mergeCell ref="C315:D315"/>
    <mergeCell ref="AI315:AJ315"/>
    <mergeCell ref="N315:O315"/>
    <mergeCell ref="T315:U315"/>
    <mergeCell ref="AC315:AD315"/>
    <mergeCell ref="W315:X315"/>
    <mergeCell ref="Q368:R368"/>
    <mergeCell ref="B651:B652"/>
    <mergeCell ref="B436:B437"/>
    <mergeCell ref="B489:B490"/>
    <mergeCell ref="B543:B544"/>
    <mergeCell ref="B597:B598"/>
    <mergeCell ref="AI475:AJ475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AF475:AG475"/>
    <mergeCell ref="H474:I474"/>
    <mergeCell ref="K474:L474"/>
    <mergeCell ref="E489:F489"/>
    <mergeCell ref="W526:X526"/>
    <mergeCell ref="AF526:AG526"/>
    <mergeCell ref="AI526:AJ526"/>
    <mergeCell ref="C527:D527"/>
    <mergeCell ref="AC475:AD475"/>
    <mergeCell ref="H155:I155"/>
    <mergeCell ref="T155:U155"/>
    <mergeCell ref="H475:I475"/>
    <mergeCell ref="K475:L475"/>
    <mergeCell ref="N475:O475"/>
    <mergeCell ref="Z474:AA474"/>
    <mergeCell ref="B270:AJ270"/>
    <mergeCell ref="B271:AJ271"/>
    <mergeCell ref="B325:AJ325"/>
    <mergeCell ref="B326:AJ326"/>
    <mergeCell ref="B327:AJ327"/>
    <mergeCell ref="B328:AJ328"/>
    <mergeCell ref="B377:AJ377"/>
    <mergeCell ref="B378:AJ378"/>
    <mergeCell ref="B379:AJ379"/>
    <mergeCell ref="B380:AJ380"/>
    <mergeCell ref="B430:AJ430"/>
    <mergeCell ref="AF383:AG383"/>
    <mergeCell ref="AF420:AG420"/>
    <mergeCell ref="C383:D383"/>
    <mergeCell ref="E383:F383"/>
    <mergeCell ref="C370:D370"/>
    <mergeCell ref="H370:I370"/>
    <mergeCell ref="B219:AJ219"/>
    <mergeCell ref="B220:AJ220"/>
    <mergeCell ref="B221:AJ221"/>
    <mergeCell ref="H436:I436"/>
    <mergeCell ref="K436:L436"/>
    <mergeCell ref="C473:D473"/>
    <mergeCell ref="E473:F473"/>
    <mergeCell ref="H473:I473"/>
    <mergeCell ref="AF473:AG473"/>
    <mergeCell ref="N383:O383"/>
    <mergeCell ref="Z370:AA370"/>
    <mergeCell ref="AC370:AD370"/>
    <mergeCell ref="H276:I276"/>
    <mergeCell ref="K276:L276"/>
    <mergeCell ref="Q276:R276"/>
    <mergeCell ref="B272:AJ272"/>
    <mergeCell ref="C369:D369"/>
    <mergeCell ref="E369:F369"/>
    <mergeCell ref="H369:I369"/>
    <mergeCell ref="B276:B277"/>
    <mergeCell ref="B331:B332"/>
    <mergeCell ref="C314:D314"/>
    <mergeCell ref="C331:D331"/>
    <mergeCell ref="E331:F331"/>
    <mergeCell ref="T436:U436"/>
    <mergeCell ref="K421:L421"/>
    <mergeCell ref="E314:F314"/>
    <mergeCell ref="AI331:AJ331"/>
    <mergeCell ref="H314:I314"/>
    <mergeCell ref="N331:O331"/>
    <mergeCell ref="Q331:R331"/>
    <mergeCell ref="Q315:R315"/>
    <mergeCell ref="E315:F315"/>
    <mergeCell ref="H315:I315"/>
    <mergeCell ref="K315:L315"/>
    <mergeCell ref="N436:O436"/>
    <mergeCell ref="AF436:AG436"/>
    <mergeCell ref="W436:X436"/>
    <mergeCell ref="Z436:AA436"/>
    <mergeCell ref="AC436:AD436"/>
    <mergeCell ref="E436:F436"/>
    <mergeCell ref="E368:F368"/>
    <mergeCell ref="K370:L370"/>
    <mergeCell ref="T368:U368"/>
    <mergeCell ref="Q370:R370"/>
    <mergeCell ref="W368:X368"/>
    <mergeCell ref="K331:L331"/>
    <mergeCell ref="T331:U331"/>
    <mergeCell ref="E208:F208"/>
    <mergeCell ref="T207:U207"/>
    <mergeCell ref="W207:X207"/>
    <mergeCell ref="E207:F207"/>
    <mergeCell ref="H207:I207"/>
    <mergeCell ref="N207:O207"/>
    <mergeCell ref="C207:D207"/>
    <mergeCell ref="K207:L207"/>
    <mergeCell ref="AI155:AJ155"/>
    <mergeCell ref="W155:X155"/>
    <mergeCell ref="Q155:R155"/>
    <mergeCell ref="B164:AJ164"/>
    <mergeCell ref="K155:L155"/>
    <mergeCell ref="N155:O155"/>
    <mergeCell ref="B591:AJ591"/>
    <mergeCell ref="B646:AJ646"/>
    <mergeCell ref="B647:AJ647"/>
    <mergeCell ref="B648:AJ648"/>
    <mergeCell ref="B645:AJ645"/>
    <mergeCell ref="B592:AJ592"/>
    <mergeCell ref="B593:AJ593"/>
    <mergeCell ref="B594:AJ594"/>
    <mergeCell ref="AI100:AJ100"/>
    <mergeCell ref="Z100:AA100"/>
    <mergeCell ref="W101:X101"/>
    <mergeCell ref="AC101:AD101"/>
    <mergeCell ref="W100:X100"/>
    <mergeCell ref="B165:AJ165"/>
    <mergeCell ref="B166:AJ166"/>
    <mergeCell ref="B167:AJ167"/>
    <mergeCell ref="B218:AJ218"/>
    <mergeCell ref="B170:B171"/>
    <mergeCell ref="AI207:AJ207"/>
    <mergeCell ref="AF170:AG170"/>
    <mergeCell ref="E170:F170"/>
    <mergeCell ref="H170:I170"/>
    <mergeCell ref="AI170:AJ170"/>
    <mergeCell ref="C208:D208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J18" sqref="J18"/>
    </sheetView>
  </sheetViews>
  <sheetFormatPr defaultColWidth="11.41015625" defaultRowHeight="12.7" x14ac:dyDescent="0.4"/>
  <cols>
    <col min="1" max="1" width="33.1171875" customWidth="1"/>
    <col min="2" max="2" width="3.5859375" customWidth="1"/>
    <col min="3" max="3" width="24.5859375" customWidth="1"/>
    <col min="4" max="4" width="3.5859375" customWidth="1"/>
    <col min="5" max="5" width="27" customWidth="1"/>
    <col min="6" max="7" width="11.41015625" hidden="1" customWidth="1"/>
  </cols>
  <sheetData>
    <row r="1" spans="1:7" ht="17.7" x14ac:dyDescent="0.55000000000000004">
      <c r="A1" s="193" t="s">
        <v>41</v>
      </c>
      <c r="B1" s="193"/>
      <c r="C1" s="193"/>
      <c r="D1" s="193"/>
      <c r="E1" s="193"/>
    </row>
    <row r="2" spans="1:7" x14ac:dyDescent="0.4">
      <c r="A2" s="172" t="s">
        <v>58</v>
      </c>
      <c r="B2" s="172"/>
      <c r="C2" s="172"/>
      <c r="D2" s="172"/>
      <c r="E2" s="172"/>
    </row>
    <row r="3" spans="1:7" x14ac:dyDescent="0.4">
      <c r="A3" s="172" t="str">
        <f>"Enero"&amp;'P.N.C. x Comp. x Ramos'!A1&amp;", 2020 - 2021"</f>
        <v>Enero - Septiembre, 2020 - 2021</v>
      </c>
      <c r="B3" s="172"/>
      <c r="C3" s="172"/>
      <c r="D3" s="172"/>
      <c r="E3" s="172"/>
    </row>
    <row r="4" spans="1:7" x14ac:dyDescent="0.4">
      <c r="A4" s="172" t="s">
        <v>105</v>
      </c>
      <c r="B4" s="172"/>
      <c r="C4" s="172"/>
      <c r="D4" s="172"/>
      <c r="E4" s="172"/>
    </row>
    <row r="8" spans="1:7" ht="15.95" customHeight="1" x14ac:dyDescent="0.4">
      <c r="A8" s="194" t="s">
        <v>33</v>
      </c>
      <c r="B8" s="195" t="s">
        <v>54</v>
      </c>
      <c r="C8" s="196"/>
      <c r="D8" s="196"/>
      <c r="E8" s="197"/>
    </row>
    <row r="9" spans="1:7" ht="15.95" customHeight="1" x14ac:dyDescent="0.4">
      <c r="A9" s="194"/>
      <c r="B9" s="195">
        <v>2020</v>
      </c>
      <c r="C9" s="197"/>
      <c r="D9" s="195">
        <v>2021</v>
      </c>
      <c r="E9" s="197"/>
    </row>
    <row r="10" spans="1:7" ht="15.95" customHeight="1" x14ac:dyDescent="0.4">
      <c r="A10" s="47" t="str">
        <f>HLOOKUP($A$8,'PNC Posic. y Partic.'!$B$7:$B$19,D10+2,0)</f>
        <v>Seguros Universal, S. A.</v>
      </c>
      <c r="B10" s="46">
        <f>VLOOKUP(A10,'PNC Posic. y Partic.'!$B$9:$F$41,4,0)</f>
        <v>1</v>
      </c>
      <c r="C10" s="70">
        <f>VLOOKUP(A10,'PNC Posic. y Partic.'!$B$9:$F$41,5,0)</f>
        <v>12408242323.120001</v>
      </c>
      <c r="D10" s="46">
        <v>1</v>
      </c>
      <c r="E10" s="70">
        <f>VLOOKUP(D10,'P.N.C. x Comp. x Ramos'!$A$9:$C$41,3,0)</f>
        <v>14598952868.469999</v>
      </c>
      <c r="F10" s="122">
        <f>E10/1000000</f>
        <v>14598.95286847</v>
      </c>
      <c r="G10" s="123">
        <f>(E10-C10)/C10</f>
        <v>0.17655284997683326</v>
      </c>
    </row>
    <row r="11" spans="1:7" ht="15.95" customHeight="1" x14ac:dyDescent="0.4">
      <c r="A11" s="49" t="str">
        <f>HLOOKUP($A$8,'PNC Posic. y Partic.'!$B$7:$B$19,D11+2,0)</f>
        <v>Humano Seguros, S. A.</v>
      </c>
      <c r="B11" s="46">
        <f>VLOOKUP(A11,'PNC Posic. y Partic.'!$B$9:$F$41,4,0)</f>
        <v>2</v>
      </c>
      <c r="C11" s="70">
        <f>VLOOKUP(A11,'PNC Posic. y Partic.'!$B$9:$F$41,5,0)</f>
        <v>8734627231.210001</v>
      </c>
      <c r="D11" s="46">
        <v>2</v>
      </c>
      <c r="E11" s="70">
        <f>VLOOKUP(D11,'P.N.C. x Comp. x Ramos'!$A$9:$C$41,3,0)</f>
        <v>9818217123.8499985</v>
      </c>
      <c r="F11" s="122">
        <f t="shared" ref="F11:F19" si="0">E11/1000000</f>
        <v>9818.2171238499977</v>
      </c>
      <c r="G11" s="123">
        <f t="shared" ref="G11:G19" si="1">(E11-C11)/C11</f>
        <v>0.12405679875704194</v>
      </c>
    </row>
    <row r="12" spans="1:7" ht="15.95" customHeight="1" x14ac:dyDescent="0.4">
      <c r="A12" s="49" t="str">
        <f>HLOOKUP($A$8,'PNC Posic. y Partic.'!$B$7:$B$19,D12+2,0)</f>
        <v>Seguros Reservas, S. A.</v>
      </c>
      <c r="B12" s="46">
        <f>VLOOKUP(A12,'PNC Posic. y Partic.'!$B$9:$F$41,4,0)</f>
        <v>3</v>
      </c>
      <c r="C12" s="70">
        <f>VLOOKUP(A12,'PNC Posic. y Partic.'!$B$9:$F$41,5,0)</f>
        <v>7396412596.9400005</v>
      </c>
      <c r="D12" s="46">
        <v>3</v>
      </c>
      <c r="E12" s="70">
        <f>VLOOKUP(D12,'P.N.C. x Comp. x Ramos'!$A$9:$C$41,3,0)</f>
        <v>8816645319.9000015</v>
      </c>
      <c r="F12" s="122">
        <f t="shared" si="0"/>
        <v>8816.6453199000007</v>
      </c>
      <c r="G12" s="123">
        <f t="shared" si="1"/>
        <v>0.1920164274701997</v>
      </c>
    </row>
    <row r="13" spans="1:7" ht="15.95" customHeight="1" x14ac:dyDescent="0.4">
      <c r="A13" s="49" t="str">
        <f>HLOOKUP($A$8,'PNC Posic. y Partic.'!$B$7:$B$19,D13+2,0)</f>
        <v>MAPFRE BHD Cía de Seguros, S. A.</v>
      </c>
      <c r="B13" s="46">
        <f>VLOOKUP(A13,'PNC Posic. y Partic.'!$B$9:$F$41,4,0)</f>
        <v>4</v>
      </c>
      <c r="C13" s="70">
        <f>VLOOKUP(A13,'PNC Posic. y Partic.'!$B$9:$F$41,5,0)</f>
        <v>6120645549.0499992</v>
      </c>
      <c r="D13" s="46">
        <v>4</v>
      </c>
      <c r="E13" s="70">
        <f>VLOOKUP(D13,'P.N.C. x Comp. x Ramos'!$A$9:$C$41,3,0)</f>
        <v>7214536380.7900009</v>
      </c>
      <c r="F13" s="122">
        <f t="shared" si="0"/>
        <v>7214.5363807900012</v>
      </c>
      <c r="G13" s="123">
        <f t="shared" si="1"/>
        <v>0.17872148010756597</v>
      </c>
    </row>
    <row r="14" spans="1:7" ht="15.95" customHeight="1" x14ac:dyDescent="0.4">
      <c r="A14" s="49" t="str">
        <f>HLOOKUP($A$8,'PNC Posic. y Partic.'!$B$7:$B$19,D14+2,0)</f>
        <v>La Colonial de Seguros, S. A.</v>
      </c>
      <c r="B14" s="46">
        <f>VLOOKUP(A14,'PNC Posic. y Partic.'!$B$9:$F$41,4,0)</f>
        <v>5</v>
      </c>
      <c r="C14" s="70">
        <f>VLOOKUP(A14,'PNC Posic. y Partic.'!$B$9:$F$41,5,0)</f>
        <v>4404886823.2799997</v>
      </c>
      <c r="D14" s="46">
        <v>5</v>
      </c>
      <c r="E14" s="70">
        <f>VLOOKUP(D14,'P.N.C. x Comp. x Ramos'!$A$9:$C$41,3,0)</f>
        <v>5730624454.9900007</v>
      </c>
      <c r="F14" s="122">
        <f t="shared" si="0"/>
        <v>5730.6244549900011</v>
      </c>
      <c r="G14" s="123">
        <f t="shared" si="1"/>
        <v>0.30096973767939406</v>
      </c>
    </row>
    <row r="15" spans="1:7" ht="15.95" customHeight="1" x14ac:dyDescent="0.4">
      <c r="A15" s="49" t="str">
        <f>HLOOKUP($A$8,'PNC Posic. y Partic.'!$B$7:$B$19,D15+2,0)</f>
        <v>Seguros Sura, S. A.</v>
      </c>
      <c r="B15" s="46">
        <f>VLOOKUP(A15,'PNC Posic. y Partic.'!$B$9:$F$41,4,0)</f>
        <v>6</v>
      </c>
      <c r="C15" s="70">
        <f>VLOOKUP(A15,'PNC Posic. y Partic.'!$B$9:$F$41,5,0)</f>
        <v>3873276793.3899999</v>
      </c>
      <c r="D15" s="46">
        <v>6</v>
      </c>
      <c r="E15" s="70">
        <f>VLOOKUP(D15,'P.N.C. x Comp. x Ramos'!$A$9:$C$41,3,0)</f>
        <v>4431347389.9200001</v>
      </c>
      <c r="F15" s="122">
        <f t="shared" si="0"/>
        <v>4431.3473899199998</v>
      </c>
      <c r="G15" s="123">
        <f t="shared" si="1"/>
        <v>0.14408229163544009</v>
      </c>
    </row>
    <row r="16" spans="1:7" ht="15.95" customHeight="1" x14ac:dyDescent="0.4">
      <c r="A16" s="49" t="str">
        <f>HLOOKUP($A$8,'PNC Posic. y Partic.'!$B$7:$B$19,D16+2,0)</f>
        <v>Seguros Crecer, S. A.</v>
      </c>
      <c r="B16" s="46">
        <f>VLOOKUP(A16,'PNC Posic. y Partic.'!$B$9:$F$41,4,0)</f>
        <v>9</v>
      </c>
      <c r="C16" s="70">
        <f>VLOOKUP(A16,'PNC Posic. y Partic.'!$B$9:$F$41,5,0)</f>
        <v>1061864779.3200001</v>
      </c>
      <c r="D16" s="46">
        <v>7</v>
      </c>
      <c r="E16" s="70">
        <f>VLOOKUP(D16,'P.N.C. x Comp. x Ramos'!$A$9:$C$41,3,0)</f>
        <v>2098755758.7699997</v>
      </c>
      <c r="F16" s="122">
        <f t="shared" si="0"/>
        <v>2098.7557587699998</v>
      </c>
      <c r="G16" s="123">
        <f t="shared" si="1"/>
        <v>0.97648118634653924</v>
      </c>
    </row>
    <row r="17" spans="1:7" ht="15.95" customHeight="1" x14ac:dyDescent="0.4">
      <c r="A17" s="49" t="str">
        <f>HLOOKUP($A$8,'PNC Posic. y Partic.'!$B$7:$B$19,D17+2,0)</f>
        <v>Seguros Worldwide, S. A.</v>
      </c>
      <c r="B17" s="46">
        <f>VLOOKUP(A17,'PNC Posic. y Partic.'!$B$9:$F$41,4,0)</f>
        <v>7</v>
      </c>
      <c r="C17" s="70">
        <f>VLOOKUP(A17,'PNC Posic. y Partic.'!$B$9:$F$41,5,0)</f>
        <v>1785681344.4200001</v>
      </c>
      <c r="D17" s="46">
        <v>8</v>
      </c>
      <c r="E17" s="70">
        <f>VLOOKUP(D17,'P.N.C. x Comp. x Ramos'!$A$9:$C$41,3,0)</f>
        <v>1906079394.7400002</v>
      </c>
      <c r="F17" s="122">
        <f t="shared" si="0"/>
        <v>1906.0793947400002</v>
      </c>
      <c r="G17" s="123">
        <f t="shared" si="1"/>
        <v>6.7424151960945852E-2</v>
      </c>
    </row>
    <row r="18" spans="1:7" ht="15.95" customHeight="1" x14ac:dyDescent="0.4">
      <c r="A18" s="49" t="str">
        <f>HLOOKUP($A$8,'PNC Posic. y Partic.'!$B$7:$B$19,D18+2,0)</f>
        <v>General de Seguros, S. A.</v>
      </c>
      <c r="B18" s="46">
        <f>VLOOKUP(A18,'PNC Posic. y Partic.'!$B$9:$F$41,4,0)</f>
        <v>8</v>
      </c>
      <c r="C18" s="70">
        <f>VLOOKUP(A18,'PNC Posic. y Partic.'!$B$9:$F$41,5,0)</f>
        <v>1115112664.54</v>
      </c>
      <c r="D18" s="46">
        <v>9</v>
      </c>
      <c r="E18" s="70">
        <f>VLOOKUP(D18,'P.N.C. x Comp. x Ramos'!$A$9:$C$41,3,0)</f>
        <v>1196959090.8199997</v>
      </c>
      <c r="F18" s="122">
        <f t="shared" si="0"/>
        <v>1196.9590908199998</v>
      </c>
      <c r="G18" s="123">
        <f t="shared" si="1"/>
        <v>7.3397450215277188E-2</v>
      </c>
    </row>
    <row r="19" spans="1:7" ht="15.95" customHeight="1" x14ac:dyDescent="0.4">
      <c r="A19" s="49" t="str">
        <f>HLOOKUP($A$8,'PNC Posic. y Partic.'!$B$7:$B$19,D19+2,0)</f>
        <v>Seguros Pepin, S. A.</v>
      </c>
      <c r="B19" s="46">
        <f>VLOOKUP(A19,'PNC Posic. y Partic.'!$B$9:$F$41,4,0)</f>
        <v>10</v>
      </c>
      <c r="C19" s="70">
        <f>VLOOKUP(A19,'PNC Posic. y Partic.'!$B$9:$F$41,5,0)</f>
        <v>796628046.31999993</v>
      </c>
      <c r="D19" s="46">
        <v>10</v>
      </c>
      <c r="E19" s="70">
        <f>VLOOKUP(D19,'P.N.C. x Comp. x Ramos'!$A$9:$C$41,3,0)</f>
        <v>949503653.28000009</v>
      </c>
      <c r="F19" s="122">
        <f t="shared" si="0"/>
        <v>949.50365328000009</v>
      </c>
      <c r="G19" s="123">
        <f t="shared" si="1"/>
        <v>0.19190337029458676</v>
      </c>
    </row>
    <row r="20" spans="1:7" x14ac:dyDescent="0.4">
      <c r="A20" s="69" t="s">
        <v>171</v>
      </c>
    </row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spans="1:5" hidden="1" x14ac:dyDescent="0.4"/>
    <row r="50" spans="1:5" hidden="1" x14ac:dyDescent="0.4"/>
    <row r="51" spans="1:5" hidden="1" x14ac:dyDescent="0.4"/>
    <row r="52" spans="1:5" hidden="1" x14ac:dyDescent="0.4"/>
    <row r="53" spans="1:5" ht="17.7" hidden="1" x14ac:dyDescent="0.55000000000000004">
      <c r="A53" s="124" t="s">
        <v>41</v>
      </c>
      <c r="B53" s="124"/>
      <c r="C53" s="124"/>
      <c r="D53" s="124"/>
      <c r="E53" s="124"/>
    </row>
    <row r="54" spans="1:5" hidden="1" x14ac:dyDescent="0.4">
      <c r="A54" s="1" t="s">
        <v>174</v>
      </c>
      <c r="B54" s="1"/>
      <c r="C54" s="1"/>
      <c r="D54" s="1"/>
      <c r="E54" s="1"/>
    </row>
    <row r="55" spans="1:5" hidden="1" x14ac:dyDescent="0.4">
      <c r="A55" s="1" t="s">
        <v>145</v>
      </c>
      <c r="B55" s="1"/>
      <c r="C55" s="1"/>
      <c r="D55" s="1"/>
      <c r="E55" s="1"/>
    </row>
    <row r="56" spans="1:5" hidden="1" x14ac:dyDescent="0.4">
      <c r="A56" s="1" t="s">
        <v>105</v>
      </c>
      <c r="B56" s="1"/>
      <c r="C56" s="1"/>
      <c r="D56" s="1"/>
      <c r="E56" s="1"/>
    </row>
    <row r="57" spans="1:5" hidden="1" x14ac:dyDescent="0.4"/>
    <row r="58" spans="1:5" hidden="1" x14ac:dyDescent="0.4"/>
    <row r="59" spans="1:5" hidden="1" x14ac:dyDescent="0.4"/>
    <row r="60" spans="1:5" ht="15.95" hidden="1" customHeight="1" x14ac:dyDescent="0.4">
      <c r="A60" s="194" t="s">
        <v>33</v>
      </c>
      <c r="B60" s="195" t="s">
        <v>54</v>
      </c>
      <c r="C60" s="196"/>
      <c r="D60" s="196"/>
      <c r="E60" s="197"/>
    </row>
    <row r="61" spans="1:5" ht="15.95" hidden="1" customHeight="1" x14ac:dyDescent="0.4">
      <c r="A61" s="194"/>
      <c r="B61" s="195">
        <v>2019</v>
      </c>
      <c r="C61" s="197"/>
      <c r="D61" s="195">
        <v>2020</v>
      </c>
      <c r="E61" s="197"/>
    </row>
    <row r="62" spans="1:5" ht="15.95" hidden="1" customHeight="1" x14ac:dyDescent="0.4">
      <c r="A62" s="47" t="s">
        <v>86</v>
      </c>
      <c r="B62" s="46"/>
      <c r="C62" s="70"/>
      <c r="D62" s="46">
        <v>1</v>
      </c>
      <c r="E62" s="58"/>
    </row>
    <row r="63" spans="1:5" ht="15.95" hidden="1" customHeight="1" x14ac:dyDescent="0.4">
      <c r="A63" s="49" t="s">
        <v>112</v>
      </c>
      <c r="B63" s="46"/>
      <c r="C63" s="70"/>
      <c r="D63" s="46">
        <v>2</v>
      </c>
      <c r="E63" s="58"/>
    </row>
    <row r="64" spans="1:5" ht="15.95" hidden="1" customHeight="1" x14ac:dyDescent="0.4">
      <c r="A64" s="49" t="s">
        <v>94</v>
      </c>
      <c r="B64" s="46"/>
      <c r="C64" s="70"/>
      <c r="D64" s="46">
        <v>3</v>
      </c>
      <c r="E64" s="58"/>
    </row>
    <row r="65" spans="1:5" ht="15.95" hidden="1" customHeight="1" x14ac:dyDescent="0.4">
      <c r="A65" s="49" t="s">
        <v>92</v>
      </c>
      <c r="B65" s="46"/>
      <c r="C65" s="70"/>
      <c r="D65" s="46">
        <v>4</v>
      </c>
      <c r="E65" s="58"/>
    </row>
    <row r="66" spans="1:5" ht="15.95" hidden="1" customHeight="1" x14ac:dyDescent="0.4">
      <c r="A66" s="49" t="s">
        <v>87</v>
      </c>
      <c r="B66" s="46"/>
      <c r="C66" s="70"/>
      <c r="D66" s="46">
        <v>5</v>
      </c>
      <c r="E66" s="58"/>
    </row>
    <row r="67" spans="1:5" ht="15.95" hidden="1" customHeight="1" x14ac:dyDescent="0.4">
      <c r="A67" s="49" t="s">
        <v>84</v>
      </c>
      <c r="B67" s="46"/>
      <c r="C67" s="70"/>
      <c r="D67" s="46">
        <v>6</v>
      </c>
      <c r="E67" s="58"/>
    </row>
    <row r="68" spans="1:5" ht="15.95" hidden="1" customHeight="1" x14ac:dyDescent="0.4">
      <c r="A68" s="49" t="s">
        <v>89</v>
      </c>
      <c r="B68" s="46"/>
      <c r="C68" s="70"/>
      <c r="D68" s="46">
        <v>7</v>
      </c>
      <c r="E68" s="58"/>
    </row>
    <row r="69" spans="1:5" ht="15.95" hidden="1" customHeight="1" x14ac:dyDescent="0.4">
      <c r="A69" s="49" t="s">
        <v>85</v>
      </c>
      <c r="B69" s="46"/>
      <c r="C69" s="70"/>
      <c r="D69" s="46">
        <v>8</v>
      </c>
      <c r="E69" s="58"/>
    </row>
    <row r="70" spans="1:5" ht="15.95" hidden="1" customHeight="1" x14ac:dyDescent="0.4">
      <c r="A70" s="49" t="s">
        <v>77</v>
      </c>
      <c r="B70" s="71"/>
      <c r="C70" s="72"/>
      <c r="D70" s="46">
        <v>9</v>
      </c>
      <c r="E70" s="58"/>
    </row>
    <row r="71" spans="1:5" ht="15.95" hidden="1" customHeight="1" x14ac:dyDescent="0.4">
      <c r="A71" s="49" t="s">
        <v>91</v>
      </c>
      <c r="B71" s="71"/>
      <c r="C71" s="72"/>
      <c r="D71" s="46">
        <v>10</v>
      </c>
      <c r="E71" s="58"/>
    </row>
    <row r="72" spans="1:5" hidden="1" x14ac:dyDescent="0.4">
      <c r="A72" s="69" t="s">
        <v>171</v>
      </c>
    </row>
    <row r="73" spans="1:5" hidden="1" x14ac:dyDescent="0.4"/>
    <row r="74" spans="1:5" hidden="1" x14ac:dyDescent="0.4"/>
    <row r="75" spans="1:5" hidden="1" x14ac:dyDescent="0.4"/>
    <row r="76" spans="1:5" hidden="1" x14ac:dyDescent="0.4"/>
    <row r="77" spans="1:5" hidden="1" x14ac:dyDescent="0.4"/>
    <row r="78" spans="1:5" hidden="1" x14ac:dyDescent="0.4"/>
    <row r="79" spans="1:5" hidden="1" x14ac:dyDescent="0.4"/>
    <row r="80" spans="1:5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topLeftCell="A7" workbookViewId="0">
      <selection activeCell="F30" sqref="F30"/>
    </sheetView>
  </sheetViews>
  <sheetFormatPr defaultColWidth="11.41015625" defaultRowHeight="12.7" x14ac:dyDescent="0.4"/>
  <cols>
    <col min="1" max="1" width="18.5859375" customWidth="1"/>
    <col min="2" max="2" width="14.87890625" bestFit="1" customWidth="1"/>
    <col min="3" max="3" width="11.41015625" customWidth="1"/>
    <col min="4" max="4" width="13.41015625" customWidth="1"/>
    <col min="5" max="5" width="14.1171875" customWidth="1"/>
    <col min="6" max="6" width="12.5859375" customWidth="1"/>
    <col min="7" max="7" width="13.703125" customWidth="1"/>
    <col min="8" max="9" width="12.29296875" customWidth="1"/>
    <col min="10" max="10" width="14.87890625" customWidth="1"/>
    <col min="11" max="11" width="11.41015625" customWidth="1"/>
    <col min="12" max="13" width="12.703125" bestFit="1" customWidth="1"/>
  </cols>
  <sheetData>
    <row r="1" spans="1:13" ht="20" x14ac:dyDescent="0.6">
      <c r="A1" s="173" t="s">
        <v>42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x14ac:dyDescent="0.4">
      <c r="A2" s="172" t="s">
        <v>63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x14ac:dyDescent="0.4">
      <c r="A3" s="172" t="s">
        <v>158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x14ac:dyDescent="0.4">
      <c r="A4" s="172" t="s">
        <v>105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</row>
    <row r="6" spans="1:13" ht="15.35" x14ac:dyDescent="0.5">
      <c r="A6" s="194" t="s">
        <v>64</v>
      </c>
      <c r="B6" s="194" t="s">
        <v>0</v>
      </c>
      <c r="C6" s="198" t="s">
        <v>65</v>
      </c>
      <c r="D6" s="198"/>
      <c r="E6" s="198"/>
      <c r="F6" s="198"/>
      <c r="G6" s="198"/>
      <c r="H6" s="198"/>
      <c r="I6" s="198"/>
      <c r="J6" s="198"/>
      <c r="K6" s="198"/>
      <c r="L6" s="198"/>
      <c r="M6" s="198"/>
    </row>
    <row r="7" spans="1:13" ht="38" x14ac:dyDescent="0.4">
      <c r="A7" s="194"/>
      <c r="B7" s="194"/>
      <c r="C7" s="63" t="s">
        <v>12</v>
      </c>
      <c r="D7" s="63" t="s">
        <v>13</v>
      </c>
      <c r="E7" s="63" t="s">
        <v>14</v>
      </c>
      <c r="F7" s="63" t="s">
        <v>15</v>
      </c>
      <c r="G7" s="63" t="s">
        <v>27</v>
      </c>
      <c r="H7" s="63" t="s">
        <v>66</v>
      </c>
      <c r="I7" s="63" t="s">
        <v>16</v>
      </c>
      <c r="J7" s="63" t="s">
        <v>67</v>
      </c>
      <c r="K7" s="63" t="s">
        <v>34</v>
      </c>
      <c r="L7" s="63" t="s">
        <v>17</v>
      </c>
      <c r="M7" s="63" t="s">
        <v>18</v>
      </c>
    </row>
    <row r="8" spans="1:13" x14ac:dyDescent="0.4">
      <c r="A8" s="57" t="s">
        <v>23</v>
      </c>
      <c r="B8" s="75">
        <f>SUM(C8:M8)</f>
        <v>5531956964.5900011</v>
      </c>
      <c r="C8" s="47">
        <f>'P.N.C. x Comp. x Ramos'!D68</f>
        <v>23524479.579999998</v>
      </c>
      <c r="D8" s="47">
        <f>'P.N.C. x Comp. x Ramos'!E68</f>
        <v>880684463.81000006</v>
      </c>
      <c r="E8" s="47">
        <f>'P.N.C. x Comp. x Ramos'!F68</f>
        <v>1455596725.9699998</v>
      </c>
      <c r="F8" s="47">
        <f>'P.N.C. x Comp. x Ramos'!G68</f>
        <v>35381350.739999995</v>
      </c>
      <c r="G8" s="47">
        <f>'P.N.C. x Comp. x Ramos'!H68</f>
        <v>1201748533.9000006</v>
      </c>
      <c r="H8" s="47">
        <f>'P.N.C. x Comp. x Ramos'!I68</f>
        <v>18822772.999999996</v>
      </c>
      <c r="I8" s="47">
        <f>'P.N.C. x Comp. x Ramos'!J68</f>
        <v>42473100.010000005</v>
      </c>
      <c r="J8" s="47">
        <f>'P.N.C. x Comp. x Ramos'!K68</f>
        <v>1401553916.27</v>
      </c>
      <c r="K8" s="47">
        <f>'P.N.C. x Comp. x Ramos'!L68</f>
        <v>36291248.390000001</v>
      </c>
      <c r="L8" s="47">
        <f>'P.N.C. x Comp. x Ramos'!M68</f>
        <v>183132699.86000001</v>
      </c>
      <c r="M8" s="47">
        <f>'P.N.C. x Comp. x Ramos'!N68</f>
        <v>252747673.06</v>
      </c>
    </row>
    <row r="9" spans="1:13" x14ac:dyDescent="0.4">
      <c r="A9" s="57" t="s">
        <v>1</v>
      </c>
      <c r="B9" s="75">
        <f>SUM(C9:M9)</f>
        <v>6646750791.8700008</v>
      </c>
      <c r="C9" s="47">
        <f>'P.N.C. x Comp. x Ramos'!D128</f>
        <v>28181852.590000004</v>
      </c>
      <c r="D9" s="47">
        <f>'P.N.C. x Comp. x Ramos'!E128</f>
        <v>876393548.9799999</v>
      </c>
      <c r="E9" s="47">
        <f>'P.N.C. x Comp. x Ramos'!F128</f>
        <v>1596601121.6300001</v>
      </c>
      <c r="F9" s="47">
        <f>'P.N.C. x Comp. x Ramos'!G128</f>
        <v>131451675.72</v>
      </c>
      <c r="G9" s="47">
        <f>'P.N.C. x Comp. x Ramos'!H128</f>
        <v>1946166956.3599999</v>
      </c>
      <c r="H9" s="47">
        <f>'P.N.C. x Comp. x Ramos'!I128</f>
        <v>22156047.179999996</v>
      </c>
      <c r="I9" s="47">
        <f>'P.N.C. x Comp. x Ramos'!J128</f>
        <v>52966673.660000011</v>
      </c>
      <c r="J9" s="47">
        <f>'P.N.C. x Comp. x Ramos'!K128</f>
        <v>1521037066.2500005</v>
      </c>
      <c r="K9" s="47">
        <f>'P.N.C. x Comp. x Ramos'!L128</f>
        <v>69479449.879999995</v>
      </c>
      <c r="L9" s="47">
        <f>'P.N.C. x Comp. x Ramos'!M128</f>
        <v>118842747.35999997</v>
      </c>
      <c r="M9" s="47">
        <f>'P.N.C. x Comp. x Ramos'!N128</f>
        <v>283473652.26000017</v>
      </c>
    </row>
    <row r="10" spans="1:13" x14ac:dyDescent="0.4">
      <c r="A10" s="57" t="s">
        <v>2</v>
      </c>
      <c r="B10" s="75">
        <f>SUM(C10:M10)</f>
        <v>9302752529.1199989</v>
      </c>
      <c r="C10" s="47">
        <f>'P.N.C. x Comp. x Ramos'!D188</f>
        <v>31253536.859999999</v>
      </c>
      <c r="D10" s="47">
        <f>'P.N.C. x Comp. x Ramos'!E188</f>
        <v>997050085.84999979</v>
      </c>
      <c r="E10" s="47">
        <f>'P.N.C. x Comp. x Ramos'!F188</f>
        <v>1860653355.4100003</v>
      </c>
      <c r="F10" s="47">
        <f>'P.N.C. x Comp. x Ramos'!G188</f>
        <v>53273951.200000003</v>
      </c>
      <c r="G10" s="47">
        <f>'P.N.C. x Comp. x Ramos'!H188</f>
        <v>3656034370.1699996</v>
      </c>
      <c r="H10" s="47">
        <f>'P.N.C. x Comp. x Ramos'!I188</f>
        <v>82704938.239999995</v>
      </c>
      <c r="I10" s="47">
        <f>'P.N.C. x Comp. x Ramos'!J188</f>
        <v>114214890.06999999</v>
      </c>
      <c r="J10" s="47">
        <f>'P.N.C. x Comp. x Ramos'!K188</f>
        <v>1852453291.7599995</v>
      </c>
      <c r="K10" s="47">
        <f>'P.N.C. x Comp. x Ramos'!L188</f>
        <v>91637653.670000002</v>
      </c>
      <c r="L10" s="47">
        <f>'P.N.C. x Comp. x Ramos'!M188</f>
        <v>127633237.39000002</v>
      </c>
      <c r="M10" s="47">
        <f>'P.N.C. x Comp. x Ramos'!N188</f>
        <v>435843218.49999994</v>
      </c>
    </row>
    <row r="11" spans="1:13" x14ac:dyDescent="0.4">
      <c r="A11" s="57" t="s">
        <v>68</v>
      </c>
      <c r="B11" s="75">
        <f>SUBTOTAL(109,B8:B10)</f>
        <v>21481460285.580002</v>
      </c>
      <c r="C11" s="75">
        <f>SUM(C8:C10)</f>
        <v>82959869.030000001</v>
      </c>
      <c r="D11" s="75">
        <f t="shared" ref="D11:M11" si="0">SUM(D8:D10)</f>
        <v>2754128098.6399999</v>
      </c>
      <c r="E11" s="75">
        <f t="shared" si="0"/>
        <v>4912851203.0100002</v>
      </c>
      <c r="F11" s="75">
        <f t="shared" si="0"/>
        <v>220106977.65999997</v>
      </c>
      <c r="G11" s="75">
        <f t="shared" si="0"/>
        <v>6803949860.4300003</v>
      </c>
      <c r="H11" s="75">
        <f t="shared" si="0"/>
        <v>123683758.41999999</v>
      </c>
      <c r="I11" s="75">
        <f t="shared" si="0"/>
        <v>209654663.74000001</v>
      </c>
      <c r="J11" s="75">
        <f t="shared" si="0"/>
        <v>4775044274.2799997</v>
      </c>
      <c r="K11" s="75">
        <f t="shared" si="0"/>
        <v>197408351.94</v>
      </c>
      <c r="L11" s="75">
        <f t="shared" si="0"/>
        <v>429608684.61000001</v>
      </c>
      <c r="M11" s="75">
        <f t="shared" si="0"/>
        <v>972064543.82000017</v>
      </c>
    </row>
    <row r="12" spans="1:13" x14ac:dyDescent="0.4">
      <c r="A12" s="57"/>
      <c r="B12" s="112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3" x14ac:dyDescent="0.4">
      <c r="A13" s="57" t="s">
        <v>3</v>
      </c>
      <c r="B13" s="75">
        <f>SUM(C13:M13)</f>
        <v>6551698569.2399988</v>
      </c>
      <c r="C13" s="47">
        <f>'P.N.C. x Comp. x Ramos'!D249</f>
        <v>27573391.899999995</v>
      </c>
      <c r="D13" s="47">
        <f>'P.N.C. x Comp. x Ramos'!E249</f>
        <v>970547386.34000027</v>
      </c>
      <c r="E13" s="47">
        <f>'P.N.C. x Comp. x Ramos'!F249</f>
        <v>1677470350.8099999</v>
      </c>
      <c r="F13" s="47">
        <f>'P.N.C. x Comp. x Ramos'!G249</f>
        <v>41204574.829999991</v>
      </c>
      <c r="G13" s="47">
        <f>'P.N.C. x Comp. x Ramos'!H249</f>
        <v>1609851525.3999999</v>
      </c>
      <c r="H13" s="47">
        <f>'P.N.C. x Comp. x Ramos'!I249</f>
        <v>25017862.970000003</v>
      </c>
      <c r="I13" s="47">
        <f>'P.N.C. x Comp. x Ramos'!J249</f>
        <v>101743794.79000001</v>
      </c>
      <c r="J13" s="47">
        <f>'P.N.C. x Comp. x Ramos'!K249</f>
        <v>1552784449.03</v>
      </c>
      <c r="K13" s="47">
        <f>'P.N.C. x Comp. x Ramos'!L249</f>
        <v>51122993.240000002</v>
      </c>
      <c r="L13" s="47">
        <f>'P.N.C. x Comp. x Ramos'!M249</f>
        <v>132272290.40000001</v>
      </c>
      <c r="M13" s="47">
        <f>'P.N.C. x Comp. x Ramos'!N249</f>
        <v>362109949.52999991</v>
      </c>
    </row>
    <row r="14" spans="1:13" x14ac:dyDescent="0.4">
      <c r="A14" s="57" t="s">
        <v>4</v>
      </c>
      <c r="B14" s="75">
        <f>SUM(C14:M14)</f>
        <v>6597479920.2599993</v>
      </c>
      <c r="C14" s="47">
        <f>'P.N.C. x Comp. x Ramos'!D310</f>
        <v>25339612.84999999</v>
      </c>
      <c r="D14" s="47">
        <f>'P.N.C. x Comp. x Ramos'!E310</f>
        <v>1049486407.8699999</v>
      </c>
      <c r="E14" s="47">
        <f>'P.N.C. x Comp. x Ramos'!F310</f>
        <v>1609493729.5799994</v>
      </c>
      <c r="F14" s="47">
        <f>'P.N.C. x Comp. x Ramos'!G310</f>
        <v>46527408.369999997</v>
      </c>
      <c r="G14" s="47">
        <f>'P.N.C. x Comp. x Ramos'!H310</f>
        <v>1796825722.0499997</v>
      </c>
      <c r="H14" s="47">
        <f>'P.N.C. x Comp. x Ramos'!I310</f>
        <v>39216022.199999996</v>
      </c>
      <c r="I14" s="47">
        <f>'P.N.C. x Comp. x Ramos'!J310</f>
        <v>74776036.470000029</v>
      </c>
      <c r="J14" s="47">
        <f>'P.N.C. x Comp. x Ramos'!K310</f>
        <v>1470116216.0599999</v>
      </c>
      <c r="K14" s="47">
        <f>'P.N.C. x Comp. x Ramos'!L310</f>
        <v>33376986.140000001</v>
      </c>
      <c r="L14" s="47">
        <f>'P.N.C. x Comp. x Ramos'!M310</f>
        <v>118511158.98999999</v>
      </c>
      <c r="M14" s="47">
        <f>'P.N.C. x Comp. x Ramos'!N310</f>
        <v>333810619.67999989</v>
      </c>
    </row>
    <row r="15" spans="1:13" x14ac:dyDescent="0.4">
      <c r="A15" s="57" t="s">
        <v>5</v>
      </c>
      <c r="B15" s="75">
        <f>SUM(C15:M15)</f>
        <v>7233763154.9800014</v>
      </c>
      <c r="C15" s="47">
        <f>'P.N.C. x Comp. x Ramos'!D370</f>
        <v>25734501.739999995</v>
      </c>
      <c r="D15" s="47">
        <f>'P.N.C. x Comp. x Ramos'!E370</f>
        <v>1133571623.3499999</v>
      </c>
      <c r="E15" s="47">
        <f>'P.N.C. x Comp. x Ramos'!F370</f>
        <v>1614920255.0200005</v>
      </c>
      <c r="F15" s="47">
        <f>'P.N.C. x Comp. x Ramos'!G370</f>
        <v>51403186.57</v>
      </c>
      <c r="G15" s="47">
        <f>'P.N.C. x Comp. x Ramos'!H370</f>
        <v>1924856459.1600003</v>
      </c>
      <c r="H15" s="47">
        <f>'P.N.C. x Comp. x Ramos'!I370</f>
        <v>88916789.049999997</v>
      </c>
      <c r="I15" s="47">
        <f>'P.N.C. x Comp. x Ramos'!J370</f>
        <v>89698879.780000016</v>
      </c>
      <c r="J15" s="47">
        <f>'P.N.C. x Comp. x Ramos'!K370</f>
        <v>1523486146.1500006</v>
      </c>
      <c r="K15" s="47">
        <f>'P.N.C. x Comp. x Ramos'!L370</f>
        <v>131261066.31</v>
      </c>
      <c r="L15" s="47">
        <f>'P.N.C. x Comp. x Ramos'!M370</f>
        <v>93849074.739999995</v>
      </c>
      <c r="M15" s="47">
        <f>'P.N.C. x Comp. x Ramos'!N370</f>
        <v>556065173.11000001</v>
      </c>
    </row>
    <row r="16" spans="1:13" x14ac:dyDescent="0.4">
      <c r="A16" s="57" t="s">
        <v>69</v>
      </c>
      <c r="B16" s="75">
        <f>SUBTOTAL(109,B13:B15)</f>
        <v>20382941644.48</v>
      </c>
      <c r="C16" s="75">
        <f t="shared" ref="C16:M16" si="1">SUM(C13:C15)</f>
        <v>78647506.48999998</v>
      </c>
      <c r="D16" s="75">
        <f t="shared" si="1"/>
        <v>3153605417.5599999</v>
      </c>
      <c r="E16" s="75">
        <f t="shared" si="1"/>
        <v>4901884335.4099998</v>
      </c>
      <c r="F16" s="75">
        <f t="shared" si="1"/>
        <v>139135169.76999998</v>
      </c>
      <c r="G16" s="75">
        <f t="shared" si="1"/>
        <v>5331533706.6100006</v>
      </c>
      <c r="H16" s="75">
        <f t="shared" si="1"/>
        <v>153150674.22</v>
      </c>
      <c r="I16" s="75">
        <f t="shared" si="1"/>
        <v>266218711.04000008</v>
      </c>
      <c r="J16" s="75">
        <f t="shared" si="1"/>
        <v>4546386811.2400007</v>
      </c>
      <c r="K16" s="75">
        <f t="shared" si="1"/>
        <v>215761045.69</v>
      </c>
      <c r="L16" s="75">
        <f t="shared" si="1"/>
        <v>344632524.13</v>
      </c>
      <c r="M16" s="75">
        <f t="shared" si="1"/>
        <v>1251985742.3199997</v>
      </c>
    </row>
    <row r="17" spans="1:13" x14ac:dyDescent="0.4">
      <c r="A17" s="57"/>
      <c r="B17" s="112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</row>
    <row r="18" spans="1:13" x14ac:dyDescent="0.4">
      <c r="A18" s="57" t="s">
        <v>6</v>
      </c>
      <c r="B18" s="75">
        <f>SUM(C18:M18)</f>
        <v>7706918888.1799994</v>
      </c>
      <c r="C18" s="47">
        <f>'P.N.C. x Comp. x Ramos'!D431</f>
        <v>28211756.870000001</v>
      </c>
      <c r="D18" s="47">
        <f>'P.N.C. x Comp. x Ramos'!E431</f>
        <v>1070276436.5100002</v>
      </c>
      <c r="E18" s="47">
        <f>'P.N.C. x Comp. x Ramos'!F431</f>
        <v>1973527394.9099998</v>
      </c>
      <c r="F18" s="47">
        <f>'P.N.C. x Comp. x Ramos'!G431</f>
        <v>39727397.650000006</v>
      </c>
      <c r="G18" s="47">
        <f>'P.N.C. x Comp. x Ramos'!H431</f>
        <v>2063174251.9400001</v>
      </c>
      <c r="H18" s="47">
        <f>'P.N.C. x Comp. x Ramos'!I431</f>
        <v>50956127.839999996</v>
      </c>
      <c r="I18" s="47">
        <f>'P.N.C. x Comp. x Ramos'!J431</f>
        <v>109960450.53</v>
      </c>
      <c r="J18" s="47">
        <f>'P.N.C. x Comp. x Ramos'!K431</f>
        <v>1742797813.8700001</v>
      </c>
      <c r="K18" s="47">
        <f>'P.N.C. x Comp. x Ramos'!L431</f>
        <v>114881455.83</v>
      </c>
      <c r="L18" s="47">
        <f>'P.N.C. x Comp. x Ramos'!M431</f>
        <v>134434100.31999999</v>
      </c>
      <c r="M18" s="47">
        <f>'P.N.C. x Comp. x Ramos'!N431</f>
        <v>378971701.90999979</v>
      </c>
    </row>
    <row r="19" spans="1:13" x14ac:dyDescent="0.4">
      <c r="A19" s="57" t="s">
        <v>7</v>
      </c>
      <c r="B19" s="75">
        <f>SUM(C19:M19)</f>
        <v>7053638053.6399994</v>
      </c>
      <c r="C19" s="47">
        <f>'P.N.C. x Comp. x Ramos'!D492</f>
        <v>26386982.320000004</v>
      </c>
      <c r="D19" s="47">
        <f>'P.N.C. x Comp. x Ramos'!E492</f>
        <v>1073656112.9899999</v>
      </c>
      <c r="E19" s="47">
        <f>'P.N.C. x Comp. x Ramos'!F492</f>
        <v>1828889769.6400001</v>
      </c>
      <c r="F19" s="47">
        <f>'P.N.C. x Comp. x Ramos'!G492</f>
        <v>46991339.629999988</v>
      </c>
      <c r="G19" s="47">
        <f>'P.N.C. x Comp. x Ramos'!H492</f>
        <v>1908462353.2399998</v>
      </c>
      <c r="H19" s="47">
        <f>'P.N.C. x Comp. x Ramos'!I492</f>
        <v>109563768.51999998</v>
      </c>
      <c r="I19" s="47">
        <f>'P.N.C. x Comp. x Ramos'!J492</f>
        <v>85554742.730000004</v>
      </c>
      <c r="J19" s="47">
        <f>'P.N.C. x Comp. x Ramos'!K492</f>
        <v>1537401472.6199999</v>
      </c>
      <c r="K19" s="47">
        <f>'P.N.C. x Comp. x Ramos'!L492</f>
        <v>54269693.460000001</v>
      </c>
      <c r="L19" s="47">
        <f>'P.N.C. x Comp. x Ramos'!M492</f>
        <v>84763340.960000038</v>
      </c>
      <c r="M19" s="47">
        <f>'P.N.C. x Comp. x Ramos'!N492</f>
        <v>297698477.52999997</v>
      </c>
    </row>
    <row r="20" spans="1:13" x14ac:dyDescent="0.4">
      <c r="A20" s="57" t="s">
        <v>8</v>
      </c>
      <c r="B20" s="75">
        <f>SUM(C20:M20)</f>
        <v>6920674529.1400013</v>
      </c>
      <c r="C20" s="47">
        <f>'P.N.C. x Comp. x Ramos'!D553</f>
        <v>28792457.979999997</v>
      </c>
      <c r="D20" s="47">
        <f>'P.N.C. x Comp. x Ramos'!E553</f>
        <v>1142486665.3399999</v>
      </c>
      <c r="E20" s="47">
        <f>'P.N.C. x Comp. x Ramos'!F553</f>
        <v>1842472641.7500005</v>
      </c>
      <c r="F20" s="47">
        <f>'P.N.C. x Comp. x Ramos'!G553</f>
        <v>51034873.829999998</v>
      </c>
      <c r="G20" s="47">
        <f>'P.N.C. x Comp. x Ramos'!H553</f>
        <v>1622641415.8000007</v>
      </c>
      <c r="H20" s="47">
        <f>'P.N.C. x Comp. x Ramos'!I553</f>
        <v>26740691.789999992</v>
      </c>
      <c r="I20" s="47">
        <f>'P.N.C. x Comp. x Ramos'!J553</f>
        <v>85089447.650000021</v>
      </c>
      <c r="J20" s="47">
        <f>'P.N.C. x Comp. x Ramos'!K553</f>
        <v>1602240866.7700002</v>
      </c>
      <c r="K20" s="47">
        <f>'P.N.C. x Comp. x Ramos'!L553</f>
        <v>26349944.309999999</v>
      </c>
      <c r="L20" s="47">
        <f>'P.N.C. x Comp. x Ramos'!M553</f>
        <v>83019707.339999989</v>
      </c>
      <c r="M20" s="47">
        <f>'P.N.C. x Comp. x Ramos'!N553</f>
        <v>409805816.5800001</v>
      </c>
    </row>
    <row r="21" spans="1:13" x14ac:dyDescent="0.4">
      <c r="A21" s="57" t="s">
        <v>70</v>
      </c>
      <c r="B21" s="75">
        <f>SUBTOTAL(109,B18:B20)</f>
        <v>21681231470.959999</v>
      </c>
      <c r="C21" s="75">
        <f t="shared" ref="C21:M21" si="2">SUM(C18:C20)</f>
        <v>83391197.170000002</v>
      </c>
      <c r="D21" s="75">
        <f t="shared" si="2"/>
        <v>3286419214.8400002</v>
      </c>
      <c r="E21" s="75">
        <f t="shared" si="2"/>
        <v>5644889806.3000011</v>
      </c>
      <c r="F21" s="75">
        <f t="shared" si="2"/>
        <v>137753611.11000001</v>
      </c>
      <c r="G21" s="75">
        <f t="shared" si="2"/>
        <v>5594278020.9800005</v>
      </c>
      <c r="H21" s="75">
        <f t="shared" si="2"/>
        <v>187260588.14999998</v>
      </c>
      <c r="I21" s="75">
        <f t="shared" si="2"/>
        <v>280604640.91000003</v>
      </c>
      <c r="J21" s="75">
        <f t="shared" si="2"/>
        <v>4882440153.2600002</v>
      </c>
      <c r="K21" s="75">
        <f t="shared" si="2"/>
        <v>195501093.59999999</v>
      </c>
      <c r="L21" s="75">
        <f t="shared" si="2"/>
        <v>302217148.62</v>
      </c>
      <c r="M21" s="75">
        <f t="shared" si="2"/>
        <v>1086475996.02</v>
      </c>
    </row>
    <row r="22" spans="1:13" x14ac:dyDescent="0.4">
      <c r="A22" s="57"/>
      <c r="B22" s="112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3" x14ac:dyDescent="0.4">
      <c r="A23" s="57" t="s">
        <v>9</v>
      </c>
      <c r="B23" s="75">
        <f>SUM(C23:M23)</f>
        <v>0</v>
      </c>
      <c r="C23" s="47">
        <f>'P.N.C. x Comp. x Ramos'!D614</f>
        <v>0</v>
      </c>
      <c r="D23" s="47">
        <f>'P.N.C. x Comp. x Ramos'!E614</f>
        <v>0</v>
      </c>
      <c r="E23" s="47">
        <f>'P.N.C. x Comp. x Ramos'!F614</f>
        <v>0</v>
      </c>
      <c r="F23" s="47">
        <f>'P.N.C. x Comp. x Ramos'!G614</f>
        <v>0</v>
      </c>
      <c r="G23" s="47">
        <f>'P.N.C. x Comp. x Ramos'!H614</f>
        <v>0</v>
      </c>
      <c r="H23" s="47">
        <f>'P.N.C. x Comp. x Ramos'!I614</f>
        <v>0</v>
      </c>
      <c r="I23" s="47">
        <f>'P.N.C. x Comp. x Ramos'!J614</f>
        <v>0</v>
      </c>
      <c r="J23" s="47">
        <f>'P.N.C. x Comp. x Ramos'!K614</f>
        <v>0</v>
      </c>
      <c r="K23" s="47">
        <f>'P.N.C. x Comp. x Ramos'!L614</f>
        <v>0</v>
      </c>
      <c r="L23" s="47">
        <f>'P.N.C. x Comp. x Ramos'!M614</f>
        <v>0</v>
      </c>
      <c r="M23" s="47">
        <f>'P.N.C. x Comp. x Ramos'!N614</f>
        <v>0</v>
      </c>
    </row>
    <row r="24" spans="1:13" x14ac:dyDescent="0.4">
      <c r="A24" s="57" t="s">
        <v>10</v>
      </c>
      <c r="B24" s="75">
        <f>SUM(C24:M24)</f>
        <v>0</v>
      </c>
      <c r="C24" s="47">
        <f>'P.N.C. x Comp. x Ramos'!D675</f>
        <v>0</v>
      </c>
      <c r="D24" s="47">
        <f>'P.N.C. x Comp. x Ramos'!E675</f>
        <v>0</v>
      </c>
      <c r="E24" s="47">
        <f>'P.N.C. x Comp. x Ramos'!F675</f>
        <v>0</v>
      </c>
      <c r="F24" s="47">
        <f>'P.N.C. x Comp. x Ramos'!G675</f>
        <v>0</v>
      </c>
      <c r="G24" s="47">
        <f>'P.N.C. x Comp. x Ramos'!H675</f>
        <v>0</v>
      </c>
      <c r="H24" s="47">
        <f>'P.N.C. x Comp. x Ramos'!I675</f>
        <v>0</v>
      </c>
      <c r="I24" s="47">
        <f>'P.N.C. x Comp. x Ramos'!J675</f>
        <v>0</v>
      </c>
      <c r="J24" s="47">
        <f>'P.N.C. x Comp. x Ramos'!K675</f>
        <v>0</v>
      </c>
      <c r="K24" s="47">
        <f>'P.N.C. x Comp. x Ramos'!L675</f>
        <v>0</v>
      </c>
      <c r="L24" s="47">
        <f>'P.N.C. x Comp. x Ramos'!M675</f>
        <v>0</v>
      </c>
      <c r="M24" s="47">
        <f>'P.N.C. x Comp. x Ramos'!N675</f>
        <v>0</v>
      </c>
    </row>
    <row r="25" spans="1:13" x14ac:dyDescent="0.4">
      <c r="A25" s="57" t="s">
        <v>11</v>
      </c>
      <c r="B25" s="75">
        <f>SUM(C25:M25)</f>
        <v>0</v>
      </c>
      <c r="C25" s="47">
        <f>'P.N.C. x Comp. x Ramos'!D735</f>
        <v>0</v>
      </c>
      <c r="D25" s="47">
        <f>'P.N.C. x Comp. x Ramos'!E735</f>
        <v>0</v>
      </c>
      <c r="E25" s="47">
        <f>'P.N.C. x Comp. x Ramos'!F735</f>
        <v>0</v>
      </c>
      <c r="F25" s="47">
        <f>'P.N.C. x Comp. x Ramos'!G735</f>
        <v>0</v>
      </c>
      <c r="G25" s="47">
        <f>'P.N.C. x Comp. x Ramos'!H735</f>
        <v>0</v>
      </c>
      <c r="H25" s="47">
        <f>'P.N.C. x Comp. x Ramos'!I735</f>
        <v>0</v>
      </c>
      <c r="I25" s="47">
        <f>'P.N.C. x Comp. x Ramos'!J735</f>
        <v>0</v>
      </c>
      <c r="J25" s="47">
        <f>'P.N.C. x Comp. x Ramos'!K735</f>
        <v>0</v>
      </c>
      <c r="K25" s="47">
        <f>'P.N.C. x Comp. x Ramos'!L735</f>
        <v>0</v>
      </c>
      <c r="L25" s="47">
        <f>'P.N.C. x Comp. x Ramos'!M735</f>
        <v>0</v>
      </c>
      <c r="M25" s="47">
        <f>'P.N.C. x Comp. x Ramos'!N735</f>
        <v>0</v>
      </c>
    </row>
    <row r="26" spans="1:13" x14ac:dyDescent="0.4">
      <c r="A26" s="57" t="s">
        <v>71</v>
      </c>
      <c r="B26" s="75">
        <f>SUBTOTAL(109,B23:B25)</f>
        <v>0</v>
      </c>
      <c r="C26" s="75">
        <f t="shared" ref="C26:M26" si="3">SUM(C23:C25)</f>
        <v>0</v>
      </c>
      <c r="D26" s="75">
        <f t="shared" si="3"/>
        <v>0</v>
      </c>
      <c r="E26" s="75">
        <f t="shared" si="3"/>
        <v>0</v>
      </c>
      <c r="F26" s="75">
        <f t="shared" si="3"/>
        <v>0</v>
      </c>
      <c r="G26" s="75">
        <f t="shared" si="3"/>
        <v>0</v>
      </c>
      <c r="H26" s="75">
        <f t="shared" si="3"/>
        <v>0</v>
      </c>
      <c r="I26" s="75">
        <f t="shared" si="3"/>
        <v>0</v>
      </c>
      <c r="J26" s="75">
        <f t="shared" si="3"/>
        <v>0</v>
      </c>
      <c r="K26" s="75">
        <f t="shared" si="3"/>
        <v>0</v>
      </c>
      <c r="L26" s="75">
        <f t="shared" si="3"/>
        <v>0</v>
      </c>
      <c r="M26" s="75">
        <f t="shared" si="3"/>
        <v>0</v>
      </c>
    </row>
    <row r="27" spans="1:13" x14ac:dyDescent="0.4">
      <c r="A27" s="57"/>
      <c r="B27" s="112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x14ac:dyDescent="0.4">
      <c r="A28" s="52" t="s">
        <v>19</v>
      </c>
      <c r="B28" s="76">
        <f>SUBTOTAL(109,B8:B26)</f>
        <v>63545633401.020004</v>
      </c>
      <c r="C28" s="53">
        <f t="shared" ref="C28:M28" si="4">C11+C16+C21+C26</f>
        <v>244998572.69</v>
      </c>
      <c r="D28" s="53">
        <f t="shared" si="4"/>
        <v>9194152731.0400009</v>
      </c>
      <c r="E28" s="53">
        <f t="shared" si="4"/>
        <v>15459625344.720001</v>
      </c>
      <c r="F28" s="53">
        <f t="shared" si="4"/>
        <v>496995758.53999996</v>
      </c>
      <c r="G28" s="53">
        <f t="shared" si="4"/>
        <v>17729761588.02</v>
      </c>
      <c r="H28" s="53">
        <f t="shared" si="4"/>
        <v>464095020.78999996</v>
      </c>
      <c r="I28" s="53">
        <f t="shared" si="4"/>
        <v>756478015.69000006</v>
      </c>
      <c r="J28" s="53">
        <f t="shared" si="4"/>
        <v>14203871238.780001</v>
      </c>
      <c r="K28" s="53">
        <f t="shared" si="4"/>
        <v>608670491.23000002</v>
      </c>
      <c r="L28" s="53">
        <f t="shared" si="4"/>
        <v>1076458357.3600001</v>
      </c>
      <c r="M28" s="53">
        <f t="shared" si="4"/>
        <v>3310526282.1599998</v>
      </c>
    </row>
    <row r="29" spans="1:13" x14ac:dyDescent="0.4">
      <c r="A29" s="77" t="s">
        <v>55</v>
      </c>
      <c r="B29" s="78">
        <f>SUM(C29:M29)</f>
        <v>99.999999999999986</v>
      </c>
      <c r="C29" s="78">
        <f>C28/B28*100</f>
        <v>0.38554745554879838</v>
      </c>
      <c r="D29" s="78">
        <f>D28/B28*100</f>
        <v>14.468583030745934</v>
      </c>
      <c r="E29" s="78">
        <f>E28/B28*100</f>
        <v>24.328383426691676</v>
      </c>
      <c r="F29" s="78">
        <f>F28/B28*100</f>
        <v>0.78210843442788391</v>
      </c>
      <c r="G29" s="78">
        <f>G28/B28*100</f>
        <v>27.900833840355443</v>
      </c>
      <c r="H29" s="78">
        <f>H28/B28*100</f>
        <v>0.73033345637019109</v>
      </c>
      <c r="I29" s="78">
        <f>I28/B28*100</f>
        <v>1.1904484623137888</v>
      </c>
      <c r="J29" s="78">
        <f>J28/B28*100</f>
        <v>22.352238035213301</v>
      </c>
      <c r="K29" s="78">
        <f>K28/B28*100</f>
        <v>0.9578478624783523</v>
      </c>
      <c r="L29" s="78">
        <f>L28/B28*100</f>
        <v>1.6939926470899278</v>
      </c>
      <c r="M29" s="78">
        <f>M28/B28*100</f>
        <v>5.2096833487647016</v>
      </c>
    </row>
    <row r="30" spans="1:13" x14ac:dyDescent="0.4">
      <c r="A30" s="69" t="s">
        <v>171</v>
      </c>
    </row>
    <row r="31" spans="1:13" x14ac:dyDescent="0.4">
      <c r="A31" s="184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B19" sqref="B19"/>
    </sheetView>
  </sheetViews>
  <sheetFormatPr defaultColWidth="11.41015625" defaultRowHeight="12.7" x14ac:dyDescent="0.4"/>
  <cols>
    <col min="1" max="1" width="40.29296875" customWidth="1"/>
    <col min="2" max="2" width="14.5859375" customWidth="1"/>
    <col min="3" max="3" width="12.703125" customWidth="1"/>
    <col min="4" max="4" width="12.87890625" customWidth="1"/>
    <col min="5" max="5" width="13.703125" customWidth="1"/>
    <col min="6" max="6" width="12.703125" customWidth="1"/>
    <col min="7" max="8" width="13" customWidth="1"/>
    <col min="9" max="9" width="14.1171875" customWidth="1"/>
    <col min="10" max="10" width="12.703125" customWidth="1"/>
    <col min="11" max="11" width="12.41015625" customWidth="1"/>
    <col min="12" max="12" width="12.703125" bestFit="1" customWidth="1"/>
    <col min="13" max="13" width="13.87890625" bestFit="1" customWidth="1"/>
    <col min="14" max="14" width="13" customWidth="1"/>
    <col min="15" max="15" width="12.703125" customWidth="1"/>
    <col min="16" max="16" width="13.1171875" customWidth="1"/>
    <col min="17" max="17" width="13.41015625" customWidth="1"/>
    <col min="18" max="18" width="14.1171875" customWidth="1"/>
    <col min="19" max="19" width="12.87890625" customWidth="1"/>
  </cols>
  <sheetData>
    <row r="1" spans="1:19" ht="22.5" customHeight="1" x14ac:dyDescent="0.6">
      <c r="A1" s="173" t="s">
        <v>42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19" x14ac:dyDescent="0.4">
      <c r="A2" s="172" t="s">
        <v>83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x14ac:dyDescent="0.4">
      <c r="A3" s="172" t="s">
        <v>158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x14ac:dyDescent="0.4">
      <c r="A4" s="172" t="s">
        <v>105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</row>
    <row r="5" spans="1:19" x14ac:dyDescent="0.4">
      <c r="D5" s="79"/>
      <c r="E5" s="79"/>
      <c r="F5" s="79"/>
    </row>
    <row r="6" spans="1:19" ht="15.35" x14ac:dyDescent="0.5">
      <c r="A6" s="202" t="s">
        <v>33</v>
      </c>
      <c r="B6" s="198" t="s">
        <v>64</v>
      </c>
      <c r="C6" s="198"/>
      <c r="D6" s="198"/>
      <c r="E6" s="201" t="s">
        <v>72</v>
      </c>
      <c r="F6" s="198" t="s">
        <v>64</v>
      </c>
      <c r="G6" s="198"/>
      <c r="H6" s="198"/>
      <c r="I6" s="201" t="s">
        <v>73</v>
      </c>
      <c r="J6" s="198" t="s">
        <v>64</v>
      </c>
      <c r="K6" s="198"/>
      <c r="L6" s="198"/>
      <c r="M6" s="201" t="s">
        <v>74</v>
      </c>
      <c r="N6" s="198" t="s">
        <v>64</v>
      </c>
      <c r="O6" s="198"/>
      <c r="P6" s="198"/>
      <c r="Q6" s="201" t="s">
        <v>75</v>
      </c>
      <c r="R6" s="203" t="s">
        <v>76</v>
      </c>
      <c r="S6" s="199" t="s">
        <v>61</v>
      </c>
    </row>
    <row r="7" spans="1:19" ht="14.25" customHeight="1" x14ac:dyDescent="0.4">
      <c r="A7" s="202"/>
      <c r="B7" s="73" t="s">
        <v>23</v>
      </c>
      <c r="C7" s="73" t="s">
        <v>1</v>
      </c>
      <c r="D7" s="73" t="s">
        <v>2</v>
      </c>
      <c r="E7" s="201"/>
      <c r="F7" s="73" t="s">
        <v>3</v>
      </c>
      <c r="G7" s="73" t="s">
        <v>4</v>
      </c>
      <c r="H7" s="73" t="s">
        <v>5</v>
      </c>
      <c r="I7" s="201"/>
      <c r="J7" s="73" t="s">
        <v>6</v>
      </c>
      <c r="K7" s="73" t="s">
        <v>7</v>
      </c>
      <c r="L7" s="73" t="s">
        <v>8</v>
      </c>
      <c r="M7" s="201"/>
      <c r="N7" s="73" t="s">
        <v>9</v>
      </c>
      <c r="O7" s="73" t="s">
        <v>10</v>
      </c>
      <c r="P7" s="73" t="s">
        <v>11</v>
      </c>
      <c r="Q7" s="201"/>
      <c r="R7" s="203"/>
      <c r="S7" s="200"/>
    </row>
    <row r="8" spans="1:19" ht="14.1" customHeight="1" x14ac:dyDescent="0.4">
      <c r="A8" s="86" t="s">
        <v>86</v>
      </c>
      <c r="B8" s="48">
        <f>VLOOKUP(B$7&amp;$A8,'PNC Exon. &amp; no Exon.'!$A:$AJ,3,0)+VLOOKUP(B$7&amp;$A8,'PNC Exon. &amp; no Exon.'!$A:$AJ,4,0)</f>
        <v>1228012750.46</v>
      </c>
      <c r="C8" s="48">
        <f>VLOOKUP(C$7&amp;$A8,'PNC Exon. &amp; no Exon.'!$A:$AJ,3,0)+VLOOKUP(C$7&amp;$A8,'PNC Exon. &amp; no Exon.'!$A:$AJ,4,0)</f>
        <v>1269967062.1999998</v>
      </c>
      <c r="D8" s="48">
        <f>VLOOKUP(D$7&amp;$A8,'PNC Exon. &amp; no Exon.'!$A:$AJ,3,0)+VLOOKUP(D$7&amp;$A8,'PNC Exon. &amp; no Exon.'!$A:$AJ,4,0)</f>
        <v>2974276174.1599998</v>
      </c>
      <c r="E8" s="75">
        <f>SUBTOTAL(109,B8:D8)</f>
        <v>5472255986.8199997</v>
      </c>
      <c r="F8" s="48">
        <f>VLOOKUP(F$7&amp;$A8,'PNC Exon. &amp; no Exon.'!$A:$AJ,3,0)+VLOOKUP(F$7&amp;$A8,'PNC Exon. &amp; no Exon.'!$A:$AJ,4,0)</f>
        <v>1281846960.6400001</v>
      </c>
      <c r="G8" s="48">
        <f>VLOOKUP(G$7&amp;$A8,'PNC Exon. &amp; no Exon.'!$A:$AJ,3,0)+VLOOKUP(G$7&amp;$A8,'PNC Exon. &amp; no Exon.'!$A:$AJ,4,0)</f>
        <v>1482311366.0900002</v>
      </c>
      <c r="H8" s="48">
        <f>VLOOKUP(H$7&amp;$A8,'PNC Exon. &amp; no Exon.'!$A:$AJ,3,0)+VLOOKUP(H$7&amp;$A8,'PNC Exon. &amp; no Exon.'!$A:$AJ,4,0)</f>
        <v>1810211285.8999996</v>
      </c>
      <c r="I8" s="75">
        <f>SUBTOTAL(109,F8:H8)</f>
        <v>4574369612.6300001</v>
      </c>
      <c r="J8" s="48">
        <f>VLOOKUP(J$7&amp;$A8,'PNC Exon. &amp; no Exon.'!$A:$AJ,3,0)+VLOOKUP(J$7&amp;$A8,'PNC Exon. &amp; no Exon.'!$A:$AJ,4,0)</f>
        <v>1802767582.5700002</v>
      </c>
      <c r="K8" s="48">
        <f>VLOOKUP(K$7&amp;$A8,'PNC Exon. &amp; no Exon.'!$A:$AJ,3,0)+VLOOKUP(K$7&amp;$A8,'PNC Exon. &amp; no Exon.'!$A:$AJ,4,0)</f>
        <v>1462740939.9199998</v>
      </c>
      <c r="L8" s="48">
        <f>VLOOKUP(L$7&amp;$A8,'PNC Exon. &amp; no Exon.'!$A:$AJ,3,0)+VLOOKUP(L$7&amp;$A8,'PNC Exon. &amp; no Exon.'!$A:$AJ,4,0)</f>
        <v>1286818746.53</v>
      </c>
      <c r="M8" s="75">
        <f>SUBTOTAL(109,J8:L8)</f>
        <v>4552327269.0199995</v>
      </c>
      <c r="N8" s="48">
        <f>VLOOKUP(N$7&amp;$A8,'PNC Exon. &amp; no Exon.'!$A:$AJ,3,0)+VLOOKUP(N$7&amp;$A8,'PNC Exon. &amp; no Exon.'!$A:$AJ,4,0)</f>
        <v>0</v>
      </c>
      <c r="O8" s="48">
        <f>VLOOKUP(O$7&amp;$A8,'PNC Exon. &amp; no Exon.'!$A:$AJ,3,0)+VLOOKUP(O$7&amp;$A8,'PNC Exon. &amp; no Exon.'!$A:$AJ,4,0)</f>
        <v>0</v>
      </c>
      <c r="P8" s="48">
        <f>VLOOKUP(P$7&amp;$A8,'PNC Exon. &amp; no Exon.'!$A:$AJ,3,0)+VLOOKUP(P$7&amp;$A8,'PNC Exon. &amp; no Exon.'!$A:$AJ,4,0)</f>
        <v>0</v>
      </c>
      <c r="Q8" s="75">
        <f>SUBTOTAL(109,N8:P8)</f>
        <v>0</v>
      </c>
      <c r="R8" s="75">
        <f>SUM(Q8,M8,I8,E8)</f>
        <v>14598952868.469999</v>
      </c>
      <c r="S8" s="113">
        <f t="shared" ref="S8:S40" si="0">R8/$R$41*100</f>
        <v>22.973967033013579</v>
      </c>
    </row>
    <row r="9" spans="1:19" ht="14.1" customHeight="1" x14ac:dyDescent="0.4">
      <c r="A9" s="50" t="s">
        <v>108</v>
      </c>
      <c r="B9" s="48">
        <f>VLOOKUP(B$7&amp;$A9,'PNC Exon. &amp; no Exon.'!$A:$AJ,3,0)+VLOOKUP(B$7&amp;$A9,'PNC Exon. &amp; no Exon.'!$A:$AJ,4,0)</f>
        <v>876188312.95000005</v>
      </c>
      <c r="C9" s="48">
        <f>VLOOKUP(C$7&amp;$A9,'PNC Exon. &amp; no Exon.'!$A:$AJ,3,0)+VLOOKUP(C$7&amp;$A9,'PNC Exon. &amp; no Exon.'!$A:$AJ,4,0)</f>
        <v>1064615840.48</v>
      </c>
      <c r="D9" s="48">
        <f>VLOOKUP(D$7&amp;$A9,'PNC Exon. &amp; no Exon.'!$A:$AJ,3,0)+VLOOKUP(D$7&amp;$A9,'PNC Exon. &amp; no Exon.'!$A:$AJ,4,0)</f>
        <v>1228812468.1200001</v>
      </c>
      <c r="E9" s="75">
        <f t="shared" ref="E9:E40" si="1">SUBTOTAL(109,B9:D9)</f>
        <v>3169616621.5500002</v>
      </c>
      <c r="F9" s="48">
        <f>VLOOKUP(F$7&amp;$A9,'PNC Exon. &amp; no Exon.'!$A:$AJ,3,0)+VLOOKUP(F$7&amp;$A9,'PNC Exon. &amp; no Exon.'!$A:$AJ,4,0)</f>
        <v>1131697361.71</v>
      </c>
      <c r="G9" s="48">
        <f>VLOOKUP(G$7&amp;$A9,'PNC Exon. &amp; no Exon.'!$A:$AJ,3,0)+VLOOKUP(G$7&amp;$A9,'PNC Exon. &amp; no Exon.'!$A:$AJ,4,0)</f>
        <v>1021160864.16</v>
      </c>
      <c r="H9" s="48">
        <f>VLOOKUP(H$7&amp;$A9,'PNC Exon. &amp; no Exon.'!$A:$AJ,3,0)+VLOOKUP(H$7&amp;$A9,'PNC Exon. &amp; no Exon.'!$A:$AJ,4,0)</f>
        <v>1064615378.2900002</v>
      </c>
      <c r="I9" s="75">
        <f t="shared" ref="I9:I40" si="2">SUBTOTAL(109,F9:H9)</f>
        <v>3217473604.1599998</v>
      </c>
      <c r="J9" s="48">
        <f>VLOOKUP(J$7&amp;$A9,'PNC Exon. &amp; no Exon.'!$A:$AJ,3,0)+VLOOKUP(J$7&amp;$A9,'PNC Exon. &amp; no Exon.'!$A:$AJ,4,0)</f>
        <v>1219885309.3400002</v>
      </c>
      <c r="K9" s="48">
        <f>VLOOKUP(K$7&amp;$A9,'PNC Exon. &amp; no Exon.'!$A:$AJ,3,0)+VLOOKUP(K$7&amp;$A9,'PNC Exon. &amp; no Exon.'!$A:$AJ,4,0)</f>
        <v>1086895198.1200001</v>
      </c>
      <c r="L9" s="48">
        <f>VLOOKUP(L$7&amp;$A9,'PNC Exon. &amp; no Exon.'!$A:$AJ,3,0)+VLOOKUP(L$7&amp;$A9,'PNC Exon. &amp; no Exon.'!$A:$AJ,4,0)</f>
        <v>1124346390.6800001</v>
      </c>
      <c r="M9" s="75">
        <f t="shared" ref="M9:M40" si="3">SUBTOTAL(109,J9:L9)</f>
        <v>3431126898.1400003</v>
      </c>
      <c r="N9" s="48">
        <f>VLOOKUP(N$7&amp;$A9,'PNC Exon. &amp; no Exon.'!$A:$AJ,3,0)+VLOOKUP(N$7&amp;$A9,'PNC Exon. &amp; no Exon.'!$A:$AJ,4,0)</f>
        <v>0</v>
      </c>
      <c r="O9" s="48">
        <f>VLOOKUP(O$7&amp;$A9,'PNC Exon. &amp; no Exon.'!$A:$AJ,3,0)+VLOOKUP(O$7&amp;$A9,'PNC Exon. &amp; no Exon.'!$A:$AJ,4,0)</f>
        <v>0</v>
      </c>
      <c r="P9" s="48">
        <f>VLOOKUP(P$7&amp;$A9,'PNC Exon. &amp; no Exon.'!$A:$AJ,3,0)+VLOOKUP(P$7&amp;$A9,'PNC Exon. &amp; no Exon.'!$A:$AJ,4,0)</f>
        <v>0</v>
      </c>
      <c r="Q9" s="75">
        <f t="shared" ref="Q9:Q40" si="4">SUBTOTAL(109,N9:P9)</f>
        <v>0</v>
      </c>
      <c r="R9" s="75">
        <f t="shared" ref="R9:R40" si="5">SUM(Q9,M9,I9,E9)</f>
        <v>9818217123.8500004</v>
      </c>
      <c r="S9" s="113">
        <f t="shared" si="0"/>
        <v>15.450655848986161</v>
      </c>
    </row>
    <row r="10" spans="1:19" ht="14.1" customHeight="1" x14ac:dyDescent="0.4">
      <c r="A10" s="50" t="s">
        <v>112</v>
      </c>
      <c r="B10" s="48">
        <f>VLOOKUP(B$7&amp;$A10,'PNC Exon. &amp; no Exon.'!$A:$AJ,3,0)+VLOOKUP(B$7&amp;$A10,'PNC Exon. &amp; no Exon.'!$A:$AJ,4,0)</f>
        <v>661956035.91000009</v>
      </c>
      <c r="C10" s="48">
        <f>VLOOKUP(C$7&amp;$A10,'PNC Exon. &amp; no Exon.'!$A:$AJ,3,0)+VLOOKUP(C$7&amp;$A10,'PNC Exon. &amp; no Exon.'!$A:$AJ,4,0)</f>
        <v>1268725280.1199999</v>
      </c>
      <c r="D10" s="48">
        <f>VLOOKUP(D$7&amp;$A10,'PNC Exon. &amp; no Exon.'!$A:$AJ,3,0)+VLOOKUP(D$7&amp;$A10,'PNC Exon. &amp; no Exon.'!$A:$AJ,4,0)</f>
        <v>1278442442.1000001</v>
      </c>
      <c r="E10" s="75">
        <f t="shared" si="1"/>
        <v>3209123758.1300001</v>
      </c>
      <c r="F10" s="48">
        <f>VLOOKUP(F$7&amp;$A10,'PNC Exon. &amp; no Exon.'!$A:$AJ,3,0)+VLOOKUP(F$7&amp;$A10,'PNC Exon. &amp; no Exon.'!$A:$AJ,4,0)</f>
        <v>787956760.54999995</v>
      </c>
      <c r="G10" s="48">
        <f>VLOOKUP(G$7&amp;$A10,'PNC Exon. &amp; no Exon.'!$A:$AJ,3,0)+VLOOKUP(G$7&amp;$A10,'PNC Exon. &amp; no Exon.'!$A:$AJ,4,0)</f>
        <v>807969418.38</v>
      </c>
      <c r="H10" s="48">
        <f>VLOOKUP(H$7&amp;$A10,'PNC Exon. &amp; no Exon.'!$A:$AJ,3,0)+VLOOKUP(H$7&amp;$A10,'PNC Exon. &amp; no Exon.'!$A:$AJ,4,0)</f>
        <v>986850324.66999996</v>
      </c>
      <c r="I10" s="75">
        <f t="shared" si="2"/>
        <v>2582776503.5999999</v>
      </c>
      <c r="J10" s="48">
        <f>VLOOKUP(J$7&amp;$A10,'PNC Exon. &amp; no Exon.'!$A:$AJ,3,0)+VLOOKUP(J$7&amp;$A10,'PNC Exon. &amp; no Exon.'!$A:$AJ,4,0)</f>
        <v>1013301231</v>
      </c>
      <c r="K10" s="48">
        <f>VLOOKUP(K$7&amp;$A10,'PNC Exon. &amp; no Exon.'!$A:$AJ,3,0)+VLOOKUP(K$7&amp;$A10,'PNC Exon. &amp; no Exon.'!$A:$AJ,4,0)</f>
        <v>926325595.49999988</v>
      </c>
      <c r="L10" s="48">
        <f>VLOOKUP(L$7&amp;$A10,'PNC Exon. &amp; no Exon.'!$A:$AJ,3,0)+VLOOKUP(L$7&amp;$A10,'PNC Exon. &amp; no Exon.'!$A:$AJ,4,0)</f>
        <v>1085118231.6700001</v>
      </c>
      <c r="M10" s="75">
        <f t="shared" si="3"/>
        <v>3024745058.1700001</v>
      </c>
      <c r="N10" s="48">
        <f>VLOOKUP(N$7&amp;$A10,'PNC Exon. &amp; no Exon.'!$A:$AJ,3,0)+VLOOKUP(N$7&amp;$A10,'PNC Exon. &amp; no Exon.'!$A:$AJ,4,0)</f>
        <v>0</v>
      </c>
      <c r="O10" s="48">
        <f>VLOOKUP(O$7&amp;$A10,'PNC Exon. &amp; no Exon.'!$A:$AJ,3,0)+VLOOKUP(O$7&amp;$A10,'PNC Exon. &amp; no Exon.'!$A:$AJ,4,0)</f>
        <v>0</v>
      </c>
      <c r="P10" s="48">
        <f>VLOOKUP(P$7&amp;$A10,'PNC Exon. &amp; no Exon.'!$A:$AJ,3,0)+VLOOKUP(P$7&amp;$A10,'PNC Exon. &amp; no Exon.'!$A:$AJ,4,0)</f>
        <v>0</v>
      </c>
      <c r="Q10" s="75">
        <f t="shared" si="4"/>
        <v>0</v>
      </c>
      <c r="R10" s="75">
        <f t="shared" si="5"/>
        <v>8816645319.9000015</v>
      </c>
      <c r="S10" s="113">
        <f t="shared" si="0"/>
        <v>13.874510093023137</v>
      </c>
    </row>
    <row r="11" spans="1:19" ht="14.1" customHeight="1" x14ac:dyDescent="0.4">
      <c r="A11" s="50" t="s">
        <v>94</v>
      </c>
      <c r="B11" s="48">
        <f>VLOOKUP(B$7&amp;$A11,'PNC Exon. &amp; no Exon.'!$A:$AJ,3,0)+VLOOKUP(B$7&amp;$A11,'PNC Exon. &amp; no Exon.'!$A:$AJ,4,0)</f>
        <v>529320840.19999993</v>
      </c>
      <c r="C11" s="48">
        <f>VLOOKUP(C$7&amp;$A11,'PNC Exon. &amp; no Exon.'!$A:$AJ,3,0)+VLOOKUP(C$7&amp;$A11,'PNC Exon. &amp; no Exon.'!$A:$AJ,4,0)</f>
        <v>729443527.87</v>
      </c>
      <c r="D11" s="48">
        <f>VLOOKUP(D$7&amp;$A11,'PNC Exon. &amp; no Exon.'!$A:$AJ,3,0)+VLOOKUP(D$7&amp;$A11,'PNC Exon. &amp; no Exon.'!$A:$AJ,4,0)</f>
        <v>948027828.01999998</v>
      </c>
      <c r="E11" s="75">
        <f t="shared" si="1"/>
        <v>2206792196.0900002</v>
      </c>
      <c r="F11" s="48">
        <f>VLOOKUP(F$7&amp;$A11,'PNC Exon. &amp; no Exon.'!$A:$AJ,3,0)+VLOOKUP(F$7&amp;$A11,'PNC Exon. &amp; no Exon.'!$A:$AJ,4,0)</f>
        <v>883979382.75999999</v>
      </c>
      <c r="G11" s="48">
        <f>VLOOKUP(G$7&amp;$A11,'PNC Exon. &amp; no Exon.'!$A:$AJ,3,0)+VLOOKUP(G$7&amp;$A11,'PNC Exon. &amp; no Exon.'!$A:$AJ,4,0)</f>
        <v>755693203.85000014</v>
      </c>
      <c r="H11" s="48">
        <f>VLOOKUP(H$7&amp;$A11,'PNC Exon. &amp; no Exon.'!$A:$AJ,3,0)+VLOOKUP(H$7&amp;$A11,'PNC Exon. &amp; no Exon.'!$A:$AJ,4,0)</f>
        <v>895010120.43000007</v>
      </c>
      <c r="I11" s="75">
        <f t="shared" si="2"/>
        <v>2534682707.04</v>
      </c>
      <c r="J11" s="48">
        <f>VLOOKUP(J$7&amp;$A11,'PNC Exon. &amp; no Exon.'!$A:$AJ,3,0)+VLOOKUP(J$7&amp;$A11,'PNC Exon. &amp; no Exon.'!$A:$AJ,4,0)</f>
        <v>739523368.3599999</v>
      </c>
      <c r="K11" s="48">
        <f>VLOOKUP(K$7&amp;$A11,'PNC Exon. &amp; no Exon.'!$A:$AJ,3,0)+VLOOKUP(K$7&amp;$A11,'PNC Exon. &amp; no Exon.'!$A:$AJ,4,0)</f>
        <v>916173847.61000001</v>
      </c>
      <c r="L11" s="48">
        <f>VLOOKUP(L$7&amp;$A11,'PNC Exon. &amp; no Exon.'!$A:$AJ,3,0)+VLOOKUP(L$7&amp;$A11,'PNC Exon. &amp; no Exon.'!$A:$AJ,4,0)</f>
        <v>817364261.69000006</v>
      </c>
      <c r="M11" s="75">
        <f t="shared" si="3"/>
        <v>2473061477.6599998</v>
      </c>
      <c r="N11" s="48">
        <f>VLOOKUP(N$7&amp;$A11,'PNC Exon. &amp; no Exon.'!$A:$AJ,3,0)+VLOOKUP(N$7&amp;$A11,'PNC Exon. &amp; no Exon.'!$A:$AJ,4,0)</f>
        <v>0</v>
      </c>
      <c r="O11" s="48">
        <f>VLOOKUP(O$7&amp;$A11,'PNC Exon. &amp; no Exon.'!$A:$AJ,3,0)+VLOOKUP(O$7&amp;$A11,'PNC Exon. &amp; no Exon.'!$A:$AJ,4,0)</f>
        <v>0</v>
      </c>
      <c r="P11" s="48">
        <f>VLOOKUP(P$7&amp;$A11,'PNC Exon. &amp; no Exon.'!$A:$AJ,3,0)+VLOOKUP(P$7&amp;$A11,'PNC Exon. &amp; no Exon.'!$A:$AJ,4,0)</f>
        <v>0</v>
      </c>
      <c r="Q11" s="75">
        <f t="shared" si="4"/>
        <v>0</v>
      </c>
      <c r="R11" s="75">
        <f t="shared" si="5"/>
        <v>7214536380.79</v>
      </c>
      <c r="S11" s="113">
        <f t="shared" si="0"/>
        <v>11.353315711342326</v>
      </c>
    </row>
    <row r="12" spans="1:19" ht="14.1" customHeight="1" x14ac:dyDescent="0.4">
      <c r="A12" s="50" t="s">
        <v>87</v>
      </c>
      <c r="B12" s="48">
        <f>VLOOKUP(B$7&amp;$A12,'PNC Exon. &amp; no Exon.'!$A:$AJ,3,0)+VLOOKUP(B$7&amp;$A12,'PNC Exon. &amp; no Exon.'!$A:$AJ,4,0)</f>
        <v>444436931.04000002</v>
      </c>
      <c r="C12" s="48">
        <f>VLOOKUP(C$7&amp;$A12,'PNC Exon. &amp; no Exon.'!$A:$AJ,3,0)+VLOOKUP(C$7&amp;$A12,'PNC Exon. &amp; no Exon.'!$A:$AJ,4,0)</f>
        <v>473985024.78000003</v>
      </c>
      <c r="D12" s="48">
        <f>VLOOKUP(D$7&amp;$A12,'PNC Exon. &amp; no Exon.'!$A:$AJ,3,0)+VLOOKUP(D$7&amp;$A12,'PNC Exon. &amp; no Exon.'!$A:$AJ,4,0)</f>
        <v>721632896.19000006</v>
      </c>
      <c r="E12" s="75">
        <f t="shared" si="1"/>
        <v>1640054852.0100002</v>
      </c>
      <c r="F12" s="48">
        <f>VLOOKUP(F$7&amp;$A12,'PNC Exon. &amp; no Exon.'!$A:$AJ,3,0)+VLOOKUP(F$7&amp;$A12,'PNC Exon. &amp; no Exon.'!$A:$AJ,4,0)</f>
        <v>616920286.38999999</v>
      </c>
      <c r="G12" s="48">
        <f>VLOOKUP(G$7&amp;$A12,'PNC Exon. &amp; no Exon.'!$A:$AJ,3,0)+VLOOKUP(G$7&amp;$A12,'PNC Exon. &amp; no Exon.'!$A:$AJ,4,0)</f>
        <v>630580844.93000007</v>
      </c>
      <c r="H12" s="48">
        <f>VLOOKUP(H$7&amp;$A12,'PNC Exon. &amp; no Exon.'!$A:$AJ,3,0)+VLOOKUP(H$7&amp;$A12,'PNC Exon. &amp; no Exon.'!$A:$AJ,4,0)</f>
        <v>572305641.08000004</v>
      </c>
      <c r="I12" s="75">
        <f t="shared" si="2"/>
        <v>1819806772.4000001</v>
      </c>
      <c r="J12" s="48">
        <f>VLOOKUP(J$7&amp;$A12,'PNC Exon. &amp; no Exon.'!$A:$AJ,3,0)+VLOOKUP(J$7&amp;$A12,'PNC Exon. &amp; no Exon.'!$A:$AJ,4,0)</f>
        <v>868485650.88999999</v>
      </c>
      <c r="K12" s="48">
        <f>VLOOKUP(K$7&amp;$A12,'PNC Exon. &amp; no Exon.'!$A:$AJ,3,0)+VLOOKUP(K$7&amp;$A12,'PNC Exon. &amp; no Exon.'!$A:$AJ,4,0)</f>
        <v>692035828.75999999</v>
      </c>
      <c r="L12" s="48">
        <f>VLOOKUP(L$7&amp;$A12,'PNC Exon. &amp; no Exon.'!$A:$AJ,3,0)+VLOOKUP(L$7&amp;$A12,'PNC Exon. &amp; no Exon.'!$A:$AJ,4,0)</f>
        <v>710241350.93000007</v>
      </c>
      <c r="M12" s="75">
        <f t="shared" si="3"/>
        <v>2270762830.5799999</v>
      </c>
      <c r="N12" s="48">
        <f>VLOOKUP(N$7&amp;$A12,'PNC Exon. &amp; no Exon.'!$A:$AJ,3,0)+VLOOKUP(N$7&amp;$A12,'PNC Exon. &amp; no Exon.'!$A:$AJ,4,0)</f>
        <v>0</v>
      </c>
      <c r="O12" s="48">
        <f>VLOOKUP(O$7&amp;$A12,'PNC Exon. &amp; no Exon.'!$A:$AJ,3,0)+VLOOKUP(O$7&amp;$A12,'PNC Exon. &amp; no Exon.'!$A:$AJ,4,0)</f>
        <v>0</v>
      </c>
      <c r="P12" s="48">
        <f>VLOOKUP(P$7&amp;$A12,'PNC Exon. &amp; no Exon.'!$A:$AJ,3,0)+VLOOKUP(P$7&amp;$A12,'PNC Exon. &amp; no Exon.'!$A:$AJ,4,0)</f>
        <v>0</v>
      </c>
      <c r="Q12" s="75">
        <f t="shared" si="4"/>
        <v>0</v>
      </c>
      <c r="R12" s="75">
        <f t="shared" si="5"/>
        <v>5730624454.9899998</v>
      </c>
      <c r="S12" s="113">
        <f t="shared" si="0"/>
        <v>9.0181246897414908</v>
      </c>
    </row>
    <row r="13" spans="1:19" ht="14.1" customHeight="1" x14ac:dyDescent="0.4">
      <c r="A13" s="50" t="s">
        <v>92</v>
      </c>
      <c r="B13" s="48">
        <f>VLOOKUP(B$7&amp;$A13,'PNC Exon. &amp; no Exon.'!$A:$AJ,3,0)+VLOOKUP(B$7&amp;$A13,'PNC Exon. &amp; no Exon.'!$A:$AJ,4,0)</f>
        <v>389283855.98000008</v>
      </c>
      <c r="C13" s="48">
        <f>VLOOKUP(C$7&amp;$A13,'PNC Exon. &amp; no Exon.'!$A:$AJ,3,0)+VLOOKUP(C$7&amp;$A13,'PNC Exon. &amp; no Exon.'!$A:$AJ,4,0)</f>
        <v>516712564.07000005</v>
      </c>
      <c r="D13" s="48">
        <f>VLOOKUP(D$7&amp;$A13,'PNC Exon. &amp; no Exon.'!$A:$AJ,3,0)+VLOOKUP(D$7&amp;$A13,'PNC Exon. &amp; no Exon.'!$A:$AJ,4,0)</f>
        <v>686439806.89999998</v>
      </c>
      <c r="E13" s="75">
        <f t="shared" si="1"/>
        <v>1592436226.9500003</v>
      </c>
      <c r="F13" s="48">
        <f>VLOOKUP(F$7&amp;$A13,'PNC Exon. &amp; no Exon.'!$A:$AJ,3,0)+VLOOKUP(F$7&amp;$A13,'PNC Exon. &amp; no Exon.'!$A:$AJ,4,0)</f>
        <v>493325564.99000001</v>
      </c>
      <c r="G13" s="48">
        <f>VLOOKUP(G$7&amp;$A13,'PNC Exon. &amp; no Exon.'!$A:$AJ,3,0)+VLOOKUP(G$7&amp;$A13,'PNC Exon. &amp; no Exon.'!$A:$AJ,4,0)</f>
        <v>503302452.89999998</v>
      </c>
      <c r="H13" s="48">
        <f>VLOOKUP(H$7&amp;$A13,'PNC Exon. &amp; no Exon.'!$A:$AJ,3,0)+VLOOKUP(H$7&amp;$A13,'PNC Exon. &amp; no Exon.'!$A:$AJ,4,0)</f>
        <v>414833765.36000001</v>
      </c>
      <c r="I13" s="75">
        <f t="shared" si="2"/>
        <v>1411461783.25</v>
      </c>
      <c r="J13" s="48">
        <f>VLOOKUP(J$7&amp;$A13,'PNC Exon. &amp; no Exon.'!$A:$AJ,3,0)+VLOOKUP(J$7&amp;$A13,'PNC Exon. &amp; no Exon.'!$A:$AJ,4,0)</f>
        <v>504277109.76000005</v>
      </c>
      <c r="K13" s="48">
        <f>VLOOKUP(K$7&amp;$A13,'PNC Exon. &amp; no Exon.'!$A:$AJ,3,0)+VLOOKUP(K$7&amp;$A13,'PNC Exon. &amp; no Exon.'!$A:$AJ,4,0)</f>
        <v>501754031.82000005</v>
      </c>
      <c r="L13" s="48">
        <f>VLOOKUP(L$7&amp;$A13,'PNC Exon. &amp; no Exon.'!$A:$AJ,3,0)+VLOOKUP(L$7&amp;$A13,'PNC Exon. &amp; no Exon.'!$A:$AJ,4,0)</f>
        <v>421418238.13999999</v>
      </c>
      <c r="M13" s="75">
        <f t="shared" si="3"/>
        <v>1427449379.7200003</v>
      </c>
      <c r="N13" s="48">
        <f>VLOOKUP(N$7&amp;$A13,'PNC Exon. &amp; no Exon.'!$A:$AJ,3,0)+VLOOKUP(N$7&amp;$A13,'PNC Exon. &amp; no Exon.'!$A:$AJ,4,0)</f>
        <v>0</v>
      </c>
      <c r="O13" s="48">
        <f>VLOOKUP(O$7&amp;$A13,'PNC Exon. &amp; no Exon.'!$A:$AJ,3,0)+VLOOKUP(O$7&amp;$A13,'PNC Exon. &amp; no Exon.'!$A:$AJ,4,0)</f>
        <v>0</v>
      </c>
      <c r="P13" s="48">
        <f>VLOOKUP(P$7&amp;$A13,'PNC Exon. &amp; no Exon.'!$A:$AJ,3,0)+VLOOKUP(P$7&amp;$A13,'PNC Exon. &amp; no Exon.'!$A:$AJ,4,0)</f>
        <v>0</v>
      </c>
      <c r="Q13" s="75">
        <f t="shared" si="4"/>
        <v>0</v>
      </c>
      <c r="R13" s="75">
        <f t="shared" si="5"/>
        <v>4431347389.9200001</v>
      </c>
      <c r="S13" s="113">
        <f t="shared" si="0"/>
        <v>6.9734884251682843</v>
      </c>
    </row>
    <row r="14" spans="1:19" ht="14.1" customHeight="1" x14ac:dyDescent="0.4">
      <c r="A14" s="50" t="s">
        <v>91</v>
      </c>
      <c r="B14" s="48">
        <f>VLOOKUP(B$7&amp;$A14,'PNC Exon. &amp; no Exon.'!$A:$AJ,3,0)+VLOOKUP(B$7&amp;$A14,'PNC Exon. &amp; no Exon.'!$A:$AJ,4,0)</f>
        <v>237227006.44</v>
      </c>
      <c r="C14" s="48">
        <f>VLOOKUP(C$7&amp;$A14,'PNC Exon. &amp; no Exon.'!$A:$AJ,3,0)+VLOOKUP(C$7&amp;$A14,'PNC Exon. &amp; no Exon.'!$A:$AJ,4,0)</f>
        <v>195255717.76999998</v>
      </c>
      <c r="D14" s="48">
        <f>VLOOKUP(D$7&amp;$A14,'PNC Exon. &amp; no Exon.'!$A:$AJ,3,0)+VLOOKUP(D$7&amp;$A14,'PNC Exon. &amp; no Exon.'!$A:$AJ,4,0)</f>
        <v>226566681.78</v>
      </c>
      <c r="E14" s="75">
        <f t="shared" si="1"/>
        <v>659049405.99000001</v>
      </c>
      <c r="F14" s="48">
        <f>VLOOKUP(F$7&amp;$A14,'PNC Exon. &amp; no Exon.'!$A:$AJ,3,0)+VLOOKUP(F$7&amp;$A14,'PNC Exon. &amp; no Exon.'!$A:$AJ,4,0)</f>
        <v>214917928.93000001</v>
      </c>
      <c r="G14" s="48">
        <f>VLOOKUP(G$7&amp;$A14,'PNC Exon. &amp; no Exon.'!$A:$AJ,3,0)+VLOOKUP(G$7&amp;$A14,'PNC Exon. &amp; no Exon.'!$A:$AJ,4,0)</f>
        <v>208251125.43000001</v>
      </c>
      <c r="H14" s="48">
        <f>VLOOKUP(H$7&amp;$A14,'PNC Exon. &amp; no Exon.'!$A:$AJ,3,0)+VLOOKUP(H$7&amp;$A14,'PNC Exon. &amp; no Exon.'!$A:$AJ,4,0)</f>
        <v>203262331.5</v>
      </c>
      <c r="I14" s="75">
        <f t="shared" si="2"/>
        <v>626431385.86000001</v>
      </c>
      <c r="J14" s="48">
        <f>VLOOKUP(J$7&amp;$A14,'PNC Exon. &amp; no Exon.'!$A:$AJ,3,0)+VLOOKUP(J$7&amp;$A14,'PNC Exon. &amp; no Exon.'!$A:$AJ,4,0)</f>
        <v>205833461.04000002</v>
      </c>
      <c r="K14" s="48">
        <f>VLOOKUP(K$7&amp;$A14,'PNC Exon. &amp; no Exon.'!$A:$AJ,3,0)+VLOOKUP(K$7&amp;$A14,'PNC Exon. &amp; no Exon.'!$A:$AJ,4,0)</f>
        <v>199110877.77000001</v>
      </c>
      <c r="L14" s="48">
        <f>VLOOKUP(L$7&amp;$A14,'PNC Exon. &amp; no Exon.'!$A:$AJ,3,0)+VLOOKUP(L$7&amp;$A14,'PNC Exon. &amp; no Exon.'!$A:$AJ,4,0)</f>
        <v>215654264.08000001</v>
      </c>
      <c r="M14" s="75">
        <f t="shared" si="3"/>
        <v>620598602.8900001</v>
      </c>
      <c r="N14" s="48">
        <f>VLOOKUP(N$7&amp;$A14,'PNC Exon. &amp; no Exon.'!$A:$AJ,3,0)+VLOOKUP(N$7&amp;$A14,'PNC Exon. &amp; no Exon.'!$A:$AJ,4,0)</f>
        <v>0</v>
      </c>
      <c r="O14" s="48">
        <f>VLOOKUP(O$7&amp;$A14,'PNC Exon. &amp; no Exon.'!$A:$AJ,3,0)+VLOOKUP(O$7&amp;$A14,'PNC Exon. &amp; no Exon.'!$A:$AJ,4,0)</f>
        <v>0</v>
      </c>
      <c r="P14" s="48">
        <f>VLOOKUP(P$7&amp;$A14,'PNC Exon. &amp; no Exon.'!$A:$AJ,3,0)+VLOOKUP(P$7&amp;$A14,'PNC Exon. &amp; no Exon.'!$A:$AJ,4,0)</f>
        <v>0</v>
      </c>
      <c r="Q14" s="75">
        <f t="shared" si="4"/>
        <v>0</v>
      </c>
      <c r="R14" s="75">
        <f t="shared" si="5"/>
        <v>1906079394.74</v>
      </c>
      <c r="S14" s="113">
        <f t="shared" si="0"/>
        <v>2.9995442530428922</v>
      </c>
    </row>
    <row r="15" spans="1:19" ht="14.1" customHeight="1" x14ac:dyDescent="0.4">
      <c r="A15" s="50" t="s">
        <v>78</v>
      </c>
      <c r="B15" s="48">
        <f>VLOOKUP(B$7&amp;$A15,'PNC Exon. &amp; no Exon.'!$A:$AJ,3,0)+VLOOKUP(B$7&amp;$A15,'PNC Exon. &amp; no Exon.'!$A:$AJ,4,0)</f>
        <v>129899925.31000002</v>
      </c>
      <c r="C15" s="48">
        <f>VLOOKUP(C$7&amp;$A15,'PNC Exon. &amp; no Exon.'!$A:$AJ,3,0)+VLOOKUP(C$7&amp;$A15,'PNC Exon. &amp; no Exon.'!$A:$AJ,4,0)</f>
        <v>130302125.26000001</v>
      </c>
      <c r="D15" s="48">
        <f>VLOOKUP(D$7&amp;$A15,'PNC Exon. &amp; no Exon.'!$A:$AJ,3,0)+VLOOKUP(D$7&amp;$A15,'PNC Exon. &amp; no Exon.'!$A:$AJ,4,0)</f>
        <v>131804517.99000001</v>
      </c>
      <c r="E15" s="75">
        <f t="shared" si="1"/>
        <v>392006568.56000006</v>
      </c>
      <c r="F15" s="48">
        <f>VLOOKUP(F$7&amp;$A15,'PNC Exon. &amp; no Exon.'!$A:$AJ,3,0)+VLOOKUP(F$7&amp;$A15,'PNC Exon. &amp; no Exon.'!$A:$AJ,4,0)</f>
        <v>133833300.23999998</v>
      </c>
      <c r="G15" s="48">
        <f>VLOOKUP(G$7&amp;$A15,'PNC Exon. &amp; no Exon.'!$A:$AJ,3,0)+VLOOKUP(G$7&amp;$A15,'PNC Exon. &amp; no Exon.'!$A:$AJ,4,0)</f>
        <v>142566537.32000002</v>
      </c>
      <c r="H15" s="48">
        <f>VLOOKUP(H$7&amp;$A15,'PNC Exon. &amp; no Exon.'!$A:$AJ,3,0)+VLOOKUP(H$7&amp;$A15,'PNC Exon. &amp; no Exon.'!$A:$AJ,4,0)</f>
        <v>129617037.83000001</v>
      </c>
      <c r="I15" s="75">
        <f t="shared" si="2"/>
        <v>406016875.38999999</v>
      </c>
      <c r="J15" s="48">
        <f>VLOOKUP(J$7&amp;$A15,'PNC Exon. &amp; no Exon.'!$A:$AJ,3,0)+VLOOKUP(J$7&amp;$A15,'PNC Exon. &amp; no Exon.'!$A:$AJ,4,0)</f>
        <v>134148300.03999999</v>
      </c>
      <c r="K15" s="48">
        <f>VLOOKUP(K$7&amp;$A15,'PNC Exon. &amp; no Exon.'!$A:$AJ,3,0)+VLOOKUP(K$7&amp;$A15,'PNC Exon. &amp; no Exon.'!$A:$AJ,4,0)</f>
        <v>131392252.08000001</v>
      </c>
      <c r="L15" s="48">
        <f>VLOOKUP(L$7&amp;$A15,'PNC Exon. &amp; no Exon.'!$A:$AJ,3,0)+VLOOKUP(L$7&amp;$A15,'PNC Exon. &amp; no Exon.'!$A:$AJ,4,0)</f>
        <v>133395094.75</v>
      </c>
      <c r="M15" s="75">
        <f t="shared" si="3"/>
        <v>398935646.87</v>
      </c>
      <c r="N15" s="48">
        <f>VLOOKUP(N$7&amp;$A15,'PNC Exon. &amp; no Exon.'!$A:$AJ,3,0)+VLOOKUP(N$7&amp;$A15,'PNC Exon. &amp; no Exon.'!$A:$AJ,4,0)</f>
        <v>0</v>
      </c>
      <c r="O15" s="48">
        <f>VLOOKUP(O$7&amp;$A15,'PNC Exon. &amp; no Exon.'!$A:$AJ,3,0)+VLOOKUP(O$7&amp;$A15,'PNC Exon. &amp; no Exon.'!$A:$AJ,4,0)</f>
        <v>0</v>
      </c>
      <c r="P15" s="48">
        <f>VLOOKUP(P$7&amp;$A15,'PNC Exon. &amp; no Exon.'!$A:$AJ,3,0)+VLOOKUP(P$7&amp;$A15,'PNC Exon. &amp; no Exon.'!$A:$AJ,4,0)</f>
        <v>0</v>
      </c>
      <c r="Q15" s="75">
        <f t="shared" si="4"/>
        <v>0</v>
      </c>
      <c r="R15" s="75">
        <f t="shared" si="5"/>
        <v>1196959090.8200002</v>
      </c>
      <c r="S15" s="113">
        <f t="shared" si="0"/>
        <v>1.8836213076456443</v>
      </c>
    </row>
    <row r="16" spans="1:19" ht="14.1" customHeight="1" x14ac:dyDescent="0.4">
      <c r="A16" s="50" t="s">
        <v>116</v>
      </c>
      <c r="B16" s="48">
        <f>VLOOKUP(B$7&amp;$A16,'PNC Exon. &amp; no Exon.'!$A:$AJ,3,0)+VLOOKUP(B$7&amp;$A16,'PNC Exon. &amp; no Exon.'!$A:$AJ,4,0)</f>
        <v>176985015.80000001</v>
      </c>
      <c r="C16" s="48">
        <f>VLOOKUP(C$7&amp;$A16,'PNC Exon. &amp; no Exon.'!$A:$AJ,3,0)+VLOOKUP(C$7&amp;$A16,'PNC Exon. &amp; no Exon.'!$A:$AJ,4,0)</f>
        <v>178095505.59999999</v>
      </c>
      <c r="D16" s="48">
        <f>VLOOKUP(D$7&amp;$A16,'PNC Exon. &amp; no Exon.'!$A:$AJ,3,0)+VLOOKUP(D$7&amp;$A16,'PNC Exon. &amp; no Exon.'!$A:$AJ,4,0)</f>
        <v>185052853.72999999</v>
      </c>
      <c r="E16" s="75">
        <f t="shared" si="1"/>
        <v>540133375.13</v>
      </c>
      <c r="F16" s="48">
        <f>VLOOKUP(F$7&amp;$A16,'PNC Exon. &amp; no Exon.'!$A:$AJ,3,0)+VLOOKUP(F$7&amp;$A16,'PNC Exon. &amp; no Exon.'!$A:$AJ,4,0)</f>
        <v>203840398.96000001</v>
      </c>
      <c r="G16" s="48">
        <f>VLOOKUP(G$7&amp;$A16,'PNC Exon. &amp; no Exon.'!$A:$AJ,3,0)+VLOOKUP(G$7&amp;$A16,'PNC Exon. &amp; no Exon.'!$A:$AJ,4,0)</f>
        <v>262543859.13</v>
      </c>
      <c r="H16" s="48">
        <f>VLOOKUP(H$7&amp;$A16,'PNC Exon. &amp; no Exon.'!$A:$AJ,3,0)+VLOOKUP(H$7&amp;$A16,'PNC Exon. &amp; no Exon.'!$A:$AJ,4,0)</f>
        <v>240689510.34</v>
      </c>
      <c r="I16" s="75">
        <f t="shared" si="2"/>
        <v>707073768.43000007</v>
      </c>
      <c r="J16" s="48">
        <f>VLOOKUP(J$7&amp;$A16,'PNC Exon. &amp; no Exon.'!$A:$AJ,3,0)+VLOOKUP(J$7&amp;$A16,'PNC Exon. &amp; no Exon.'!$A:$AJ,4,0)</f>
        <v>264783595.28999999</v>
      </c>
      <c r="K16" s="48">
        <f>VLOOKUP(K$7&amp;$A16,'PNC Exon. &amp; no Exon.'!$A:$AJ,3,0)+VLOOKUP(K$7&amp;$A16,'PNC Exon. &amp; no Exon.'!$A:$AJ,4,0)</f>
        <v>287794188.24000001</v>
      </c>
      <c r="L16" s="48">
        <f>VLOOKUP(L$7&amp;$A16,'PNC Exon. &amp; no Exon.'!$A:$AJ,3,0)+VLOOKUP(L$7&amp;$A16,'PNC Exon. &amp; no Exon.'!$A:$AJ,4,0)</f>
        <v>298970831.68000001</v>
      </c>
      <c r="M16" s="75">
        <f t="shared" si="3"/>
        <v>851548615.21000004</v>
      </c>
      <c r="N16" s="48">
        <f>VLOOKUP(N$7&amp;$A16,'PNC Exon. &amp; no Exon.'!$A:$AJ,3,0)+VLOOKUP(N$7&amp;$A16,'PNC Exon. &amp; no Exon.'!$A:$AJ,4,0)</f>
        <v>0</v>
      </c>
      <c r="O16" s="48">
        <f>VLOOKUP(O$7&amp;$A16,'PNC Exon. &amp; no Exon.'!$A:$AJ,3,0)+VLOOKUP(O$7&amp;$A16,'PNC Exon. &amp; no Exon.'!$A:$AJ,4,0)</f>
        <v>0</v>
      </c>
      <c r="P16" s="48">
        <f>VLOOKUP(P$7&amp;$A16,'PNC Exon. &amp; no Exon.'!$A:$AJ,3,0)+VLOOKUP(P$7&amp;$A16,'PNC Exon. &amp; no Exon.'!$A:$AJ,4,0)</f>
        <v>0</v>
      </c>
      <c r="Q16" s="75">
        <f t="shared" si="4"/>
        <v>0</v>
      </c>
      <c r="R16" s="75">
        <f t="shared" si="5"/>
        <v>2098755758.77</v>
      </c>
      <c r="S16" s="113">
        <f t="shared" si="0"/>
        <v>3.3027537006756971</v>
      </c>
    </row>
    <row r="17" spans="1:19" ht="14.1" customHeight="1" x14ac:dyDescent="0.4">
      <c r="A17" s="50" t="s">
        <v>89</v>
      </c>
      <c r="B17" s="48">
        <f>VLOOKUP(B$7&amp;$A17,'PNC Exon. &amp; no Exon.'!$A:$AJ,3,0)+VLOOKUP(B$7&amp;$A17,'PNC Exon. &amp; no Exon.'!$A:$AJ,4,0)</f>
        <v>101324121.02999999</v>
      </c>
      <c r="C17" s="48">
        <f>VLOOKUP(C$7&amp;$A17,'PNC Exon. &amp; no Exon.'!$A:$AJ,3,0)+VLOOKUP(C$7&amp;$A17,'PNC Exon. &amp; no Exon.'!$A:$AJ,4,0)</f>
        <v>92624213.219999999</v>
      </c>
      <c r="D17" s="48">
        <f>VLOOKUP(D$7&amp;$A17,'PNC Exon. &amp; no Exon.'!$A:$AJ,3,0)+VLOOKUP(D$7&amp;$A17,'PNC Exon. &amp; no Exon.'!$A:$AJ,4,0)</f>
        <v>105973398.30999999</v>
      </c>
      <c r="E17" s="75">
        <f t="shared" si="1"/>
        <v>299921732.56</v>
      </c>
      <c r="F17" s="48">
        <f>VLOOKUP(F$7&amp;$A17,'PNC Exon. &amp; no Exon.'!$A:$AJ,3,0)+VLOOKUP(F$7&amp;$A17,'PNC Exon. &amp; no Exon.'!$A:$AJ,4,0)</f>
        <v>93051062.659999996</v>
      </c>
      <c r="G17" s="48">
        <f>VLOOKUP(G$7&amp;$A17,'PNC Exon. &amp; no Exon.'!$A:$AJ,3,0)+VLOOKUP(G$7&amp;$A17,'PNC Exon. &amp; no Exon.'!$A:$AJ,4,0)</f>
        <v>86757477.530000001</v>
      </c>
      <c r="H17" s="48">
        <f>VLOOKUP(H$7&amp;$A17,'PNC Exon. &amp; no Exon.'!$A:$AJ,3,0)+VLOOKUP(H$7&amp;$A17,'PNC Exon. &amp; no Exon.'!$A:$AJ,4,0)</f>
        <v>99962473.169999987</v>
      </c>
      <c r="I17" s="75">
        <f t="shared" si="2"/>
        <v>279771013.36000001</v>
      </c>
      <c r="J17" s="48">
        <f>VLOOKUP(J$7&amp;$A17,'PNC Exon. &amp; no Exon.'!$A:$AJ,3,0)+VLOOKUP(J$7&amp;$A17,'PNC Exon. &amp; no Exon.'!$A:$AJ,4,0)</f>
        <v>110652832.81</v>
      </c>
      <c r="K17" s="48">
        <f>VLOOKUP(K$7&amp;$A17,'PNC Exon. &amp; no Exon.'!$A:$AJ,3,0)+VLOOKUP(K$7&amp;$A17,'PNC Exon. &amp; no Exon.'!$A:$AJ,4,0)</f>
        <v>104000903.18000001</v>
      </c>
      <c r="L17" s="48">
        <f>VLOOKUP(L$7&amp;$A17,'PNC Exon. &amp; no Exon.'!$A:$AJ,3,0)+VLOOKUP(L$7&amp;$A17,'PNC Exon. &amp; no Exon.'!$A:$AJ,4,0)</f>
        <v>103470861.28999999</v>
      </c>
      <c r="M17" s="75">
        <f t="shared" si="3"/>
        <v>318124597.27999997</v>
      </c>
      <c r="N17" s="48">
        <f>VLOOKUP(N$7&amp;$A17,'PNC Exon. &amp; no Exon.'!$A:$AJ,3,0)+VLOOKUP(N$7&amp;$A17,'PNC Exon. &amp; no Exon.'!$A:$AJ,4,0)</f>
        <v>0</v>
      </c>
      <c r="O17" s="48">
        <f>VLOOKUP(O$7&amp;$A17,'PNC Exon. &amp; no Exon.'!$A:$AJ,3,0)+VLOOKUP(O$7&amp;$A17,'PNC Exon. &amp; no Exon.'!$A:$AJ,4,0)</f>
        <v>0</v>
      </c>
      <c r="P17" s="48">
        <f>VLOOKUP(P$7&amp;$A17,'PNC Exon. &amp; no Exon.'!$A:$AJ,3,0)+VLOOKUP(P$7&amp;$A17,'PNC Exon. &amp; no Exon.'!$A:$AJ,4,0)</f>
        <v>0</v>
      </c>
      <c r="Q17" s="75">
        <f t="shared" si="4"/>
        <v>0</v>
      </c>
      <c r="R17" s="75">
        <f t="shared" si="5"/>
        <v>897817343.20000005</v>
      </c>
      <c r="S17" s="113">
        <f t="shared" si="0"/>
        <v>1.4128702400904682</v>
      </c>
    </row>
    <row r="18" spans="1:19" ht="14.1" customHeight="1" x14ac:dyDescent="0.4">
      <c r="A18" s="50" t="s">
        <v>77</v>
      </c>
      <c r="B18" s="48">
        <f>VLOOKUP(B$7&amp;$A18,'PNC Exon. &amp; no Exon.'!$A:$AJ,3,0)+VLOOKUP(B$7&amp;$A18,'PNC Exon. &amp; no Exon.'!$A:$AJ,4,0)</f>
        <v>111262402.48</v>
      </c>
      <c r="C18" s="48">
        <f>VLOOKUP(C$7&amp;$A18,'PNC Exon. &amp; no Exon.'!$A:$AJ,3,0)+VLOOKUP(C$7&amp;$A18,'PNC Exon. &amp; no Exon.'!$A:$AJ,4,0)</f>
        <v>104470781.94</v>
      </c>
      <c r="D18" s="48">
        <f>VLOOKUP(D$7&amp;$A18,'PNC Exon. &amp; no Exon.'!$A:$AJ,3,0)+VLOOKUP(D$7&amp;$A18,'PNC Exon. &amp; no Exon.'!$A:$AJ,4,0)</f>
        <v>116971105.13</v>
      </c>
      <c r="E18" s="75">
        <f t="shared" si="1"/>
        <v>332704289.55000001</v>
      </c>
      <c r="F18" s="48">
        <f>VLOOKUP(F$7&amp;$A18,'PNC Exon. &amp; no Exon.'!$A:$AJ,3,0)+VLOOKUP(F$7&amp;$A18,'PNC Exon. &amp; no Exon.'!$A:$AJ,4,0)</f>
        <v>93093494.799999982</v>
      </c>
      <c r="G18" s="48">
        <f>VLOOKUP(G$7&amp;$A18,'PNC Exon. &amp; no Exon.'!$A:$AJ,3,0)+VLOOKUP(G$7&amp;$A18,'PNC Exon. &amp; no Exon.'!$A:$AJ,4,0)</f>
        <v>97180770.090000004</v>
      </c>
      <c r="H18" s="48">
        <f>VLOOKUP(H$7&amp;$A18,'PNC Exon. &amp; no Exon.'!$A:$AJ,3,0)+VLOOKUP(H$7&amp;$A18,'PNC Exon. &amp; no Exon.'!$A:$AJ,4,0)</f>
        <v>103146304.54000001</v>
      </c>
      <c r="I18" s="75">
        <f t="shared" si="2"/>
        <v>293420569.43000001</v>
      </c>
      <c r="J18" s="48">
        <f>VLOOKUP(J$7&amp;$A18,'PNC Exon. &amp; no Exon.'!$A:$AJ,3,0)+VLOOKUP(J$7&amp;$A18,'PNC Exon. &amp; no Exon.'!$A:$AJ,4,0)</f>
        <v>110064499.89</v>
      </c>
      <c r="K18" s="48">
        <f>VLOOKUP(K$7&amp;$A18,'PNC Exon. &amp; no Exon.'!$A:$AJ,3,0)+VLOOKUP(K$7&amp;$A18,'PNC Exon. &amp; no Exon.'!$A:$AJ,4,0)</f>
        <v>107343817.88999999</v>
      </c>
      <c r="L18" s="48">
        <f>VLOOKUP(L$7&amp;$A18,'PNC Exon. &amp; no Exon.'!$A:$AJ,3,0)+VLOOKUP(L$7&amp;$A18,'PNC Exon. &amp; no Exon.'!$A:$AJ,4,0)</f>
        <v>105970476.52</v>
      </c>
      <c r="M18" s="75">
        <f t="shared" si="3"/>
        <v>323378794.29999995</v>
      </c>
      <c r="N18" s="48">
        <f>VLOOKUP(N$7&amp;$A18,'PNC Exon. &amp; no Exon.'!$A:$AJ,3,0)+VLOOKUP(N$7&amp;$A18,'PNC Exon. &amp; no Exon.'!$A:$AJ,4,0)</f>
        <v>0</v>
      </c>
      <c r="O18" s="48">
        <f>VLOOKUP(O$7&amp;$A18,'PNC Exon. &amp; no Exon.'!$A:$AJ,3,0)+VLOOKUP(O$7&amp;$A18,'PNC Exon. &amp; no Exon.'!$A:$AJ,4,0)</f>
        <v>0</v>
      </c>
      <c r="P18" s="48">
        <f>VLOOKUP(P$7&amp;$A18,'PNC Exon. &amp; no Exon.'!$A:$AJ,3,0)+VLOOKUP(P$7&amp;$A18,'PNC Exon. &amp; no Exon.'!$A:$AJ,4,0)</f>
        <v>0</v>
      </c>
      <c r="Q18" s="75">
        <f t="shared" si="4"/>
        <v>0</v>
      </c>
      <c r="R18" s="75">
        <f t="shared" si="5"/>
        <v>949503653.27999997</v>
      </c>
      <c r="S18" s="113">
        <f t="shared" si="0"/>
        <v>1.494207552056219</v>
      </c>
    </row>
    <row r="19" spans="1:19" ht="14.1" customHeight="1" x14ac:dyDescent="0.4">
      <c r="A19" s="50" t="s">
        <v>96</v>
      </c>
      <c r="B19" s="48">
        <f>VLOOKUP(B$7&amp;$A19,'PNC Exon. &amp; no Exon.'!$A:$AJ,3,0)+VLOOKUP(B$7&amp;$A19,'PNC Exon. &amp; no Exon.'!$A:$AJ,4,0)</f>
        <v>86733940.939999998</v>
      </c>
      <c r="C19" s="48">
        <f>VLOOKUP(C$7&amp;$A19,'PNC Exon. &amp; no Exon.'!$A:$AJ,3,0)+VLOOKUP(C$7&amp;$A19,'PNC Exon. &amp; no Exon.'!$A:$AJ,4,0)</f>
        <v>70812867.689999998</v>
      </c>
      <c r="D19" s="48">
        <f>VLOOKUP(D$7&amp;$A19,'PNC Exon. &amp; no Exon.'!$A:$AJ,3,0)+VLOOKUP(D$7&amp;$A19,'PNC Exon. &amp; no Exon.'!$A:$AJ,4,0)</f>
        <v>73274039.929999992</v>
      </c>
      <c r="E19" s="75">
        <f t="shared" si="1"/>
        <v>230820848.56</v>
      </c>
      <c r="F19" s="48">
        <f>VLOOKUP(F$7&amp;$A19,'PNC Exon. &amp; no Exon.'!$A:$AJ,3,0)+VLOOKUP(F$7&amp;$A19,'PNC Exon. &amp; no Exon.'!$A:$AJ,4,0)</f>
        <v>67325939.230000004</v>
      </c>
      <c r="G19" s="48">
        <f>VLOOKUP(G$7&amp;$A19,'PNC Exon. &amp; no Exon.'!$A:$AJ,3,0)+VLOOKUP(G$7&amp;$A19,'PNC Exon. &amp; no Exon.'!$A:$AJ,4,0)</f>
        <v>71803319.789999992</v>
      </c>
      <c r="H19" s="48">
        <f>VLOOKUP(H$7&amp;$A19,'PNC Exon. &amp; no Exon.'!$A:$AJ,3,0)+VLOOKUP(H$7&amp;$A19,'PNC Exon. &amp; no Exon.'!$A:$AJ,4,0)</f>
        <v>77184109.530000001</v>
      </c>
      <c r="I19" s="75">
        <f t="shared" si="2"/>
        <v>216313368.54999998</v>
      </c>
      <c r="J19" s="48">
        <f>VLOOKUP(J$7&amp;$A19,'PNC Exon. &amp; no Exon.'!$A:$AJ,3,0)+VLOOKUP(J$7&amp;$A19,'PNC Exon. &amp; no Exon.'!$A:$AJ,4,0)</f>
        <v>80448078.700000003</v>
      </c>
      <c r="K19" s="48">
        <f>VLOOKUP(K$7&amp;$A19,'PNC Exon. &amp; no Exon.'!$A:$AJ,3,0)+VLOOKUP(K$7&amp;$A19,'PNC Exon. &amp; no Exon.'!$A:$AJ,4,0)</f>
        <v>65496877.43</v>
      </c>
      <c r="L19" s="48">
        <f>VLOOKUP(L$7&amp;$A19,'PNC Exon. &amp; no Exon.'!$A:$AJ,3,0)+VLOOKUP(L$7&amp;$A19,'PNC Exon. &amp; no Exon.'!$A:$AJ,4,0)</f>
        <v>67314642.789999992</v>
      </c>
      <c r="M19" s="75">
        <f t="shared" si="3"/>
        <v>213259598.91999999</v>
      </c>
      <c r="N19" s="48">
        <f>VLOOKUP(N$7&amp;$A19,'PNC Exon. &amp; no Exon.'!$A:$AJ,3,0)+VLOOKUP(N$7&amp;$A19,'PNC Exon. &amp; no Exon.'!$A:$AJ,4,0)</f>
        <v>0</v>
      </c>
      <c r="O19" s="48">
        <f>VLOOKUP(O$7&amp;$A19,'PNC Exon. &amp; no Exon.'!$A:$AJ,3,0)+VLOOKUP(O$7&amp;$A19,'PNC Exon. &amp; no Exon.'!$A:$AJ,4,0)</f>
        <v>0</v>
      </c>
      <c r="P19" s="48">
        <f>VLOOKUP(P$7&amp;$A19,'PNC Exon. &amp; no Exon.'!$A:$AJ,3,0)+VLOOKUP(P$7&amp;$A19,'PNC Exon. &amp; no Exon.'!$A:$AJ,4,0)</f>
        <v>0</v>
      </c>
      <c r="Q19" s="75">
        <f t="shared" si="4"/>
        <v>0</v>
      </c>
      <c r="R19" s="75">
        <f t="shared" si="5"/>
        <v>660393816.02999997</v>
      </c>
      <c r="S19" s="113">
        <f t="shared" si="0"/>
        <v>1.0392434234818717</v>
      </c>
    </row>
    <row r="20" spans="1:19" ht="14.1" customHeight="1" x14ac:dyDescent="0.4">
      <c r="A20" s="50" t="s">
        <v>99</v>
      </c>
      <c r="B20" s="48">
        <f>VLOOKUP(B$7&amp;$A20,'PNC Exon. &amp; no Exon.'!$A:$AJ,3,0)+VLOOKUP(B$7&amp;$A20,'PNC Exon. &amp; no Exon.'!$A:$AJ,4,0)</f>
        <v>65271610.649999991</v>
      </c>
      <c r="C20" s="48">
        <f>VLOOKUP(C$7&amp;$A20,'PNC Exon. &amp; no Exon.'!$A:$AJ,3,0)+VLOOKUP(C$7&amp;$A20,'PNC Exon. &amp; no Exon.'!$A:$AJ,4,0)</f>
        <v>62847543.090000004</v>
      </c>
      <c r="D20" s="48">
        <f>VLOOKUP(D$7&amp;$A20,'PNC Exon. &amp; no Exon.'!$A:$AJ,3,0)+VLOOKUP(D$7&amp;$A20,'PNC Exon. &amp; no Exon.'!$A:$AJ,4,0)</f>
        <v>66525595.100000001</v>
      </c>
      <c r="E20" s="75">
        <f t="shared" si="1"/>
        <v>194644748.84</v>
      </c>
      <c r="F20" s="48">
        <f>VLOOKUP(F$7&amp;$A20,'PNC Exon. &amp; no Exon.'!$A:$AJ,3,0)+VLOOKUP(F$7&amp;$A20,'PNC Exon. &amp; no Exon.'!$A:$AJ,4,0)</f>
        <v>53485970.649999999</v>
      </c>
      <c r="G20" s="48">
        <f>VLOOKUP(G$7&amp;$A20,'PNC Exon. &amp; no Exon.'!$A:$AJ,3,0)+VLOOKUP(G$7&amp;$A20,'PNC Exon. &amp; no Exon.'!$A:$AJ,4,0)</f>
        <v>54084194.810000002</v>
      </c>
      <c r="H20" s="48">
        <f>VLOOKUP(H$7&amp;$A20,'PNC Exon. &amp; no Exon.'!$A:$AJ,3,0)+VLOOKUP(H$7&amp;$A20,'PNC Exon. &amp; no Exon.'!$A:$AJ,4,0)</f>
        <v>57799235.279999994</v>
      </c>
      <c r="I20" s="75">
        <f t="shared" si="2"/>
        <v>165369400.74000001</v>
      </c>
      <c r="J20" s="48">
        <f>VLOOKUP(J$7&amp;$A20,'PNC Exon. &amp; no Exon.'!$A:$AJ,3,0)+VLOOKUP(J$7&amp;$A20,'PNC Exon. &amp; no Exon.'!$A:$AJ,4,0)</f>
        <v>62740150.010000005</v>
      </c>
      <c r="K20" s="48">
        <f>VLOOKUP(K$7&amp;$A20,'PNC Exon. &amp; no Exon.'!$A:$AJ,3,0)+VLOOKUP(K$7&amp;$A20,'PNC Exon. &amp; no Exon.'!$A:$AJ,4,0)</f>
        <v>61185691.680000007</v>
      </c>
      <c r="L20" s="48">
        <f>VLOOKUP(L$7&amp;$A20,'PNC Exon. &amp; no Exon.'!$A:$AJ,3,0)+VLOOKUP(L$7&amp;$A20,'PNC Exon. &amp; no Exon.'!$A:$AJ,4,0)</f>
        <v>64319389.200000003</v>
      </c>
      <c r="M20" s="75">
        <f t="shared" si="3"/>
        <v>188245230.89000002</v>
      </c>
      <c r="N20" s="48">
        <f>VLOOKUP(N$7&amp;$A20,'PNC Exon. &amp; no Exon.'!$A:$AJ,3,0)+VLOOKUP(N$7&amp;$A20,'PNC Exon. &amp; no Exon.'!$A:$AJ,4,0)</f>
        <v>0</v>
      </c>
      <c r="O20" s="48">
        <f>VLOOKUP(O$7&amp;$A20,'PNC Exon. &amp; no Exon.'!$A:$AJ,3,0)+VLOOKUP(O$7&amp;$A20,'PNC Exon. &amp; no Exon.'!$A:$AJ,4,0)</f>
        <v>0</v>
      </c>
      <c r="P20" s="48">
        <f>VLOOKUP(P$7&amp;$A20,'PNC Exon. &amp; no Exon.'!$A:$AJ,3,0)+VLOOKUP(P$7&amp;$A20,'PNC Exon. &amp; no Exon.'!$A:$AJ,4,0)</f>
        <v>0</v>
      </c>
      <c r="Q20" s="75">
        <f t="shared" si="4"/>
        <v>0</v>
      </c>
      <c r="R20" s="75">
        <f t="shared" si="5"/>
        <v>548259380.47000003</v>
      </c>
      <c r="S20" s="113">
        <f t="shared" si="0"/>
        <v>0.86278057378085671</v>
      </c>
    </row>
    <row r="21" spans="1:19" ht="14.1" customHeight="1" x14ac:dyDescent="0.4">
      <c r="A21" s="50" t="s">
        <v>98</v>
      </c>
      <c r="B21" s="48">
        <f>VLOOKUP(B$7&amp;$A21,'PNC Exon. &amp; no Exon.'!$A:$AJ,3,0)+VLOOKUP(B$7&amp;$A21,'PNC Exon. &amp; no Exon.'!$A:$AJ,4,0)</f>
        <v>39500258.57</v>
      </c>
      <c r="C21" s="48">
        <f>VLOOKUP(C$7&amp;$A21,'PNC Exon. &amp; no Exon.'!$A:$AJ,3,0)+VLOOKUP(C$7&amp;$A21,'PNC Exon. &amp; no Exon.'!$A:$AJ,4,0)</f>
        <v>73877238.890000001</v>
      </c>
      <c r="D21" s="48">
        <f>VLOOKUP(D$7&amp;$A21,'PNC Exon. &amp; no Exon.'!$A:$AJ,3,0)+VLOOKUP(D$7&amp;$A21,'PNC Exon. &amp; no Exon.'!$A:$AJ,4,0)</f>
        <v>95494258.579999998</v>
      </c>
      <c r="E21" s="75">
        <f t="shared" si="1"/>
        <v>208871756.04000002</v>
      </c>
      <c r="F21" s="48">
        <f>VLOOKUP(F$7&amp;$A21,'PNC Exon. &amp; no Exon.'!$A:$AJ,3,0)+VLOOKUP(F$7&amp;$A21,'PNC Exon. &amp; no Exon.'!$A:$AJ,4,0)</f>
        <v>53401818.030000001</v>
      </c>
      <c r="G21" s="48">
        <f>VLOOKUP(G$7&amp;$A21,'PNC Exon. &amp; no Exon.'!$A:$AJ,3,0)+VLOOKUP(G$7&amp;$A21,'PNC Exon. &amp; no Exon.'!$A:$AJ,4,0)</f>
        <v>36304486.100000001</v>
      </c>
      <c r="H21" s="48">
        <f>VLOOKUP(H$7&amp;$A21,'PNC Exon. &amp; no Exon.'!$A:$AJ,3,0)+VLOOKUP(H$7&amp;$A21,'PNC Exon. &amp; no Exon.'!$A:$AJ,4,0)</f>
        <v>133459254.10000001</v>
      </c>
      <c r="I21" s="75">
        <f t="shared" si="2"/>
        <v>223165558.23000002</v>
      </c>
      <c r="J21" s="48">
        <f>VLOOKUP(J$7&amp;$A21,'PNC Exon. &amp; no Exon.'!$A:$AJ,3,0)+VLOOKUP(J$7&amp;$A21,'PNC Exon. &amp; no Exon.'!$A:$AJ,4,0)</f>
        <v>117354814.23</v>
      </c>
      <c r="K21" s="48">
        <f>VLOOKUP(K$7&amp;$A21,'PNC Exon. &amp; no Exon.'!$A:$AJ,3,0)+VLOOKUP(K$7&amp;$A21,'PNC Exon. &amp; no Exon.'!$A:$AJ,4,0)</f>
        <v>57032605.359999999</v>
      </c>
      <c r="L21" s="48">
        <f>VLOOKUP(L$7&amp;$A21,'PNC Exon. &amp; no Exon.'!$A:$AJ,3,0)+VLOOKUP(L$7&amp;$A21,'PNC Exon. &amp; no Exon.'!$A:$AJ,4,0)</f>
        <v>28640019.879999999</v>
      </c>
      <c r="M21" s="75">
        <f t="shared" si="3"/>
        <v>203027439.47</v>
      </c>
      <c r="N21" s="48">
        <f>VLOOKUP(N$7&amp;$A21,'PNC Exon. &amp; no Exon.'!$A:$AJ,3,0)+VLOOKUP(N$7&amp;$A21,'PNC Exon. &amp; no Exon.'!$A:$AJ,4,0)</f>
        <v>0</v>
      </c>
      <c r="O21" s="48">
        <f>VLOOKUP(O$7&amp;$A21,'PNC Exon. &amp; no Exon.'!$A:$AJ,3,0)+VLOOKUP(O$7&amp;$A21,'PNC Exon. &amp; no Exon.'!$A:$AJ,4,0)</f>
        <v>0</v>
      </c>
      <c r="P21" s="48">
        <f>VLOOKUP(P$7&amp;$A21,'PNC Exon. &amp; no Exon.'!$A:$AJ,3,0)+VLOOKUP(P$7&amp;$A21,'PNC Exon. &amp; no Exon.'!$A:$AJ,4,0)</f>
        <v>0</v>
      </c>
      <c r="Q21" s="75">
        <f t="shared" si="4"/>
        <v>0</v>
      </c>
      <c r="R21" s="75">
        <f t="shared" si="5"/>
        <v>635064753.74000001</v>
      </c>
      <c r="S21" s="113">
        <f t="shared" si="0"/>
        <v>0.99938378099447245</v>
      </c>
    </row>
    <row r="22" spans="1:19" ht="14.1" customHeight="1" x14ac:dyDescent="0.4">
      <c r="A22" s="50" t="s">
        <v>106</v>
      </c>
      <c r="B22" s="48">
        <f>VLOOKUP(B$7&amp;$A22,'PNC Exon. &amp; no Exon.'!$A:$AJ,3,0)+VLOOKUP(B$7&amp;$A22,'PNC Exon. &amp; no Exon.'!$A:$AJ,4,0)</f>
        <v>53161965.920000002</v>
      </c>
      <c r="C22" s="48">
        <f>VLOOKUP(C$7&amp;$A22,'PNC Exon. &amp; no Exon.'!$A:$AJ,3,0)+VLOOKUP(C$7&amp;$A22,'PNC Exon. &amp; no Exon.'!$A:$AJ,4,0)</f>
        <v>53185996.689999998</v>
      </c>
      <c r="D22" s="48">
        <f>VLOOKUP(D$7&amp;$A22,'PNC Exon. &amp; no Exon.'!$A:$AJ,3,0)+VLOOKUP(D$7&amp;$A22,'PNC Exon. &amp; no Exon.'!$A:$AJ,4,0)</f>
        <v>58536865.389999993</v>
      </c>
      <c r="E22" s="75">
        <f t="shared" si="1"/>
        <v>164884828</v>
      </c>
      <c r="F22" s="48">
        <f>VLOOKUP(F$7&amp;$A22,'PNC Exon. &amp; no Exon.'!$A:$AJ,3,0)+VLOOKUP(F$7&amp;$A22,'PNC Exon. &amp; no Exon.'!$A:$AJ,4,0)</f>
        <v>55629553.309999995</v>
      </c>
      <c r="G22" s="48">
        <f>VLOOKUP(G$7&amp;$A22,'PNC Exon. &amp; no Exon.'!$A:$AJ,3,0)+VLOOKUP(G$7&amp;$A22,'PNC Exon. &amp; no Exon.'!$A:$AJ,4,0)</f>
        <v>60168543.470000006</v>
      </c>
      <c r="H22" s="48">
        <f>VLOOKUP(H$7&amp;$A22,'PNC Exon. &amp; no Exon.'!$A:$AJ,3,0)+VLOOKUP(H$7&amp;$A22,'PNC Exon. &amp; no Exon.'!$A:$AJ,4,0)</f>
        <v>55567937.510000005</v>
      </c>
      <c r="I22" s="75">
        <f t="shared" si="2"/>
        <v>171366034.29000002</v>
      </c>
      <c r="J22" s="48">
        <f>VLOOKUP(J$7&amp;$A22,'PNC Exon. &amp; no Exon.'!$A:$AJ,3,0)+VLOOKUP(J$7&amp;$A22,'PNC Exon. &amp; no Exon.'!$A:$AJ,4,0)</f>
        <v>54086561.330000006</v>
      </c>
      <c r="K22" s="48">
        <f>VLOOKUP(K$7&amp;$A22,'PNC Exon. &amp; no Exon.'!$A:$AJ,3,0)+VLOOKUP(K$7&amp;$A22,'PNC Exon. &amp; no Exon.'!$A:$AJ,4,0)</f>
        <v>53864202.409999996</v>
      </c>
      <c r="L22" s="48">
        <f>VLOOKUP(L$7&amp;$A22,'PNC Exon. &amp; no Exon.'!$A:$AJ,3,0)+VLOOKUP(L$7&amp;$A22,'PNC Exon. &amp; no Exon.'!$A:$AJ,4,0)</f>
        <v>59718951.870000005</v>
      </c>
      <c r="M22" s="75">
        <f t="shared" si="3"/>
        <v>167669715.61000001</v>
      </c>
      <c r="N22" s="48">
        <f>VLOOKUP(N$7&amp;$A22,'PNC Exon. &amp; no Exon.'!$A:$AJ,3,0)+VLOOKUP(N$7&amp;$A22,'PNC Exon. &amp; no Exon.'!$A:$AJ,4,0)</f>
        <v>0</v>
      </c>
      <c r="O22" s="48">
        <f>VLOOKUP(O$7&amp;$A22,'PNC Exon. &amp; no Exon.'!$A:$AJ,3,0)+VLOOKUP(O$7&amp;$A22,'PNC Exon. &amp; no Exon.'!$A:$AJ,4,0)</f>
        <v>0</v>
      </c>
      <c r="P22" s="48">
        <f>VLOOKUP(P$7&amp;$A22,'PNC Exon. &amp; no Exon.'!$A:$AJ,3,0)+VLOOKUP(P$7&amp;$A22,'PNC Exon. &amp; no Exon.'!$A:$AJ,4,0)</f>
        <v>0</v>
      </c>
      <c r="Q22" s="75">
        <f t="shared" si="4"/>
        <v>0</v>
      </c>
      <c r="R22" s="75">
        <f t="shared" si="5"/>
        <v>503920577.90000004</v>
      </c>
      <c r="S22" s="113">
        <f t="shared" si="0"/>
        <v>0.79300583050276341</v>
      </c>
    </row>
    <row r="23" spans="1:19" ht="14.1" customHeight="1" x14ac:dyDescent="0.4">
      <c r="A23" s="50" t="s">
        <v>107</v>
      </c>
      <c r="B23" s="48">
        <f>VLOOKUP(B$7&amp;$A23,'PNC Exon. &amp; no Exon.'!$A:$AJ,3,0)+VLOOKUP(B$7&amp;$A23,'PNC Exon. &amp; no Exon.'!$A:$AJ,4,0)</f>
        <v>46893247.00999999</v>
      </c>
      <c r="C23" s="48">
        <f>VLOOKUP(C$7&amp;$A23,'PNC Exon. &amp; no Exon.'!$A:$AJ,3,0)+VLOOKUP(C$7&amp;$A23,'PNC Exon. &amp; no Exon.'!$A:$AJ,4,0)</f>
        <v>48142178.440000005</v>
      </c>
      <c r="D23" s="48">
        <f>VLOOKUP(D$7&amp;$A23,'PNC Exon. &amp; no Exon.'!$A:$AJ,3,0)+VLOOKUP(D$7&amp;$A23,'PNC Exon. &amp; no Exon.'!$A:$AJ,4,0)</f>
        <v>57632029.129999995</v>
      </c>
      <c r="E23" s="75">
        <f t="shared" si="1"/>
        <v>152667454.57999998</v>
      </c>
      <c r="F23" s="48">
        <f>VLOOKUP(F$7&amp;$A23,'PNC Exon. &amp; no Exon.'!$A:$AJ,3,0)+VLOOKUP(F$7&amp;$A23,'PNC Exon. &amp; no Exon.'!$A:$AJ,4,0)</f>
        <v>47459723.879999995</v>
      </c>
      <c r="G23" s="48">
        <f>VLOOKUP(G$7&amp;$A23,'PNC Exon. &amp; no Exon.'!$A:$AJ,3,0)+VLOOKUP(G$7&amp;$A23,'PNC Exon. &amp; no Exon.'!$A:$AJ,4,0)</f>
        <v>48696860.359999999</v>
      </c>
      <c r="H23" s="48">
        <f>VLOOKUP(H$7&amp;$A23,'PNC Exon. &amp; no Exon.'!$A:$AJ,3,0)+VLOOKUP(H$7&amp;$A23,'PNC Exon. &amp; no Exon.'!$A:$AJ,4,0)</f>
        <v>52606447.810000002</v>
      </c>
      <c r="I23" s="75">
        <f t="shared" si="2"/>
        <v>148763032.05000001</v>
      </c>
      <c r="J23" s="48">
        <f>VLOOKUP(J$7&amp;$A23,'PNC Exon. &amp; no Exon.'!$A:$AJ,3,0)+VLOOKUP(J$7&amp;$A23,'PNC Exon. &amp; no Exon.'!$A:$AJ,4,0)</f>
        <v>56850636.07</v>
      </c>
      <c r="K23" s="48">
        <f>VLOOKUP(K$7&amp;$A23,'PNC Exon. &amp; no Exon.'!$A:$AJ,3,0)+VLOOKUP(K$7&amp;$A23,'PNC Exon. &amp; no Exon.'!$A:$AJ,4,0)</f>
        <v>55794057.57</v>
      </c>
      <c r="L23" s="48">
        <f>VLOOKUP(L$7&amp;$A23,'PNC Exon. &amp; no Exon.'!$A:$AJ,3,0)+VLOOKUP(L$7&amp;$A23,'PNC Exon. &amp; no Exon.'!$A:$AJ,4,0)</f>
        <v>55326769.850000009</v>
      </c>
      <c r="M23" s="75">
        <f t="shared" si="3"/>
        <v>167971463.49000001</v>
      </c>
      <c r="N23" s="48">
        <f>VLOOKUP(N$7&amp;$A23,'PNC Exon. &amp; no Exon.'!$A:$AJ,3,0)+VLOOKUP(N$7&amp;$A23,'PNC Exon. &amp; no Exon.'!$A:$AJ,4,0)</f>
        <v>0</v>
      </c>
      <c r="O23" s="48">
        <f>VLOOKUP(O$7&amp;$A23,'PNC Exon. &amp; no Exon.'!$A:$AJ,3,0)+VLOOKUP(O$7&amp;$A23,'PNC Exon. &amp; no Exon.'!$A:$AJ,4,0)</f>
        <v>0</v>
      </c>
      <c r="P23" s="48">
        <f>VLOOKUP(P$7&amp;$A23,'PNC Exon. &amp; no Exon.'!$A:$AJ,3,0)+VLOOKUP(P$7&amp;$A23,'PNC Exon. &amp; no Exon.'!$A:$AJ,4,0)</f>
        <v>0</v>
      </c>
      <c r="Q23" s="75">
        <f t="shared" si="4"/>
        <v>0</v>
      </c>
      <c r="R23" s="75">
        <f t="shared" si="5"/>
        <v>469401950.12</v>
      </c>
      <c r="S23" s="113">
        <f t="shared" si="0"/>
        <v>0.7386848237985546</v>
      </c>
    </row>
    <row r="24" spans="1:19" ht="14.1" customHeight="1" x14ac:dyDescent="0.4">
      <c r="A24" s="50" t="s">
        <v>80</v>
      </c>
      <c r="B24" s="48">
        <f>VLOOKUP(B$7&amp;$A24,'PNC Exon. &amp; no Exon.'!$A:$AJ,3,0)+VLOOKUP(B$7&amp;$A24,'PNC Exon. &amp; no Exon.'!$A:$AJ,4,0)</f>
        <v>41071978.259999998</v>
      </c>
      <c r="C24" s="48">
        <f>VLOOKUP(C$7&amp;$A24,'PNC Exon. &amp; no Exon.'!$A:$AJ,3,0)+VLOOKUP(C$7&amp;$A24,'PNC Exon. &amp; no Exon.'!$A:$AJ,4,0)</f>
        <v>37093024.86999999</v>
      </c>
      <c r="D24" s="48">
        <f>VLOOKUP(D$7&amp;$A24,'PNC Exon. &amp; no Exon.'!$A:$AJ,3,0)+VLOOKUP(D$7&amp;$A24,'PNC Exon. &amp; no Exon.'!$A:$AJ,4,0)</f>
        <v>40130125.079999991</v>
      </c>
      <c r="E24" s="75">
        <f t="shared" si="1"/>
        <v>118295128.20999998</v>
      </c>
      <c r="F24" s="48">
        <f>VLOOKUP(F$7&amp;$A24,'PNC Exon. &amp; no Exon.'!$A:$AJ,3,0)+VLOOKUP(F$7&amp;$A24,'PNC Exon. &amp; no Exon.'!$A:$AJ,4,0)</f>
        <v>35333315.019999996</v>
      </c>
      <c r="G24" s="48">
        <f>VLOOKUP(G$7&amp;$A24,'PNC Exon. &amp; no Exon.'!$A:$AJ,3,0)+VLOOKUP(G$7&amp;$A24,'PNC Exon. &amp; no Exon.'!$A:$AJ,4,0)</f>
        <v>38715686.449999996</v>
      </c>
      <c r="H24" s="48">
        <f>VLOOKUP(H$7&amp;$A24,'PNC Exon. &amp; no Exon.'!$A:$AJ,3,0)+VLOOKUP(H$7&amp;$A24,'PNC Exon. &amp; no Exon.'!$A:$AJ,4,0)</f>
        <v>36135368.079999998</v>
      </c>
      <c r="I24" s="75">
        <f t="shared" si="2"/>
        <v>110184369.55</v>
      </c>
      <c r="J24" s="48">
        <f>VLOOKUP(J$7&amp;$A24,'PNC Exon. &amp; no Exon.'!$A:$AJ,3,0)+VLOOKUP(J$7&amp;$A24,'PNC Exon. &amp; no Exon.'!$A:$AJ,4,0)</f>
        <v>47280062.649999991</v>
      </c>
      <c r="K24" s="48">
        <f>VLOOKUP(K$7&amp;$A24,'PNC Exon. &amp; no Exon.'!$A:$AJ,3,0)+VLOOKUP(K$7&amp;$A24,'PNC Exon. &amp; no Exon.'!$A:$AJ,4,0)</f>
        <v>37463790.240000002</v>
      </c>
      <c r="L24" s="48">
        <f>VLOOKUP(L$7&amp;$A24,'PNC Exon. &amp; no Exon.'!$A:$AJ,3,0)+VLOOKUP(L$7&amp;$A24,'PNC Exon. &amp; no Exon.'!$A:$AJ,4,0)</f>
        <v>41525603.520000003</v>
      </c>
      <c r="M24" s="75">
        <f t="shared" si="3"/>
        <v>126269456.41</v>
      </c>
      <c r="N24" s="48">
        <f>VLOOKUP(N$7&amp;$A24,'PNC Exon. &amp; no Exon.'!$A:$AJ,3,0)+VLOOKUP(N$7&amp;$A24,'PNC Exon. &amp; no Exon.'!$A:$AJ,4,0)</f>
        <v>0</v>
      </c>
      <c r="O24" s="48">
        <f>VLOOKUP(O$7&amp;$A24,'PNC Exon. &amp; no Exon.'!$A:$AJ,3,0)+VLOOKUP(O$7&amp;$A24,'PNC Exon. &amp; no Exon.'!$A:$AJ,4,0)</f>
        <v>0</v>
      </c>
      <c r="P24" s="48">
        <f>VLOOKUP(P$7&amp;$A24,'PNC Exon. &amp; no Exon.'!$A:$AJ,3,0)+VLOOKUP(P$7&amp;$A24,'PNC Exon. &amp; no Exon.'!$A:$AJ,4,0)</f>
        <v>0</v>
      </c>
      <c r="Q24" s="75">
        <f t="shared" si="4"/>
        <v>0</v>
      </c>
      <c r="R24" s="75">
        <f t="shared" si="5"/>
        <v>354748954.16999996</v>
      </c>
      <c r="S24" s="113">
        <f t="shared" si="0"/>
        <v>0.55825858549756113</v>
      </c>
    </row>
    <row r="25" spans="1:19" ht="14.1" customHeight="1" x14ac:dyDescent="0.4">
      <c r="A25" s="50" t="s">
        <v>95</v>
      </c>
      <c r="B25" s="48">
        <f>VLOOKUP(B$7&amp;$A25,'PNC Exon. &amp; no Exon.'!$A:$AJ,3,0)+VLOOKUP(B$7&amp;$A25,'PNC Exon. &amp; no Exon.'!$A:$AJ,4,0)</f>
        <v>32924031.23</v>
      </c>
      <c r="C25" s="48">
        <f>VLOOKUP(C$7&amp;$A25,'PNC Exon. &amp; no Exon.'!$A:$AJ,3,0)+VLOOKUP(C$7&amp;$A25,'PNC Exon. &amp; no Exon.'!$A:$AJ,4,0)</f>
        <v>32401936.07</v>
      </c>
      <c r="D25" s="48">
        <f>VLOOKUP(D$7&amp;$A25,'PNC Exon. &amp; no Exon.'!$A:$AJ,3,0)+VLOOKUP(D$7&amp;$A25,'PNC Exon. &amp; no Exon.'!$A:$AJ,4,0)</f>
        <v>41560275.770000003</v>
      </c>
      <c r="E25" s="75">
        <f t="shared" si="1"/>
        <v>106886243.06999999</v>
      </c>
      <c r="F25" s="48">
        <f>VLOOKUP(F$7&amp;$A25,'PNC Exon. &amp; no Exon.'!$A:$AJ,3,0)+VLOOKUP(F$7&amp;$A25,'PNC Exon. &amp; no Exon.'!$A:$AJ,4,0)</f>
        <v>23152088.689999998</v>
      </c>
      <c r="G25" s="48">
        <f>VLOOKUP(G$7&amp;$A25,'PNC Exon. &amp; no Exon.'!$A:$AJ,3,0)+VLOOKUP(G$7&amp;$A25,'PNC Exon. &amp; no Exon.'!$A:$AJ,4,0)</f>
        <v>28508590.039999999</v>
      </c>
      <c r="H25" s="48">
        <f>VLOOKUP(H$7&amp;$A25,'PNC Exon. &amp; no Exon.'!$A:$AJ,3,0)+VLOOKUP(H$7&amp;$A25,'PNC Exon. &amp; no Exon.'!$A:$AJ,4,0)</f>
        <v>34738778.369999997</v>
      </c>
      <c r="I25" s="75">
        <f t="shared" si="2"/>
        <v>86399457.099999994</v>
      </c>
      <c r="J25" s="48">
        <f>VLOOKUP(J$7&amp;$A25,'PNC Exon. &amp; no Exon.'!$A:$AJ,3,0)+VLOOKUP(J$7&amp;$A25,'PNC Exon. &amp; no Exon.'!$A:$AJ,4,0)</f>
        <v>41496025.350000001</v>
      </c>
      <c r="K25" s="48">
        <f>VLOOKUP(K$7&amp;$A25,'PNC Exon. &amp; no Exon.'!$A:$AJ,3,0)+VLOOKUP(K$7&amp;$A25,'PNC Exon. &amp; no Exon.'!$A:$AJ,4,0)</f>
        <v>32075870.77</v>
      </c>
      <c r="L25" s="48">
        <f>VLOOKUP(L$7&amp;$A25,'PNC Exon. &amp; no Exon.'!$A:$AJ,3,0)+VLOOKUP(L$7&amp;$A25,'PNC Exon. &amp; no Exon.'!$A:$AJ,4,0)</f>
        <v>32260050.939999998</v>
      </c>
      <c r="M25" s="75">
        <f t="shared" si="3"/>
        <v>105831947.06</v>
      </c>
      <c r="N25" s="48">
        <f>VLOOKUP(N$7&amp;$A25,'PNC Exon. &amp; no Exon.'!$A:$AJ,3,0)+VLOOKUP(N$7&amp;$A25,'PNC Exon. &amp; no Exon.'!$A:$AJ,4,0)</f>
        <v>0</v>
      </c>
      <c r="O25" s="48">
        <f>VLOOKUP(O$7&amp;$A25,'PNC Exon. &amp; no Exon.'!$A:$AJ,3,0)+VLOOKUP(O$7&amp;$A25,'PNC Exon. &amp; no Exon.'!$A:$AJ,4,0)</f>
        <v>0</v>
      </c>
      <c r="P25" s="48">
        <f>VLOOKUP(P$7&amp;$A25,'PNC Exon. &amp; no Exon.'!$A:$AJ,3,0)+VLOOKUP(P$7&amp;$A25,'PNC Exon. &amp; no Exon.'!$A:$AJ,4,0)</f>
        <v>0</v>
      </c>
      <c r="Q25" s="75">
        <f t="shared" si="4"/>
        <v>0</v>
      </c>
      <c r="R25" s="75">
        <f t="shared" si="5"/>
        <v>299117647.23000002</v>
      </c>
      <c r="S25" s="113">
        <f t="shared" si="0"/>
        <v>0.47071314144017767</v>
      </c>
    </row>
    <row r="26" spans="1:19" ht="14.1" customHeight="1" x14ac:dyDescent="0.4">
      <c r="A26" s="50" t="s">
        <v>101</v>
      </c>
      <c r="B26" s="48">
        <f>VLOOKUP(B$7&amp;$A26,'PNC Exon. &amp; no Exon.'!$A:$AJ,3,0)+VLOOKUP(B$7&amp;$A26,'PNC Exon. &amp; no Exon.'!$A:$AJ,4,0)</f>
        <v>23554065.359999999</v>
      </c>
      <c r="C26" s="48">
        <f>VLOOKUP(C$7&amp;$A26,'PNC Exon. &amp; no Exon.'!$A:$AJ,3,0)+VLOOKUP(C$7&amp;$A26,'PNC Exon. &amp; no Exon.'!$A:$AJ,4,0)</f>
        <v>35576328.640000001</v>
      </c>
      <c r="D26" s="48">
        <f>VLOOKUP(D$7&amp;$A26,'PNC Exon. &amp; no Exon.'!$A:$AJ,3,0)+VLOOKUP(D$7&amp;$A26,'PNC Exon. &amp; no Exon.'!$A:$AJ,4,0)</f>
        <v>31018868.43</v>
      </c>
      <c r="E26" s="75">
        <f t="shared" si="1"/>
        <v>90149262.430000007</v>
      </c>
      <c r="F26" s="48">
        <f>VLOOKUP(F$7&amp;$A26,'PNC Exon. &amp; no Exon.'!$A:$AJ,3,0)+VLOOKUP(F$7&amp;$A26,'PNC Exon. &amp; no Exon.'!$A:$AJ,4,0)</f>
        <v>26449312.670000002</v>
      </c>
      <c r="G26" s="48">
        <f>VLOOKUP(G$7&amp;$A26,'PNC Exon. &amp; no Exon.'!$A:$AJ,3,0)+VLOOKUP(G$7&amp;$A26,'PNC Exon. &amp; no Exon.'!$A:$AJ,4,0)</f>
        <v>31518417.57</v>
      </c>
      <c r="H26" s="48">
        <f>VLOOKUP(H$7&amp;$A26,'PNC Exon. &amp; no Exon.'!$A:$AJ,3,0)+VLOOKUP(H$7&amp;$A26,'PNC Exon. &amp; no Exon.'!$A:$AJ,4,0)</f>
        <v>31288144.18</v>
      </c>
      <c r="I26" s="75">
        <f t="shared" si="2"/>
        <v>89255874.420000002</v>
      </c>
      <c r="J26" s="48">
        <f>VLOOKUP(J$7&amp;$A26,'PNC Exon. &amp; no Exon.'!$A:$AJ,3,0)+VLOOKUP(J$7&amp;$A26,'PNC Exon. &amp; no Exon.'!$A:$AJ,4,0)</f>
        <v>31805673.949999999</v>
      </c>
      <c r="K26" s="48">
        <f>VLOOKUP(K$7&amp;$A26,'PNC Exon. &amp; no Exon.'!$A:$AJ,3,0)+VLOOKUP(K$7&amp;$A26,'PNC Exon. &amp; no Exon.'!$A:$AJ,4,0)</f>
        <v>36648023.579999998</v>
      </c>
      <c r="L26" s="48">
        <f>VLOOKUP(L$7&amp;$A26,'PNC Exon. &amp; no Exon.'!$A:$AJ,3,0)+VLOOKUP(L$7&amp;$A26,'PNC Exon. &amp; no Exon.'!$A:$AJ,4,0)</f>
        <v>28548500.02</v>
      </c>
      <c r="M26" s="75">
        <f t="shared" si="3"/>
        <v>97002197.549999997</v>
      </c>
      <c r="N26" s="48">
        <f>VLOOKUP(N$7&amp;$A26,'PNC Exon. &amp; no Exon.'!$A:$AJ,3,0)+VLOOKUP(N$7&amp;$A26,'PNC Exon. &amp; no Exon.'!$A:$AJ,4,0)</f>
        <v>0</v>
      </c>
      <c r="O26" s="48">
        <f>VLOOKUP(O$7&amp;$A26,'PNC Exon. &amp; no Exon.'!$A:$AJ,3,0)+VLOOKUP(O$7&amp;$A26,'PNC Exon. &amp; no Exon.'!$A:$AJ,4,0)</f>
        <v>0</v>
      </c>
      <c r="P26" s="48">
        <f>VLOOKUP(P$7&amp;$A26,'PNC Exon. &amp; no Exon.'!$A:$AJ,3,0)+VLOOKUP(P$7&amp;$A26,'PNC Exon. &amp; no Exon.'!$A:$AJ,4,0)</f>
        <v>0</v>
      </c>
      <c r="Q26" s="75">
        <f t="shared" si="4"/>
        <v>0</v>
      </c>
      <c r="R26" s="75">
        <f t="shared" si="5"/>
        <v>276407334.39999998</v>
      </c>
      <c r="S26" s="113">
        <f t="shared" si="0"/>
        <v>0.43497455231213927</v>
      </c>
    </row>
    <row r="27" spans="1:19" ht="14.1" customHeight="1" x14ac:dyDescent="0.4">
      <c r="A27" s="50" t="s">
        <v>102</v>
      </c>
      <c r="B27" s="48">
        <f>VLOOKUP(B$7&amp;$A27,'PNC Exon. &amp; no Exon.'!$A:$AJ,3,0)+VLOOKUP(B$7&amp;$A27,'PNC Exon. &amp; no Exon.'!$A:$AJ,4,0)</f>
        <v>34305431.890000001</v>
      </c>
      <c r="C27" s="48">
        <f>VLOOKUP(C$7&amp;$A27,'PNC Exon. &amp; no Exon.'!$A:$AJ,3,0)+VLOOKUP(C$7&amp;$A27,'PNC Exon. &amp; no Exon.'!$A:$AJ,4,0)</f>
        <v>40806448.090000004</v>
      </c>
      <c r="D27" s="48">
        <f>VLOOKUP(D$7&amp;$A27,'PNC Exon. &amp; no Exon.'!$A:$AJ,3,0)+VLOOKUP(D$7&amp;$A27,'PNC Exon. &amp; no Exon.'!$A:$AJ,4,0)</f>
        <v>32311148.149999999</v>
      </c>
      <c r="E27" s="75">
        <f t="shared" si="1"/>
        <v>107423028.13</v>
      </c>
      <c r="F27" s="48">
        <f>VLOOKUP(F$7&amp;$A27,'PNC Exon. &amp; no Exon.'!$A:$AJ,3,0)+VLOOKUP(F$7&amp;$A27,'PNC Exon. &amp; no Exon.'!$A:$AJ,4,0)</f>
        <v>34862583.889999993</v>
      </c>
      <c r="G27" s="48">
        <f>VLOOKUP(G$7&amp;$A27,'PNC Exon. &amp; no Exon.'!$A:$AJ,3,0)+VLOOKUP(G$7&amp;$A27,'PNC Exon. &amp; no Exon.'!$A:$AJ,4,0)</f>
        <v>37338721.560000002</v>
      </c>
      <c r="H27" s="48">
        <f>VLOOKUP(H$7&amp;$A27,'PNC Exon. &amp; no Exon.'!$A:$AJ,3,0)+VLOOKUP(H$7&amp;$A27,'PNC Exon. &amp; no Exon.'!$A:$AJ,4,0)</f>
        <v>33214433.530000001</v>
      </c>
      <c r="I27" s="75">
        <f t="shared" si="2"/>
        <v>105415738.97999999</v>
      </c>
      <c r="J27" s="48">
        <f>VLOOKUP(J$7&amp;$A27,'PNC Exon. &amp; no Exon.'!$A:$AJ,3,0)+VLOOKUP(J$7&amp;$A27,'PNC Exon. &amp; no Exon.'!$A:$AJ,4,0)</f>
        <v>40641058.210000001</v>
      </c>
      <c r="K27" s="48">
        <f>VLOOKUP(K$7&amp;$A27,'PNC Exon. &amp; no Exon.'!$A:$AJ,3,0)+VLOOKUP(K$7&amp;$A27,'PNC Exon. &amp; no Exon.'!$A:$AJ,4,0)</f>
        <v>32728751.969999999</v>
      </c>
      <c r="L27" s="48">
        <f>VLOOKUP(L$7&amp;$A27,'PNC Exon. &amp; no Exon.'!$A:$AJ,3,0)+VLOOKUP(L$7&amp;$A27,'PNC Exon. &amp; no Exon.'!$A:$AJ,4,0)</f>
        <v>42495255.270000003</v>
      </c>
      <c r="M27" s="75">
        <f t="shared" si="3"/>
        <v>115865065.45000002</v>
      </c>
      <c r="N27" s="48">
        <f>VLOOKUP(N$7&amp;$A27,'PNC Exon. &amp; no Exon.'!$A:$AJ,3,0)+VLOOKUP(N$7&amp;$A27,'PNC Exon. &amp; no Exon.'!$A:$AJ,4,0)</f>
        <v>0</v>
      </c>
      <c r="O27" s="48">
        <f>VLOOKUP(O$7&amp;$A27,'PNC Exon. &amp; no Exon.'!$A:$AJ,3,0)+VLOOKUP(O$7&amp;$A27,'PNC Exon. &amp; no Exon.'!$A:$AJ,4,0)</f>
        <v>0</v>
      </c>
      <c r="P27" s="48">
        <f>VLOOKUP(P$7&amp;$A27,'PNC Exon. &amp; no Exon.'!$A:$AJ,3,0)+VLOOKUP(P$7&amp;$A27,'PNC Exon. &amp; no Exon.'!$A:$AJ,4,0)</f>
        <v>0</v>
      </c>
      <c r="Q27" s="75">
        <f t="shared" si="4"/>
        <v>0</v>
      </c>
      <c r="R27" s="75">
        <f t="shared" si="5"/>
        <v>328703832.56</v>
      </c>
      <c r="S27" s="113">
        <f t="shared" si="0"/>
        <v>0.51727210032770543</v>
      </c>
    </row>
    <row r="28" spans="1:19" ht="14.1" customHeight="1" x14ac:dyDescent="0.4">
      <c r="A28" s="50" t="s">
        <v>82</v>
      </c>
      <c r="B28" s="48">
        <f>VLOOKUP(B$7&amp;$A28,'PNC Exon. &amp; no Exon.'!$A:$AJ,3,0)+VLOOKUP(B$7&amp;$A28,'PNC Exon. &amp; no Exon.'!$A:$AJ,4,0)</f>
        <v>40664455.359999999</v>
      </c>
      <c r="C28" s="48">
        <f>VLOOKUP(C$7&amp;$A28,'PNC Exon. &amp; no Exon.'!$A:$AJ,3,0)+VLOOKUP(C$7&amp;$A28,'PNC Exon. &amp; no Exon.'!$A:$AJ,4,0)</f>
        <v>38409176.18</v>
      </c>
      <c r="D28" s="48">
        <f>VLOOKUP(D$7&amp;$A28,'PNC Exon. &amp; no Exon.'!$A:$AJ,3,0)+VLOOKUP(D$7&amp;$A28,'PNC Exon. &amp; no Exon.'!$A:$AJ,4,0)</f>
        <v>44358488.789999999</v>
      </c>
      <c r="E28" s="75">
        <f t="shared" si="1"/>
        <v>123432120.32999998</v>
      </c>
      <c r="F28" s="48">
        <f>VLOOKUP(F$7&amp;$A28,'PNC Exon. &amp; no Exon.'!$A:$AJ,3,0)+VLOOKUP(F$7&amp;$A28,'PNC Exon. &amp; no Exon.'!$A:$AJ,4,0)</f>
        <v>36882197.829999998</v>
      </c>
      <c r="G28" s="48">
        <f>VLOOKUP(G$7&amp;$A28,'PNC Exon. &amp; no Exon.'!$A:$AJ,3,0)+VLOOKUP(G$7&amp;$A28,'PNC Exon. &amp; no Exon.'!$A:$AJ,4,0)</f>
        <v>36894528.710000001</v>
      </c>
      <c r="H28" s="48">
        <f>VLOOKUP(H$7&amp;$A28,'PNC Exon. &amp; no Exon.'!$A:$AJ,3,0)+VLOOKUP(H$7&amp;$A28,'PNC Exon. &amp; no Exon.'!$A:$AJ,4,0)</f>
        <v>36942138.950000003</v>
      </c>
      <c r="I28" s="75">
        <f t="shared" si="2"/>
        <v>110718865.48999999</v>
      </c>
      <c r="J28" s="48">
        <f>VLOOKUP(J$7&amp;$A28,'PNC Exon. &amp; no Exon.'!$A:$AJ,3,0)+VLOOKUP(J$7&amp;$A28,'PNC Exon. &amp; no Exon.'!$A:$AJ,4,0)</f>
        <v>43158685.670000002</v>
      </c>
      <c r="K28" s="48">
        <f>VLOOKUP(K$7&amp;$A28,'PNC Exon. &amp; no Exon.'!$A:$AJ,3,0)+VLOOKUP(K$7&amp;$A28,'PNC Exon. &amp; no Exon.'!$A:$AJ,4,0)</f>
        <v>45398341.600000001</v>
      </c>
      <c r="L28" s="48">
        <f>VLOOKUP(L$7&amp;$A28,'PNC Exon. &amp; no Exon.'!$A:$AJ,3,0)+VLOOKUP(L$7&amp;$A28,'PNC Exon. &amp; no Exon.'!$A:$AJ,4,0)</f>
        <v>43411410.600000001</v>
      </c>
      <c r="M28" s="75">
        <f t="shared" si="3"/>
        <v>131968437.87</v>
      </c>
      <c r="N28" s="48">
        <f>VLOOKUP(N$7&amp;$A28,'PNC Exon. &amp; no Exon.'!$A:$AJ,3,0)+VLOOKUP(N$7&amp;$A28,'PNC Exon. &amp; no Exon.'!$A:$AJ,4,0)</f>
        <v>0</v>
      </c>
      <c r="O28" s="48">
        <f>VLOOKUP(O$7&amp;$A28,'PNC Exon. &amp; no Exon.'!$A:$AJ,3,0)+VLOOKUP(O$7&amp;$A28,'PNC Exon. &amp; no Exon.'!$A:$AJ,4,0)</f>
        <v>0</v>
      </c>
      <c r="P28" s="48">
        <f>VLOOKUP(P$7&amp;$A28,'PNC Exon. &amp; no Exon.'!$A:$AJ,3,0)+VLOOKUP(P$7&amp;$A28,'PNC Exon. &amp; no Exon.'!$A:$AJ,4,0)</f>
        <v>0</v>
      </c>
      <c r="Q28" s="75">
        <f t="shared" si="4"/>
        <v>0</v>
      </c>
      <c r="R28" s="75">
        <f t="shared" si="5"/>
        <v>366119423.69</v>
      </c>
      <c r="S28" s="113">
        <f t="shared" si="0"/>
        <v>0.57615197787000616</v>
      </c>
    </row>
    <row r="29" spans="1:19" ht="14.1" customHeight="1" x14ac:dyDescent="0.4">
      <c r="A29" s="49" t="s">
        <v>110</v>
      </c>
      <c r="B29" s="48">
        <f>VLOOKUP(B$7&amp;$A29,'PNC Exon. &amp; no Exon.'!$A:$AJ,3,0)+VLOOKUP(B$7&amp;$A29,'PNC Exon. &amp; no Exon.'!$A:$AJ,4,0)</f>
        <v>28630962.379999999</v>
      </c>
      <c r="C29" s="48">
        <f>VLOOKUP(C$7&amp;$A29,'PNC Exon. &amp; no Exon.'!$A:$AJ,3,0)+VLOOKUP(C$7&amp;$A29,'PNC Exon. &amp; no Exon.'!$A:$AJ,4,0)</f>
        <v>30091482.729999997</v>
      </c>
      <c r="D29" s="48">
        <f>VLOOKUP(D$7&amp;$A29,'PNC Exon. &amp; no Exon.'!$A:$AJ,3,0)+VLOOKUP(D$7&amp;$A29,'PNC Exon. &amp; no Exon.'!$A:$AJ,4,0)</f>
        <v>33898718.239999995</v>
      </c>
      <c r="E29" s="75">
        <f t="shared" si="1"/>
        <v>92621163.349999994</v>
      </c>
      <c r="F29" s="48">
        <f>VLOOKUP(F$7&amp;$A29,'PNC Exon. &amp; no Exon.'!$A:$AJ,3,0)+VLOOKUP(F$7&amp;$A29,'PNC Exon. &amp; no Exon.'!$A:$AJ,4,0)</f>
        <v>30009607.07</v>
      </c>
      <c r="G29" s="48">
        <f>VLOOKUP(G$7&amp;$A29,'PNC Exon. &amp; no Exon.'!$A:$AJ,3,0)+VLOOKUP(G$7&amp;$A29,'PNC Exon. &amp; no Exon.'!$A:$AJ,4,0)</f>
        <v>38867647.25</v>
      </c>
      <c r="H29" s="48">
        <f>VLOOKUP(H$7&amp;$A29,'PNC Exon. &amp; no Exon.'!$A:$AJ,3,0)+VLOOKUP(H$7&amp;$A29,'PNC Exon. &amp; no Exon.'!$A:$AJ,4,0)</f>
        <v>45031932.120000005</v>
      </c>
      <c r="I29" s="75">
        <f t="shared" si="2"/>
        <v>113909186.44</v>
      </c>
      <c r="J29" s="48">
        <f>VLOOKUP(J$7&amp;$A29,'PNC Exon. &amp; no Exon.'!$A:$AJ,3,0)+VLOOKUP(J$7&amp;$A29,'PNC Exon. &amp; no Exon.'!$A:$AJ,4,0)</f>
        <v>38653545.57</v>
      </c>
      <c r="K29" s="48">
        <f>VLOOKUP(K$7&amp;$A29,'PNC Exon. &amp; no Exon.'!$A:$AJ,3,0)+VLOOKUP(K$7&amp;$A29,'PNC Exon. &amp; no Exon.'!$A:$AJ,4,0)</f>
        <v>41115266.170000002</v>
      </c>
      <c r="L29" s="48">
        <f>VLOOKUP(L$7&amp;$A29,'PNC Exon. &amp; no Exon.'!$A:$AJ,3,0)+VLOOKUP(L$7&amp;$A29,'PNC Exon. &amp; no Exon.'!$A:$AJ,4,0)</f>
        <v>44749598.960000008</v>
      </c>
      <c r="M29" s="75">
        <f t="shared" si="3"/>
        <v>124518410.70000002</v>
      </c>
      <c r="N29" s="48">
        <f>VLOOKUP(N$7&amp;$A29,'PNC Exon. &amp; no Exon.'!$A:$AJ,3,0)+VLOOKUP(N$7&amp;$A29,'PNC Exon. &amp; no Exon.'!$A:$AJ,4,0)</f>
        <v>0</v>
      </c>
      <c r="O29" s="48">
        <f>VLOOKUP(O$7&amp;$A29,'PNC Exon. &amp; no Exon.'!$A:$AJ,3,0)+VLOOKUP(O$7&amp;$A29,'PNC Exon. &amp; no Exon.'!$A:$AJ,4,0)</f>
        <v>0</v>
      </c>
      <c r="P29" s="48">
        <f>VLOOKUP(P$7&amp;$A29,'PNC Exon. &amp; no Exon.'!$A:$AJ,3,0)+VLOOKUP(P$7&amp;$A29,'PNC Exon. &amp; no Exon.'!$A:$AJ,4,0)</f>
        <v>0</v>
      </c>
      <c r="Q29" s="75">
        <f t="shared" si="4"/>
        <v>0</v>
      </c>
      <c r="R29" s="75">
        <f t="shared" si="5"/>
        <v>331048760.49000001</v>
      </c>
      <c r="S29" s="113">
        <f t="shared" si="0"/>
        <v>0.52096224834338689</v>
      </c>
    </row>
    <row r="30" spans="1:19" ht="14.1" customHeight="1" x14ac:dyDescent="0.4">
      <c r="A30" s="50" t="s">
        <v>79</v>
      </c>
      <c r="B30" s="48">
        <f>VLOOKUP(B$7&amp;$A30,'PNC Exon. &amp; no Exon.'!$A:$AJ,3,0)+VLOOKUP(B$7&amp;$A30,'PNC Exon. &amp; no Exon.'!$A:$AJ,4,0)</f>
        <v>75636307.310000002</v>
      </c>
      <c r="C30" s="48">
        <f>VLOOKUP(C$7&amp;$A30,'PNC Exon. &amp; no Exon.'!$A:$AJ,3,0)+VLOOKUP(C$7&amp;$A30,'PNC Exon. &amp; no Exon.'!$A:$AJ,4,0)</f>
        <v>28264164.210000001</v>
      </c>
      <c r="D30" s="48">
        <f>VLOOKUP(D$7&amp;$A30,'PNC Exon. &amp; no Exon.'!$A:$AJ,3,0)+VLOOKUP(D$7&amp;$A30,'PNC Exon. &amp; no Exon.'!$A:$AJ,4,0)</f>
        <v>34200232.240000002</v>
      </c>
      <c r="E30" s="75">
        <f t="shared" si="1"/>
        <v>138100703.76000002</v>
      </c>
      <c r="F30" s="48">
        <f>VLOOKUP(F$7&amp;$A30,'PNC Exon. &amp; no Exon.'!$A:$AJ,3,0)+VLOOKUP(F$7&amp;$A30,'PNC Exon. &amp; no Exon.'!$A:$AJ,4,0)</f>
        <v>70530588.859999999</v>
      </c>
      <c r="G30" s="48">
        <f>VLOOKUP(G$7&amp;$A30,'PNC Exon. &amp; no Exon.'!$A:$AJ,3,0)+VLOOKUP(G$7&amp;$A30,'PNC Exon. &amp; no Exon.'!$A:$AJ,4,0)</f>
        <v>27322015.530000001</v>
      </c>
      <c r="H30" s="48">
        <f>VLOOKUP(H$7&amp;$A30,'PNC Exon. &amp; no Exon.'!$A:$AJ,3,0)+VLOOKUP(H$7&amp;$A30,'PNC Exon. &amp; no Exon.'!$A:$AJ,4,0)</f>
        <v>29971141.319999997</v>
      </c>
      <c r="I30" s="75">
        <f t="shared" si="2"/>
        <v>127823745.70999999</v>
      </c>
      <c r="J30" s="48">
        <f>VLOOKUP(J$7&amp;$A30,'PNC Exon. &amp; no Exon.'!$A:$AJ,3,0)+VLOOKUP(J$7&amp;$A30,'PNC Exon. &amp; no Exon.'!$A:$AJ,4,0)</f>
        <v>31517187.960000001</v>
      </c>
      <c r="K30" s="48">
        <f>VLOOKUP(K$7&amp;$A30,'PNC Exon. &amp; no Exon.'!$A:$AJ,3,0)+VLOOKUP(K$7&amp;$A30,'PNC Exon. &amp; no Exon.'!$A:$AJ,4,0)</f>
        <v>29602822.640000001</v>
      </c>
      <c r="L30" s="48">
        <f>VLOOKUP(L$7&amp;$A30,'PNC Exon. &amp; no Exon.'!$A:$AJ,3,0)+VLOOKUP(L$7&amp;$A30,'PNC Exon. &amp; no Exon.'!$A:$AJ,4,0)</f>
        <v>29560472.400000006</v>
      </c>
      <c r="M30" s="75">
        <f t="shared" si="3"/>
        <v>90680483</v>
      </c>
      <c r="N30" s="48">
        <f>VLOOKUP(N$7&amp;$A30,'PNC Exon. &amp; no Exon.'!$A:$AJ,3,0)+VLOOKUP(N$7&amp;$A30,'PNC Exon. &amp; no Exon.'!$A:$AJ,4,0)</f>
        <v>0</v>
      </c>
      <c r="O30" s="48">
        <f>VLOOKUP(O$7&amp;$A30,'PNC Exon. &amp; no Exon.'!$A:$AJ,3,0)+VLOOKUP(O$7&amp;$A30,'PNC Exon. &amp; no Exon.'!$A:$AJ,4,0)</f>
        <v>0</v>
      </c>
      <c r="P30" s="48">
        <f>VLOOKUP(P$7&amp;$A30,'PNC Exon. &amp; no Exon.'!$A:$AJ,3,0)+VLOOKUP(P$7&amp;$A30,'PNC Exon. &amp; no Exon.'!$A:$AJ,4,0)</f>
        <v>0</v>
      </c>
      <c r="Q30" s="75">
        <f t="shared" si="4"/>
        <v>0</v>
      </c>
      <c r="R30" s="75">
        <f t="shared" si="5"/>
        <v>356604932.47000003</v>
      </c>
      <c r="S30" s="113">
        <f t="shared" si="0"/>
        <v>0.56117928704803188</v>
      </c>
    </row>
    <row r="31" spans="1:19" ht="14.1" customHeight="1" x14ac:dyDescent="0.4">
      <c r="A31" s="50" t="s">
        <v>114</v>
      </c>
      <c r="B31" s="48">
        <f>VLOOKUP(B$7&amp;$A31,'PNC Exon. &amp; no Exon.'!$A:$AJ,3,0)+VLOOKUP(B$7&amp;$A31,'PNC Exon. &amp; no Exon.'!$A:$AJ,4,0)</f>
        <v>25078277.73</v>
      </c>
      <c r="C31" s="48">
        <f>VLOOKUP(C$7&amp;$A31,'PNC Exon. &amp; no Exon.'!$A:$AJ,3,0)+VLOOKUP(C$7&amp;$A31,'PNC Exon. &amp; no Exon.'!$A:$AJ,4,0)</f>
        <v>21094265.810000002</v>
      </c>
      <c r="D31" s="48">
        <f>VLOOKUP(D$7&amp;$A31,'PNC Exon. &amp; no Exon.'!$A:$AJ,3,0)+VLOOKUP(D$7&amp;$A31,'PNC Exon. &amp; no Exon.'!$A:$AJ,4,0)</f>
        <v>27292255.829999998</v>
      </c>
      <c r="E31" s="75">
        <f t="shared" si="1"/>
        <v>73464799.370000005</v>
      </c>
      <c r="F31" s="48">
        <f>VLOOKUP(F$7&amp;$A31,'PNC Exon. &amp; no Exon.'!$A:$AJ,3,0)+VLOOKUP(F$7&amp;$A31,'PNC Exon. &amp; no Exon.'!$A:$AJ,4,0)</f>
        <v>26266453.670000002</v>
      </c>
      <c r="G31" s="48">
        <f>VLOOKUP(G$7&amp;$A31,'PNC Exon. &amp; no Exon.'!$A:$AJ,3,0)+VLOOKUP(G$7&amp;$A31,'PNC Exon. &amp; no Exon.'!$A:$AJ,4,0)</f>
        <v>29055844.559999999</v>
      </c>
      <c r="H31" s="48">
        <f>VLOOKUP(H$7&amp;$A31,'PNC Exon. &amp; no Exon.'!$A:$AJ,3,0)+VLOOKUP(H$7&amp;$A31,'PNC Exon. &amp; no Exon.'!$A:$AJ,4,0)</f>
        <v>22788064.230000004</v>
      </c>
      <c r="I31" s="75">
        <f t="shared" si="2"/>
        <v>78110362.460000008</v>
      </c>
      <c r="J31" s="48">
        <f>VLOOKUP(J$7&amp;$A31,'PNC Exon. &amp; no Exon.'!$A:$AJ,3,0)+VLOOKUP(J$7&amp;$A31,'PNC Exon. &amp; no Exon.'!$A:$AJ,4,0)</f>
        <v>22714695.939999998</v>
      </c>
      <c r="K31" s="48">
        <f>VLOOKUP(K$7&amp;$A31,'PNC Exon. &amp; no Exon.'!$A:$AJ,3,0)+VLOOKUP(K$7&amp;$A31,'PNC Exon. &amp; no Exon.'!$A:$AJ,4,0)</f>
        <v>18440556.050000001</v>
      </c>
      <c r="L31" s="48">
        <f>VLOOKUP(L$7&amp;$A31,'PNC Exon. &amp; no Exon.'!$A:$AJ,3,0)+VLOOKUP(L$7&amp;$A31,'PNC Exon. &amp; no Exon.'!$A:$AJ,4,0)</f>
        <v>16581001.149999999</v>
      </c>
      <c r="M31" s="75">
        <f t="shared" si="3"/>
        <v>57736253.139999993</v>
      </c>
      <c r="N31" s="48">
        <f>VLOOKUP(N$7&amp;$A31,'PNC Exon. &amp; no Exon.'!$A:$AJ,3,0)+VLOOKUP(N$7&amp;$A31,'PNC Exon. &amp; no Exon.'!$A:$AJ,4,0)</f>
        <v>0</v>
      </c>
      <c r="O31" s="48">
        <f>VLOOKUP(O$7&amp;$A31,'PNC Exon. &amp; no Exon.'!$A:$AJ,3,0)+VLOOKUP(O$7&amp;$A31,'PNC Exon. &amp; no Exon.'!$A:$AJ,4,0)</f>
        <v>0</v>
      </c>
      <c r="P31" s="48">
        <f>VLOOKUP(P$7&amp;$A31,'PNC Exon. &amp; no Exon.'!$A:$AJ,3,0)+VLOOKUP(P$7&amp;$A31,'PNC Exon. &amp; no Exon.'!$A:$AJ,4,0)</f>
        <v>0</v>
      </c>
      <c r="Q31" s="75">
        <f t="shared" si="4"/>
        <v>0</v>
      </c>
      <c r="R31" s="75">
        <f t="shared" si="5"/>
        <v>209311414.97</v>
      </c>
      <c r="S31" s="113">
        <f t="shared" si="0"/>
        <v>0.32938756570272892</v>
      </c>
    </row>
    <row r="32" spans="1:19" ht="14.1" customHeight="1" x14ac:dyDescent="0.4">
      <c r="A32" s="50" t="s">
        <v>109</v>
      </c>
      <c r="B32" s="48">
        <f>VLOOKUP(B$7&amp;$A32,'PNC Exon. &amp; no Exon.'!$A:$AJ,3,0)+VLOOKUP(B$7&amp;$A32,'PNC Exon. &amp; no Exon.'!$A:$AJ,4,0)</f>
        <v>15033118.290000001</v>
      </c>
      <c r="C32" s="48">
        <f>VLOOKUP(C$7&amp;$A32,'PNC Exon. &amp; no Exon.'!$A:$AJ,3,0)+VLOOKUP(C$7&amp;$A32,'PNC Exon. &amp; no Exon.'!$A:$AJ,4,0)</f>
        <v>15624426.77</v>
      </c>
      <c r="D32" s="48">
        <f>VLOOKUP(D$7&amp;$A32,'PNC Exon. &amp; no Exon.'!$A:$AJ,3,0)+VLOOKUP(D$7&amp;$A32,'PNC Exon. &amp; no Exon.'!$A:$AJ,4,0)</f>
        <v>15567364.720000001</v>
      </c>
      <c r="E32" s="75">
        <f t="shared" si="1"/>
        <v>46224909.780000001</v>
      </c>
      <c r="F32" s="48">
        <f>VLOOKUP(F$7&amp;$A32,'PNC Exon. &amp; no Exon.'!$A:$AJ,3,0)+VLOOKUP(F$7&amp;$A32,'PNC Exon. &amp; no Exon.'!$A:$AJ,4,0)</f>
        <v>14963128.460000001</v>
      </c>
      <c r="G32" s="48">
        <f>VLOOKUP(G$7&amp;$A32,'PNC Exon. &amp; no Exon.'!$A:$AJ,3,0)+VLOOKUP(G$7&amp;$A32,'PNC Exon. &amp; no Exon.'!$A:$AJ,4,0)</f>
        <v>14248777.51</v>
      </c>
      <c r="H32" s="48">
        <f>VLOOKUP(H$7&amp;$A32,'PNC Exon. &amp; no Exon.'!$A:$AJ,3,0)+VLOOKUP(H$7&amp;$A32,'PNC Exon. &amp; no Exon.'!$A:$AJ,4,0)</f>
        <v>16894504.080000002</v>
      </c>
      <c r="I32" s="75">
        <f t="shared" si="2"/>
        <v>46106410.049999997</v>
      </c>
      <c r="J32" s="48">
        <f>VLOOKUP(J$7&amp;$A32,'PNC Exon. &amp; no Exon.'!$A:$AJ,3,0)+VLOOKUP(J$7&amp;$A32,'PNC Exon. &amp; no Exon.'!$A:$AJ,4,0)</f>
        <v>14359938.76</v>
      </c>
      <c r="K32" s="48">
        <f>VLOOKUP(K$7&amp;$A32,'PNC Exon. &amp; no Exon.'!$A:$AJ,3,0)+VLOOKUP(K$7&amp;$A32,'PNC Exon. &amp; no Exon.'!$A:$AJ,4,0)</f>
        <v>13921400.75</v>
      </c>
      <c r="L32" s="48">
        <f>VLOOKUP(L$7&amp;$A32,'PNC Exon. &amp; no Exon.'!$A:$AJ,3,0)+VLOOKUP(L$7&amp;$A32,'PNC Exon. &amp; no Exon.'!$A:$AJ,4,0)</f>
        <v>16054183.529999999</v>
      </c>
      <c r="M32" s="75">
        <f t="shared" si="3"/>
        <v>44335523.039999999</v>
      </c>
      <c r="N32" s="48">
        <f>VLOOKUP(N$7&amp;$A32,'PNC Exon. &amp; no Exon.'!$A:$AJ,3,0)+VLOOKUP(N$7&amp;$A32,'PNC Exon. &amp; no Exon.'!$A:$AJ,4,0)</f>
        <v>0</v>
      </c>
      <c r="O32" s="48">
        <f>VLOOKUP(O$7&amp;$A32,'PNC Exon. &amp; no Exon.'!$A:$AJ,3,0)+VLOOKUP(O$7&amp;$A32,'PNC Exon. &amp; no Exon.'!$A:$AJ,4,0)</f>
        <v>0</v>
      </c>
      <c r="P32" s="48">
        <f>VLOOKUP(P$7&amp;$A32,'PNC Exon. &amp; no Exon.'!$A:$AJ,3,0)+VLOOKUP(P$7&amp;$A32,'PNC Exon. &amp; no Exon.'!$A:$AJ,4,0)</f>
        <v>0</v>
      </c>
      <c r="Q32" s="75">
        <f t="shared" si="4"/>
        <v>0</v>
      </c>
      <c r="R32" s="75">
        <f t="shared" si="5"/>
        <v>136666842.87</v>
      </c>
      <c r="S32" s="113">
        <f t="shared" si="0"/>
        <v>0.21506881835220848</v>
      </c>
    </row>
    <row r="33" spans="1:19" ht="14.1" customHeight="1" x14ac:dyDescent="0.4">
      <c r="A33" s="50" t="s">
        <v>113</v>
      </c>
      <c r="B33" s="48">
        <f>VLOOKUP(B$7&amp;$A33,'PNC Exon. &amp; no Exon.'!$A:$AJ,3,0)+VLOOKUP(B$7&amp;$A33,'PNC Exon. &amp; no Exon.'!$A:$AJ,4,0)</f>
        <v>12988214.860000001</v>
      </c>
      <c r="C33" s="48">
        <f>VLOOKUP(C$7&amp;$A33,'PNC Exon. &amp; no Exon.'!$A:$AJ,3,0)+VLOOKUP(C$7&amp;$A33,'PNC Exon. &amp; no Exon.'!$A:$AJ,4,0)</f>
        <v>14270582.399999999</v>
      </c>
      <c r="D33" s="48">
        <f>VLOOKUP(D$7&amp;$A33,'PNC Exon. &amp; no Exon.'!$A:$AJ,3,0)+VLOOKUP(D$7&amp;$A33,'PNC Exon. &amp; no Exon.'!$A:$AJ,4,0)</f>
        <v>20121546.209999997</v>
      </c>
      <c r="E33" s="75">
        <f t="shared" si="1"/>
        <v>47380343.469999999</v>
      </c>
      <c r="F33" s="48">
        <f>VLOOKUP(F$7&amp;$A33,'PNC Exon. &amp; no Exon.'!$A:$AJ,3,0)+VLOOKUP(F$7&amp;$A33,'PNC Exon. &amp; no Exon.'!$A:$AJ,4,0)</f>
        <v>18391424.799999997</v>
      </c>
      <c r="G33" s="48">
        <f>VLOOKUP(G$7&amp;$A33,'PNC Exon. &amp; no Exon.'!$A:$AJ,3,0)+VLOOKUP(G$7&amp;$A33,'PNC Exon. &amp; no Exon.'!$A:$AJ,4,0)</f>
        <v>20397013.350000001</v>
      </c>
      <c r="H33" s="48">
        <f>VLOOKUP(H$7&amp;$A33,'PNC Exon. &amp; no Exon.'!$A:$AJ,3,0)+VLOOKUP(H$7&amp;$A33,'PNC Exon. &amp; no Exon.'!$A:$AJ,4,0)</f>
        <v>19972994.469999999</v>
      </c>
      <c r="I33" s="75">
        <f t="shared" si="2"/>
        <v>58761432.619999997</v>
      </c>
      <c r="J33" s="48">
        <f>VLOOKUP(J$7&amp;$A33,'PNC Exon. &amp; no Exon.'!$A:$AJ,3,0)+VLOOKUP(J$7&amp;$A33,'PNC Exon. &amp; no Exon.'!$A:$AJ,4,0)</f>
        <v>21688528.359999996</v>
      </c>
      <c r="K33" s="48">
        <f>VLOOKUP(K$7&amp;$A33,'PNC Exon. &amp; no Exon.'!$A:$AJ,3,0)+VLOOKUP(K$7&amp;$A33,'PNC Exon. &amp; no Exon.'!$A:$AJ,4,0)</f>
        <v>22996331.320000004</v>
      </c>
      <c r="L33" s="48">
        <f>VLOOKUP(L$7&amp;$A33,'PNC Exon. &amp; no Exon.'!$A:$AJ,3,0)+VLOOKUP(L$7&amp;$A33,'PNC Exon. &amp; no Exon.'!$A:$AJ,4,0)</f>
        <v>19087772.18</v>
      </c>
      <c r="M33" s="75">
        <f t="shared" si="3"/>
        <v>63772631.859999999</v>
      </c>
      <c r="N33" s="48">
        <f>VLOOKUP(N$7&amp;$A33,'PNC Exon. &amp; no Exon.'!$A:$AJ,3,0)+VLOOKUP(N$7&amp;$A33,'PNC Exon. &amp; no Exon.'!$A:$AJ,4,0)</f>
        <v>0</v>
      </c>
      <c r="O33" s="48">
        <f>VLOOKUP(O$7&amp;$A33,'PNC Exon. &amp; no Exon.'!$A:$AJ,3,0)+VLOOKUP(O$7&amp;$A33,'PNC Exon. &amp; no Exon.'!$A:$AJ,4,0)</f>
        <v>0</v>
      </c>
      <c r="P33" s="48">
        <f>VLOOKUP(P$7&amp;$A33,'PNC Exon. &amp; no Exon.'!$A:$AJ,3,0)+VLOOKUP(P$7&amp;$A33,'PNC Exon. &amp; no Exon.'!$A:$AJ,4,0)</f>
        <v>0</v>
      </c>
      <c r="Q33" s="75">
        <f t="shared" si="4"/>
        <v>0</v>
      </c>
      <c r="R33" s="75">
        <f t="shared" si="5"/>
        <v>169914407.94999999</v>
      </c>
      <c r="S33" s="113">
        <f t="shared" si="0"/>
        <v>0.26738958895525405</v>
      </c>
    </row>
    <row r="34" spans="1:19" ht="14.1" customHeight="1" x14ac:dyDescent="0.4">
      <c r="A34" s="50" t="s">
        <v>93</v>
      </c>
      <c r="B34" s="48">
        <f>VLOOKUP(B$7&amp;$A34,'PNC Exon. &amp; no Exon.'!$A:$AJ,3,0)+VLOOKUP(B$7&amp;$A34,'PNC Exon. &amp; no Exon.'!$A:$AJ,4,0)</f>
        <v>6613461.1399999997</v>
      </c>
      <c r="C34" s="48">
        <f>VLOOKUP(C$7&amp;$A34,'PNC Exon. &amp; no Exon.'!$A:$AJ,3,0)+VLOOKUP(C$7&amp;$A34,'PNC Exon. &amp; no Exon.'!$A:$AJ,4,0)</f>
        <v>7229320.6399999997</v>
      </c>
      <c r="D34" s="48">
        <f>VLOOKUP(D$7&amp;$A34,'PNC Exon. &amp; no Exon.'!$A:$AJ,3,0)+VLOOKUP(D$7&amp;$A34,'PNC Exon. &amp; no Exon.'!$A:$AJ,4,0)</f>
        <v>6341046.2200000007</v>
      </c>
      <c r="E34" s="75">
        <f t="shared" si="1"/>
        <v>20183828</v>
      </c>
      <c r="F34" s="48">
        <f>VLOOKUP(F$7&amp;$A34,'PNC Exon. &amp; no Exon.'!$A:$AJ,3,0)+VLOOKUP(F$7&amp;$A34,'PNC Exon. &amp; no Exon.'!$A:$AJ,4,0)</f>
        <v>9445456.5999999996</v>
      </c>
      <c r="G34" s="48">
        <f>VLOOKUP(G$7&amp;$A34,'PNC Exon. &amp; no Exon.'!$A:$AJ,3,0)+VLOOKUP(G$7&amp;$A34,'PNC Exon. &amp; no Exon.'!$A:$AJ,4,0)</f>
        <v>10066641.82</v>
      </c>
      <c r="H34" s="48">
        <f>VLOOKUP(H$7&amp;$A34,'PNC Exon. &amp; no Exon.'!$A:$AJ,3,0)+VLOOKUP(H$7&amp;$A34,'PNC Exon. &amp; no Exon.'!$A:$AJ,4,0)</f>
        <v>9786286.1799999997</v>
      </c>
      <c r="I34" s="75">
        <f t="shared" si="2"/>
        <v>29298384.600000001</v>
      </c>
      <c r="J34" s="48">
        <f>VLOOKUP(J$7&amp;$A34,'PNC Exon. &amp; no Exon.'!$A:$AJ,3,0)+VLOOKUP(J$7&amp;$A34,'PNC Exon. &amp; no Exon.'!$A:$AJ,4,0)</f>
        <v>9294143.7699999996</v>
      </c>
      <c r="K34" s="48">
        <f>VLOOKUP(K$7&amp;$A34,'PNC Exon. &amp; no Exon.'!$A:$AJ,3,0)+VLOOKUP(K$7&amp;$A34,'PNC Exon. &amp; no Exon.'!$A:$AJ,4,0)</f>
        <v>11501591.269999998</v>
      </c>
      <c r="L34" s="48">
        <f>VLOOKUP(L$7&amp;$A34,'PNC Exon. &amp; no Exon.'!$A:$AJ,3,0)+VLOOKUP(L$7&amp;$A34,'PNC Exon. &amp; no Exon.'!$A:$AJ,4,0)</f>
        <v>5932288.5800000001</v>
      </c>
      <c r="M34" s="75">
        <f t="shared" si="3"/>
        <v>26728023.619999997</v>
      </c>
      <c r="N34" s="48">
        <f>VLOOKUP(N$7&amp;$A34,'PNC Exon. &amp; no Exon.'!$A:$AJ,3,0)+VLOOKUP(N$7&amp;$A34,'PNC Exon. &amp; no Exon.'!$A:$AJ,4,0)</f>
        <v>0</v>
      </c>
      <c r="O34" s="48">
        <f>VLOOKUP(O$7&amp;$A34,'PNC Exon. &amp; no Exon.'!$A:$AJ,3,0)+VLOOKUP(O$7&amp;$A34,'PNC Exon. &amp; no Exon.'!$A:$AJ,4,0)</f>
        <v>0</v>
      </c>
      <c r="P34" s="48">
        <f>VLOOKUP(P$7&amp;$A34,'PNC Exon. &amp; no Exon.'!$A:$AJ,3,0)+VLOOKUP(P$7&amp;$A34,'PNC Exon. &amp; no Exon.'!$A:$AJ,4,0)</f>
        <v>0</v>
      </c>
      <c r="Q34" s="75">
        <f t="shared" si="4"/>
        <v>0</v>
      </c>
      <c r="R34" s="75">
        <f t="shared" si="5"/>
        <v>76210236.219999999</v>
      </c>
      <c r="S34" s="113">
        <f t="shared" si="0"/>
        <v>0.11992993403505317</v>
      </c>
    </row>
    <row r="35" spans="1:19" ht="14.1" customHeight="1" x14ac:dyDescent="0.4">
      <c r="A35" s="50" t="s">
        <v>88</v>
      </c>
      <c r="B35" s="48">
        <f>VLOOKUP(B$7&amp;$A35,'PNC Exon. &amp; no Exon.'!$A:$AJ,3,0)+VLOOKUP(B$7&amp;$A35,'PNC Exon. &amp; no Exon.'!$A:$AJ,4,0)</f>
        <v>7542248.1600000001</v>
      </c>
      <c r="C35" s="48">
        <f>VLOOKUP(C$7&amp;$A35,'PNC Exon. &amp; no Exon.'!$A:$AJ,3,0)+VLOOKUP(C$7&amp;$A35,'PNC Exon. &amp; no Exon.'!$A:$AJ,4,0)</f>
        <v>5380765.209999999</v>
      </c>
      <c r="D35" s="48">
        <f>VLOOKUP(D$7&amp;$A35,'PNC Exon. &amp; no Exon.'!$A:$AJ,3,0)+VLOOKUP(D$7&amp;$A35,'PNC Exon. &amp; no Exon.'!$A:$AJ,4,0)</f>
        <v>10403741.120000001</v>
      </c>
      <c r="E35" s="75">
        <f t="shared" si="1"/>
        <v>23326754.490000002</v>
      </c>
      <c r="F35" s="48">
        <f>VLOOKUP(F$7&amp;$A35,'PNC Exon. &amp; no Exon.'!$A:$AJ,3,0)+VLOOKUP(F$7&amp;$A35,'PNC Exon. &amp; no Exon.'!$A:$AJ,4,0)</f>
        <v>6496687.4700000007</v>
      </c>
      <c r="G35" s="48">
        <f>VLOOKUP(G$7&amp;$A35,'PNC Exon. &amp; no Exon.'!$A:$AJ,3,0)+VLOOKUP(G$7&amp;$A35,'PNC Exon. &amp; no Exon.'!$A:$AJ,4,0)</f>
        <v>7756161.8599999994</v>
      </c>
      <c r="H35" s="48">
        <f>VLOOKUP(H$7&amp;$A35,'PNC Exon. &amp; no Exon.'!$A:$AJ,3,0)+VLOOKUP(H$7&amp;$A35,'PNC Exon. &amp; no Exon.'!$A:$AJ,4,0)</f>
        <v>9597222.1500000004</v>
      </c>
      <c r="I35" s="75">
        <f t="shared" si="2"/>
        <v>23850071.48</v>
      </c>
      <c r="J35" s="48">
        <f>VLOOKUP(J$7&amp;$A35,'PNC Exon. &amp; no Exon.'!$A:$AJ,3,0)+VLOOKUP(J$7&amp;$A35,'PNC Exon. &amp; no Exon.'!$A:$AJ,4,0)</f>
        <v>10993096.360000001</v>
      </c>
      <c r="K35" s="48">
        <f>VLOOKUP(K$7&amp;$A35,'PNC Exon. &amp; no Exon.'!$A:$AJ,3,0)+VLOOKUP(K$7&amp;$A35,'PNC Exon. &amp; no Exon.'!$A:$AJ,4,0)</f>
        <v>15597530.500000002</v>
      </c>
      <c r="L35" s="48">
        <f>VLOOKUP(L$7&amp;$A35,'PNC Exon. &amp; no Exon.'!$A:$AJ,3,0)+VLOOKUP(L$7&amp;$A35,'PNC Exon. &amp; no Exon.'!$A:$AJ,4,0)</f>
        <v>14452187.289999999</v>
      </c>
      <c r="M35" s="75">
        <f t="shared" si="3"/>
        <v>41042814.150000006</v>
      </c>
      <c r="N35" s="48">
        <f>VLOOKUP(N$7&amp;$A35,'PNC Exon. &amp; no Exon.'!$A:$AJ,3,0)+VLOOKUP(N$7&amp;$A35,'PNC Exon. &amp; no Exon.'!$A:$AJ,4,0)</f>
        <v>0</v>
      </c>
      <c r="O35" s="48">
        <f>VLOOKUP(O$7&amp;$A35,'PNC Exon. &amp; no Exon.'!$A:$AJ,3,0)+VLOOKUP(O$7&amp;$A35,'PNC Exon. &amp; no Exon.'!$A:$AJ,4,0)</f>
        <v>0</v>
      </c>
      <c r="P35" s="48">
        <f>VLOOKUP(P$7&amp;$A35,'PNC Exon. &amp; no Exon.'!$A:$AJ,3,0)+VLOOKUP(P$7&amp;$A35,'PNC Exon. &amp; no Exon.'!$A:$AJ,4,0)</f>
        <v>0</v>
      </c>
      <c r="Q35" s="75">
        <f t="shared" si="4"/>
        <v>0</v>
      </c>
      <c r="R35" s="75">
        <f t="shared" si="5"/>
        <v>88219640.120000005</v>
      </c>
      <c r="S35" s="113">
        <f t="shared" si="0"/>
        <v>0.13882879971196252</v>
      </c>
    </row>
    <row r="36" spans="1:19" ht="14.1" customHeight="1" x14ac:dyDescent="0.4">
      <c r="A36" s="50" t="s">
        <v>81</v>
      </c>
      <c r="B36" s="48">
        <f>VLOOKUP(B$7&amp;$A36,'PNC Exon. &amp; no Exon.'!$A:$AJ,3,0)+VLOOKUP(B$7&amp;$A36,'PNC Exon. &amp; no Exon.'!$A:$AJ,4,0)</f>
        <v>5543299.4699999997</v>
      </c>
      <c r="C36" s="48">
        <f>VLOOKUP(C$7&amp;$A36,'PNC Exon. &amp; no Exon.'!$A:$AJ,3,0)+VLOOKUP(C$7&amp;$A36,'PNC Exon. &amp; no Exon.'!$A:$AJ,4,0)</f>
        <v>4175201.97</v>
      </c>
      <c r="D36" s="48">
        <f>VLOOKUP(D$7&amp;$A36,'PNC Exon. &amp; no Exon.'!$A:$AJ,3,0)+VLOOKUP(D$7&amp;$A36,'PNC Exon. &amp; no Exon.'!$A:$AJ,4,0)</f>
        <v>5304541.6900000004</v>
      </c>
      <c r="E36" s="75">
        <f t="shared" si="1"/>
        <v>15023043.129999999</v>
      </c>
      <c r="F36" s="48">
        <f>VLOOKUP(F$7&amp;$A36,'PNC Exon. &amp; no Exon.'!$A:$AJ,3,0)+VLOOKUP(F$7&amp;$A36,'PNC Exon. &amp; no Exon.'!$A:$AJ,4,0)</f>
        <v>4540313.8600000003</v>
      </c>
      <c r="G36" s="48">
        <f>VLOOKUP(G$7&amp;$A36,'PNC Exon. &amp; no Exon.'!$A:$AJ,3,0)+VLOOKUP(G$7&amp;$A36,'PNC Exon. &amp; no Exon.'!$A:$AJ,4,0)</f>
        <v>3513846.41</v>
      </c>
      <c r="H36" s="48">
        <f>VLOOKUP(H$7&amp;$A36,'PNC Exon. &amp; no Exon.'!$A:$AJ,3,0)+VLOOKUP(H$7&amp;$A36,'PNC Exon. &amp; no Exon.'!$A:$AJ,4,0)</f>
        <v>4818714.38</v>
      </c>
      <c r="I36" s="75">
        <f t="shared" si="2"/>
        <v>12872874.65</v>
      </c>
      <c r="J36" s="48">
        <f>VLOOKUP(J$7&amp;$A36,'PNC Exon. &amp; no Exon.'!$A:$AJ,3,0)+VLOOKUP(J$7&amp;$A36,'PNC Exon. &amp; no Exon.'!$A:$AJ,4,0)</f>
        <v>4000296.66</v>
      </c>
      <c r="K36" s="48">
        <f>VLOOKUP(K$7&amp;$A36,'PNC Exon. &amp; no Exon.'!$A:$AJ,3,0)+VLOOKUP(K$7&amp;$A36,'PNC Exon. &amp; no Exon.'!$A:$AJ,4,0)</f>
        <v>3925567.21</v>
      </c>
      <c r="L36" s="48">
        <f>VLOOKUP(L$7&amp;$A36,'PNC Exon. &amp; no Exon.'!$A:$AJ,3,0)+VLOOKUP(L$7&amp;$A36,'PNC Exon. &amp; no Exon.'!$A:$AJ,4,0)</f>
        <v>3445851.2</v>
      </c>
      <c r="M36" s="75">
        <f t="shared" si="3"/>
        <v>11371715.07</v>
      </c>
      <c r="N36" s="48">
        <f>VLOOKUP(N$7&amp;$A36,'PNC Exon. &amp; no Exon.'!$A:$AJ,3,0)+VLOOKUP(N$7&amp;$A36,'PNC Exon. &amp; no Exon.'!$A:$AJ,4,0)</f>
        <v>0</v>
      </c>
      <c r="O36" s="48">
        <f>VLOOKUP(O$7&amp;$A36,'PNC Exon. &amp; no Exon.'!$A:$AJ,3,0)+VLOOKUP(O$7&amp;$A36,'PNC Exon. &amp; no Exon.'!$A:$AJ,4,0)</f>
        <v>0</v>
      </c>
      <c r="P36" s="48">
        <f>VLOOKUP(P$7&amp;$A36,'PNC Exon. &amp; no Exon.'!$A:$AJ,3,0)+VLOOKUP(P$7&amp;$A36,'PNC Exon. &amp; no Exon.'!$A:$AJ,4,0)</f>
        <v>0</v>
      </c>
      <c r="Q36" s="75">
        <f t="shared" si="4"/>
        <v>0</v>
      </c>
      <c r="R36" s="75">
        <f t="shared" si="5"/>
        <v>39267632.849999994</v>
      </c>
      <c r="S36" s="113">
        <f t="shared" si="0"/>
        <v>6.1794384206058907E-2</v>
      </c>
    </row>
    <row r="37" spans="1:19" ht="14.1" customHeight="1" x14ac:dyDescent="0.4">
      <c r="A37" s="50" t="s">
        <v>119</v>
      </c>
      <c r="B37" s="48">
        <f>VLOOKUP(B$7&amp;$A37,'PNC Exon. &amp; no Exon.'!$A:$AJ,3,0)+VLOOKUP(B$7&amp;$A37,'PNC Exon. &amp; no Exon.'!$A:$AJ,4,0)</f>
        <v>1353747.77</v>
      </c>
      <c r="C37" s="48">
        <f>VLOOKUP(C$7&amp;$A37,'PNC Exon. &amp; no Exon.'!$A:$AJ,3,0)+VLOOKUP(C$7&amp;$A37,'PNC Exon. &amp; no Exon.'!$A:$AJ,4,0)</f>
        <v>1293936.03</v>
      </c>
      <c r="D37" s="48">
        <f>VLOOKUP(D$7&amp;$A37,'PNC Exon. &amp; no Exon.'!$A:$AJ,3,0)+VLOOKUP(D$7&amp;$A37,'PNC Exon. &amp; no Exon.'!$A:$AJ,4,0)</f>
        <v>2211957.4</v>
      </c>
      <c r="E37" s="75">
        <f t="shared" si="1"/>
        <v>4859641.1999999993</v>
      </c>
      <c r="F37" s="48">
        <f>VLOOKUP(F$7&amp;$A37,'PNC Exon. &amp; no Exon.'!$A:$AJ,3,0)+VLOOKUP(F$7&amp;$A37,'PNC Exon. &amp; no Exon.'!$A:$AJ,4,0)</f>
        <v>1150081.5900000001</v>
      </c>
      <c r="G37" s="48">
        <f>VLOOKUP(G$7&amp;$A37,'PNC Exon. &amp; no Exon.'!$A:$AJ,3,0)+VLOOKUP(G$7&amp;$A37,'PNC Exon. &amp; no Exon.'!$A:$AJ,4,0)</f>
        <v>1727746.82</v>
      </c>
      <c r="H37" s="48">
        <f>VLOOKUP(H$7&amp;$A37,'PNC Exon. &amp; no Exon.'!$A:$AJ,3,0)+VLOOKUP(H$7&amp;$A37,'PNC Exon. &amp; no Exon.'!$A:$AJ,4,0)</f>
        <v>2831872.2399999998</v>
      </c>
      <c r="I37" s="75">
        <f t="shared" si="2"/>
        <v>5709700.6500000004</v>
      </c>
      <c r="J37" s="48">
        <f>VLOOKUP(J$7&amp;$A37,'PNC Exon. &amp; no Exon.'!$A:$AJ,3,0)+VLOOKUP(J$7&amp;$A37,'PNC Exon. &amp; no Exon.'!$A:$AJ,4,0)</f>
        <v>1325198.46</v>
      </c>
      <c r="K37" s="48">
        <f>VLOOKUP(K$7&amp;$A37,'PNC Exon. &amp; no Exon.'!$A:$AJ,3,0)+VLOOKUP(K$7&amp;$A37,'PNC Exon. &amp; no Exon.'!$A:$AJ,4,0)</f>
        <v>1448709.15</v>
      </c>
      <c r="L37" s="48">
        <f>VLOOKUP(L$7&amp;$A37,'PNC Exon. &amp; no Exon.'!$A:$AJ,3,0)+VLOOKUP(L$7&amp;$A37,'PNC Exon. &amp; no Exon.'!$A:$AJ,4,0)</f>
        <v>2260194.36</v>
      </c>
      <c r="M37" s="75">
        <f t="shared" si="3"/>
        <v>5034101.97</v>
      </c>
      <c r="N37" s="48">
        <f>VLOOKUP(N$7&amp;$A37,'PNC Exon. &amp; no Exon.'!$A:$AJ,3,0)+VLOOKUP(N$7&amp;$A37,'PNC Exon. &amp; no Exon.'!$A:$AJ,4,0)</f>
        <v>0</v>
      </c>
      <c r="O37" s="48">
        <f>VLOOKUP(O$7&amp;$A37,'PNC Exon. &amp; no Exon.'!$A:$AJ,3,0)+VLOOKUP(O$7&amp;$A37,'PNC Exon. &amp; no Exon.'!$A:$AJ,4,0)</f>
        <v>0</v>
      </c>
      <c r="P37" s="48">
        <f>VLOOKUP(P$7&amp;$A37,'PNC Exon. &amp; no Exon.'!$A:$AJ,3,0)+VLOOKUP(P$7&amp;$A37,'PNC Exon. &amp; no Exon.'!$A:$AJ,4,0)</f>
        <v>0</v>
      </c>
      <c r="Q37" s="75">
        <f t="shared" si="4"/>
        <v>0</v>
      </c>
      <c r="R37" s="75">
        <f t="shared" si="5"/>
        <v>15603443.82</v>
      </c>
      <c r="S37" s="114">
        <f t="shared" si="0"/>
        <v>2.4554706570521875E-2</v>
      </c>
    </row>
    <row r="38" spans="1:19" ht="14.1" customHeight="1" x14ac:dyDescent="0.4">
      <c r="A38" s="49" t="s">
        <v>115</v>
      </c>
      <c r="B38" s="48">
        <f>VLOOKUP(B$7&amp;$A38,'PNC Exon. &amp; no Exon.'!$A:$AJ,3,0)+VLOOKUP(B$7&amp;$A38,'PNC Exon. &amp; no Exon.'!$A:$AJ,4,0)</f>
        <v>1214200.99</v>
      </c>
      <c r="C38" s="48">
        <f>VLOOKUP(C$7&amp;$A38,'PNC Exon. &amp; no Exon.'!$A:$AJ,3,0)+VLOOKUP(C$7&amp;$A38,'PNC Exon. &amp; no Exon.'!$A:$AJ,4,0)</f>
        <v>996876.24</v>
      </c>
      <c r="D38" s="48">
        <f>VLOOKUP(D$7&amp;$A38,'PNC Exon. &amp; no Exon.'!$A:$AJ,3,0)+VLOOKUP(D$7&amp;$A38,'PNC Exon. &amp; no Exon.'!$A:$AJ,4,0)</f>
        <v>1114606.5300000003</v>
      </c>
      <c r="E38" s="75">
        <f t="shared" si="1"/>
        <v>3325683.7600000002</v>
      </c>
      <c r="F38" s="48">
        <f>VLOOKUP(F$7&amp;$A38,'PNC Exon. &amp; no Exon.'!$A:$AJ,3,0)+VLOOKUP(F$7&amp;$A38,'PNC Exon. &amp; no Exon.'!$A:$AJ,4,0)</f>
        <v>688169.24</v>
      </c>
      <c r="G38" s="48">
        <f>VLOOKUP(G$7&amp;$A38,'PNC Exon. &amp; no Exon.'!$A:$AJ,3,0)+VLOOKUP(G$7&amp;$A38,'PNC Exon. &amp; no Exon.'!$A:$AJ,4,0)</f>
        <v>833379.83</v>
      </c>
      <c r="H38" s="48">
        <f>VLOOKUP(H$7&amp;$A38,'PNC Exon. &amp; no Exon.'!$A:$AJ,3,0)+VLOOKUP(H$7&amp;$A38,'PNC Exon. &amp; no Exon.'!$A:$AJ,4,0)</f>
        <v>759941.79</v>
      </c>
      <c r="I38" s="75">
        <f t="shared" si="2"/>
        <v>2281490.86</v>
      </c>
      <c r="J38" s="48">
        <f>VLOOKUP(J$7&amp;$A38,'PNC Exon. &amp; no Exon.'!$A:$AJ,3,0)+VLOOKUP(J$7&amp;$A38,'PNC Exon. &amp; no Exon.'!$A:$AJ,4,0)</f>
        <v>1230596.9099999999</v>
      </c>
      <c r="K38" s="48">
        <f>VLOOKUP(K$7&amp;$A38,'PNC Exon. &amp; no Exon.'!$A:$AJ,3,0)+VLOOKUP(K$7&amp;$A38,'PNC Exon. &amp; no Exon.'!$A:$AJ,4,0)</f>
        <v>122365.39000000001</v>
      </c>
      <c r="L38" s="48">
        <f>VLOOKUP(L$7&amp;$A38,'PNC Exon. &amp; no Exon.'!$A:$AJ,3,0)+VLOOKUP(L$7&amp;$A38,'PNC Exon. &amp; no Exon.'!$A:$AJ,4,0)</f>
        <v>636396.99</v>
      </c>
      <c r="M38" s="75">
        <f t="shared" si="3"/>
        <v>1989359.2899999998</v>
      </c>
      <c r="N38" s="48">
        <f>VLOOKUP(N$7&amp;$A38,'PNC Exon. &amp; no Exon.'!$A:$AJ,3,0)+VLOOKUP(N$7&amp;$A38,'PNC Exon. &amp; no Exon.'!$A:$AJ,4,0)</f>
        <v>0</v>
      </c>
      <c r="O38" s="48">
        <f>VLOOKUP(O$7&amp;$A38,'PNC Exon. &amp; no Exon.'!$A:$AJ,3,0)+VLOOKUP(O$7&amp;$A38,'PNC Exon. &amp; no Exon.'!$A:$AJ,4,0)</f>
        <v>0</v>
      </c>
      <c r="P38" s="48">
        <f>VLOOKUP(P$7&amp;$A38,'PNC Exon. &amp; no Exon.'!$A:$AJ,3,0)+VLOOKUP(P$7&amp;$A38,'PNC Exon. &amp; no Exon.'!$A:$AJ,4,0)</f>
        <v>0</v>
      </c>
      <c r="Q38" s="75">
        <f t="shared" si="4"/>
        <v>0</v>
      </c>
      <c r="R38" s="75">
        <f t="shared" si="5"/>
        <v>7596533.9100000001</v>
      </c>
      <c r="S38" s="113">
        <f t="shared" si="0"/>
        <v>1.195445462327875E-2</v>
      </c>
    </row>
    <row r="39" spans="1:19" ht="14.1" customHeight="1" x14ac:dyDescent="0.4">
      <c r="A39" s="50" t="s">
        <v>117</v>
      </c>
      <c r="B39" s="48">
        <f>VLOOKUP(B$7&amp;$A39,'PNC Exon. &amp; no Exon.'!$A:$AJ,3,0)+VLOOKUP(B$7&amp;$A39,'PNC Exon. &amp; no Exon.'!$A:$AJ,4,0)</f>
        <v>1928660.14</v>
      </c>
      <c r="C39" s="48">
        <f>VLOOKUP(C$7&amp;$A39,'PNC Exon. &amp; no Exon.'!$A:$AJ,3,0)+VLOOKUP(C$7&amp;$A39,'PNC Exon. &amp; no Exon.'!$A:$AJ,4,0)</f>
        <v>493254.19000000006</v>
      </c>
      <c r="D39" s="48">
        <f>VLOOKUP(D$7&amp;$A39,'PNC Exon. &amp; no Exon.'!$A:$AJ,3,0)+VLOOKUP(D$7&amp;$A39,'PNC Exon. &amp; no Exon.'!$A:$AJ,4,0)</f>
        <v>897483.43</v>
      </c>
      <c r="E39" s="75">
        <f t="shared" si="1"/>
        <v>3319397.7600000002</v>
      </c>
      <c r="F39" s="48">
        <f>VLOOKUP(F$7&amp;$A39,'PNC Exon. &amp; no Exon.'!$A:$AJ,3,0)+VLOOKUP(F$7&amp;$A39,'PNC Exon. &amp; no Exon.'!$A:$AJ,4,0)</f>
        <v>225606.78999999998</v>
      </c>
      <c r="G39" s="48">
        <f>VLOOKUP(G$7&amp;$A39,'PNC Exon. &amp; no Exon.'!$A:$AJ,3,0)+VLOOKUP(G$7&amp;$A39,'PNC Exon. &amp; no Exon.'!$A:$AJ,4,0)</f>
        <v>720560.97</v>
      </c>
      <c r="H39" s="48">
        <f>VLOOKUP(H$7&amp;$A39,'PNC Exon. &amp; no Exon.'!$A:$AJ,3,0)+VLOOKUP(H$7&amp;$A39,'PNC Exon. &amp; no Exon.'!$A:$AJ,4,0)</f>
        <v>1210254.27</v>
      </c>
      <c r="I39" s="75">
        <f t="shared" si="2"/>
        <v>2156422.0300000003</v>
      </c>
      <c r="J39" s="48">
        <f>VLOOKUP(J$7&amp;$A39,'PNC Exon. &amp; no Exon.'!$A:$AJ,3,0)+VLOOKUP(J$7&amp;$A39,'PNC Exon. &amp; no Exon.'!$A:$AJ,4,0)</f>
        <v>813691.37</v>
      </c>
      <c r="K39" s="48">
        <f>VLOOKUP(K$7&amp;$A39,'PNC Exon. &amp; no Exon.'!$A:$AJ,3,0)+VLOOKUP(K$7&amp;$A39,'PNC Exon. &amp; no Exon.'!$A:$AJ,4,0)</f>
        <v>995753.44</v>
      </c>
      <c r="L39" s="48">
        <f>VLOOKUP(L$7&amp;$A39,'PNC Exon. &amp; no Exon.'!$A:$AJ,3,0)+VLOOKUP(L$7&amp;$A39,'PNC Exon. &amp; no Exon.'!$A:$AJ,4,0)</f>
        <v>750967.24</v>
      </c>
      <c r="M39" s="75">
        <f t="shared" si="3"/>
        <v>2560412.0499999998</v>
      </c>
      <c r="N39" s="48">
        <f>VLOOKUP(N$7&amp;$A39,'PNC Exon. &amp; no Exon.'!$A:$AJ,3,0)+VLOOKUP(N$7&amp;$A39,'PNC Exon. &amp; no Exon.'!$A:$AJ,4,0)</f>
        <v>0</v>
      </c>
      <c r="O39" s="48">
        <f>VLOOKUP(O$7&amp;$A39,'PNC Exon. &amp; no Exon.'!$A:$AJ,3,0)+VLOOKUP(O$7&amp;$A39,'PNC Exon. &amp; no Exon.'!$A:$AJ,4,0)</f>
        <v>0</v>
      </c>
      <c r="P39" s="48">
        <f>VLOOKUP(P$7&amp;$A39,'PNC Exon. &amp; no Exon.'!$A:$AJ,3,0)+VLOOKUP(P$7&amp;$A39,'PNC Exon. &amp; no Exon.'!$A:$AJ,4,0)</f>
        <v>0</v>
      </c>
      <c r="Q39" s="75">
        <f t="shared" si="4"/>
        <v>0</v>
      </c>
      <c r="R39" s="75">
        <f t="shared" si="5"/>
        <v>8036231.8399999999</v>
      </c>
      <c r="S39" s="114">
        <f t="shared" si="0"/>
        <v>1.2646395054850467E-2</v>
      </c>
    </row>
    <row r="40" spans="1:19" ht="14.1" customHeight="1" x14ac:dyDescent="0.4">
      <c r="A40" s="50" t="s">
        <v>118</v>
      </c>
      <c r="B40" s="48">
        <f>VLOOKUP(B$7&amp;$A40,'PNC Exon. &amp; no Exon.'!$A:$AJ,3,0)+VLOOKUP(B$7&amp;$A40,'PNC Exon. &amp; no Exon.'!$A:$AJ,4,0)</f>
        <v>416283.55999999994</v>
      </c>
      <c r="C40" s="48">
        <f>VLOOKUP(C$7&amp;$A40,'PNC Exon. &amp; no Exon.'!$A:$AJ,3,0)+VLOOKUP(C$7&amp;$A40,'PNC Exon. &amp; no Exon.'!$A:$AJ,4,0)</f>
        <v>486133.70999999996</v>
      </c>
      <c r="D40" s="48">
        <f>VLOOKUP(D$7&amp;$A40,'PNC Exon. &amp; no Exon.'!$A:$AJ,3,0)+VLOOKUP(D$7&amp;$A40,'PNC Exon. &amp; no Exon.'!$A:$AJ,4,0)</f>
        <v>557168.71000000008</v>
      </c>
      <c r="E40" s="75">
        <f t="shared" si="1"/>
        <v>1459585.98</v>
      </c>
      <c r="F40" s="48">
        <f>VLOOKUP(F$7&amp;$A40,'PNC Exon. &amp; no Exon.'!$A:$AJ,3,0)+VLOOKUP(F$7&amp;$A40,'PNC Exon. &amp; no Exon.'!$A:$AJ,4,0)</f>
        <v>546045</v>
      </c>
      <c r="G40" s="48">
        <f>VLOOKUP(G$7&amp;$A40,'PNC Exon. &amp; no Exon.'!$A:$AJ,3,0)+VLOOKUP(G$7&amp;$A40,'PNC Exon. &amp; no Exon.'!$A:$AJ,4,0)</f>
        <v>619015.68000000005</v>
      </c>
      <c r="H40" s="48">
        <f>VLOOKUP(H$7&amp;$A40,'PNC Exon. &amp; no Exon.'!$A:$AJ,3,0)+VLOOKUP(H$7&amp;$A40,'PNC Exon. &amp; no Exon.'!$A:$AJ,4,0)</f>
        <v>660207.29999999993</v>
      </c>
      <c r="I40" s="75">
        <f t="shared" si="2"/>
        <v>1825267.98</v>
      </c>
      <c r="J40" s="48">
        <f>VLOOKUP(J$7&amp;$A40,'PNC Exon. &amp; no Exon.'!$A:$AJ,3,0)+VLOOKUP(J$7&amp;$A40,'PNC Exon. &amp; no Exon.'!$A:$AJ,4,0)</f>
        <v>743280.89999999991</v>
      </c>
      <c r="K40" s="48">
        <f>VLOOKUP(K$7&amp;$A40,'PNC Exon. &amp; no Exon.'!$A:$AJ,3,0)+VLOOKUP(K$7&amp;$A40,'PNC Exon. &amp; no Exon.'!$A:$AJ,4,0)</f>
        <v>714466.25</v>
      </c>
      <c r="L40" s="48">
        <f>VLOOKUP(L$7&amp;$A40,'PNC Exon. &amp; no Exon.'!$A:$AJ,3,0)+VLOOKUP(L$7&amp;$A40,'PNC Exon. &amp; no Exon.'!$A:$AJ,4,0)</f>
        <v>834273.36</v>
      </c>
      <c r="M40" s="75">
        <f t="shared" si="3"/>
        <v>2292020.5099999998</v>
      </c>
      <c r="N40" s="48">
        <f>VLOOKUP(N$7&amp;$A40,'PNC Exon. &amp; no Exon.'!$A:$AJ,3,0)+VLOOKUP(N$7&amp;$A40,'PNC Exon. &amp; no Exon.'!$A:$AJ,4,0)</f>
        <v>0</v>
      </c>
      <c r="O40" s="48">
        <f>VLOOKUP(O$7&amp;$A40,'PNC Exon. &amp; no Exon.'!$A:$AJ,3,0)+VLOOKUP(O$7&amp;$A40,'PNC Exon. &amp; no Exon.'!$A:$AJ,4,0)</f>
        <v>0</v>
      </c>
      <c r="P40" s="48">
        <f>VLOOKUP(P$7&amp;$A40,'PNC Exon. &amp; no Exon.'!$A:$AJ,3,0)+VLOOKUP(P$7&amp;$A40,'PNC Exon. &amp; no Exon.'!$A:$AJ,4,0)</f>
        <v>0</v>
      </c>
      <c r="Q40" s="75">
        <f t="shared" si="4"/>
        <v>0</v>
      </c>
      <c r="R40" s="75">
        <f t="shared" si="5"/>
        <v>5576874.4699999997</v>
      </c>
      <c r="S40" s="114">
        <f t="shared" si="0"/>
        <v>8.7761726046631603E-3</v>
      </c>
    </row>
    <row r="41" spans="1:19" ht="14.1" customHeight="1" x14ac:dyDescent="0.4">
      <c r="A41" s="73" t="s">
        <v>103</v>
      </c>
      <c r="B41" s="53">
        <f t="shared" ref="B41:S41" si="6">SUM(B8:B40)</f>
        <v>5531956964.5899992</v>
      </c>
      <c r="C41" s="53">
        <f t="shared" si="6"/>
        <v>6646750791.8699989</v>
      </c>
      <c r="D41" s="53">
        <f t="shared" si="6"/>
        <v>9302752529.119997</v>
      </c>
      <c r="E41" s="53">
        <f t="shared" si="6"/>
        <v>21481460285.580006</v>
      </c>
      <c r="F41" s="53">
        <f t="shared" si="6"/>
        <v>6551698569.2400007</v>
      </c>
      <c r="G41" s="53">
        <f t="shared" si="6"/>
        <v>6597479920.2600012</v>
      </c>
      <c r="H41" s="53">
        <f t="shared" si="6"/>
        <v>7233763154.9799995</v>
      </c>
      <c r="I41" s="53">
        <f t="shared" si="6"/>
        <v>20382941644.479992</v>
      </c>
      <c r="J41" s="53">
        <f t="shared" si="6"/>
        <v>7706918888.1799994</v>
      </c>
      <c r="K41" s="53">
        <f t="shared" si="6"/>
        <v>7053638053.6400013</v>
      </c>
      <c r="L41" s="53">
        <f t="shared" si="6"/>
        <v>6920674529.1400003</v>
      </c>
      <c r="M41" s="53">
        <f t="shared" si="6"/>
        <v>21681231470.959999</v>
      </c>
      <c r="N41" s="53">
        <f t="shared" si="6"/>
        <v>0</v>
      </c>
      <c r="O41" s="53">
        <f t="shared" si="6"/>
        <v>0</v>
      </c>
      <c r="P41" s="53">
        <f t="shared" si="6"/>
        <v>0</v>
      </c>
      <c r="Q41" s="53">
        <f t="shared" si="6"/>
        <v>0</v>
      </c>
      <c r="R41" s="53">
        <f t="shared" si="6"/>
        <v>63545633401.019997</v>
      </c>
      <c r="S41" s="80">
        <f t="shared" si="6"/>
        <v>100</v>
      </c>
    </row>
    <row r="42" spans="1:19" x14ac:dyDescent="0.4">
      <c r="A42" s="69" t="s">
        <v>171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2021-11-03T13:07:05Z</dcterms:modified>
</cp:coreProperties>
</file>